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omments13.xml" ContentType="application/vnd.openxmlformats-officedocument.spreadsheetml.comments+xml"/>
  <Override PartName="/xl/comments1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nt_s\Desktop\"/>
    </mc:Choice>
  </mc:AlternateContent>
  <xr:revisionPtr revIDLastSave="0" documentId="8_{48D638A5-8208-4DF3-9A0D-1596FE5F20EC}" xr6:coauthVersionLast="47" xr6:coauthVersionMax="47" xr10:uidLastSave="{00000000-0000-0000-0000-000000000000}"/>
  <bookViews>
    <workbookView xWindow="-120" yWindow="-120" windowWidth="21840" windowHeight="13140" tabRatio="821" activeTab="2" xr2:uid="{00000000-000D-0000-FFFF-FFFF00000000}"/>
  </bookViews>
  <sheets>
    <sheet name="ΕΠΙΚΡΑΤΕΙΑ" sheetId="14" r:id="rId1"/>
    <sheet name="ΑΝΑΤΟΛΙΚΗ ΜΑΚΕΔΟΝΙΑ" sheetId="8" r:id="rId2"/>
    <sheet name="ΚΕΝΤΡΙΚΗ ΜΑΚΕΔΟΝΙΑ" sheetId="11" r:id="rId3"/>
    <sheet name="ΔΥΤΙΚΗ ΜΑΚΕΔΟΝΙΑ" sheetId="7" r:id="rId4"/>
    <sheet name="ΗΠΕΙΡΟΣ" sheetId="5" r:id="rId5"/>
    <sheet name="ΘΕΣΣΑΛΙΑ" sheetId="12" r:id="rId6"/>
    <sheet name="ΙΟΝΙΑ ΝΗΣΙΑ" sheetId="3" r:id="rId7"/>
    <sheet name="ΔΥΤΙΚΗ ΕΛΛΑΔΑ" sheetId="9" r:id="rId8"/>
    <sheet name="ΣΤΕΡΕΑ ΕΛΛΑΔΑ" sheetId="6" r:id="rId9"/>
    <sheet name="ΑΤΤΙΚΗ" sheetId="1" r:id="rId10"/>
    <sheet name="ΠΕΛΟΠΟΝΝΗΣΟΣ" sheetId="10" r:id="rId11"/>
    <sheet name="ΒΟΡΕΙΟ ΑΙΓΑΙΟ" sheetId="13" r:id="rId12"/>
    <sheet name="ΝΟΤΙΟ ΑΙΓΑΙΟ" sheetId="4" r:id="rId13"/>
    <sheet name="ΚΡΗΤΗ" sheetId="2" r:id="rId14"/>
  </sheets>
  <definedNames>
    <definedName name="_xlnm._FilterDatabase" localSheetId="13" hidden="1">ΚΡΗΤΗ!$A$1:$D$683</definedName>
    <definedName name="Δήμοι_από_συνένωση_άνω_των_6__επόμενη_ομάδα">#REF!</definedName>
    <definedName name="Δήμος_από_10.001_έως_30.000_κατοίκους">#REF!</definedName>
    <definedName name="Δήμος_από_100.001_έως_150.000_κατοίκους">#REF!</definedName>
    <definedName name="Δήμος_από_2.001_έως_5.000_κατοίκους">#REF!</definedName>
    <definedName name="Δήμος_από_30.001_έως_60.000_κατοίκους">#REF!</definedName>
    <definedName name="Δήμος_από_5.001_έως_10.000_κατοίκους">#REF!</definedName>
    <definedName name="Δήμος_από_60.001_έως_100.000_κατοίκους">#REF!</definedName>
    <definedName name="Δήμος_έως_2.000_κατοίκους">#REF!</definedName>
    <definedName name="Δήμος_με_πάνω_από_150.001_κατοίκους">#REF!</definedName>
    <definedName name="Δημοτική_Κοινότητα_άνω_των_50.001_κατοίκων">#REF!</definedName>
    <definedName name="Δημοτική_Κοινότητα_από_10.001_έως_50.000_κατοίκους">#REF!</definedName>
    <definedName name="Δημοτική_Κοινότητα_έως_10.000_κατοίκους">#REF!</definedName>
    <definedName name="ΚΑΤΗΓΟΡΙΕΣ_ΓΙΑ_ΜΕΛΗ_ΣΥΜΒΟΥΛΙΩΝ">#REF!</definedName>
    <definedName name="Τοπική_Κοινότητα_άνω_των_301_κατοίκων">#REF!</definedName>
    <definedName name="Τοπική_Κοινότητα_έως_300_κατοίκους">#REF!</definedName>
    <definedName name="ΤΥΠΟΣ">"ΤΥΠΟΣ+ΛΙΣΤΑ!$A$1:$A$7"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48" i="14" l="1"/>
  <c r="F948" i="14"/>
  <c r="I948" i="14" s="1"/>
  <c r="G500" i="11"/>
  <c r="F500" i="11"/>
  <c r="I500" i="11" s="1"/>
  <c r="H7567" i="14"/>
  <c r="H7565" i="14"/>
  <c r="H7564" i="14"/>
  <c r="H7563" i="14"/>
  <c r="H7561" i="14"/>
  <c r="H7560" i="14"/>
  <c r="H7559" i="14"/>
  <c r="H7558" i="14"/>
  <c r="H7556" i="14"/>
  <c r="H7555" i="14"/>
  <c r="H7554" i="14"/>
  <c r="H7553" i="14"/>
  <c r="H7552" i="14"/>
  <c r="H7551" i="14"/>
  <c r="H7549" i="14"/>
  <c r="H7548" i="14"/>
  <c r="H7547" i="14"/>
  <c r="H7546" i="14"/>
  <c r="H7545" i="14"/>
  <c r="H7543" i="14"/>
  <c r="H7542" i="14"/>
  <c r="H7540" i="14"/>
  <c r="H7539" i="14"/>
  <c r="H7538" i="14"/>
  <c r="H7537" i="14"/>
  <c r="H7536" i="14"/>
  <c r="K7534" i="14"/>
  <c r="G7534" i="14"/>
  <c r="F7534" i="14"/>
  <c r="I7534" i="14" s="1"/>
  <c r="D7534" i="14"/>
  <c r="J7534" i="14" s="1"/>
  <c r="H7533" i="14"/>
  <c r="H7532" i="14"/>
  <c r="H7531" i="14"/>
  <c r="H7530" i="14"/>
  <c r="H7529" i="14"/>
  <c r="H7528" i="14"/>
  <c r="H7527" i="14"/>
  <c r="H7526" i="14"/>
  <c r="H7525" i="14"/>
  <c r="K7523" i="14"/>
  <c r="J7523" i="14"/>
  <c r="I7523" i="14"/>
  <c r="G7523" i="14"/>
  <c r="F7523" i="14"/>
  <c r="H7522" i="14"/>
  <c r="H7521" i="14"/>
  <c r="H7520" i="14"/>
  <c r="H7519" i="14"/>
  <c r="H7518" i="14"/>
  <c r="H7517" i="14"/>
  <c r="H7516" i="14"/>
  <c r="H7515" i="14"/>
  <c r="H7514" i="14"/>
  <c r="H7513" i="14"/>
  <c r="H7512" i="14"/>
  <c r="H7511" i="14"/>
  <c r="H7510" i="14"/>
  <c r="H7508" i="14"/>
  <c r="H7507" i="14"/>
  <c r="H7506" i="14"/>
  <c r="H7505" i="14"/>
  <c r="H7504" i="14"/>
  <c r="H7503" i="14"/>
  <c r="H7502" i="14"/>
  <c r="H7501" i="14"/>
  <c r="H7500" i="14"/>
  <c r="H7499" i="14"/>
  <c r="H7498" i="14"/>
  <c r="H7497" i="14"/>
  <c r="H7495" i="14"/>
  <c r="H7494" i="14"/>
  <c r="H7493" i="14"/>
  <c r="H7492" i="14"/>
  <c r="H7491" i="14"/>
  <c r="H7490" i="14"/>
  <c r="H7489" i="14"/>
  <c r="H7488" i="14"/>
  <c r="H7487" i="14"/>
  <c r="H7486" i="14"/>
  <c r="H7485" i="14"/>
  <c r="H7484" i="14"/>
  <c r="H7483" i="14"/>
  <c r="H7482" i="14"/>
  <c r="H7481" i="14"/>
  <c r="H7480" i="14"/>
  <c r="H7479" i="14"/>
  <c r="H7477" i="14"/>
  <c r="H7476" i="14"/>
  <c r="H7475" i="14"/>
  <c r="H7474" i="14"/>
  <c r="H7473" i="14"/>
  <c r="H7472" i="14"/>
  <c r="H7471" i="14"/>
  <c r="H7470" i="14"/>
  <c r="H7469" i="14"/>
  <c r="K7467" i="14"/>
  <c r="I7467" i="14"/>
  <c r="G7467" i="14"/>
  <c r="F7467" i="14"/>
  <c r="D7467" i="14"/>
  <c r="J7467" i="14" s="1"/>
  <c r="H7466" i="14"/>
  <c r="H7465" i="14"/>
  <c r="H7464" i="14"/>
  <c r="H7463" i="14"/>
  <c r="H7462" i="14"/>
  <c r="H7461" i="14"/>
  <c r="H7460" i="14"/>
  <c r="H7459" i="14"/>
  <c r="H7458" i="14"/>
  <c r="H7457" i="14"/>
  <c r="H7456" i="14"/>
  <c r="H7455" i="14"/>
  <c r="H7453" i="14"/>
  <c r="H7452" i="14"/>
  <c r="H7451" i="14"/>
  <c r="H7450" i="14"/>
  <c r="H7449" i="14"/>
  <c r="H7448" i="14"/>
  <c r="H7447" i="14"/>
  <c r="H7446" i="14"/>
  <c r="H7445" i="14"/>
  <c r="H7443" i="14"/>
  <c r="H7442" i="14"/>
  <c r="H7441" i="14"/>
  <c r="H7440" i="14"/>
  <c r="H7439" i="14"/>
  <c r="H7438" i="14"/>
  <c r="H7437" i="14"/>
  <c r="H7436" i="14"/>
  <c r="K7434" i="14"/>
  <c r="I7434" i="14"/>
  <c r="G7434" i="14"/>
  <c r="F7434" i="14"/>
  <c r="D7434" i="14"/>
  <c r="J7434" i="14" s="1"/>
  <c r="H7433" i="14"/>
  <c r="H7432" i="14"/>
  <c r="H7431" i="14"/>
  <c r="H7430" i="14"/>
  <c r="H7429" i="14"/>
  <c r="H7427" i="14"/>
  <c r="H7426" i="14"/>
  <c r="H7425" i="14"/>
  <c r="H7423" i="14"/>
  <c r="H7422" i="14"/>
  <c r="H7421" i="14"/>
  <c r="H7420" i="14"/>
  <c r="H7419" i="14"/>
  <c r="H7418" i="14"/>
  <c r="K7416" i="14"/>
  <c r="I7416" i="14"/>
  <c r="G7416" i="14"/>
  <c r="F7416" i="14"/>
  <c r="D7416" i="14"/>
  <c r="J7416" i="14" s="1"/>
  <c r="J7414" i="14"/>
  <c r="I7414" i="14"/>
  <c r="H7413" i="14"/>
  <c r="H7412" i="14"/>
  <c r="H7411" i="14"/>
  <c r="H7410" i="14"/>
  <c r="H7409" i="14"/>
  <c r="H7407" i="14"/>
  <c r="H7406" i="14"/>
  <c r="H7405" i="14"/>
  <c r="H7404" i="14"/>
  <c r="H7403" i="14"/>
  <c r="H7402" i="14"/>
  <c r="H7400" i="14"/>
  <c r="H7399" i="14"/>
  <c r="H7398" i="14"/>
  <c r="H7397" i="14"/>
  <c r="H7396" i="14"/>
  <c r="H7394" i="14"/>
  <c r="H7393" i="14"/>
  <c r="H7392" i="14"/>
  <c r="H7391" i="14"/>
  <c r="H7390" i="14"/>
  <c r="H7389" i="14"/>
  <c r="H7388" i="14"/>
  <c r="H7387" i="14"/>
  <c r="H7386" i="14"/>
  <c r="H7384" i="14"/>
  <c r="H7382" i="14"/>
  <c r="H7381" i="14"/>
  <c r="H7380" i="14"/>
  <c r="H7379" i="14"/>
  <c r="H7378" i="14"/>
  <c r="H7377" i="14"/>
  <c r="H7376" i="14"/>
  <c r="K7374" i="14"/>
  <c r="G7374" i="14"/>
  <c r="F7374" i="14"/>
  <c r="I7374" i="14" s="1"/>
  <c r="D7374" i="14"/>
  <c r="J7374" i="14" s="1"/>
  <c r="H7372" i="14"/>
  <c r="H7371" i="14"/>
  <c r="H7370" i="14"/>
  <c r="H7369" i="14"/>
  <c r="H7368" i="14"/>
  <c r="H7367" i="14"/>
  <c r="H7366" i="14"/>
  <c r="H7365" i="14"/>
  <c r="H7364" i="14"/>
  <c r="H7363" i="14"/>
  <c r="H7362" i="14"/>
  <c r="H7361" i="14"/>
  <c r="H7359" i="14"/>
  <c r="H7358" i="14"/>
  <c r="H7357" i="14"/>
  <c r="H7356" i="14"/>
  <c r="H7355" i="14"/>
  <c r="H7354" i="14"/>
  <c r="H7353" i="14"/>
  <c r="H7352" i="14"/>
  <c r="H7351" i="14"/>
  <c r="H7350" i="14"/>
  <c r="H7349" i="14"/>
  <c r="H7348" i="14"/>
  <c r="H7347" i="14"/>
  <c r="H7346" i="14"/>
  <c r="H7344" i="14"/>
  <c r="H7343" i="14"/>
  <c r="H7342" i="14"/>
  <c r="H7341" i="14"/>
  <c r="H7340" i="14"/>
  <c r="H7339" i="14"/>
  <c r="H7338" i="14"/>
  <c r="H7337" i="14"/>
  <c r="H7335" i="14"/>
  <c r="H7334" i="14"/>
  <c r="H7333" i="14"/>
  <c r="H7332" i="14"/>
  <c r="H7331" i="14"/>
  <c r="H7330" i="14"/>
  <c r="H7329" i="14"/>
  <c r="H7328" i="14"/>
  <c r="H7327" i="14"/>
  <c r="H7326" i="14"/>
  <c r="H7325" i="14"/>
  <c r="H7324" i="14"/>
  <c r="H7323" i="14"/>
  <c r="K7321" i="14"/>
  <c r="I7321" i="14"/>
  <c r="G7321" i="14"/>
  <c r="F7321" i="14"/>
  <c r="D7321" i="14"/>
  <c r="J7321" i="14" s="1"/>
  <c r="H7320" i="14"/>
  <c r="H7319" i="14"/>
  <c r="H7318" i="14"/>
  <c r="H7317" i="14"/>
  <c r="H7316" i="14"/>
  <c r="H7315" i="14"/>
  <c r="H7314" i="14"/>
  <c r="H7313" i="14"/>
  <c r="H7312" i="14"/>
  <c r="H7311" i="14"/>
  <c r="H7310" i="14"/>
  <c r="H7309" i="14"/>
  <c r="H7308" i="14"/>
  <c r="H7307" i="14"/>
  <c r="H7306" i="14"/>
  <c r="H7305" i="14"/>
  <c r="H7303" i="14"/>
  <c r="H7301" i="14"/>
  <c r="H7300" i="14"/>
  <c r="H7299" i="14"/>
  <c r="H7298" i="14"/>
  <c r="H7297" i="14"/>
  <c r="H7296" i="14"/>
  <c r="H7295" i="14"/>
  <c r="H7294" i="14"/>
  <c r="H7293" i="14"/>
  <c r="H7292" i="14"/>
  <c r="H7291" i="14"/>
  <c r="H7290" i="14"/>
  <c r="H7289" i="14"/>
  <c r="H7288" i="14"/>
  <c r="H7287" i="14"/>
  <c r="H7286" i="14"/>
  <c r="K7284" i="14"/>
  <c r="G7284" i="14"/>
  <c r="F7284" i="14"/>
  <c r="I7284" i="14" s="1"/>
  <c r="D7284" i="14"/>
  <c r="J7282" i="14"/>
  <c r="I7282" i="14"/>
  <c r="H7281" i="14"/>
  <c r="H7280" i="14"/>
  <c r="H7279" i="14"/>
  <c r="H7278" i="14"/>
  <c r="H7277" i="14"/>
  <c r="H7276" i="14"/>
  <c r="H7275" i="14"/>
  <c r="H7274" i="14"/>
  <c r="H7273" i="14"/>
  <c r="H7272" i="14"/>
  <c r="H7271" i="14"/>
  <c r="H7270" i="14"/>
  <c r="H7269" i="14"/>
  <c r="H7268" i="14"/>
  <c r="H7266" i="14"/>
  <c r="H7265" i="14"/>
  <c r="H7264" i="14"/>
  <c r="H7263" i="14"/>
  <c r="H7262" i="14"/>
  <c r="H7261" i="14"/>
  <c r="H7260" i="14"/>
  <c r="H7259" i="14"/>
  <c r="H7258" i="14"/>
  <c r="H7257" i="14"/>
  <c r="H7256" i="14"/>
  <c r="H7255" i="14"/>
  <c r="K7253" i="14"/>
  <c r="I7253" i="14"/>
  <c r="G7253" i="14"/>
  <c r="F7253" i="14"/>
  <c r="D7253" i="14"/>
  <c r="J7253" i="14" s="1"/>
  <c r="H7252" i="14"/>
  <c r="H7251" i="14"/>
  <c r="H7250" i="14"/>
  <c r="H7249" i="14"/>
  <c r="H7248" i="14"/>
  <c r="H7247" i="14"/>
  <c r="H7246" i="14"/>
  <c r="H7245" i="14"/>
  <c r="H7244" i="14"/>
  <c r="H7243" i="14"/>
  <c r="H7241" i="14"/>
  <c r="H7240" i="14"/>
  <c r="H7239" i="14"/>
  <c r="H7238" i="14"/>
  <c r="H7237" i="14"/>
  <c r="H7236" i="14"/>
  <c r="H7235" i="14"/>
  <c r="H7234" i="14"/>
  <c r="H7233" i="14"/>
  <c r="H7232" i="14"/>
  <c r="H7231" i="14"/>
  <c r="H7230" i="14"/>
  <c r="H7229" i="14"/>
  <c r="H7228" i="14"/>
  <c r="H7227" i="14"/>
  <c r="H7226" i="14"/>
  <c r="K7224" i="14"/>
  <c r="G7224" i="14"/>
  <c r="F7224" i="14"/>
  <c r="I7224" i="14" s="1"/>
  <c r="D7224" i="14"/>
  <c r="H7222" i="14"/>
  <c r="H7221" i="14"/>
  <c r="H7220" i="14"/>
  <c r="H7219" i="14"/>
  <c r="H7217" i="14"/>
  <c r="H7216" i="14"/>
  <c r="H7215" i="14"/>
  <c r="H7214" i="14"/>
  <c r="H7213" i="14"/>
  <c r="H7212" i="14"/>
  <c r="H7211" i="14"/>
  <c r="H7210" i="14"/>
  <c r="H7209" i="14"/>
  <c r="H7208" i="14"/>
  <c r="H7207" i="14"/>
  <c r="H7206" i="14"/>
  <c r="H7205" i="14"/>
  <c r="H7204" i="14"/>
  <c r="H7203" i="14"/>
  <c r="H7202" i="14"/>
  <c r="H7201" i="14"/>
  <c r="H7200" i="14"/>
  <c r="H7198" i="14"/>
  <c r="H7197" i="14"/>
  <c r="H7196" i="14"/>
  <c r="H7195" i="14"/>
  <c r="H7194" i="14"/>
  <c r="H7193" i="14"/>
  <c r="H7191" i="14"/>
  <c r="H7190" i="14"/>
  <c r="H7189" i="14"/>
  <c r="K7187" i="14"/>
  <c r="I7187" i="14"/>
  <c r="G7187" i="14"/>
  <c r="F7187" i="14"/>
  <c r="D7187" i="14"/>
  <c r="J7187" i="14" s="1"/>
  <c r="H7186" i="14"/>
  <c r="H7185" i="14"/>
  <c r="H7184" i="14"/>
  <c r="H7183" i="14"/>
  <c r="H7182" i="14"/>
  <c r="H7181" i="14"/>
  <c r="H7180" i="14"/>
  <c r="H7179" i="14"/>
  <c r="H7178" i="14"/>
  <c r="H7177" i="14"/>
  <c r="H7176" i="14"/>
  <c r="K7174" i="14"/>
  <c r="J7174" i="14"/>
  <c r="I7174" i="14"/>
  <c r="G7174" i="14"/>
  <c r="F7174" i="14"/>
  <c r="H7173" i="14"/>
  <c r="H7172" i="14"/>
  <c r="H7171" i="14"/>
  <c r="H7170" i="14"/>
  <c r="H7168" i="14"/>
  <c r="H7167" i="14"/>
  <c r="H7166" i="14"/>
  <c r="H7165" i="14"/>
  <c r="H7164" i="14"/>
  <c r="H7163" i="14"/>
  <c r="H7162" i="14"/>
  <c r="H7161" i="14"/>
  <c r="H7160" i="14"/>
  <c r="H7159" i="14"/>
  <c r="H7158" i="14"/>
  <c r="H7157" i="14"/>
  <c r="H7156" i="14"/>
  <c r="H7155" i="14"/>
  <c r="H7154" i="14"/>
  <c r="H7153" i="14"/>
  <c r="H7152" i="14"/>
  <c r="K7150" i="14"/>
  <c r="G7150" i="14"/>
  <c r="F7150" i="14"/>
  <c r="I7150" i="14" s="1"/>
  <c r="D7150" i="14"/>
  <c r="J7150" i="14" s="1"/>
  <c r="H7149" i="14"/>
  <c r="H7148" i="14"/>
  <c r="H7147" i="14"/>
  <c r="H7146" i="14"/>
  <c r="H7145" i="14"/>
  <c r="H7144" i="14"/>
  <c r="H7143" i="14"/>
  <c r="H7142" i="14"/>
  <c r="H7141" i="14"/>
  <c r="H7140" i="14"/>
  <c r="H7138" i="14"/>
  <c r="H7136" i="14"/>
  <c r="H7135" i="14"/>
  <c r="H7134" i="14"/>
  <c r="H7133" i="14"/>
  <c r="H7132" i="14"/>
  <c r="H7131" i="14"/>
  <c r="H7130" i="14"/>
  <c r="H7129" i="14"/>
  <c r="H7128" i="14"/>
  <c r="H7127" i="14"/>
  <c r="H7126" i="14"/>
  <c r="H7125" i="14"/>
  <c r="H7124" i="14"/>
  <c r="H7123" i="14"/>
  <c r="K7121" i="14"/>
  <c r="I7121" i="14"/>
  <c r="G7121" i="14"/>
  <c r="F7121" i="14"/>
  <c r="D7121" i="14"/>
  <c r="J7121" i="14" s="1"/>
  <c r="H7119" i="14"/>
  <c r="H7118" i="14"/>
  <c r="H7117" i="14"/>
  <c r="H7116" i="14"/>
  <c r="H7115" i="14"/>
  <c r="H7114" i="14"/>
  <c r="H7112" i="14"/>
  <c r="H7111" i="14"/>
  <c r="H7110" i="14"/>
  <c r="H7108" i="14"/>
  <c r="H7107" i="14"/>
  <c r="H7106" i="14"/>
  <c r="H7105" i="14"/>
  <c r="H7104" i="14"/>
  <c r="H7102" i="14"/>
  <c r="H7101" i="14"/>
  <c r="H7100" i="14"/>
  <c r="H7099" i="14"/>
  <c r="H7098" i="14"/>
  <c r="H7097" i="14"/>
  <c r="H7096" i="14"/>
  <c r="H7095" i="14"/>
  <c r="K7093" i="14"/>
  <c r="G7093" i="14"/>
  <c r="F7093" i="14"/>
  <c r="I7093" i="14" s="1"/>
  <c r="D7093" i="14"/>
  <c r="J7093" i="14" s="1"/>
  <c r="H7092" i="14"/>
  <c r="H7091" i="14"/>
  <c r="H7090" i="14"/>
  <c r="H7089" i="14"/>
  <c r="H7088" i="14"/>
  <c r="H7087" i="14"/>
  <c r="H7086" i="14"/>
  <c r="H7085" i="14"/>
  <c r="H7084" i="14"/>
  <c r="H7083" i="14"/>
  <c r="H7082" i="14"/>
  <c r="H7080" i="14"/>
  <c r="H7079" i="14"/>
  <c r="H7078" i="14"/>
  <c r="H7077" i="14"/>
  <c r="H7076" i="14"/>
  <c r="H7075" i="14"/>
  <c r="H7074" i="14"/>
  <c r="H7073" i="14"/>
  <c r="H7072" i="14"/>
  <c r="H7071" i="14"/>
  <c r="H7070" i="14"/>
  <c r="H7069" i="14"/>
  <c r="H7067" i="14"/>
  <c r="H7066" i="14"/>
  <c r="H7065" i="14"/>
  <c r="K7063" i="14"/>
  <c r="G7063" i="14"/>
  <c r="F7063" i="14"/>
  <c r="I7063" i="14" s="1"/>
  <c r="D7063" i="14"/>
  <c r="J7063" i="14" s="1"/>
  <c r="H7062" i="14"/>
  <c r="H7061" i="14"/>
  <c r="H7060" i="14"/>
  <c r="H7059" i="14"/>
  <c r="H7058" i="14"/>
  <c r="H7057" i="14"/>
  <c r="H7056" i="14"/>
  <c r="H7055" i="14"/>
  <c r="H7054" i="14"/>
  <c r="H7053" i="14"/>
  <c r="H7052" i="14"/>
  <c r="H7051" i="14"/>
  <c r="H7050" i="14"/>
  <c r="H7049" i="14"/>
  <c r="H7047" i="14"/>
  <c r="H7046" i="14"/>
  <c r="H7045" i="14"/>
  <c r="H7044" i="14"/>
  <c r="H7042" i="14"/>
  <c r="H7041" i="14"/>
  <c r="H7040" i="14"/>
  <c r="H7039" i="14"/>
  <c r="H7038" i="14"/>
  <c r="H7037" i="14"/>
  <c r="H7036" i="14"/>
  <c r="H7035" i="14"/>
  <c r="H7034" i="14"/>
  <c r="H7033" i="14"/>
  <c r="H7032" i="14"/>
  <c r="H7031" i="14"/>
  <c r="H7030" i="14"/>
  <c r="H7029" i="14"/>
  <c r="K7027" i="14"/>
  <c r="I7027" i="14"/>
  <c r="G7027" i="14"/>
  <c r="F7027" i="14"/>
  <c r="D7027" i="14"/>
  <c r="H7026" i="14"/>
  <c r="H7025" i="14"/>
  <c r="H7024" i="14"/>
  <c r="H7023" i="14"/>
  <c r="H7022" i="14"/>
  <c r="H7021" i="14"/>
  <c r="H7020" i="14"/>
  <c r="H7019" i="14"/>
  <c r="H7018" i="14"/>
  <c r="H7017" i="14"/>
  <c r="H7015" i="14"/>
  <c r="H7014" i="14"/>
  <c r="H7013" i="14"/>
  <c r="H7012" i="14"/>
  <c r="H7010" i="14"/>
  <c r="H7009" i="14"/>
  <c r="H7008" i="14"/>
  <c r="H7007" i="14"/>
  <c r="H7006" i="14"/>
  <c r="K7004" i="14"/>
  <c r="G7004" i="14"/>
  <c r="F7004" i="14"/>
  <c r="I7004" i="14" s="1"/>
  <c r="D7004" i="14"/>
  <c r="H7003" i="14"/>
  <c r="H7002" i="14"/>
  <c r="H7001" i="14"/>
  <c r="H6999" i="14"/>
  <c r="H6998" i="14"/>
  <c r="H6997" i="14"/>
  <c r="H6996" i="14"/>
  <c r="H6994" i="14"/>
  <c r="H6993" i="14"/>
  <c r="H6991" i="14"/>
  <c r="H6990" i="14"/>
  <c r="H6989" i="14"/>
  <c r="H6988" i="14"/>
  <c r="H6987" i="14"/>
  <c r="H6986" i="14"/>
  <c r="H6985" i="14"/>
  <c r="H6984" i="14"/>
  <c r="H6983" i="14"/>
  <c r="H6981" i="14"/>
  <c r="H6980" i="14"/>
  <c r="H6979" i="14"/>
  <c r="H6978" i="14"/>
  <c r="H6977" i="14"/>
  <c r="H6976" i="14"/>
  <c r="K6974" i="14"/>
  <c r="I6974" i="14"/>
  <c r="G6974" i="14"/>
  <c r="F6974" i="14"/>
  <c r="D6974" i="14"/>
  <c r="J6974" i="14" s="1"/>
  <c r="H6973" i="14"/>
  <c r="H6972" i="14"/>
  <c r="H6971" i="14"/>
  <c r="H6969" i="14"/>
  <c r="H6968" i="14"/>
  <c r="H6967" i="14"/>
  <c r="H6966" i="14"/>
  <c r="H6965" i="14"/>
  <c r="H6964" i="14"/>
  <c r="H6963" i="14"/>
  <c r="H6962" i="14"/>
  <c r="H6960" i="14"/>
  <c r="H6959" i="14"/>
  <c r="H6958" i="14"/>
  <c r="H6957" i="14"/>
  <c r="H6956" i="14"/>
  <c r="H6955" i="14"/>
  <c r="H6954" i="14"/>
  <c r="H6953" i="14"/>
  <c r="H6952" i="14"/>
  <c r="H6951" i="14"/>
  <c r="H6950" i="14"/>
  <c r="H6949" i="14"/>
  <c r="H6948" i="14"/>
  <c r="H6946" i="14"/>
  <c r="H6945" i="14"/>
  <c r="H6944" i="14"/>
  <c r="H6943" i="14"/>
  <c r="H6942" i="14"/>
  <c r="H6941" i="14"/>
  <c r="H6940" i="14"/>
  <c r="K6938" i="14"/>
  <c r="I6938" i="14"/>
  <c r="G6938" i="14"/>
  <c r="F6938" i="14"/>
  <c r="D6938" i="14"/>
  <c r="J6938" i="14" s="1"/>
  <c r="H6937" i="14"/>
  <c r="H6936" i="14"/>
  <c r="H6935" i="14"/>
  <c r="H6934" i="14"/>
  <c r="H6933" i="14"/>
  <c r="H6932" i="14"/>
  <c r="H6931" i="14"/>
  <c r="H6930" i="14"/>
  <c r="H6929" i="14"/>
  <c r="H6928" i="14"/>
  <c r="H6927" i="14"/>
  <c r="H6926" i="14"/>
  <c r="H6925" i="14"/>
  <c r="H6924" i="14"/>
  <c r="H6923" i="14"/>
  <c r="H6922" i="14"/>
  <c r="K6920" i="14"/>
  <c r="J6920" i="14"/>
  <c r="I6920" i="14"/>
  <c r="G6920" i="14"/>
  <c r="F6920" i="14"/>
  <c r="H6919" i="14"/>
  <c r="H6918" i="14"/>
  <c r="H6917" i="14"/>
  <c r="H6916" i="14"/>
  <c r="H6915" i="14"/>
  <c r="H6914" i="14"/>
  <c r="H6913" i="14"/>
  <c r="H6912" i="14"/>
  <c r="H6911" i="14"/>
  <c r="H6910" i="14"/>
  <c r="H6909" i="14"/>
  <c r="H6908" i="14"/>
  <c r="H6907" i="14"/>
  <c r="H6906" i="14"/>
  <c r="H6904" i="14"/>
  <c r="H6903" i="14"/>
  <c r="H6902" i="14"/>
  <c r="H6901" i="14"/>
  <c r="H6900" i="14"/>
  <c r="H6899" i="14"/>
  <c r="H6898" i="14"/>
  <c r="H6897" i="14"/>
  <c r="H6896" i="14"/>
  <c r="H6895" i="14"/>
  <c r="H6894" i="14"/>
  <c r="H6892" i="14"/>
  <c r="H6891" i="14"/>
  <c r="K6889" i="14"/>
  <c r="G6889" i="14"/>
  <c r="F6889" i="14"/>
  <c r="I6889" i="14" s="1"/>
  <c r="D6889" i="14"/>
  <c r="J6889" i="14" s="1"/>
  <c r="H6886" i="14"/>
  <c r="H6885" i="14"/>
  <c r="H6884" i="14"/>
  <c r="H6882" i="14"/>
  <c r="H6880" i="14"/>
  <c r="H6879" i="14"/>
  <c r="H6878" i="14"/>
  <c r="H6877" i="14"/>
  <c r="H6876" i="14"/>
  <c r="H6875" i="14"/>
  <c r="H6874" i="14"/>
  <c r="H6873" i="14"/>
  <c r="H6872" i="14"/>
  <c r="K6870" i="14"/>
  <c r="G6870" i="14"/>
  <c r="F6870" i="14"/>
  <c r="I6870" i="14" s="1"/>
  <c r="D6870" i="14"/>
  <c r="J6870" i="14" s="1"/>
  <c r="H6868" i="14"/>
  <c r="H6867" i="14"/>
  <c r="H6866" i="14"/>
  <c r="H6864" i="14"/>
  <c r="H6863" i="14"/>
  <c r="H6861" i="14"/>
  <c r="H6860" i="14"/>
  <c r="H6859" i="14"/>
  <c r="H6858" i="14"/>
  <c r="K6856" i="14"/>
  <c r="G6856" i="14"/>
  <c r="F6856" i="14"/>
  <c r="I6856" i="14" s="1"/>
  <c r="D6856" i="14"/>
  <c r="J6853" i="14"/>
  <c r="I6853" i="14"/>
  <c r="H6852" i="14"/>
  <c r="H6851" i="14"/>
  <c r="K6849" i="14"/>
  <c r="G6849" i="14"/>
  <c r="J6849" i="14" s="1"/>
  <c r="F6849" i="14"/>
  <c r="I6849" i="14" s="1"/>
  <c r="J6847" i="14"/>
  <c r="I6847" i="14"/>
  <c r="H6846" i="14"/>
  <c r="H6844" i="14"/>
  <c r="H6843" i="14"/>
  <c r="H6842" i="14"/>
  <c r="H6841" i="14"/>
  <c r="H6840" i="14"/>
  <c r="H6839" i="14"/>
  <c r="H6837" i="14"/>
  <c r="H6836" i="14"/>
  <c r="H6835" i="14"/>
  <c r="H6834" i="14"/>
  <c r="H6833" i="14"/>
  <c r="H6832" i="14"/>
  <c r="H6831" i="14"/>
  <c r="H6830" i="14"/>
  <c r="H6829" i="14"/>
  <c r="H6828" i="14"/>
  <c r="H6826" i="14"/>
  <c r="H6825" i="14"/>
  <c r="H6824" i="14"/>
  <c r="H6823" i="14"/>
  <c r="H6822" i="14"/>
  <c r="H6820" i="14"/>
  <c r="H6819" i="14"/>
  <c r="H6818" i="14"/>
  <c r="H6817" i="14"/>
  <c r="H6816" i="14"/>
  <c r="H6815" i="14"/>
  <c r="H6814" i="14"/>
  <c r="H6812" i="14"/>
  <c r="H6811" i="14"/>
  <c r="H6810" i="14"/>
  <c r="H6808" i="14"/>
  <c r="H6806" i="14"/>
  <c r="H6805" i="14"/>
  <c r="H6803" i="14"/>
  <c r="H6802" i="14"/>
  <c r="H6801" i="14"/>
  <c r="H6800" i="14"/>
  <c r="H6799" i="14"/>
  <c r="H6797" i="14"/>
  <c r="H6796" i="14"/>
  <c r="H6795" i="14"/>
  <c r="K6793" i="14"/>
  <c r="G6793" i="14"/>
  <c r="F6793" i="14"/>
  <c r="I6793" i="14" s="1"/>
  <c r="D6793" i="14"/>
  <c r="J6793" i="14" s="1"/>
  <c r="J6791" i="14"/>
  <c r="I6791" i="14"/>
  <c r="H6789" i="14"/>
  <c r="H6788" i="14"/>
  <c r="H6787" i="14"/>
  <c r="H6786" i="14"/>
  <c r="H6785" i="14"/>
  <c r="H6784" i="14"/>
  <c r="H6783" i="14"/>
  <c r="K6781" i="14"/>
  <c r="I6781" i="14"/>
  <c r="G6781" i="14"/>
  <c r="J6781" i="14" s="1"/>
  <c r="F6781" i="14"/>
  <c r="J6779" i="14"/>
  <c r="I6779" i="14"/>
  <c r="H6777" i="14"/>
  <c r="H6775" i="14"/>
  <c r="H6774" i="14"/>
  <c r="H6773" i="14"/>
  <c r="H6772" i="14"/>
  <c r="H6771" i="14"/>
  <c r="H6770" i="14"/>
  <c r="H6769" i="14"/>
  <c r="H6768" i="14"/>
  <c r="H6767" i="14"/>
  <c r="H6766" i="14"/>
  <c r="H6765" i="14"/>
  <c r="H6763" i="14"/>
  <c r="H6761" i="14"/>
  <c r="H6759" i="14"/>
  <c r="H6758" i="14"/>
  <c r="H6757" i="14"/>
  <c r="H6756" i="14"/>
  <c r="H6755" i="14"/>
  <c r="H6754" i="14"/>
  <c r="H6753" i="14"/>
  <c r="H6752" i="14"/>
  <c r="H6751" i="14"/>
  <c r="H6750" i="14"/>
  <c r="H6749" i="14"/>
  <c r="H6747" i="14"/>
  <c r="K6745" i="14"/>
  <c r="I6745" i="14"/>
  <c r="G6745" i="14"/>
  <c r="F6745" i="14"/>
  <c r="D6745" i="14"/>
  <c r="J6745" i="14" s="1"/>
  <c r="H6744" i="14"/>
  <c r="H6743" i="14"/>
  <c r="H6742" i="14"/>
  <c r="H6741" i="14"/>
  <c r="H6740" i="14"/>
  <c r="H6739" i="14"/>
  <c r="K6737" i="14"/>
  <c r="J6737" i="14"/>
  <c r="I6737" i="14"/>
  <c r="G6737" i="14"/>
  <c r="F6737" i="14"/>
  <c r="H6735" i="14"/>
  <c r="H6734" i="14"/>
  <c r="K6732" i="14"/>
  <c r="G6732" i="14"/>
  <c r="J6732" i="14" s="1"/>
  <c r="F6732" i="14"/>
  <c r="I6732" i="14" s="1"/>
  <c r="H6730" i="14"/>
  <c r="H6729" i="14"/>
  <c r="K6727" i="14"/>
  <c r="G6727" i="14"/>
  <c r="J6727" i="14" s="1"/>
  <c r="F6727" i="14"/>
  <c r="I6727" i="14" s="1"/>
  <c r="J6725" i="14"/>
  <c r="I6725" i="14"/>
  <c r="H6724" i="14"/>
  <c r="H6723" i="14"/>
  <c r="H6722" i="14"/>
  <c r="H6721" i="14"/>
  <c r="H6720" i="14"/>
  <c r="K6718" i="14"/>
  <c r="G6718" i="14"/>
  <c r="J6718" i="14" s="1"/>
  <c r="F6718" i="14"/>
  <c r="I6718" i="14" s="1"/>
  <c r="J6716" i="14"/>
  <c r="I6716" i="14"/>
  <c r="H6714" i="14"/>
  <c r="H6713" i="14"/>
  <c r="H6712" i="14"/>
  <c r="K6710" i="14"/>
  <c r="J6710" i="14"/>
  <c r="I6710" i="14"/>
  <c r="G6710" i="14"/>
  <c r="F6710" i="14"/>
  <c r="H6709" i="14"/>
  <c r="H6707" i="14"/>
  <c r="H6706" i="14"/>
  <c r="H6705" i="14"/>
  <c r="H6703" i="14"/>
  <c r="H6702" i="14"/>
  <c r="K6700" i="14"/>
  <c r="I6700" i="14"/>
  <c r="G6700" i="14"/>
  <c r="F6700" i="14"/>
  <c r="D6700" i="14"/>
  <c r="H6698" i="14"/>
  <c r="H6697" i="14"/>
  <c r="K6695" i="14"/>
  <c r="G6695" i="14"/>
  <c r="J6695" i="14" s="1"/>
  <c r="F6695" i="14"/>
  <c r="I6695" i="14" s="1"/>
  <c r="H6694" i="14"/>
  <c r="H6693" i="14"/>
  <c r="K6691" i="14"/>
  <c r="G6691" i="14"/>
  <c r="J6691" i="14" s="1"/>
  <c r="F6691" i="14"/>
  <c r="I6691" i="14" s="1"/>
  <c r="J6688" i="14"/>
  <c r="I6688" i="14"/>
  <c r="H6687" i="14"/>
  <c r="H6685" i="14"/>
  <c r="H6684" i="14"/>
  <c r="H6683" i="14"/>
  <c r="H6682" i="14"/>
  <c r="H6681" i="14"/>
  <c r="H6680" i="14"/>
  <c r="H6679" i="14"/>
  <c r="H6678" i="14"/>
  <c r="H6677" i="14"/>
  <c r="K6675" i="14"/>
  <c r="G6675" i="14"/>
  <c r="F6675" i="14"/>
  <c r="I6675" i="14" s="1"/>
  <c r="D6675" i="14"/>
  <c r="J6675" i="14" s="1"/>
  <c r="J6672" i="14"/>
  <c r="I6672" i="14"/>
  <c r="J6670" i="14"/>
  <c r="I6670" i="14"/>
  <c r="J6668" i="14"/>
  <c r="I6668" i="14"/>
  <c r="J6666" i="14"/>
  <c r="I6666" i="14"/>
  <c r="J6664" i="14"/>
  <c r="I6664" i="14"/>
  <c r="J6662" i="14"/>
  <c r="I6662" i="14"/>
  <c r="H6660" i="14"/>
  <c r="H6659" i="14"/>
  <c r="K6657" i="14"/>
  <c r="G6657" i="14"/>
  <c r="J6657" i="14" s="1"/>
  <c r="F6657" i="14"/>
  <c r="I6657" i="14" s="1"/>
  <c r="J6655" i="14"/>
  <c r="I6655" i="14"/>
  <c r="J6653" i="14"/>
  <c r="I6653" i="14"/>
  <c r="H6652" i="14"/>
  <c r="H6651" i="14"/>
  <c r="H6649" i="14"/>
  <c r="H6648" i="14"/>
  <c r="H6647" i="14"/>
  <c r="H6646" i="14"/>
  <c r="H6645" i="14"/>
  <c r="H6644" i="14"/>
  <c r="H6643" i="14"/>
  <c r="H6642" i="14"/>
  <c r="H6641" i="14"/>
  <c r="H6640" i="14"/>
  <c r="H6639" i="14"/>
  <c r="H6638" i="14"/>
  <c r="K6636" i="14"/>
  <c r="G6636" i="14"/>
  <c r="F6636" i="14"/>
  <c r="I6636" i="14" s="1"/>
  <c r="D6636" i="14"/>
  <c r="J6636" i="14" s="1"/>
  <c r="J6634" i="14"/>
  <c r="I6634" i="14"/>
  <c r="H6632" i="14"/>
  <c r="H6631" i="14"/>
  <c r="H6630" i="14"/>
  <c r="H6629" i="14"/>
  <c r="H6628" i="14"/>
  <c r="H6627" i="14"/>
  <c r="H6626" i="14"/>
  <c r="H6625" i="14"/>
  <c r="H6624" i="14"/>
  <c r="H6623" i="14"/>
  <c r="H6622" i="14"/>
  <c r="H6620" i="14"/>
  <c r="H6619" i="14"/>
  <c r="H6618" i="14"/>
  <c r="H6617" i="14"/>
  <c r="H6616" i="14"/>
  <c r="H6615" i="14"/>
  <c r="H6613" i="14"/>
  <c r="H6612" i="14"/>
  <c r="H6611" i="14"/>
  <c r="H6610" i="14"/>
  <c r="H6609" i="14"/>
  <c r="H6608" i="14"/>
  <c r="H6607" i="14"/>
  <c r="K6605" i="14"/>
  <c r="I6605" i="14"/>
  <c r="G6605" i="14"/>
  <c r="F6605" i="14"/>
  <c r="D6605" i="14"/>
  <c r="J6605" i="14" s="1"/>
  <c r="J6601" i="14"/>
  <c r="I6601" i="14"/>
  <c r="H6600" i="14"/>
  <c r="H6598" i="14"/>
  <c r="H6597" i="14"/>
  <c r="H6596" i="14"/>
  <c r="H6595" i="14"/>
  <c r="H6594" i="14"/>
  <c r="H6593" i="14"/>
  <c r="H6592" i="14"/>
  <c r="H6590" i="14"/>
  <c r="H6589" i="14"/>
  <c r="H6588" i="14"/>
  <c r="H6587" i="14"/>
  <c r="H6586" i="14"/>
  <c r="H6585" i="14"/>
  <c r="H6584" i="14"/>
  <c r="H6583" i="14"/>
  <c r="H6582" i="14"/>
  <c r="H6580" i="14"/>
  <c r="H6579" i="14"/>
  <c r="H6578" i="14"/>
  <c r="H6577" i="14"/>
  <c r="H6576" i="14"/>
  <c r="H6575" i="14"/>
  <c r="H6573" i="14"/>
  <c r="H6572" i="14"/>
  <c r="H6571" i="14"/>
  <c r="H6570" i="14"/>
  <c r="H6569" i="14"/>
  <c r="H6568" i="14"/>
  <c r="H6567" i="14"/>
  <c r="H6565" i="14"/>
  <c r="H6564" i="14"/>
  <c r="H6563" i="14"/>
  <c r="H6562" i="14"/>
  <c r="H6561" i="14"/>
  <c r="H6560" i="14"/>
  <c r="H6559" i="14"/>
  <c r="H6558" i="14"/>
  <c r="H6557" i="14"/>
  <c r="H6556" i="14"/>
  <c r="H6555" i="14"/>
  <c r="H6553" i="14"/>
  <c r="H6552" i="14"/>
  <c r="H6551" i="14"/>
  <c r="H6550" i="14"/>
  <c r="H6549" i="14"/>
  <c r="H6548" i="14"/>
  <c r="H6547" i="14"/>
  <c r="H6546" i="14"/>
  <c r="H6545" i="14"/>
  <c r="H6544" i="14"/>
  <c r="H6543" i="14"/>
  <c r="H6542" i="14"/>
  <c r="H6541" i="14"/>
  <c r="H6540" i="14"/>
  <c r="H6539" i="14"/>
  <c r="H6537" i="14"/>
  <c r="H6536" i="14"/>
  <c r="K6534" i="14"/>
  <c r="I6534" i="14"/>
  <c r="G6534" i="14"/>
  <c r="F6534" i="14"/>
  <c r="D6534" i="14"/>
  <c r="J6534" i="14" s="1"/>
  <c r="J6532" i="14"/>
  <c r="I6532" i="14"/>
  <c r="H6530" i="14"/>
  <c r="H6529" i="14"/>
  <c r="H6528" i="14"/>
  <c r="H6527" i="14"/>
  <c r="H6526" i="14"/>
  <c r="H6524" i="14"/>
  <c r="H6523" i="14"/>
  <c r="H6522" i="14"/>
  <c r="H6521" i="14"/>
  <c r="H6520" i="14"/>
  <c r="H6519" i="14"/>
  <c r="H6518" i="14"/>
  <c r="H6517" i="14"/>
  <c r="H6516" i="14"/>
  <c r="H6515" i="14"/>
  <c r="K6513" i="14"/>
  <c r="I6513" i="14"/>
  <c r="G6513" i="14"/>
  <c r="F6513" i="14"/>
  <c r="D6513" i="14"/>
  <c r="J6513" i="14" s="1"/>
  <c r="H6512" i="14"/>
  <c r="H6511" i="14"/>
  <c r="H6510" i="14"/>
  <c r="H6509" i="14"/>
  <c r="H6508" i="14"/>
  <c r="H6507" i="14"/>
  <c r="H6506" i="14"/>
  <c r="H6505" i="14"/>
  <c r="H6504" i="14"/>
  <c r="H6503" i="14"/>
  <c r="H6502" i="14"/>
  <c r="H6500" i="14"/>
  <c r="H6499" i="14"/>
  <c r="H6498" i="14"/>
  <c r="H6497" i="14"/>
  <c r="H6496" i="14"/>
  <c r="H6495" i="14"/>
  <c r="H6494" i="14"/>
  <c r="H6493" i="14"/>
  <c r="H6492" i="14"/>
  <c r="K6490" i="14"/>
  <c r="G6490" i="14"/>
  <c r="F6490" i="14"/>
  <c r="I6490" i="14" s="1"/>
  <c r="D6490" i="14"/>
  <c r="H6488" i="14"/>
  <c r="H6487" i="14"/>
  <c r="H6486" i="14"/>
  <c r="H6485" i="14"/>
  <c r="H6484" i="14"/>
  <c r="H6483" i="14"/>
  <c r="H6482" i="14"/>
  <c r="H6481" i="14"/>
  <c r="H6479" i="14"/>
  <c r="H6478" i="14"/>
  <c r="H6477" i="14"/>
  <c r="H6476" i="14"/>
  <c r="H6475" i="14"/>
  <c r="H6473" i="14"/>
  <c r="H6472" i="14"/>
  <c r="H6471" i="14"/>
  <c r="H6470" i="14"/>
  <c r="H6469" i="14"/>
  <c r="H6468" i="14"/>
  <c r="H6467" i="14"/>
  <c r="H6466" i="14"/>
  <c r="H6465" i="14"/>
  <c r="H6464" i="14"/>
  <c r="H6463" i="14"/>
  <c r="H6462" i="14"/>
  <c r="H6460" i="14"/>
  <c r="H6459" i="14"/>
  <c r="H6458" i="14"/>
  <c r="H6457" i="14"/>
  <c r="H6456" i="14"/>
  <c r="H6455" i="14"/>
  <c r="H6454" i="14"/>
  <c r="K6452" i="14"/>
  <c r="G6452" i="14"/>
  <c r="F6452" i="14"/>
  <c r="I6452" i="14" s="1"/>
  <c r="D6452" i="14"/>
  <c r="J6450" i="14"/>
  <c r="I6450" i="14"/>
  <c r="H6448" i="14"/>
  <c r="H6447" i="14"/>
  <c r="H6446" i="14"/>
  <c r="H6445" i="14"/>
  <c r="H6444" i="14"/>
  <c r="H6443" i="14"/>
  <c r="H6442" i="14"/>
  <c r="H6441" i="14"/>
  <c r="H6439" i="14"/>
  <c r="H6438" i="14"/>
  <c r="H6437" i="14"/>
  <c r="H6436" i="14"/>
  <c r="H6435" i="14"/>
  <c r="H6434" i="14"/>
  <c r="H6433" i="14"/>
  <c r="H6432" i="14"/>
  <c r="H6431" i="14"/>
  <c r="H6429" i="14"/>
  <c r="H6428" i="14"/>
  <c r="H6427" i="14"/>
  <c r="H6426" i="14"/>
  <c r="H6425" i="14"/>
  <c r="H6424" i="14"/>
  <c r="H6422" i="14"/>
  <c r="H6421" i="14"/>
  <c r="H6420" i="14"/>
  <c r="H6419" i="14"/>
  <c r="H6418" i="14"/>
  <c r="H6417" i="14"/>
  <c r="H6416" i="14"/>
  <c r="H6414" i="14"/>
  <c r="H6413" i="14"/>
  <c r="H6412" i="14"/>
  <c r="H6411" i="14"/>
  <c r="H6410" i="14"/>
  <c r="H6409" i="14"/>
  <c r="H6407" i="14"/>
  <c r="K6405" i="14"/>
  <c r="I6405" i="14"/>
  <c r="G6405" i="14"/>
  <c r="F6405" i="14"/>
  <c r="D6405" i="14"/>
  <c r="J6405" i="14" s="1"/>
  <c r="H6404" i="14"/>
  <c r="H6403" i="14"/>
  <c r="H6402" i="14"/>
  <c r="H6401" i="14"/>
  <c r="H6400" i="14"/>
  <c r="H6398" i="14"/>
  <c r="H6397" i="14"/>
  <c r="H6396" i="14"/>
  <c r="H6395" i="14"/>
  <c r="H6394" i="14"/>
  <c r="H6392" i="14"/>
  <c r="H6391" i="14"/>
  <c r="H6390" i="14"/>
  <c r="H6389" i="14"/>
  <c r="H6387" i="14"/>
  <c r="H6386" i="14"/>
  <c r="H6385" i="14"/>
  <c r="H6384" i="14"/>
  <c r="H6382" i="14"/>
  <c r="H6381" i="14"/>
  <c r="H6380" i="14"/>
  <c r="H6379" i="14"/>
  <c r="H6378" i="14"/>
  <c r="H6377" i="14"/>
  <c r="H6376" i="14"/>
  <c r="H6375" i="14"/>
  <c r="H6374" i="14"/>
  <c r="H6372" i="14"/>
  <c r="H6371" i="14"/>
  <c r="H6370" i="14"/>
  <c r="H6369" i="14"/>
  <c r="H6368" i="14"/>
  <c r="H6367" i="14"/>
  <c r="H6366" i="14"/>
  <c r="H6364" i="14"/>
  <c r="H6363" i="14"/>
  <c r="K6361" i="14"/>
  <c r="G6361" i="14"/>
  <c r="F6361" i="14"/>
  <c r="I6361" i="14" s="1"/>
  <c r="D6361" i="14"/>
  <c r="J6361" i="14" s="1"/>
  <c r="J6358" i="14"/>
  <c r="I6358" i="14"/>
  <c r="H6357" i="14"/>
  <c r="H6356" i="14"/>
  <c r="H6355" i="14"/>
  <c r="H6353" i="14"/>
  <c r="H6352" i="14"/>
  <c r="H6351" i="14"/>
  <c r="H6350" i="14"/>
  <c r="H6349" i="14"/>
  <c r="H6348" i="14"/>
  <c r="H6346" i="14"/>
  <c r="H6345" i="14"/>
  <c r="H6344" i="14"/>
  <c r="K6342" i="14"/>
  <c r="G6342" i="14"/>
  <c r="F6342" i="14"/>
  <c r="I6342" i="14" s="1"/>
  <c r="D6342" i="14"/>
  <c r="J6342" i="14" s="1"/>
  <c r="H6339" i="14"/>
  <c r="H6338" i="14"/>
  <c r="H6337" i="14"/>
  <c r="H6336" i="14"/>
  <c r="H6335" i="14"/>
  <c r="H6334" i="14"/>
  <c r="H6332" i="14"/>
  <c r="H6331" i="14"/>
  <c r="H6330" i="14"/>
  <c r="H6329" i="14"/>
  <c r="H6328" i="14"/>
  <c r="H6327" i="14"/>
  <c r="H6326" i="14"/>
  <c r="H6324" i="14"/>
  <c r="H6323" i="14"/>
  <c r="H6322" i="14"/>
  <c r="H6321" i="14"/>
  <c r="H6320" i="14"/>
  <c r="H6319" i="14"/>
  <c r="H6318" i="14"/>
  <c r="H6317" i="14"/>
  <c r="H6316" i="14"/>
  <c r="H6315" i="14"/>
  <c r="H6314" i="14"/>
  <c r="H6312" i="14"/>
  <c r="H6311" i="14"/>
  <c r="H6310" i="14"/>
  <c r="H6309" i="14"/>
  <c r="H6308" i="14"/>
  <c r="H6307" i="14"/>
  <c r="H6306" i="14"/>
  <c r="H6304" i="14"/>
  <c r="H6303" i="14"/>
  <c r="H6302" i="14"/>
  <c r="H6301" i="14"/>
  <c r="H6300" i="14"/>
  <c r="H6299" i="14"/>
  <c r="H6298" i="14"/>
  <c r="H6297" i="14"/>
  <c r="H6296" i="14"/>
  <c r="H6295" i="14"/>
  <c r="H6293" i="14"/>
  <c r="H6292" i="14"/>
  <c r="H6291" i="14"/>
  <c r="H6290" i="14"/>
  <c r="H6289" i="14"/>
  <c r="H6288" i="14"/>
  <c r="H6287" i="14"/>
  <c r="H6286" i="14"/>
  <c r="H6285" i="14"/>
  <c r="H6284" i="14"/>
  <c r="H6283" i="14"/>
  <c r="K6281" i="14"/>
  <c r="I6281" i="14"/>
  <c r="G6281" i="14"/>
  <c r="F6281" i="14"/>
  <c r="D6281" i="14"/>
  <c r="J6281" i="14" s="1"/>
  <c r="H6280" i="14"/>
  <c r="H6279" i="14"/>
  <c r="H6278" i="14"/>
  <c r="H6277" i="14"/>
  <c r="H6276" i="14"/>
  <c r="H6274" i="14"/>
  <c r="H6273" i="14"/>
  <c r="H6272" i="14"/>
  <c r="H6271" i="14"/>
  <c r="H6270" i="14"/>
  <c r="H6269" i="14"/>
  <c r="H6268" i="14"/>
  <c r="H6267" i="14"/>
  <c r="H6266" i="14"/>
  <c r="H6265" i="14"/>
  <c r="H6264" i="14"/>
  <c r="H6262" i="14"/>
  <c r="H6261" i="14"/>
  <c r="H6260" i="14"/>
  <c r="H6259" i="14"/>
  <c r="H6258" i="14"/>
  <c r="H6256" i="14"/>
  <c r="H6255" i="14"/>
  <c r="H6254" i="14"/>
  <c r="H6253" i="14"/>
  <c r="H6252" i="14"/>
  <c r="H6251" i="14"/>
  <c r="H6250" i="14"/>
  <c r="H6249" i="14"/>
  <c r="H6247" i="14"/>
  <c r="H6246" i="14"/>
  <c r="H6245" i="14"/>
  <c r="H6244" i="14"/>
  <c r="H6243" i="14"/>
  <c r="H6242" i="14"/>
  <c r="H6240" i="14"/>
  <c r="H6239" i="14"/>
  <c r="H6238" i="14"/>
  <c r="H6237" i="14"/>
  <c r="H6236" i="14"/>
  <c r="H6235" i="14"/>
  <c r="H6234" i="14"/>
  <c r="H6233" i="14"/>
  <c r="H6232" i="14"/>
  <c r="H6231" i="14"/>
  <c r="K6229" i="14"/>
  <c r="I6229" i="14"/>
  <c r="G6229" i="14"/>
  <c r="F6229" i="14"/>
  <c r="D6229" i="14"/>
  <c r="J6229" i="14" s="1"/>
  <c r="H6228" i="14"/>
  <c r="H6227" i="14"/>
  <c r="H6226" i="14"/>
  <c r="H6225" i="14"/>
  <c r="H6224" i="14"/>
  <c r="H6223" i="14"/>
  <c r="H6222" i="14"/>
  <c r="H6221" i="14"/>
  <c r="H6220" i="14"/>
  <c r="H6219" i="14"/>
  <c r="H6217" i="14"/>
  <c r="H6216" i="14"/>
  <c r="H6215" i="14"/>
  <c r="H6214" i="14"/>
  <c r="H6213" i="14"/>
  <c r="H6212" i="14"/>
  <c r="H6211" i="14"/>
  <c r="H6210" i="14"/>
  <c r="H6209" i="14"/>
  <c r="H6208" i="14"/>
  <c r="H6207" i="14"/>
  <c r="H6205" i="14"/>
  <c r="H6204" i="14"/>
  <c r="H6203" i="14"/>
  <c r="H6202" i="14"/>
  <c r="H6201" i="14"/>
  <c r="H6200" i="14"/>
  <c r="H6199" i="14"/>
  <c r="H6198" i="14"/>
  <c r="H6196" i="14"/>
  <c r="H6195" i="14"/>
  <c r="H6194" i="14"/>
  <c r="H6193" i="14"/>
  <c r="H6192" i="14"/>
  <c r="H6191" i="14"/>
  <c r="H6190" i="14"/>
  <c r="H6189" i="14"/>
  <c r="H6188" i="14"/>
  <c r="H6186" i="14"/>
  <c r="H6185" i="14"/>
  <c r="H6184" i="14"/>
  <c r="H6183" i="14"/>
  <c r="H6182" i="14"/>
  <c r="H6181" i="14"/>
  <c r="H6180" i="14"/>
  <c r="H6179" i="14"/>
  <c r="H6178" i="14"/>
  <c r="H6177" i="14"/>
  <c r="H6176" i="14"/>
  <c r="H6175" i="14"/>
  <c r="H6174" i="14"/>
  <c r="H6173" i="14"/>
  <c r="K6171" i="14"/>
  <c r="I6171" i="14"/>
  <c r="G6171" i="14"/>
  <c r="F6171" i="14"/>
  <c r="D6171" i="14"/>
  <c r="J6171" i="14" s="1"/>
  <c r="H6170" i="14"/>
  <c r="H6169" i="14"/>
  <c r="H6168" i="14"/>
  <c r="H6167" i="14"/>
  <c r="H6166" i="14"/>
  <c r="H6164" i="14"/>
  <c r="H6163" i="14"/>
  <c r="H6162" i="14"/>
  <c r="H6161" i="14"/>
  <c r="H6160" i="14"/>
  <c r="H6159" i="14"/>
  <c r="H6158" i="14"/>
  <c r="H6157" i="14"/>
  <c r="H6156" i="14"/>
  <c r="H6155" i="14"/>
  <c r="H6154" i="14"/>
  <c r="H6153" i="14"/>
  <c r="H6151" i="14"/>
  <c r="H6150" i="14"/>
  <c r="H6149" i="14"/>
  <c r="H6148" i="14"/>
  <c r="H6147" i="14"/>
  <c r="H6146" i="14"/>
  <c r="H6145" i="14"/>
  <c r="H6144" i="14"/>
  <c r="H6143" i="14"/>
  <c r="H6142" i="14"/>
  <c r="H6141" i="14"/>
  <c r="H6140" i="14"/>
  <c r="H6139" i="14"/>
  <c r="H6138" i="14"/>
  <c r="H6136" i="14"/>
  <c r="H6135" i="14"/>
  <c r="H6134" i="14"/>
  <c r="H6133" i="14"/>
  <c r="H6132" i="14"/>
  <c r="H6131" i="14"/>
  <c r="H6130" i="14"/>
  <c r="H6129" i="14"/>
  <c r="H6127" i="14"/>
  <c r="H6126" i="14"/>
  <c r="H6125" i="14"/>
  <c r="H6124" i="14"/>
  <c r="H6123" i="14"/>
  <c r="H6122" i="14"/>
  <c r="H6120" i="14"/>
  <c r="H6119" i="14"/>
  <c r="H6118" i="14"/>
  <c r="H6117" i="14"/>
  <c r="H6116" i="14"/>
  <c r="H6115" i="14"/>
  <c r="H6114" i="14"/>
  <c r="H6113" i="14"/>
  <c r="H6112" i="14"/>
  <c r="H6111" i="14"/>
  <c r="H6110" i="14"/>
  <c r="H6108" i="14"/>
  <c r="H6107" i="14"/>
  <c r="H6106" i="14"/>
  <c r="H6105" i="14"/>
  <c r="H6104" i="14"/>
  <c r="H6103" i="14"/>
  <c r="H6102" i="14"/>
  <c r="H6101" i="14"/>
  <c r="H6100" i="14"/>
  <c r="H6098" i="14"/>
  <c r="H6097" i="14"/>
  <c r="H6096" i="14"/>
  <c r="H6095" i="14"/>
  <c r="H6094" i="14"/>
  <c r="K6092" i="14"/>
  <c r="I6092" i="14"/>
  <c r="G6092" i="14"/>
  <c r="F6092" i="14"/>
  <c r="D6092" i="14"/>
  <c r="J6092" i="14" s="1"/>
  <c r="H6091" i="14"/>
  <c r="H6090" i="14"/>
  <c r="H6089" i="14"/>
  <c r="H6088" i="14"/>
  <c r="H6087" i="14"/>
  <c r="H6086" i="14"/>
  <c r="H6085" i="14"/>
  <c r="H6084" i="14"/>
  <c r="H6083" i="14"/>
  <c r="H6082" i="14"/>
  <c r="H6081" i="14"/>
  <c r="H6080" i="14"/>
  <c r="H6079" i="14"/>
  <c r="H6078" i="14"/>
  <c r="H6076" i="14"/>
  <c r="H6075" i="14"/>
  <c r="H6074" i="14"/>
  <c r="H6073" i="14"/>
  <c r="H6072" i="14"/>
  <c r="H6071" i="14"/>
  <c r="H6069" i="14"/>
  <c r="H6068" i="14"/>
  <c r="H6067" i="14"/>
  <c r="H6066" i="14"/>
  <c r="H6065" i="14"/>
  <c r="H6064" i="14"/>
  <c r="H6063" i="14"/>
  <c r="H6062" i="14"/>
  <c r="H6060" i="14"/>
  <c r="H6059" i="14"/>
  <c r="H6058" i="14"/>
  <c r="H6057" i="14"/>
  <c r="H6056" i="14"/>
  <c r="H6055" i="14"/>
  <c r="K6053" i="14"/>
  <c r="G6053" i="14"/>
  <c r="F6053" i="14"/>
  <c r="I6053" i="14" s="1"/>
  <c r="D6053" i="14"/>
  <c r="H6052" i="14"/>
  <c r="H6051" i="14"/>
  <c r="H6050" i="14"/>
  <c r="H6049" i="14"/>
  <c r="H6048" i="14"/>
  <c r="H6047" i="14"/>
  <c r="H6046" i="14"/>
  <c r="H6045" i="14"/>
  <c r="H6044" i="14"/>
  <c r="H6043" i="14"/>
  <c r="H6042" i="14"/>
  <c r="H6041" i="14"/>
  <c r="H6040" i="14"/>
  <c r="H6039" i="14"/>
  <c r="H6038" i="14"/>
  <c r="H6037" i="14"/>
  <c r="H6036" i="14"/>
  <c r="H6035" i="14"/>
  <c r="H6034" i="14"/>
  <c r="H6032" i="14"/>
  <c r="H6031" i="14"/>
  <c r="H6030" i="14"/>
  <c r="H6029" i="14"/>
  <c r="H6028" i="14"/>
  <c r="H6027" i="14"/>
  <c r="H6026" i="14"/>
  <c r="H6025" i="14"/>
  <c r="K6023" i="14"/>
  <c r="I6023" i="14"/>
  <c r="G6023" i="14"/>
  <c r="F6023" i="14"/>
  <c r="D6023" i="14"/>
  <c r="J6023" i="14" s="1"/>
  <c r="H6021" i="14"/>
  <c r="H6020" i="14"/>
  <c r="H6019" i="14"/>
  <c r="H6018" i="14"/>
  <c r="H6017" i="14"/>
  <c r="H6016" i="14"/>
  <c r="H6015" i="14"/>
  <c r="H6014" i="14"/>
  <c r="H6013" i="14"/>
  <c r="H6012" i="14"/>
  <c r="H6011" i="14"/>
  <c r="H6010" i="14"/>
  <c r="H6008" i="14"/>
  <c r="H6007" i="14"/>
  <c r="H6006" i="14"/>
  <c r="H6005" i="14"/>
  <c r="H6004" i="14"/>
  <c r="H6002" i="14"/>
  <c r="H6001" i="14"/>
  <c r="H6000" i="14"/>
  <c r="H5999" i="14"/>
  <c r="H5998" i="14"/>
  <c r="H5997" i="14"/>
  <c r="H5996" i="14"/>
  <c r="H5995" i="14"/>
  <c r="H5994" i="14"/>
  <c r="H5992" i="14"/>
  <c r="H5991" i="14"/>
  <c r="H5990" i="14"/>
  <c r="H5989" i="14"/>
  <c r="H5988" i="14"/>
  <c r="H5987" i="14"/>
  <c r="H5986" i="14"/>
  <c r="H5985" i="14"/>
  <c r="H5983" i="14"/>
  <c r="H5982" i="14"/>
  <c r="H5981" i="14"/>
  <c r="H5980" i="14"/>
  <c r="H5979" i="14"/>
  <c r="H5978" i="14"/>
  <c r="H5977" i="14"/>
  <c r="H5976" i="14"/>
  <c r="H5975" i="14"/>
  <c r="H5973" i="14"/>
  <c r="H5971" i="14"/>
  <c r="H5970" i="14"/>
  <c r="H5969" i="14"/>
  <c r="H5968" i="14"/>
  <c r="H5967" i="14"/>
  <c r="H5966" i="14"/>
  <c r="H5965" i="14"/>
  <c r="H5964" i="14"/>
  <c r="K5962" i="14"/>
  <c r="I5962" i="14"/>
  <c r="G5962" i="14"/>
  <c r="F5962" i="14"/>
  <c r="D5962" i="14"/>
  <c r="J5962" i="14" s="1"/>
  <c r="H5961" i="14"/>
  <c r="H5960" i="14"/>
  <c r="H5959" i="14"/>
  <c r="H5958" i="14"/>
  <c r="H5957" i="14"/>
  <c r="H5956" i="14"/>
  <c r="H5955" i="14"/>
  <c r="H5954" i="14"/>
  <c r="H5953" i="14"/>
  <c r="H5952" i="14"/>
  <c r="H5950" i="14"/>
  <c r="H5949" i="14"/>
  <c r="H5948" i="14"/>
  <c r="H5947" i="14"/>
  <c r="H5946" i="14"/>
  <c r="H5945" i="14"/>
  <c r="H5943" i="14"/>
  <c r="H5942" i="14"/>
  <c r="H5941" i="14"/>
  <c r="H5940" i="14"/>
  <c r="H5939" i="14"/>
  <c r="H5937" i="14"/>
  <c r="H5936" i="14"/>
  <c r="H5935" i="14"/>
  <c r="H5934" i="14"/>
  <c r="H5933" i="14"/>
  <c r="H5932" i="14"/>
  <c r="H5931" i="14"/>
  <c r="H5930" i="14"/>
  <c r="H5929" i="14"/>
  <c r="H5928" i="14"/>
  <c r="H5927" i="14"/>
  <c r="H5926" i="14"/>
  <c r="H5925" i="14"/>
  <c r="H5923" i="14"/>
  <c r="H5922" i="14"/>
  <c r="H5921" i="14"/>
  <c r="H5920" i="14"/>
  <c r="K5918" i="14"/>
  <c r="G5918" i="14"/>
  <c r="F5918" i="14"/>
  <c r="I5918" i="14" s="1"/>
  <c r="D5918" i="14"/>
  <c r="J5918" i="14" s="1"/>
  <c r="H5917" i="14"/>
  <c r="H5916" i="14"/>
  <c r="H5915" i="14"/>
  <c r="H5914" i="14"/>
  <c r="H5913" i="14"/>
  <c r="H5912" i="14"/>
  <c r="H5910" i="14"/>
  <c r="H5909" i="14"/>
  <c r="H5908" i="14"/>
  <c r="H5907" i="14"/>
  <c r="H5905" i="14"/>
  <c r="H5904" i="14"/>
  <c r="H5903" i="14"/>
  <c r="H5902" i="14"/>
  <c r="H5900" i="14"/>
  <c r="H5899" i="14"/>
  <c r="H5898" i="14"/>
  <c r="H5897" i="14"/>
  <c r="H5896" i="14"/>
  <c r="H5895" i="14"/>
  <c r="H5894" i="14"/>
  <c r="H5892" i="14"/>
  <c r="H5891" i="14"/>
  <c r="H5890" i="14"/>
  <c r="H5889" i="14"/>
  <c r="K5887" i="14"/>
  <c r="G5887" i="14"/>
  <c r="F5887" i="14"/>
  <c r="I5887" i="14" s="1"/>
  <c r="D5887" i="14"/>
  <c r="J5885" i="14"/>
  <c r="I5885" i="14"/>
  <c r="H5884" i="14"/>
  <c r="H5883" i="14"/>
  <c r="H5882" i="14"/>
  <c r="H5881" i="14"/>
  <c r="H5880" i="14"/>
  <c r="H5879" i="14"/>
  <c r="H5878" i="14"/>
  <c r="H5877" i="14"/>
  <c r="H5876" i="14"/>
  <c r="H5875" i="14"/>
  <c r="H5873" i="14"/>
  <c r="H5872" i="14"/>
  <c r="H5871" i="14"/>
  <c r="H5870" i="14"/>
  <c r="H5869" i="14"/>
  <c r="H5868" i="14"/>
  <c r="H5867" i="14"/>
  <c r="H5866" i="14"/>
  <c r="H5865" i="14"/>
  <c r="H5864" i="14"/>
  <c r="H5863" i="14"/>
  <c r="H5862" i="14"/>
  <c r="H5861" i="14"/>
  <c r="H5860" i="14"/>
  <c r="H5859" i="14"/>
  <c r="H5858" i="14"/>
  <c r="H5857" i="14"/>
  <c r="H5856" i="14"/>
  <c r="H5854" i="14"/>
  <c r="H5853" i="14"/>
  <c r="H5852" i="14"/>
  <c r="H5851" i="14"/>
  <c r="H5850" i="14"/>
  <c r="H5849" i="14"/>
  <c r="H5848" i="14"/>
  <c r="H5847" i="14"/>
  <c r="H5846" i="14"/>
  <c r="H5845" i="14"/>
  <c r="H5844" i="14"/>
  <c r="H5843" i="14"/>
  <c r="H5842" i="14"/>
  <c r="H5841" i="14"/>
  <c r="H5840" i="14"/>
  <c r="H5839" i="14"/>
  <c r="H5838" i="14"/>
  <c r="H5837" i="14"/>
  <c r="H5835" i="14"/>
  <c r="H5834" i="14"/>
  <c r="H5833" i="14"/>
  <c r="H5832" i="14"/>
  <c r="H5831" i="14"/>
  <c r="H5830" i="14"/>
  <c r="K5828" i="14"/>
  <c r="I5828" i="14"/>
  <c r="G5828" i="14"/>
  <c r="F5828" i="14"/>
  <c r="D5828" i="14"/>
  <c r="J5828" i="14" s="1"/>
  <c r="H5826" i="14"/>
  <c r="H5825" i="14"/>
  <c r="H5824" i="14"/>
  <c r="H5823" i="14"/>
  <c r="H5822" i="14"/>
  <c r="H5821" i="14"/>
  <c r="H5820" i="14"/>
  <c r="H5819" i="14"/>
  <c r="H5818" i="14"/>
  <c r="H5816" i="14"/>
  <c r="H5815" i="14"/>
  <c r="H5814" i="14"/>
  <c r="H5813" i="14"/>
  <c r="H5812" i="14"/>
  <c r="H5811" i="14"/>
  <c r="H5810" i="14"/>
  <c r="H5809" i="14"/>
  <c r="H5808" i="14"/>
  <c r="H5807" i="14"/>
  <c r="H5805" i="14"/>
  <c r="H5804" i="14"/>
  <c r="H5803" i="14"/>
  <c r="H5802" i="14"/>
  <c r="H5801" i="14"/>
  <c r="H5800" i="14"/>
  <c r="H5799" i="14"/>
  <c r="H5798" i="14"/>
  <c r="H5797" i="14"/>
  <c r="H5796" i="14"/>
  <c r="H5795" i="14"/>
  <c r="H5794" i="14"/>
  <c r="H5793" i="14"/>
  <c r="H5792" i="14"/>
  <c r="H5791" i="14"/>
  <c r="H5790" i="14"/>
  <c r="H5789" i="14"/>
  <c r="K5787" i="14"/>
  <c r="I5787" i="14"/>
  <c r="G5787" i="14"/>
  <c r="F5787" i="14"/>
  <c r="D5787" i="14"/>
  <c r="J5787" i="14" s="1"/>
  <c r="H5786" i="14"/>
  <c r="H5785" i="14"/>
  <c r="H5784" i="14"/>
  <c r="H5783" i="14"/>
  <c r="H5782" i="14"/>
  <c r="H5781" i="14"/>
  <c r="H5780" i="14"/>
  <c r="H5779" i="14"/>
  <c r="H5778" i="14"/>
  <c r="H5777" i="14"/>
  <c r="H5776" i="14"/>
  <c r="H5775" i="14"/>
  <c r="H5774" i="14"/>
  <c r="H5773" i="14"/>
  <c r="H5772" i="14"/>
  <c r="H5771" i="14"/>
  <c r="H5770" i="14"/>
  <c r="H5769" i="14"/>
  <c r="H5768" i="14"/>
  <c r="H5767" i="14"/>
  <c r="H5766" i="14"/>
  <c r="H5765" i="14"/>
  <c r="H5764" i="14"/>
  <c r="H5763" i="14"/>
  <c r="H5762" i="14"/>
  <c r="H5761" i="14"/>
  <c r="H5759" i="14"/>
  <c r="H5758" i="14"/>
  <c r="H5757" i="14"/>
  <c r="H5756" i="14"/>
  <c r="H5755" i="14"/>
  <c r="H5754" i="14"/>
  <c r="H5753" i="14"/>
  <c r="H5752" i="14"/>
  <c r="H5751" i="14"/>
  <c r="H5750" i="14"/>
  <c r="K5748" i="14"/>
  <c r="I5748" i="14"/>
  <c r="G5748" i="14"/>
  <c r="F5748" i="14"/>
  <c r="D5748" i="14"/>
  <c r="J5748" i="14" s="1"/>
  <c r="H5747" i="14"/>
  <c r="H5746" i="14"/>
  <c r="H5745" i="14"/>
  <c r="H5744" i="14"/>
  <c r="H5743" i="14"/>
  <c r="H5742" i="14"/>
  <c r="H5741" i="14"/>
  <c r="H5740" i="14"/>
  <c r="H5739" i="14"/>
  <c r="H5738" i="14"/>
  <c r="K5736" i="14"/>
  <c r="J5736" i="14"/>
  <c r="I5736" i="14"/>
  <c r="G5736" i="14"/>
  <c r="F5736" i="14"/>
  <c r="H5735" i="14"/>
  <c r="H5734" i="14"/>
  <c r="H5733" i="14"/>
  <c r="H5731" i="14"/>
  <c r="K5729" i="14"/>
  <c r="G5729" i="14"/>
  <c r="F5729" i="14"/>
  <c r="I5729" i="14" s="1"/>
  <c r="D5729" i="14"/>
  <c r="J5729" i="14" s="1"/>
  <c r="H5728" i="14"/>
  <c r="H5727" i="14"/>
  <c r="H5726" i="14"/>
  <c r="H5725" i="14"/>
  <c r="H5724" i="14"/>
  <c r="H5723" i="14"/>
  <c r="H5721" i="14"/>
  <c r="H5720" i="14"/>
  <c r="H5719" i="14"/>
  <c r="H5717" i="14"/>
  <c r="H5716" i="14"/>
  <c r="H5715" i="14"/>
  <c r="H5714" i="14"/>
  <c r="H5712" i="14"/>
  <c r="H5711" i="14"/>
  <c r="H5710" i="14"/>
  <c r="H5709" i="14"/>
  <c r="H5708" i="14"/>
  <c r="H5706" i="14"/>
  <c r="H5705" i="14"/>
  <c r="H5704" i="14"/>
  <c r="H5703" i="14"/>
  <c r="K5701" i="14"/>
  <c r="G5701" i="14"/>
  <c r="F5701" i="14"/>
  <c r="I5701" i="14" s="1"/>
  <c r="D5701" i="14"/>
  <c r="H5700" i="14"/>
  <c r="H5699" i="14"/>
  <c r="H5698" i="14"/>
  <c r="H5697" i="14"/>
  <c r="H5696" i="14"/>
  <c r="H5695" i="14"/>
  <c r="H5694" i="14"/>
  <c r="H5692" i="14"/>
  <c r="H5691" i="14"/>
  <c r="H5690" i="14"/>
  <c r="H5689" i="14"/>
  <c r="H5688" i="14"/>
  <c r="H5687" i="14"/>
  <c r="H5686" i="14"/>
  <c r="H5685" i="14"/>
  <c r="K5683" i="14"/>
  <c r="G5683" i="14"/>
  <c r="F5683" i="14"/>
  <c r="I5683" i="14" s="1"/>
  <c r="D5683" i="14"/>
  <c r="J5683" i="14" s="1"/>
  <c r="H5681" i="14"/>
  <c r="H5680" i="14"/>
  <c r="H5679" i="14"/>
  <c r="H5678" i="14"/>
  <c r="H5677" i="14"/>
  <c r="H5676" i="14"/>
  <c r="H5675" i="14"/>
  <c r="H5673" i="14"/>
  <c r="H5672" i="14"/>
  <c r="H5671" i="14"/>
  <c r="H5670" i="14"/>
  <c r="H5669" i="14"/>
  <c r="H5668" i="14"/>
  <c r="H5667" i="14"/>
  <c r="H5666" i="14"/>
  <c r="H5665" i="14"/>
  <c r="H5664" i="14"/>
  <c r="H5663" i="14"/>
  <c r="H5661" i="14"/>
  <c r="H5660" i="14"/>
  <c r="H5659" i="14"/>
  <c r="H5658" i="14"/>
  <c r="H5657" i="14"/>
  <c r="H5656" i="14"/>
  <c r="H5655" i="14"/>
  <c r="H5654" i="14"/>
  <c r="H5653" i="14"/>
  <c r="H5652" i="14"/>
  <c r="H5651" i="14"/>
  <c r="H5650" i="14"/>
  <c r="H5649" i="14"/>
  <c r="H5648" i="14"/>
  <c r="H5647" i="14"/>
  <c r="H5646" i="14"/>
  <c r="H5644" i="14"/>
  <c r="H5643" i="14"/>
  <c r="H5642" i="14"/>
  <c r="H5641" i="14"/>
  <c r="H5640" i="14"/>
  <c r="H5639" i="14"/>
  <c r="H5638" i="14"/>
  <c r="H5636" i="14"/>
  <c r="H5635" i="14"/>
  <c r="H5634" i="14"/>
  <c r="H5633" i="14"/>
  <c r="H5632" i="14"/>
  <c r="H5631" i="14"/>
  <c r="H5630" i="14"/>
  <c r="H5628" i="14"/>
  <c r="H5627" i="14"/>
  <c r="H5626" i="14"/>
  <c r="H5625" i="14"/>
  <c r="H5624" i="14"/>
  <c r="H5623" i="14"/>
  <c r="H5622" i="14"/>
  <c r="H5621" i="14"/>
  <c r="H5620" i="14"/>
  <c r="H5619" i="14"/>
  <c r="H5618" i="14"/>
  <c r="H5616" i="14"/>
  <c r="H5615" i="14"/>
  <c r="H5614" i="14"/>
  <c r="H5613" i="14"/>
  <c r="H5612" i="14"/>
  <c r="H5611" i="14"/>
  <c r="H5609" i="14"/>
  <c r="H5608" i="14"/>
  <c r="H5607" i="14"/>
  <c r="H5606" i="14"/>
  <c r="H5605" i="14"/>
  <c r="H5604" i="14"/>
  <c r="H5603" i="14"/>
  <c r="H5602" i="14"/>
  <c r="H5601" i="14"/>
  <c r="H5600" i="14"/>
  <c r="H5599" i="14"/>
  <c r="H5598" i="14"/>
  <c r="H5597" i="14"/>
  <c r="H5596" i="14"/>
  <c r="K5594" i="14"/>
  <c r="I5594" i="14"/>
  <c r="G5594" i="14"/>
  <c r="F5594" i="14"/>
  <c r="D5594" i="14"/>
  <c r="J5594" i="14" s="1"/>
  <c r="H5593" i="14"/>
  <c r="H5592" i="14"/>
  <c r="H5591" i="14"/>
  <c r="H5589" i="14"/>
  <c r="H5588" i="14"/>
  <c r="H5587" i="14"/>
  <c r="H5586" i="14"/>
  <c r="H5585" i="14"/>
  <c r="H5584" i="14"/>
  <c r="H5583" i="14"/>
  <c r="H5582" i="14"/>
  <c r="H5581" i="14"/>
  <c r="H5580" i="14"/>
  <c r="H5579" i="14"/>
  <c r="H5578" i="14"/>
  <c r="H5576" i="14"/>
  <c r="K5574" i="14"/>
  <c r="I5574" i="14"/>
  <c r="G5574" i="14"/>
  <c r="F5574" i="14"/>
  <c r="D5574" i="14"/>
  <c r="J5574" i="14" s="1"/>
  <c r="H5573" i="14"/>
  <c r="H5572" i="14"/>
  <c r="H5571" i="14"/>
  <c r="H5570" i="14"/>
  <c r="H5569" i="14"/>
  <c r="H5568" i="14"/>
  <c r="H5567" i="14"/>
  <c r="H5566" i="14"/>
  <c r="H5565" i="14"/>
  <c r="H5564" i="14"/>
  <c r="H5563" i="14"/>
  <c r="H5562" i="14"/>
  <c r="H5561" i="14"/>
  <c r="H5560" i="14"/>
  <c r="H5559" i="14"/>
  <c r="H5558" i="14"/>
  <c r="H5557" i="14"/>
  <c r="H5556" i="14"/>
  <c r="H5555" i="14"/>
  <c r="H5554" i="14"/>
  <c r="H5552" i="14"/>
  <c r="H5551" i="14"/>
  <c r="H5550" i="14"/>
  <c r="H5549" i="14"/>
  <c r="H5548" i="14"/>
  <c r="H5547" i="14"/>
  <c r="H5546" i="14"/>
  <c r="H5545" i="14"/>
  <c r="H5544" i="14"/>
  <c r="H5543" i="14"/>
  <c r="H5542" i="14"/>
  <c r="H5541" i="14"/>
  <c r="H5540" i="14"/>
  <c r="F5539" i="14"/>
  <c r="H5538" i="14"/>
  <c r="H5537" i="14"/>
  <c r="H5536" i="14"/>
  <c r="H5535" i="14"/>
  <c r="H5534" i="14"/>
  <c r="H5533" i="14"/>
  <c r="H5532" i="14"/>
  <c r="H5531" i="14"/>
  <c r="H5530" i="14"/>
  <c r="H5529" i="14"/>
  <c r="H5528" i="14"/>
  <c r="H5527" i="14"/>
  <c r="H5526" i="14"/>
  <c r="H5525" i="14"/>
  <c r="H5524" i="14"/>
  <c r="F5523" i="14"/>
  <c r="F5509" i="14" s="1"/>
  <c r="H5522" i="14"/>
  <c r="H5520" i="14"/>
  <c r="H5519" i="14"/>
  <c r="H5518" i="14"/>
  <c r="H5517" i="14"/>
  <c r="H5516" i="14"/>
  <c r="H5515" i="14"/>
  <c r="H5514" i="14"/>
  <c r="H5513" i="14"/>
  <c r="H5512" i="14"/>
  <c r="H5511" i="14"/>
  <c r="K5509" i="14"/>
  <c r="I5509" i="14"/>
  <c r="G5509" i="14"/>
  <c r="D5509" i="14"/>
  <c r="J5509" i="14" s="1"/>
  <c r="H5508" i="14"/>
  <c r="H5507" i="14"/>
  <c r="H5506" i="14"/>
  <c r="H5505" i="14"/>
  <c r="H5504" i="14"/>
  <c r="H5503" i="14"/>
  <c r="H5502" i="14"/>
  <c r="H5501" i="14"/>
  <c r="H5500" i="14"/>
  <c r="H5499" i="14"/>
  <c r="H5498" i="14"/>
  <c r="H5497" i="14"/>
  <c r="H5496" i="14"/>
  <c r="H5495" i="14"/>
  <c r="H5493" i="14"/>
  <c r="H5492" i="14"/>
  <c r="H5491" i="14"/>
  <c r="H5490" i="14"/>
  <c r="H5489" i="14"/>
  <c r="H5487" i="14"/>
  <c r="H5486" i="14"/>
  <c r="H5484" i="14"/>
  <c r="H5483" i="14"/>
  <c r="H5482" i="14"/>
  <c r="H5481" i="14"/>
  <c r="H5480" i="14"/>
  <c r="H5479" i="14"/>
  <c r="H5478" i="14"/>
  <c r="H5477" i="14"/>
  <c r="H5476" i="14"/>
  <c r="H5474" i="14"/>
  <c r="H5473" i="14"/>
  <c r="H5472" i="14"/>
  <c r="H5471" i="14"/>
  <c r="H5470" i="14"/>
  <c r="H5469" i="14"/>
  <c r="H5468" i="14"/>
  <c r="H5467" i="14"/>
  <c r="H5466" i="14"/>
  <c r="H5464" i="14"/>
  <c r="H5463" i="14"/>
  <c r="H5462" i="14"/>
  <c r="H5461" i="14"/>
  <c r="H5460" i="14"/>
  <c r="H5459" i="14"/>
  <c r="H5458" i="14"/>
  <c r="H5457" i="14"/>
  <c r="H5456" i="14"/>
  <c r="H5455" i="14"/>
  <c r="H5454" i="14"/>
  <c r="H5453" i="14"/>
  <c r="H5452" i="14"/>
  <c r="H5451" i="14"/>
  <c r="H5450" i="14"/>
  <c r="H5449" i="14"/>
  <c r="H5448" i="14"/>
  <c r="H5446" i="14"/>
  <c r="H5445" i="14"/>
  <c r="H5444" i="14"/>
  <c r="H5443" i="14"/>
  <c r="H5442" i="14"/>
  <c r="H5441" i="14"/>
  <c r="H5440" i="14"/>
  <c r="H5438" i="14"/>
  <c r="H5437" i="14"/>
  <c r="H5436" i="14"/>
  <c r="H5435" i="14"/>
  <c r="H5434" i="14"/>
  <c r="H5433" i="14"/>
  <c r="H5432" i="14"/>
  <c r="K5430" i="14"/>
  <c r="I5430" i="14"/>
  <c r="G5430" i="14"/>
  <c r="F5430" i="14"/>
  <c r="D5430" i="14"/>
  <c r="J5430" i="14" s="1"/>
  <c r="H5429" i="14"/>
  <c r="H5428" i="14"/>
  <c r="H5427" i="14"/>
  <c r="H5426" i="14"/>
  <c r="H5425" i="14"/>
  <c r="H5424" i="14"/>
  <c r="H5423" i="14"/>
  <c r="H5422" i="14"/>
  <c r="H5421" i="14"/>
  <c r="H5420" i="14"/>
  <c r="H5419" i="14"/>
  <c r="H5418" i="14"/>
  <c r="H5417" i="14"/>
  <c r="H5416" i="14"/>
  <c r="H5415" i="14"/>
  <c r="H5414" i="14"/>
  <c r="H5413" i="14"/>
  <c r="H5412" i="14"/>
  <c r="H5411" i="14"/>
  <c r="H5410" i="14"/>
  <c r="H5409" i="14"/>
  <c r="H5408" i="14"/>
  <c r="H5407" i="14"/>
  <c r="H5406" i="14"/>
  <c r="H5405" i="14"/>
  <c r="H5404" i="14"/>
  <c r="K5402" i="14"/>
  <c r="J5402" i="14"/>
  <c r="I5402" i="14"/>
  <c r="G5402" i="14"/>
  <c r="F5402" i="14"/>
  <c r="H5400" i="14"/>
  <c r="H5399" i="14"/>
  <c r="H5398" i="14"/>
  <c r="H5396" i="14"/>
  <c r="H5395" i="14"/>
  <c r="H5394" i="14"/>
  <c r="H5393" i="14"/>
  <c r="H5391" i="14"/>
  <c r="H5390" i="14"/>
  <c r="H5389" i="14"/>
  <c r="H5388" i="14"/>
  <c r="H5387" i="14"/>
  <c r="H5386" i="14"/>
  <c r="H5385" i="14"/>
  <c r="H5384" i="14"/>
  <c r="H5383" i="14"/>
  <c r="H5381" i="14"/>
  <c r="H5380" i="14"/>
  <c r="H5379" i="14"/>
  <c r="H5378" i="14"/>
  <c r="H5377" i="14"/>
  <c r="K5375" i="14"/>
  <c r="G5375" i="14"/>
  <c r="F5375" i="14"/>
  <c r="I5375" i="14" s="1"/>
  <c r="D5375" i="14"/>
  <c r="J5375" i="14" s="1"/>
  <c r="H5374" i="14"/>
  <c r="H5373" i="14"/>
  <c r="H5372" i="14"/>
  <c r="H5371" i="14"/>
  <c r="H5370" i="14"/>
  <c r="H5368" i="14"/>
  <c r="H5367" i="14"/>
  <c r="H5366" i="14"/>
  <c r="K5364" i="14"/>
  <c r="G5364" i="14"/>
  <c r="F5364" i="14"/>
  <c r="I5364" i="14" s="1"/>
  <c r="D5364" i="14"/>
  <c r="J5364" i="14" s="1"/>
  <c r="H5363" i="14"/>
  <c r="H5362" i="14"/>
  <c r="H5361" i="14"/>
  <c r="H5360" i="14"/>
  <c r="H5358" i="14"/>
  <c r="H5357" i="14"/>
  <c r="H5356" i="14"/>
  <c r="H5355" i="14"/>
  <c r="K5353" i="14"/>
  <c r="G5353" i="14"/>
  <c r="F5353" i="14"/>
  <c r="I5353" i="14" s="1"/>
  <c r="D5353" i="14"/>
  <c r="H5352" i="14"/>
  <c r="H5350" i="14"/>
  <c r="H5349" i="14"/>
  <c r="H5348" i="14"/>
  <c r="H5347" i="14"/>
  <c r="H5346" i="14"/>
  <c r="H5345" i="14"/>
  <c r="H5344" i="14"/>
  <c r="H5342" i="14"/>
  <c r="H5341" i="14"/>
  <c r="H5340" i="14"/>
  <c r="H5339" i="14"/>
  <c r="H5338" i="14"/>
  <c r="H5337" i="14"/>
  <c r="H5336" i="14"/>
  <c r="H5335" i="14"/>
  <c r="H5333" i="14"/>
  <c r="H5332" i="14"/>
  <c r="H5331" i="14"/>
  <c r="H5330" i="14"/>
  <c r="H5328" i="14"/>
  <c r="H5327" i="14"/>
  <c r="H5326" i="14"/>
  <c r="H5325" i="14"/>
  <c r="H5323" i="14"/>
  <c r="H5321" i="14"/>
  <c r="H5320" i="14"/>
  <c r="H5319" i="14"/>
  <c r="H5318" i="14"/>
  <c r="H5317" i="14"/>
  <c r="H5316" i="14"/>
  <c r="H5315" i="14"/>
  <c r="H5314" i="14"/>
  <c r="H5313" i="14"/>
  <c r="H5311" i="14"/>
  <c r="H5310" i="14"/>
  <c r="H5309" i="14"/>
  <c r="H5308" i="14"/>
  <c r="K5306" i="14"/>
  <c r="G5306" i="14"/>
  <c r="F5306" i="14"/>
  <c r="I5306" i="14" s="1"/>
  <c r="D5306" i="14"/>
  <c r="J5306" i="14" s="1"/>
  <c r="H5303" i="14"/>
  <c r="H5301" i="14"/>
  <c r="H5299" i="14"/>
  <c r="K5297" i="14"/>
  <c r="G5297" i="14"/>
  <c r="F5297" i="14"/>
  <c r="I5297" i="14" s="1"/>
  <c r="D5297" i="14"/>
  <c r="J5297" i="14" s="1"/>
  <c r="H5296" i="14"/>
  <c r="H5294" i="14"/>
  <c r="H5293" i="14"/>
  <c r="K5291" i="14"/>
  <c r="I5291" i="14"/>
  <c r="G5291" i="14"/>
  <c r="F5291" i="14"/>
  <c r="D5291" i="14"/>
  <c r="J5291" i="14" s="1"/>
  <c r="H5290" i="14"/>
  <c r="H5288" i="14"/>
  <c r="H5286" i="14"/>
  <c r="H5284" i="14"/>
  <c r="K5282" i="14"/>
  <c r="G5282" i="14"/>
  <c r="F5282" i="14"/>
  <c r="I5282" i="14" s="1"/>
  <c r="D5282" i="14"/>
  <c r="J5282" i="14" s="1"/>
  <c r="H5281" i="14"/>
  <c r="H5279" i="14"/>
  <c r="K5277" i="14"/>
  <c r="G5277" i="14"/>
  <c r="F5277" i="14"/>
  <c r="I5277" i="14" s="1"/>
  <c r="D5277" i="14"/>
  <c r="J5277" i="14" s="1"/>
  <c r="J5275" i="14"/>
  <c r="I5275" i="14"/>
  <c r="H5273" i="14"/>
  <c r="H5272" i="14"/>
  <c r="H5271" i="14"/>
  <c r="H5270" i="14"/>
  <c r="H5268" i="14"/>
  <c r="H5266" i="14"/>
  <c r="H5264" i="14"/>
  <c r="H5262" i="14"/>
  <c r="H5260" i="14"/>
  <c r="H5258" i="14"/>
  <c r="H5256" i="14"/>
  <c r="H5254" i="14"/>
  <c r="K5252" i="14"/>
  <c r="G5252" i="14"/>
  <c r="F5252" i="14"/>
  <c r="I5252" i="14" s="1"/>
  <c r="D5252" i="14"/>
  <c r="J5252" i="14" s="1"/>
  <c r="H5251" i="14"/>
  <c r="H5249" i="14"/>
  <c r="K5247" i="14"/>
  <c r="G5247" i="14"/>
  <c r="F5247" i="14"/>
  <c r="I5247" i="14" s="1"/>
  <c r="D5247" i="14"/>
  <c r="J5247" i="14" s="1"/>
  <c r="H5246" i="14"/>
  <c r="H5244" i="14"/>
  <c r="H5242" i="14"/>
  <c r="H5240" i="14"/>
  <c r="H5238" i="14"/>
  <c r="K5236" i="14"/>
  <c r="I5236" i="14"/>
  <c r="G5236" i="14"/>
  <c r="F5236" i="14"/>
  <c r="D5236" i="14"/>
  <c r="J5236" i="14" s="1"/>
  <c r="H5235" i="14"/>
  <c r="H5233" i="14"/>
  <c r="K5231" i="14"/>
  <c r="G5231" i="14"/>
  <c r="F5231" i="14"/>
  <c r="I5231" i="14" s="1"/>
  <c r="D5231" i="14"/>
  <c r="H5230" i="14"/>
  <c r="H5228" i="14"/>
  <c r="H5226" i="14"/>
  <c r="K5224" i="14"/>
  <c r="G5224" i="14"/>
  <c r="F5224" i="14"/>
  <c r="I5224" i="14" s="1"/>
  <c r="D5224" i="14"/>
  <c r="J5224" i="14" s="1"/>
  <c r="H5223" i="14"/>
  <c r="H5221" i="14"/>
  <c r="K5219" i="14"/>
  <c r="G5219" i="14"/>
  <c r="F5219" i="14"/>
  <c r="I5219" i="14" s="1"/>
  <c r="D5219" i="14"/>
  <c r="J5217" i="14"/>
  <c r="I5217" i="14"/>
  <c r="H5216" i="14"/>
  <c r="H5214" i="14"/>
  <c r="H5212" i="14"/>
  <c r="H5210" i="14"/>
  <c r="K5208" i="14"/>
  <c r="G5208" i="14"/>
  <c r="F5208" i="14"/>
  <c r="I5208" i="14" s="1"/>
  <c r="D5208" i="14"/>
  <c r="J5208" i="14" s="1"/>
  <c r="H5207" i="14"/>
  <c r="H5205" i="14"/>
  <c r="H5203" i="14"/>
  <c r="K5201" i="14"/>
  <c r="G5201" i="14"/>
  <c r="F5201" i="14"/>
  <c r="I5201" i="14" s="1"/>
  <c r="D5201" i="14"/>
  <c r="J5199" i="14"/>
  <c r="I5199" i="14"/>
  <c r="H5198" i="14"/>
  <c r="H5196" i="14"/>
  <c r="H5194" i="14"/>
  <c r="H5192" i="14"/>
  <c r="H5190" i="14"/>
  <c r="H5188" i="14"/>
  <c r="H5186" i="14"/>
  <c r="K5184" i="14"/>
  <c r="G5184" i="14"/>
  <c r="F5184" i="14"/>
  <c r="I5184" i="14" s="1"/>
  <c r="D5184" i="14"/>
  <c r="J5184" i="14" s="1"/>
  <c r="H5183" i="14"/>
  <c r="H5181" i="14"/>
  <c r="H5179" i="14"/>
  <c r="K5177" i="14"/>
  <c r="G5177" i="14"/>
  <c r="F5177" i="14"/>
  <c r="I5177" i="14" s="1"/>
  <c r="D5177" i="14"/>
  <c r="J5177" i="14" s="1"/>
  <c r="H5176" i="14"/>
  <c r="H5174" i="14"/>
  <c r="K5172" i="14"/>
  <c r="G5172" i="14"/>
  <c r="F5172" i="14"/>
  <c r="I5172" i="14" s="1"/>
  <c r="D5172" i="14"/>
  <c r="J5169" i="14"/>
  <c r="I5169" i="14"/>
  <c r="H5168" i="14"/>
  <c r="H5167" i="14"/>
  <c r="H5166" i="14"/>
  <c r="H5165" i="14"/>
  <c r="H5164" i="14"/>
  <c r="H5163" i="14"/>
  <c r="H5161" i="14"/>
  <c r="H5160" i="14"/>
  <c r="H5159" i="14"/>
  <c r="H5158" i="14"/>
  <c r="K5156" i="14"/>
  <c r="I5156" i="14"/>
  <c r="G5156" i="14"/>
  <c r="F5156" i="14"/>
  <c r="D5156" i="14"/>
  <c r="J5156" i="14" s="1"/>
  <c r="J5154" i="14"/>
  <c r="I5154" i="14"/>
  <c r="H5153" i="14"/>
  <c r="H5152" i="14"/>
  <c r="H5150" i="14"/>
  <c r="H5149" i="14"/>
  <c r="K5147" i="14"/>
  <c r="G5147" i="14"/>
  <c r="F5147" i="14"/>
  <c r="I5147" i="14" s="1"/>
  <c r="D5147" i="14"/>
  <c r="J5147" i="14" s="1"/>
  <c r="J5145" i="14"/>
  <c r="I5145" i="14"/>
  <c r="H5144" i="14"/>
  <c r="H5143" i="14"/>
  <c r="H5142" i="14"/>
  <c r="H5141" i="14"/>
  <c r="H5140" i="14"/>
  <c r="H5139" i="14"/>
  <c r="H5138" i="14"/>
  <c r="H5137" i="14"/>
  <c r="H5136" i="14"/>
  <c r="H5135" i="14"/>
  <c r="H5134" i="14"/>
  <c r="H5133" i="14"/>
  <c r="H5132" i="14"/>
  <c r="H5130" i="14"/>
  <c r="K5128" i="14"/>
  <c r="I5128" i="14"/>
  <c r="G5128" i="14"/>
  <c r="F5128" i="14"/>
  <c r="D5128" i="14"/>
  <c r="J5128" i="14" s="1"/>
  <c r="H5127" i="14"/>
  <c r="H5126" i="14"/>
  <c r="H5125" i="14"/>
  <c r="H5124" i="14"/>
  <c r="H5123" i="14"/>
  <c r="K5121" i="14"/>
  <c r="G5121" i="14"/>
  <c r="J5121" i="14" s="1"/>
  <c r="F5121" i="14"/>
  <c r="I5121" i="14" s="1"/>
  <c r="J5119" i="14"/>
  <c r="I5119" i="14"/>
  <c r="J5116" i="14"/>
  <c r="I5116" i="14"/>
  <c r="H5115" i="14"/>
  <c r="H5114" i="14"/>
  <c r="H5113" i="14"/>
  <c r="H5112" i="14"/>
  <c r="H5111" i="14"/>
  <c r="K5109" i="14"/>
  <c r="G5109" i="14"/>
  <c r="J5109" i="14" s="1"/>
  <c r="F5109" i="14"/>
  <c r="I5109" i="14" s="1"/>
  <c r="I5104" i="14"/>
  <c r="D5104" i="14"/>
  <c r="J5104" i="14" s="1"/>
  <c r="J5102" i="14"/>
  <c r="I5102" i="14"/>
  <c r="J5097" i="14"/>
  <c r="I5097" i="14"/>
  <c r="D5097" i="14"/>
  <c r="J5094" i="14"/>
  <c r="I5094" i="14"/>
  <c r="J5092" i="14"/>
  <c r="I5092" i="14"/>
  <c r="I5087" i="14"/>
  <c r="D5087" i="14"/>
  <c r="J5087" i="14" s="1"/>
  <c r="H5086" i="14"/>
  <c r="H5085" i="14"/>
  <c r="H5084" i="14"/>
  <c r="K5082" i="14"/>
  <c r="G5082" i="14"/>
  <c r="J5082" i="14" s="1"/>
  <c r="F5082" i="14"/>
  <c r="I5082" i="14" s="1"/>
  <c r="I5077" i="14"/>
  <c r="D5077" i="14"/>
  <c r="J5077" i="14" s="1"/>
  <c r="J5075" i="14"/>
  <c r="I5075" i="14"/>
  <c r="J5073" i="14"/>
  <c r="I5073" i="14"/>
  <c r="J5071" i="14"/>
  <c r="I5071" i="14"/>
  <c r="I5065" i="14"/>
  <c r="D5065" i="14"/>
  <c r="J5065" i="14" s="1"/>
  <c r="J5063" i="14"/>
  <c r="I5063" i="14"/>
  <c r="J5061" i="14"/>
  <c r="I5061" i="14"/>
  <c r="J5059" i="14"/>
  <c r="I5059" i="14"/>
  <c r="J5054" i="14"/>
  <c r="I5054" i="14"/>
  <c r="D5054" i="14"/>
  <c r="J5052" i="14"/>
  <c r="I5052" i="14"/>
  <c r="J5050" i="14"/>
  <c r="I5050" i="14"/>
  <c r="H5049" i="14"/>
  <c r="H5048" i="14"/>
  <c r="H5047" i="14"/>
  <c r="H5046" i="14"/>
  <c r="H5045" i="14"/>
  <c r="H5044" i="14"/>
  <c r="H5043" i="14"/>
  <c r="K5041" i="14"/>
  <c r="G5041" i="14"/>
  <c r="J5041" i="14" s="1"/>
  <c r="F5041" i="14"/>
  <c r="I5041" i="14" s="1"/>
  <c r="J5038" i="14"/>
  <c r="I5038" i="14"/>
  <c r="J5036" i="14"/>
  <c r="I5036" i="14"/>
  <c r="H5035" i="14"/>
  <c r="H5034" i="14"/>
  <c r="H5033" i="14"/>
  <c r="H5032" i="14"/>
  <c r="K5030" i="14"/>
  <c r="J5030" i="14"/>
  <c r="G5030" i="14"/>
  <c r="F5030" i="14"/>
  <c r="I5030" i="14" s="1"/>
  <c r="J5028" i="14"/>
  <c r="I5028" i="14"/>
  <c r="J5026" i="14"/>
  <c r="I5026" i="14"/>
  <c r="J5021" i="14"/>
  <c r="I5021" i="14"/>
  <c r="D5021" i="14"/>
  <c r="J5019" i="14"/>
  <c r="I5019" i="14"/>
  <c r="J5016" i="14"/>
  <c r="I5016" i="14"/>
  <c r="I5009" i="14"/>
  <c r="D5009" i="14"/>
  <c r="J5009" i="14" s="1"/>
  <c r="I5002" i="14"/>
  <c r="D5002" i="14"/>
  <c r="J5002" i="14" s="1"/>
  <c r="I4997" i="14"/>
  <c r="D4997" i="14"/>
  <c r="J4997" i="14" s="1"/>
  <c r="J4995" i="14"/>
  <c r="I4995" i="14"/>
  <c r="J4993" i="14"/>
  <c r="I4993" i="14"/>
  <c r="I4988" i="14"/>
  <c r="D4988" i="14"/>
  <c r="J4988" i="14" s="1"/>
  <c r="I4981" i="14"/>
  <c r="D4981" i="14"/>
  <c r="J4981" i="14" s="1"/>
  <c r="J4979" i="14"/>
  <c r="I4979" i="14"/>
  <c r="J4977" i="14"/>
  <c r="I4977" i="14"/>
  <c r="J4975" i="14"/>
  <c r="I4975" i="14"/>
  <c r="J4973" i="14"/>
  <c r="I4973" i="14"/>
  <c r="H4970" i="14"/>
  <c r="H4969" i="14"/>
  <c r="H4968" i="14"/>
  <c r="H4967" i="14"/>
  <c r="H4966" i="14"/>
  <c r="H4965" i="14"/>
  <c r="H4964" i="14"/>
  <c r="H4963" i="14"/>
  <c r="H4962" i="14"/>
  <c r="H4960" i="14"/>
  <c r="H4959" i="14"/>
  <c r="H4958" i="14"/>
  <c r="H4957" i="14"/>
  <c r="H4956" i="14"/>
  <c r="H4955" i="14"/>
  <c r="H4954" i="14"/>
  <c r="H4953" i="14"/>
  <c r="H4952" i="14"/>
  <c r="H4951" i="14"/>
  <c r="H4950" i="14"/>
  <c r="H4949" i="14"/>
  <c r="H4948" i="14"/>
  <c r="H4947" i="14"/>
  <c r="H4946" i="14"/>
  <c r="H4945" i="14"/>
  <c r="H4944" i="14"/>
  <c r="H4942" i="14"/>
  <c r="H4941" i="14"/>
  <c r="H4940" i="14"/>
  <c r="H4939" i="14"/>
  <c r="H4938" i="14"/>
  <c r="H4937" i="14"/>
  <c r="H4936" i="14"/>
  <c r="H4935" i="14"/>
  <c r="H4934" i="14"/>
  <c r="H4933" i="14"/>
  <c r="H4932" i="14"/>
  <c r="H4931" i="14"/>
  <c r="H4930" i="14"/>
  <c r="H4929" i="14"/>
  <c r="H4928" i="14"/>
  <c r="H4927" i="14"/>
  <c r="H4925" i="14"/>
  <c r="H4924" i="14"/>
  <c r="H4923" i="14"/>
  <c r="H4922" i="14"/>
  <c r="H4921" i="14"/>
  <c r="H4920" i="14"/>
  <c r="H4919" i="14"/>
  <c r="H4918" i="14"/>
  <c r="H4917" i="14"/>
  <c r="H4916" i="14"/>
  <c r="H4915" i="14"/>
  <c r="H4914" i="14"/>
  <c r="H4913" i="14"/>
  <c r="K4911" i="14"/>
  <c r="I4911" i="14"/>
  <c r="G4911" i="14"/>
  <c r="F4911" i="14"/>
  <c r="D4911" i="14"/>
  <c r="J4911" i="14" s="1"/>
  <c r="H4910" i="14"/>
  <c r="H4909" i="14"/>
  <c r="H4908" i="14"/>
  <c r="H4906" i="14"/>
  <c r="H4905" i="14"/>
  <c r="H4904" i="14"/>
  <c r="H4903" i="14"/>
  <c r="H4902" i="14"/>
  <c r="H4901" i="14"/>
  <c r="H4900" i="14"/>
  <c r="H4898" i="14"/>
  <c r="H4897" i="14"/>
  <c r="H4896" i="14"/>
  <c r="H4894" i="14"/>
  <c r="H4892" i="14"/>
  <c r="H4891" i="14"/>
  <c r="H4889" i="14"/>
  <c r="H4888" i="14"/>
  <c r="H4887" i="14"/>
  <c r="H4886" i="14"/>
  <c r="H4885" i="14"/>
  <c r="H4884" i="14"/>
  <c r="H4883" i="14"/>
  <c r="H4882" i="14"/>
  <c r="H4880" i="14"/>
  <c r="H4879" i="14"/>
  <c r="H4878" i="14"/>
  <c r="H4877" i="14"/>
  <c r="H4875" i="14"/>
  <c r="H4874" i="14"/>
  <c r="H4873" i="14"/>
  <c r="H4872" i="14"/>
  <c r="H4871" i="14"/>
  <c r="H4870" i="14"/>
  <c r="H4869" i="14"/>
  <c r="H4868" i="14"/>
  <c r="K4866" i="14"/>
  <c r="G4866" i="14"/>
  <c r="F4866" i="14"/>
  <c r="I4866" i="14" s="1"/>
  <c r="D4866" i="14"/>
  <c r="H4864" i="14"/>
  <c r="H4863" i="14"/>
  <c r="H4862" i="14"/>
  <c r="H4861" i="14"/>
  <c r="H4860" i="14"/>
  <c r="H4859" i="14"/>
  <c r="H4857" i="14"/>
  <c r="H4856" i="14"/>
  <c r="H4855" i="14"/>
  <c r="H4854" i="14"/>
  <c r="H4852" i="14"/>
  <c r="H4851" i="14"/>
  <c r="H4850" i="14"/>
  <c r="H4849" i="14"/>
  <c r="H4848" i="14"/>
  <c r="H4847" i="14"/>
  <c r="K4845" i="14"/>
  <c r="G4845" i="14"/>
  <c r="F4845" i="14"/>
  <c r="I4845" i="14" s="1"/>
  <c r="D4845" i="14"/>
  <c r="H4844" i="14"/>
  <c r="H4843" i="14"/>
  <c r="H4842" i="14"/>
  <c r="H4841" i="14"/>
  <c r="H4840" i="14"/>
  <c r="H4839" i="14"/>
  <c r="H4838" i="14"/>
  <c r="H4837" i="14"/>
  <c r="H4836" i="14"/>
  <c r="H4834" i="14"/>
  <c r="H4833" i="14"/>
  <c r="H4832" i="14"/>
  <c r="H4830" i="14"/>
  <c r="H4829" i="14"/>
  <c r="K4827" i="14"/>
  <c r="I4827" i="14"/>
  <c r="G4827" i="14"/>
  <c r="F4827" i="14"/>
  <c r="D4827" i="14"/>
  <c r="J4827" i="14" s="1"/>
  <c r="H4826" i="14"/>
  <c r="H4824" i="14"/>
  <c r="H4823" i="14"/>
  <c r="H4822" i="14"/>
  <c r="H4821" i="14"/>
  <c r="H4820" i="14"/>
  <c r="H4819" i="14"/>
  <c r="H4818" i="14"/>
  <c r="H4817" i="14"/>
  <c r="H4816" i="14"/>
  <c r="H4815" i="14"/>
  <c r="H4814" i="14"/>
  <c r="H4813" i="14"/>
  <c r="H4812" i="14"/>
  <c r="H4811" i="14"/>
  <c r="H4810" i="14"/>
  <c r="H4809" i="14"/>
  <c r="H4808" i="14"/>
  <c r="H4807" i="14"/>
  <c r="H4806" i="14"/>
  <c r="H4805" i="14"/>
  <c r="H4804" i="14"/>
  <c r="H4803" i="14"/>
  <c r="H4801" i="14"/>
  <c r="H4800" i="14"/>
  <c r="H4799" i="14"/>
  <c r="H4798" i="14"/>
  <c r="H4797" i="14"/>
  <c r="H4796" i="14"/>
  <c r="H4795" i="14"/>
  <c r="H4794" i="14"/>
  <c r="H4793" i="14"/>
  <c r="H4792" i="14"/>
  <c r="H4791" i="14"/>
  <c r="H4790" i="14"/>
  <c r="H4789" i="14"/>
  <c r="H4788" i="14"/>
  <c r="H4786" i="14"/>
  <c r="H4785" i="14"/>
  <c r="H4784" i="14"/>
  <c r="H4783" i="14"/>
  <c r="H4782" i="14"/>
  <c r="H4781" i="14"/>
  <c r="H4780" i="14"/>
  <c r="H4779" i="14"/>
  <c r="H4778" i="14"/>
  <c r="H4777" i="14"/>
  <c r="H4776" i="14"/>
  <c r="H4775" i="14"/>
  <c r="K4773" i="14"/>
  <c r="I4773" i="14"/>
  <c r="G4773" i="14"/>
  <c r="F4773" i="14"/>
  <c r="D4773" i="14"/>
  <c r="J4773" i="14" s="1"/>
  <c r="H4772" i="14"/>
  <c r="H4771" i="14"/>
  <c r="H4769" i="14"/>
  <c r="H4768" i="14"/>
  <c r="H4766" i="14"/>
  <c r="H4765" i="14"/>
  <c r="H4764" i="14"/>
  <c r="H4762" i="14"/>
  <c r="H4761" i="14"/>
  <c r="H4760" i="14"/>
  <c r="H4759" i="14"/>
  <c r="H4758" i="14"/>
  <c r="H4757" i="14"/>
  <c r="H4756" i="14"/>
  <c r="K4754" i="14"/>
  <c r="G4754" i="14"/>
  <c r="F4754" i="14"/>
  <c r="I4754" i="14" s="1"/>
  <c r="D4754" i="14"/>
  <c r="H4753" i="14"/>
  <c r="H4752" i="14"/>
  <c r="H4751" i="14"/>
  <c r="H4750" i="14"/>
  <c r="H4749" i="14"/>
  <c r="H4748" i="14"/>
  <c r="H4747" i="14"/>
  <c r="H4746" i="14"/>
  <c r="H4745" i="14"/>
  <c r="H4744" i="14"/>
  <c r="H4743" i="14"/>
  <c r="H4742" i="14"/>
  <c r="H4741" i="14"/>
  <c r="H4740" i="14"/>
  <c r="H4739" i="14"/>
  <c r="H4738" i="14"/>
  <c r="H4736" i="14"/>
  <c r="H4734" i="14"/>
  <c r="H4733" i="14"/>
  <c r="H4732" i="14"/>
  <c r="H4731" i="14"/>
  <c r="H4730" i="14"/>
  <c r="H4728" i="14"/>
  <c r="H4727" i="14"/>
  <c r="H4726" i="14"/>
  <c r="H4725" i="14"/>
  <c r="H4724" i="14"/>
  <c r="H4723" i="14"/>
  <c r="H4722" i="14"/>
  <c r="H4721" i="14"/>
  <c r="H4720" i="14"/>
  <c r="H4719" i="14"/>
  <c r="H4718" i="14"/>
  <c r="H4717" i="14"/>
  <c r="H4716" i="14"/>
  <c r="H4714" i="14"/>
  <c r="H4713" i="14"/>
  <c r="H4712" i="14"/>
  <c r="H4711" i="14"/>
  <c r="H4710" i="14"/>
  <c r="H4709" i="14"/>
  <c r="H4708" i="14"/>
  <c r="H4707" i="14"/>
  <c r="H4706" i="14"/>
  <c r="H4705" i="14"/>
  <c r="H4704" i="14"/>
  <c r="K4702" i="14"/>
  <c r="G4702" i="14"/>
  <c r="F4702" i="14"/>
  <c r="I4702" i="14" s="1"/>
  <c r="D4702" i="14"/>
  <c r="J4702" i="14" s="1"/>
  <c r="H4701" i="14"/>
  <c r="H4700" i="14"/>
  <c r="H4699" i="14"/>
  <c r="H4698" i="14"/>
  <c r="H4697" i="14"/>
  <c r="H4696" i="14"/>
  <c r="H4695" i="14"/>
  <c r="H4694" i="14"/>
  <c r="H4692" i="14"/>
  <c r="H4691" i="14"/>
  <c r="H4690" i="14"/>
  <c r="H4689" i="14"/>
  <c r="H4688" i="14"/>
  <c r="H4687" i="14"/>
  <c r="H4686" i="14"/>
  <c r="H4685" i="14"/>
  <c r="H4683" i="14"/>
  <c r="H4682" i="14"/>
  <c r="H4681" i="14"/>
  <c r="H4680" i="14"/>
  <c r="H4679" i="14"/>
  <c r="H4678" i="14"/>
  <c r="H4677" i="14"/>
  <c r="H4676" i="14"/>
  <c r="H4675" i="14"/>
  <c r="H4674" i="14"/>
  <c r="H4673" i="14"/>
  <c r="H4672" i="14"/>
  <c r="H4671" i="14"/>
  <c r="H4670" i="14"/>
  <c r="H4669" i="14"/>
  <c r="H4668" i="14"/>
  <c r="K4666" i="14"/>
  <c r="I4666" i="14"/>
  <c r="G4666" i="14"/>
  <c r="F4666" i="14"/>
  <c r="D4666" i="14"/>
  <c r="J4666" i="14" s="1"/>
  <c r="H4665" i="14"/>
  <c r="H4664" i="14"/>
  <c r="H4663" i="14"/>
  <c r="H4662" i="14"/>
  <c r="H4661" i="14"/>
  <c r="H4659" i="14"/>
  <c r="H4658" i="14"/>
  <c r="H4657" i="14"/>
  <c r="H4656" i="14"/>
  <c r="H4655" i="14"/>
  <c r="H4653" i="14"/>
  <c r="H4652" i="14"/>
  <c r="H4651" i="14"/>
  <c r="H4650" i="14"/>
  <c r="H4649" i="14"/>
  <c r="H4648" i="14"/>
  <c r="K4646" i="14"/>
  <c r="I4646" i="14"/>
  <c r="G4646" i="14"/>
  <c r="F4646" i="14"/>
  <c r="D4646" i="14"/>
  <c r="J4646" i="14" s="1"/>
  <c r="H4645" i="14"/>
  <c r="H4644" i="14"/>
  <c r="H4643" i="14"/>
  <c r="H4642" i="14"/>
  <c r="H4640" i="14"/>
  <c r="H4639" i="14"/>
  <c r="H4638" i="14"/>
  <c r="H4637" i="14"/>
  <c r="H4636" i="14"/>
  <c r="H4635" i="14"/>
  <c r="H4634" i="14"/>
  <c r="H4633" i="14"/>
  <c r="H4632" i="14"/>
  <c r="H4631" i="14"/>
  <c r="H4630" i="14"/>
  <c r="H4628" i="14"/>
  <c r="H4627" i="14"/>
  <c r="H4626" i="14"/>
  <c r="H4625" i="14"/>
  <c r="H4624" i="14"/>
  <c r="H4623" i="14"/>
  <c r="H4622" i="14"/>
  <c r="H4621" i="14"/>
  <c r="H4620" i="14"/>
  <c r="H4619" i="14"/>
  <c r="H4617" i="14"/>
  <c r="H4616" i="14"/>
  <c r="H4615" i="14"/>
  <c r="H4614" i="14"/>
  <c r="H4613" i="14"/>
  <c r="H4612" i="14"/>
  <c r="H4610" i="14"/>
  <c r="H4609" i="14"/>
  <c r="H4608" i="14"/>
  <c r="H4607" i="14"/>
  <c r="H4606" i="14"/>
  <c r="H4605" i="14"/>
  <c r="H4604" i="14"/>
  <c r="H4603" i="14"/>
  <c r="H4602" i="14"/>
  <c r="H4601" i="14"/>
  <c r="H4600" i="14"/>
  <c r="H4599" i="14"/>
  <c r="H4598" i="14"/>
  <c r="H4597" i="14"/>
  <c r="H4595" i="14"/>
  <c r="H4594" i="14"/>
  <c r="H4593" i="14"/>
  <c r="H4592" i="14"/>
  <c r="H4591" i="14"/>
  <c r="H4590" i="14"/>
  <c r="H4589" i="14"/>
  <c r="K4587" i="14"/>
  <c r="I4587" i="14"/>
  <c r="G4587" i="14"/>
  <c r="F4587" i="14"/>
  <c r="D4587" i="14"/>
  <c r="J4587" i="14" s="1"/>
  <c r="H4586" i="14"/>
  <c r="H4585" i="14"/>
  <c r="H4584" i="14"/>
  <c r="H4583" i="14"/>
  <c r="H4582" i="14"/>
  <c r="H4581" i="14"/>
  <c r="H4580" i="14"/>
  <c r="H4578" i="14"/>
  <c r="H4577" i="14"/>
  <c r="H4576" i="14"/>
  <c r="H4575" i="14"/>
  <c r="H4574" i="14"/>
  <c r="H4573" i="14"/>
  <c r="H4571" i="14"/>
  <c r="H4570" i="14"/>
  <c r="H4569" i="14"/>
  <c r="H4568" i="14"/>
  <c r="H4567" i="14"/>
  <c r="H4565" i="14"/>
  <c r="H4564" i="14"/>
  <c r="H4563" i="14"/>
  <c r="H4562" i="14"/>
  <c r="H4561" i="14"/>
  <c r="H4560" i="14"/>
  <c r="H4559" i="14"/>
  <c r="H4557" i="14"/>
  <c r="H4556" i="14"/>
  <c r="H4555" i="14"/>
  <c r="H4554" i="14"/>
  <c r="H4553" i="14"/>
  <c r="H4552" i="14"/>
  <c r="H4551" i="14"/>
  <c r="K4549" i="14"/>
  <c r="I4549" i="14"/>
  <c r="G4549" i="14"/>
  <c r="F4549" i="14"/>
  <c r="D4549" i="14"/>
  <c r="J4549" i="14" s="1"/>
  <c r="H4547" i="14"/>
  <c r="H4545" i="14"/>
  <c r="H4543" i="14"/>
  <c r="H4542" i="14"/>
  <c r="H4541" i="14"/>
  <c r="H4540" i="14"/>
  <c r="H4539" i="14"/>
  <c r="H4538" i="14"/>
  <c r="H4536" i="14"/>
  <c r="H4535" i="14"/>
  <c r="H4534" i="14"/>
  <c r="H4533" i="14"/>
  <c r="H4531" i="14"/>
  <c r="H4530" i="14"/>
  <c r="K4528" i="14"/>
  <c r="G4528" i="14"/>
  <c r="F4528" i="14"/>
  <c r="I4528" i="14" s="1"/>
  <c r="D4528" i="14"/>
  <c r="J4526" i="14"/>
  <c r="I4526" i="14"/>
  <c r="H4525" i="14"/>
  <c r="H4524" i="14"/>
  <c r="H4523" i="14"/>
  <c r="H4522" i="14"/>
  <c r="H4521" i="14"/>
  <c r="H4520" i="14"/>
  <c r="H4519" i="14"/>
  <c r="H4517" i="14"/>
  <c r="H4516" i="14"/>
  <c r="H4515" i="14"/>
  <c r="H4514" i="14"/>
  <c r="H4513" i="14"/>
  <c r="H4512" i="14"/>
  <c r="H4511" i="14"/>
  <c r="H4510" i="14"/>
  <c r="H4509" i="14"/>
  <c r="H4508" i="14"/>
  <c r="H4506" i="14"/>
  <c r="H4505" i="14"/>
  <c r="H4504" i="14"/>
  <c r="H4503" i="14"/>
  <c r="H4502" i="14"/>
  <c r="K4500" i="14"/>
  <c r="G4500" i="14"/>
  <c r="F4500" i="14"/>
  <c r="I4500" i="14" s="1"/>
  <c r="D4500" i="14"/>
  <c r="J4500" i="14" s="1"/>
  <c r="H4499" i="14"/>
  <c r="H4498" i="14"/>
  <c r="H4497" i="14"/>
  <c r="H4496" i="14"/>
  <c r="H4495" i="14"/>
  <c r="H4494" i="14"/>
  <c r="H4493" i="14"/>
  <c r="H4492" i="14"/>
  <c r="H4490" i="14"/>
  <c r="H4489" i="14"/>
  <c r="H4488" i="14"/>
  <c r="H4487" i="14"/>
  <c r="H4486" i="14"/>
  <c r="H4485" i="14"/>
  <c r="H4484" i="14"/>
  <c r="H4483" i="14"/>
  <c r="H4482" i="14"/>
  <c r="H4481" i="14"/>
  <c r="H4480" i="14"/>
  <c r="H4479" i="14"/>
  <c r="H4477" i="14"/>
  <c r="H4476" i="14"/>
  <c r="H4475" i="14"/>
  <c r="H4474" i="14"/>
  <c r="H4473" i="14"/>
  <c r="H4472" i="14"/>
  <c r="H4471" i="14"/>
  <c r="H4470" i="14"/>
  <c r="H4469" i="14"/>
  <c r="H4468" i="14"/>
  <c r="H4467" i="14"/>
  <c r="H4465" i="14"/>
  <c r="H4464" i="14"/>
  <c r="H4463" i="14"/>
  <c r="H4462" i="14"/>
  <c r="H4461" i="14"/>
  <c r="H4460" i="14"/>
  <c r="H4459" i="14"/>
  <c r="H4458" i="14"/>
  <c r="H4456" i="14"/>
  <c r="H4455" i="14"/>
  <c r="H4454" i="14"/>
  <c r="H4453" i="14"/>
  <c r="H4452" i="14"/>
  <c r="H4451" i="14"/>
  <c r="H4450" i="14"/>
  <c r="H4449" i="14"/>
  <c r="K4447" i="14"/>
  <c r="G4447" i="14"/>
  <c r="F4447" i="14"/>
  <c r="I4447" i="14" s="1"/>
  <c r="D4447" i="14"/>
  <c r="J4447" i="14" s="1"/>
  <c r="H4446" i="14"/>
  <c r="H4445" i="14"/>
  <c r="H4444" i="14"/>
  <c r="H4443" i="14"/>
  <c r="H4442" i="14"/>
  <c r="H4440" i="14"/>
  <c r="H4439" i="14"/>
  <c r="H4438" i="14"/>
  <c r="H4437" i="14"/>
  <c r="H4436" i="14"/>
  <c r="H4435" i="14"/>
  <c r="H4434" i="14"/>
  <c r="H4433" i="14"/>
  <c r="H4432" i="14"/>
  <c r="H4430" i="14"/>
  <c r="H4429" i="14"/>
  <c r="H4427" i="14"/>
  <c r="H4426" i="14"/>
  <c r="H4425" i="14"/>
  <c r="H4424" i="14"/>
  <c r="H4423" i="14"/>
  <c r="H4422" i="14"/>
  <c r="K4420" i="14"/>
  <c r="G4420" i="14"/>
  <c r="F4420" i="14"/>
  <c r="I4420" i="14" s="1"/>
  <c r="D4420" i="14"/>
  <c r="H4419" i="14"/>
  <c r="H4418" i="14"/>
  <c r="H4417" i="14"/>
  <c r="H4416" i="14"/>
  <c r="H4414" i="14"/>
  <c r="H4412" i="14"/>
  <c r="H4411" i="14"/>
  <c r="H4410" i="14"/>
  <c r="H4409" i="14"/>
  <c r="H4408" i="14"/>
  <c r="H4407" i="14"/>
  <c r="H4406" i="14"/>
  <c r="H4405" i="14"/>
  <c r="H4404" i="14"/>
  <c r="H4403" i="14"/>
  <c r="H4401" i="14"/>
  <c r="H4400" i="14"/>
  <c r="H4399" i="14"/>
  <c r="H4398" i="14"/>
  <c r="H4397" i="14"/>
  <c r="H4396" i="14"/>
  <c r="H4395" i="14"/>
  <c r="H4394" i="14"/>
  <c r="H4392" i="14"/>
  <c r="H4391" i="14"/>
  <c r="H4390" i="14"/>
  <c r="K4388" i="14"/>
  <c r="G4388" i="14"/>
  <c r="F4388" i="14"/>
  <c r="I4388" i="14" s="1"/>
  <c r="D4388" i="14"/>
  <c r="J4388" i="14" s="1"/>
  <c r="H4387" i="14"/>
  <c r="H4385" i="14"/>
  <c r="H4384" i="14"/>
  <c r="H4383" i="14"/>
  <c r="H4382" i="14"/>
  <c r="H4381" i="14"/>
  <c r="K4379" i="14"/>
  <c r="G4379" i="14"/>
  <c r="F4379" i="14"/>
  <c r="I4379" i="14" s="1"/>
  <c r="D4379" i="14"/>
  <c r="H4378" i="14"/>
  <c r="H4377" i="14"/>
  <c r="H4376" i="14"/>
  <c r="H4375" i="14"/>
  <c r="H4374" i="14"/>
  <c r="H4373" i="14"/>
  <c r="H4372" i="14"/>
  <c r="H4371" i="14"/>
  <c r="H4370" i="14"/>
  <c r="H4369" i="14"/>
  <c r="H4368" i="14"/>
  <c r="H4367" i="14"/>
  <c r="H4366" i="14"/>
  <c r="H4364" i="14"/>
  <c r="H4363" i="14"/>
  <c r="H4362" i="14"/>
  <c r="H4361" i="14"/>
  <c r="H4360" i="14"/>
  <c r="H4359" i="14"/>
  <c r="H4358" i="14"/>
  <c r="H4357" i="14"/>
  <c r="H4356" i="14"/>
  <c r="H4355" i="14"/>
  <c r="H4354" i="14"/>
  <c r="H4353" i="14"/>
  <c r="H4352" i="14"/>
  <c r="H4351" i="14"/>
  <c r="K4349" i="14"/>
  <c r="G4349" i="14"/>
  <c r="F4349" i="14"/>
  <c r="I4349" i="14" s="1"/>
  <c r="D4349" i="14"/>
  <c r="H4348" i="14"/>
  <c r="H4347" i="14"/>
  <c r="H4346" i="14"/>
  <c r="H4345" i="14"/>
  <c r="H4344" i="14"/>
  <c r="H4342" i="14"/>
  <c r="H4340" i="14"/>
  <c r="H4339" i="14"/>
  <c r="H4338" i="14"/>
  <c r="H4336" i="14"/>
  <c r="H4335" i="14"/>
  <c r="H4333" i="14"/>
  <c r="H4332" i="14"/>
  <c r="H4331" i="14"/>
  <c r="H4330" i="14"/>
  <c r="K4328" i="14"/>
  <c r="I4328" i="14"/>
  <c r="G4328" i="14"/>
  <c r="F4328" i="14"/>
  <c r="D4328" i="14"/>
  <c r="J4328" i="14" s="1"/>
  <c r="H4327" i="14"/>
  <c r="H4326" i="14"/>
  <c r="H4325" i="14"/>
  <c r="H4324" i="14"/>
  <c r="H4323" i="14"/>
  <c r="H4322" i="14"/>
  <c r="H4321" i="14"/>
  <c r="H4320" i="14"/>
  <c r="H4318" i="14"/>
  <c r="H4317" i="14"/>
  <c r="H4316" i="14"/>
  <c r="K4314" i="14"/>
  <c r="G4314" i="14"/>
  <c r="F4314" i="14"/>
  <c r="I4314" i="14" s="1"/>
  <c r="D4314" i="14"/>
  <c r="H4313" i="14"/>
  <c r="H4312" i="14"/>
  <c r="H4311" i="14"/>
  <c r="H4310" i="14"/>
  <c r="H4309" i="14"/>
  <c r="H4308" i="14"/>
  <c r="H4307" i="14"/>
  <c r="H4306" i="14"/>
  <c r="H4304" i="14"/>
  <c r="H4303" i="14"/>
  <c r="H4302" i="14"/>
  <c r="H4300" i="14"/>
  <c r="H4298" i="14"/>
  <c r="H4297" i="14"/>
  <c r="H4296" i="14"/>
  <c r="H4295" i="14"/>
  <c r="H4294" i="14"/>
  <c r="H4292" i="14"/>
  <c r="H4291" i="14"/>
  <c r="H4290" i="14"/>
  <c r="K4288" i="14"/>
  <c r="I4288" i="14"/>
  <c r="G4288" i="14"/>
  <c r="F4288" i="14"/>
  <c r="D4288" i="14"/>
  <c r="J4288" i="14" s="1"/>
  <c r="H4287" i="14"/>
  <c r="H4286" i="14"/>
  <c r="H4285" i="14"/>
  <c r="H4284" i="14"/>
  <c r="H4283" i="14"/>
  <c r="H4281" i="14"/>
  <c r="H4280" i="14"/>
  <c r="H4279" i="14"/>
  <c r="H4278" i="14"/>
  <c r="H4277" i="14"/>
  <c r="H4275" i="14"/>
  <c r="H4274" i="14"/>
  <c r="H4273" i="14"/>
  <c r="H4272" i="14"/>
  <c r="H4271" i="14"/>
  <c r="H4270" i="14"/>
  <c r="H4268" i="14"/>
  <c r="K4266" i="14"/>
  <c r="G4266" i="14"/>
  <c r="F4266" i="14"/>
  <c r="I4266" i="14" s="1"/>
  <c r="D4266" i="14"/>
  <c r="H4265" i="14"/>
  <c r="H4264" i="14"/>
  <c r="H4262" i="14"/>
  <c r="H4260" i="14"/>
  <c r="K4258" i="14"/>
  <c r="I4258" i="14"/>
  <c r="G4258" i="14"/>
  <c r="F4258" i="14"/>
  <c r="D4258" i="14"/>
  <c r="H4257" i="14"/>
  <c r="H4256" i="14"/>
  <c r="H4255" i="14"/>
  <c r="H4254" i="14"/>
  <c r="H4253" i="14"/>
  <c r="H4251" i="14"/>
  <c r="H4250" i="14"/>
  <c r="H4249" i="14"/>
  <c r="H4248" i="14"/>
  <c r="H4247" i="14"/>
  <c r="K4245" i="14"/>
  <c r="I4245" i="14"/>
  <c r="G4245" i="14"/>
  <c r="F4245" i="14"/>
  <c r="D4245" i="14"/>
  <c r="H4242" i="14"/>
  <c r="H4241" i="14"/>
  <c r="H4240" i="14"/>
  <c r="H4239" i="14"/>
  <c r="H4238" i="14"/>
  <c r="H4237" i="14"/>
  <c r="H4236" i="14"/>
  <c r="H4235" i="14"/>
  <c r="H4234" i="14"/>
  <c r="H4233" i="14"/>
  <c r="H4232" i="14"/>
  <c r="H4231" i="14"/>
  <c r="H4230" i="14"/>
  <c r="H4229" i="14"/>
  <c r="H4228" i="14"/>
  <c r="H4227" i="14"/>
  <c r="H4225" i="14"/>
  <c r="H4224" i="14"/>
  <c r="H4223" i="14"/>
  <c r="H4222" i="14"/>
  <c r="H4221" i="14"/>
  <c r="H4220" i="14"/>
  <c r="H4219" i="14"/>
  <c r="H4218" i="14"/>
  <c r="H4217" i="14"/>
  <c r="H4216" i="14"/>
  <c r="H4215" i="14"/>
  <c r="H4214" i="14"/>
  <c r="H4213" i="14"/>
  <c r="H4212" i="14"/>
  <c r="H4211" i="14"/>
  <c r="H4210" i="14"/>
  <c r="H4209" i="14"/>
  <c r="H4208" i="14"/>
  <c r="H4207" i="14"/>
  <c r="H4205" i="14"/>
  <c r="H4204" i="14"/>
  <c r="H4203" i="14"/>
  <c r="H4202" i="14"/>
  <c r="H4201" i="14"/>
  <c r="H4200" i="14"/>
  <c r="H4199" i="14"/>
  <c r="H4198" i="14"/>
  <c r="H4197" i="14"/>
  <c r="H4195" i="14"/>
  <c r="H4194" i="14"/>
  <c r="H4193" i="14"/>
  <c r="H4192" i="14"/>
  <c r="K4190" i="14"/>
  <c r="G4190" i="14"/>
  <c r="F4190" i="14"/>
  <c r="I4190" i="14" s="1"/>
  <c r="D4190" i="14"/>
  <c r="J4190" i="14" s="1"/>
  <c r="H4189" i="14"/>
  <c r="H4188" i="14"/>
  <c r="H4187" i="14"/>
  <c r="H4185" i="14"/>
  <c r="H4184" i="14"/>
  <c r="H4183" i="14"/>
  <c r="H4182" i="14"/>
  <c r="H4181" i="14"/>
  <c r="H4180" i="14"/>
  <c r="H4179" i="14"/>
  <c r="H4177" i="14"/>
  <c r="H4176" i="14"/>
  <c r="H4175" i="14"/>
  <c r="H4174" i="14"/>
  <c r="H4173" i="14"/>
  <c r="K4171" i="14"/>
  <c r="G4171" i="14"/>
  <c r="F4171" i="14"/>
  <c r="I4171" i="14" s="1"/>
  <c r="D4171" i="14"/>
  <c r="H4170" i="14"/>
  <c r="H4169" i="14"/>
  <c r="H4168" i="14"/>
  <c r="H4167" i="14"/>
  <c r="H4166" i="14"/>
  <c r="H4165" i="14"/>
  <c r="H4164" i="14"/>
  <c r="H4163" i="14"/>
  <c r="H4162" i="14"/>
  <c r="H4161" i="14"/>
  <c r="H4160" i="14"/>
  <c r="H4159" i="14"/>
  <c r="H4158" i="14"/>
  <c r="H4157" i="14"/>
  <c r="H4156" i="14"/>
  <c r="H4155" i="14"/>
  <c r="H4153" i="14"/>
  <c r="H4152" i="14"/>
  <c r="H4151" i="14"/>
  <c r="H4150" i="14"/>
  <c r="H4149" i="14"/>
  <c r="H4148" i="14"/>
  <c r="H4147" i="14"/>
  <c r="H4146" i="14"/>
  <c r="H4145" i="14"/>
  <c r="H4144" i="14"/>
  <c r="H4143" i="14"/>
  <c r="H4142" i="14"/>
  <c r="H4141" i="14"/>
  <c r="H4140" i="14"/>
  <c r="H4139" i="14"/>
  <c r="H4138" i="14"/>
  <c r="H4137" i="14"/>
  <c r="H4136" i="14"/>
  <c r="H4135" i="14"/>
  <c r="H4134" i="14"/>
  <c r="K4132" i="14"/>
  <c r="G4132" i="14"/>
  <c r="F4132" i="14"/>
  <c r="I4132" i="14" s="1"/>
  <c r="D4132" i="14"/>
  <c r="H4131" i="14"/>
  <c r="H4130" i="14"/>
  <c r="H4129" i="14"/>
  <c r="H4128" i="14"/>
  <c r="H4127" i="14"/>
  <c r="H4126" i="14"/>
  <c r="H4124" i="14"/>
  <c r="H4123" i="14"/>
  <c r="H4122" i="14"/>
  <c r="H4121" i="14"/>
  <c r="H4120" i="14"/>
  <c r="H4119" i="14"/>
  <c r="H4118" i="14"/>
  <c r="H4117" i="14"/>
  <c r="H4116" i="14"/>
  <c r="H4115" i="14"/>
  <c r="H4114" i="14"/>
  <c r="H4113" i="14"/>
  <c r="H4112" i="14"/>
  <c r="H4111" i="14"/>
  <c r="H4110" i="14"/>
  <c r="H4109" i="14"/>
  <c r="H4108" i="14"/>
  <c r="H4107" i="14"/>
  <c r="H4106" i="14"/>
  <c r="H4105" i="14"/>
  <c r="K4103" i="14"/>
  <c r="I4103" i="14"/>
  <c r="G4103" i="14"/>
  <c r="F4103" i="14"/>
  <c r="D4103" i="14"/>
  <c r="J4103" i="14" s="1"/>
  <c r="H4102" i="14"/>
  <c r="H4101" i="14"/>
  <c r="H4100" i="14"/>
  <c r="H4099" i="14"/>
  <c r="H4098" i="14"/>
  <c r="H4097" i="14"/>
  <c r="H4096" i="14"/>
  <c r="H4095" i="14"/>
  <c r="H4094" i="14"/>
  <c r="H4092" i="14"/>
  <c r="H4091" i="14"/>
  <c r="H4090" i="14"/>
  <c r="H4089" i="14"/>
  <c r="H4088" i="14"/>
  <c r="H4087" i="14"/>
  <c r="H4085" i="14"/>
  <c r="H4084" i="14"/>
  <c r="H4083" i="14"/>
  <c r="H4081" i="14"/>
  <c r="H4080" i="14"/>
  <c r="H4079" i="14"/>
  <c r="H4078" i="14"/>
  <c r="H4077" i="14"/>
  <c r="H4076" i="14"/>
  <c r="H4075" i="14"/>
  <c r="H4074" i="14"/>
  <c r="H4073" i="14"/>
  <c r="H4072" i="14"/>
  <c r="H4071" i="14"/>
  <c r="H4070" i="14"/>
  <c r="H4069" i="14"/>
  <c r="H4068" i="14"/>
  <c r="H4067" i="14"/>
  <c r="H4066" i="14"/>
  <c r="H4065" i="14"/>
  <c r="H4064" i="14"/>
  <c r="H4063" i="14"/>
  <c r="H4062" i="14"/>
  <c r="H4061" i="14"/>
  <c r="H4060" i="14"/>
  <c r="H4059" i="14"/>
  <c r="K4057" i="14"/>
  <c r="I4057" i="14"/>
  <c r="G4057" i="14"/>
  <c r="F4057" i="14"/>
  <c r="D4057" i="14"/>
  <c r="J4057" i="14" s="1"/>
  <c r="H4056" i="14"/>
  <c r="H4055" i="14"/>
  <c r="H4054" i="14"/>
  <c r="H4053" i="14"/>
  <c r="H4052" i="14"/>
  <c r="H4051" i="14"/>
  <c r="H4050" i="14"/>
  <c r="H4049" i="14"/>
  <c r="H4048" i="14"/>
  <c r="H4047" i="14"/>
  <c r="H4046" i="14"/>
  <c r="H4045" i="14"/>
  <c r="H4044" i="14"/>
  <c r="H4043" i="14"/>
  <c r="H4042" i="14"/>
  <c r="H4041" i="14"/>
  <c r="H4039" i="14"/>
  <c r="H4038" i="14"/>
  <c r="H4037" i="14"/>
  <c r="H4036" i="14"/>
  <c r="H4035" i="14"/>
  <c r="H4034" i="14"/>
  <c r="H4033" i="14"/>
  <c r="H4032" i="14"/>
  <c r="H4031" i="14"/>
  <c r="H4030" i="14"/>
  <c r="H4028" i="14"/>
  <c r="H4027" i="14"/>
  <c r="H4026" i="14"/>
  <c r="H4025" i="14"/>
  <c r="H4024" i="14"/>
  <c r="H4023" i="14"/>
  <c r="K4021" i="14"/>
  <c r="G4021" i="14"/>
  <c r="F4021" i="14"/>
  <c r="I4021" i="14" s="1"/>
  <c r="D4021" i="14"/>
  <c r="H4020" i="14"/>
  <c r="H4019" i="14"/>
  <c r="H4018" i="14"/>
  <c r="H4017" i="14"/>
  <c r="H4016" i="14"/>
  <c r="H4015" i="14"/>
  <c r="H4013" i="14"/>
  <c r="H4012" i="14"/>
  <c r="H4011" i="14"/>
  <c r="H4010" i="14"/>
  <c r="H4008" i="14"/>
  <c r="H4007" i="14"/>
  <c r="H4006" i="14"/>
  <c r="H4005" i="14"/>
  <c r="H4004" i="14"/>
  <c r="H4003" i="14"/>
  <c r="H4002" i="14"/>
  <c r="H4001" i="14"/>
  <c r="H4000" i="14"/>
  <c r="H3998" i="14"/>
  <c r="H3997" i="14"/>
  <c r="H3996" i="14"/>
  <c r="K3994" i="14"/>
  <c r="G3994" i="14"/>
  <c r="F3994" i="14"/>
  <c r="I3994" i="14" s="1"/>
  <c r="D3994" i="14"/>
  <c r="H3992" i="14"/>
  <c r="H3991" i="14"/>
  <c r="H3990" i="14"/>
  <c r="H3989" i="14"/>
  <c r="H3988" i="14"/>
  <c r="H3987" i="14"/>
  <c r="H3986" i="14"/>
  <c r="H3985" i="14"/>
  <c r="H3984" i="14"/>
  <c r="H3983" i="14"/>
  <c r="H3982" i="14"/>
  <c r="H3981" i="14"/>
  <c r="H3979" i="14"/>
  <c r="H3978" i="14"/>
  <c r="H3977" i="14"/>
  <c r="H3976" i="14"/>
  <c r="H3975" i="14"/>
  <c r="H3974" i="14"/>
  <c r="H3973" i="14"/>
  <c r="D3972" i="14"/>
  <c r="D3953" i="14" s="1"/>
  <c r="J3953" i="14" s="1"/>
  <c r="H3971" i="14"/>
  <c r="H3970" i="14"/>
  <c r="H3969" i="14"/>
  <c r="H3967" i="14"/>
  <c r="H3966" i="14"/>
  <c r="H3965" i="14"/>
  <c r="H3964" i="14"/>
  <c r="H3963" i="14"/>
  <c r="H3962" i="14"/>
  <c r="H3961" i="14"/>
  <c r="H3959" i="14"/>
  <c r="H3958" i="14"/>
  <c r="H3957" i="14"/>
  <c r="H3956" i="14"/>
  <c r="H3955" i="14"/>
  <c r="K3953" i="14"/>
  <c r="G3953" i="14"/>
  <c r="F3953" i="14"/>
  <c r="I3953" i="14" s="1"/>
  <c r="H3952" i="14"/>
  <c r="H3951" i="14"/>
  <c r="H3950" i="14"/>
  <c r="H3949" i="14"/>
  <c r="H3948" i="14"/>
  <c r="H3947" i="14"/>
  <c r="H3946" i="14"/>
  <c r="H3944" i="14"/>
  <c r="H3943" i="14"/>
  <c r="H3942" i="14"/>
  <c r="H3941" i="14"/>
  <c r="H3940" i="14"/>
  <c r="H3939" i="14"/>
  <c r="H3938" i="14"/>
  <c r="H3937" i="14"/>
  <c r="H3936" i="14"/>
  <c r="H3935" i="14"/>
  <c r="H3934" i="14"/>
  <c r="H3933" i="14"/>
  <c r="H3932" i="14"/>
  <c r="H3931" i="14"/>
  <c r="H3930" i="14"/>
  <c r="H3929" i="14"/>
  <c r="H3927" i="14"/>
  <c r="H3926" i="14"/>
  <c r="H3925" i="14"/>
  <c r="H3924" i="14"/>
  <c r="H3923" i="14"/>
  <c r="H3922" i="14"/>
  <c r="H3921" i="14"/>
  <c r="H3920" i="14"/>
  <c r="H3919" i="14"/>
  <c r="H3918" i="14"/>
  <c r="H3917" i="14"/>
  <c r="H3916" i="14"/>
  <c r="H3915" i="14"/>
  <c r="H3914" i="14"/>
  <c r="H3913" i="14"/>
  <c r="H3912" i="14"/>
  <c r="H3911" i="14"/>
  <c r="H3910" i="14"/>
  <c r="H3909" i="14"/>
  <c r="H3908" i="14"/>
  <c r="H3907" i="14"/>
  <c r="H3906" i="14"/>
  <c r="H3905" i="14"/>
  <c r="H3904" i="14"/>
  <c r="H3903" i="14"/>
  <c r="H3902" i="14"/>
  <c r="H3901" i="14"/>
  <c r="H3900" i="14"/>
  <c r="H3899" i="14"/>
  <c r="H3898" i="14"/>
  <c r="H3897" i="14"/>
  <c r="H3895" i="14"/>
  <c r="H3894" i="14"/>
  <c r="H3893" i="14"/>
  <c r="H3892" i="14"/>
  <c r="H3891" i="14"/>
  <c r="H3890" i="14"/>
  <c r="H3889" i="14"/>
  <c r="H3888" i="14"/>
  <c r="H3887" i="14"/>
  <c r="H3886" i="14"/>
  <c r="H3885" i="14"/>
  <c r="H3884" i="14"/>
  <c r="K3882" i="14"/>
  <c r="I3882" i="14"/>
  <c r="G3882" i="14"/>
  <c r="F3882" i="14"/>
  <c r="D3882" i="14"/>
  <c r="J3882" i="14" s="1"/>
  <c r="H3881" i="14"/>
  <c r="H3880" i="14"/>
  <c r="H3879" i="14"/>
  <c r="H3878" i="14"/>
  <c r="H3877" i="14"/>
  <c r="H3876" i="14"/>
  <c r="H3875" i="14"/>
  <c r="H3874" i="14"/>
  <c r="H3873" i="14"/>
  <c r="H3872" i="14"/>
  <c r="H3871" i="14"/>
  <c r="H3870" i="14"/>
  <c r="H3869" i="14"/>
  <c r="H3868" i="14"/>
  <c r="H3867" i="14"/>
  <c r="H3866" i="14"/>
  <c r="H3864" i="14"/>
  <c r="H3863" i="14"/>
  <c r="H3862" i="14"/>
  <c r="H3861" i="14"/>
  <c r="H3860" i="14"/>
  <c r="H3859" i="14"/>
  <c r="H3858" i="14"/>
  <c r="H3857" i="14"/>
  <c r="H3856" i="14"/>
  <c r="H3855" i="14"/>
  <c r="H3854" i="14"/>
  <c r="H3853" i="14"/>
  <c r="H3852" i="14"/>
  <c r="H3851" i="14"/>
  <c r="H3849" i="14"/>
  <c r="H3848" i="14"/>
  <c r="H3847" i="14"/>
  <c r="H3845" i="14"/>
  <c r="K3843" i="14"/>
  <c r="I3843" i="14"/>
  <c r="G3843" i="14"/>
  <c r="F3843" i="14"/>
  <c r="D3843" i="14"/>
  <c r="J3843" i="14" s="1"/>
  <c r="H3842" i="14"/>
  <c r="H3841" i="14"/>
  <c r="H3840" i="14"/>
  <c r="H3839" i="14"/>
  <c r="H3838" i="14"/>
  <c r="H3837" i="14"/>
  <c r="H3836" i="14"/>
  <c r="H3835" i="14"/>
  <c r="H3834" i="14"/>
  <c r="F3833" i="14"/>
  <c r="F3797" i="14" s="1"/>
  <c r="I3797" i="14" s="1"/>
  <c r="H3832" i="14"/>
  <c r="H3831" i="14"/>
  <c r="H3830" i="14"/>
  <c r="H3829" i="14"/>
  <c r="H3828" i="14"/>
  <c r="H3827" i="14"/>
  <c r="H3825" i="14"/>
  <c r="H3824" i="14"/>
  <c r="H3823" i="14"/>
  <c r="H3822" i="14"/>
  <c r="H3821" i="14"/>
  <c r="H3820" i="14"/>
  <c r="H3818" i="14"/>
  <c r="H3817" i="14"/>
  <c r="H3816" i="14"/>
  <c r="H3815" i="14"/>
  <c r="H3814" i="14"/>
  <c r="H3813" i="14"/>
  <c r="H3812" i="14"/>
  <c r="H3811" i="14"/>
  <c r="H3810" i="14"/>
  <c r="H3809" i="14"/>
  <c r="H3808" i="14"/>
  <c r="H3806" i="14"/>
  <c r="H3805" i="14"/>
  <c r="H3804" i="14"/>
  <c r="H3803" i="14"/>
  <c r="H3802" i="14"/>
  <c r="H3801" i="14"/>
  <c r="H3800" i="14"/>
  <c r="H3799" i="14"/>
  <c r="K3797" i="14"/>
  <c r="G3797" i="14"/>
  <c r="D3797" i="14"/>
  <c r="J3797" i="14" s="1"/>
  <c r="H3796" i="14"/>
  <c r="H3795" i="14"/>
  <c r="H3794" i="14"/>
  <c r="H3793" i="14"/>
  <c r="H3792" i="14"/>
  <c r="H3791" i="14"/>
  <c r="H3790" i="14"/>
  <c r="H3789" i="14"/>
  <c r="H3788" i="14"/>
  <c r="H3787" i="14"/>
  <c r="H3786" i="14"/>
  <c r="H3785" i="14"/>
  <c r="H3784" i="14"/>
  <c r="H3783" i="14"/>
  <c r="H3782" i="14"/>
  <c r="H3781" i="14"/>
  <c r="H3779" i="14"/>
  <c r="H3778" i="14"/>
  <c r="H3777" i="14"/>
  <c r="H3776" i="14"/>
  <c r="H3775" i="14"/>
  <c r="H3774" i="14"/>
  <c r="H3772" i="14"/>
  <c r="H3771" i="14"/>
  <c r="H3770" i="14"/>
  <c r="H3769" i="14"/>
  <c r="H3768" i="14"/>
  <c r="H3767" i="14"/>
  <c r="H3766" i="14"/>
  <c r="H3765" i="14"/>
  <c r="H3764" i="14"/>
  <c r="H3763" i="14"/>
  <c r="H3762" i="14"/>
  <c r="H3761" i="14"/>
  <c r="H3759" i="14"/>
  <c r="H3758" i="14"/>
  <c r="H3757" i="14"/>
  <c r="H3756" i="14"/>
  <c r="H3755" i="14"/>
  <c r="H3754" i="14"/>
  <c r="H3753" i="14"/>
  <c r="H3752" i="14"/>
  <c r="H3751" i="14"/>
  <c r="H3750" i="14"/>
  <c r="H3749" i="14"/>
  <c r="H3748" i="14"/>
  <c r="H3747" i="14"/>
  <c r="H3746" i="14"/>
  <c r="H3744" i="14"/>
  <c r="H3743" i="14"/>
  <c r="H3742" i="14"/>
  <c r="H3741" i="14"/>
  <c r="H3740" i="14"/>
  <c r="H3739" i="14"/>
  <c r="H3738" i="14"/>
  <c r="H3737" i="14"/>
  <c r="H3736" i="14"/>
  <c r="H3735" i="14"/>
  <c r="H3734" i="14"/>
  <c r="H3733" i="14"/>
  <c r="H3732" i="14"/>
  <c r="H3731" i="14"/>
  <c r="H3729" i="14"/>
  <c r="H3728" i="14"/>
  <c r="H3727" i="14"/>
  <c r="H3726" i="14"/>
  <c r="H3725" i="14"/>
  <c r="H3724" i="14"/>
  <c r="H3723" i="14"/>
  <c r="H3722" i="14"/>
  <c r="H3721" i="14"/>
  <c r="H3720" i="14"/>
  <c r="H3719" i="14"/>
  <c r="K3717" i="14"/>
  <c r="G3717" i="14"/>
  <c r="F3717" i="14"/>
  <c r="I3717" i="14" s="1"/>
  <c r="D3717" i="14"/>
  <c r="J3717" i="14" s="1"/>
  <c r="H3715" i="14"/>
  <c r="H3714" i="14"/>
  <c r="H3712" i="14"/>
  <c r="H3711" i="14"/>
  <c r="H3710" i="14"/>
  <c r="H3709" i="14"/>
  <c r="H3708" i="14"/>
  <c r="H3707" i="14"/>
  <c r="H3706" i="14"/>
  <c r="H3705" i="14"/>
  <c r="H3704" i="14"/>
  <c r="H3703" i="14"/>
  <c r="H3702" i="14"/>
  <c r="H3701" i="14"/>
  <c r="H3699" i="14"/>
  <c r="H3698" i="14"/>
  <c r="H3697" i="14"/>
  <c r="H3696" i="14"/>
  <c r="H3695" i="14"/>
  <c r="K3693" i="14"/>
  <c r="G3693" i="14"/>
  <c r="F3693" i="14"/>
  <c r="I3693" i="14" s="1"/>
  <c r="D3693" i="14"/>
  <c r="J3693" i="14" s="1"/>
  <c r="H3692" i="14"/>
  <c r="H3691" i="14"/>
  <c r="H3690" i="14"/>
  <c r="H3689" i="14"/>
  <c r="H3688" i="14"/>
  <c r="H3687" i="14"/>
  <c r="H3686" i="14"/>
  <c r="H3684" i="14"/>
  <c r="H3683" i="14"/>
  <c r="H3682" i="14"/>
  <c r="H3681" i="14"/>
  <c r="H3680" i="14"/>
  <c r="H3679" i="14"/>
  <c r="H3678" i="14"/>
  <c r="H3677" i="14"/>
  <c r="H3676" i="14"/>
  <c r="H3675" i="14"/>
  <c r="H3674" i="14"/>
  <c r="H3672" i="14"/>
  <c r="H3671" i="14"/>
  <c r="H3670" i="14"/>
  <c r="H3669" i="14"/>
  <c r="H3668" i="14"/>
  <c r="H3667" i="14"/>
  <c r="H3666" i="14"/>
  <c r="H3665" i="14"/>
  <c r="H3664" i="14"/>
  <c r="H3663" i="14"/>
  <c r="H3662" i="14"/>
  <c r="H3661" i="14"/>
  <c r="H3659" i="14"/>
  <c r="H3658" i="14"/>
  <c r="H3657" i="14"/>
  <c r="H3656" i="14"/>
  <c r="H3655" i="14"/>
  <c r="H3654" i="14"/>
  <c r="H3653" i="14"/>
  <c r="H3652" i="14"/>
  <c r="H3651" i="14"/>
  <c r="H3650" i="14"/>
  <c r="H3649" i="14"/>
  <c r="H3648" i="14"/>
  <c r="H3647" i="14"/>
  <c r="H3646" i="14"/>
  <c r="H3644" i="14"/>
  <c r="H3643" i="14"/>
  <c r="H3642" i="14"/>
  <c r="H3641" i="14"/>
  <c r="H3640" i="14"/>
  <c r="H3639" i="14"/>
  <c r="H3638" i="14"/>
  <c r="H3637" i="14"/>
  <c r="H3636" i="14"/>
  <c r="H3635" i="14"/>
  <c r="H3634" i="14"/>
  <c r="H3633" i="14"/>
  <c r="H3632" i="14"/>
  <c r="H3631" i="14"/>
  <c r="H3630" i="14"/>
  <c r="H3629" i="14"/>
  <c r="H3628" i="14"/>
  <c r="H3627" i="14"/>
  <c r="H3626" i="14"/>
  <c r="H3625" i="14"/>
  <c r="H3623" i="14"/>
  <c r="H3622" i="14"/>
  <c r="H3621" i="14"/>
  <c r="K3619" i="14"/>
  <c r="I3619" i="14"/>
  <c r="G3619" i="14"/>
  <c r="F3619" i="14"/>
  <c r="D3619" i="14"/>
  <c r="J3619" i="14" s="1"/>
  <c r="H3618" i="14"/>
  <c r="H3617" i="14"/>
  <c r="H3616" i="14"/>
  <c r="H3615" i="14"/>
  <c r="H3614" i="14"/>
  <c r="H3613" i="14"/>
  <c r="H3611" i="14"/>
  <c r="H3610" i="14"/>
  <c r="H3609" i="14"/>
  <c r="H3608" i="14"/>
  <c r="H3607" i="14"/>
  <c r="H3606" i="14"/>
  <c r="H3605" i="14"/>
  <c r="H3604" i="14"/>
  <c r="H3602" i="14"/>
  <c r="H3601" i="14"/>
  <c r="H3600" i="14"/>
  <c r="H3599" i="14"/>
  <c r="H3598" i="14"/>
  <c r="K3596" i="14"/>
  <c r="I3596" i="14"/>
  <c r="G3596" i="14"/>
  <c r="F3596" i="14"/>
  <c r="D3596" i="14"/>
  <c r="J3596" i="14" s="1"/>
  <c r="H3595" i="14"/>
  <c r="H3594" i="14"/>
  <c r="H3593" i="14"/>
  <c r="H3592" i="14"/>
  <c r="H3591" i="14"/>
  <c r="H3590" i="14"/>
  <c r="H3589" i="14"/>
  <c r="H3588" i="14"/>
  <c r="H3587" i="14"/>
  <c r="H3586" i="14"/>
  <c r="H3585" i="14"/>
  <c r="H3584" i="14"/>
  <c r="H3583" i="14"/>
  <c r="H3582" i="14"/>
  <c r="H3581" i="14"/>
  <c r="H3580" i="14"/>
  <c r="H3579" i="14"/>
  <c r="H3578" i="14"/>
  <c r="H3577" i="14"/>
  <c r="H3576" i="14"/>
  <c r="H3575" i="14"/>
  <c r="H3574" i="14"/>
  <c r="H3573" i="14"/>
  <c r="K3571" i="14"/>
  <c r="J3571" i="14"/>
  <c r="I3571" i="14"/>
  <c r="G3571" i="14"/>
  <c r="F3571" i="14"/>
  <c r="H3570" i="14"/>
  <c r="H3569" i="14"/>
  <c r="H3567" i="14"/>
  <c r="H3566" i="14"/>
  <c r="H3565" i="14"/>
  <c r="H3564" i="14"/>
  <c r="H3563" i="14"/>
  <c r="H3562" i="14"/>
  <c r="H3561" i="14"/>
  <c r="H3560" i="14"/>
  <c r="H3559" i="14"/>
  <c r="H3558" i="14"/>
  <c r="H3557" i="14"/>
  <c r="H3556" i="14"/>
  <c r="H3555" i="14"/>
  <c r="H3554" i="14"/>
  <c r="H3553" i="14"/>
  <c r="H3551" i="14"/>
  <c r="H3550" i="14"/>
  <c r="H3549" i="14"/>
  <c r="H3548" i="14"/>
  <c r="H3547" i="14"/>
  <c r="H3546" i="14"/>
  <c r="H3545" i="14"/>
  <c r="H3544" i="14"/>
  <c r="H3543" i="14"/>
  <c r="H3542" i="14"/>
  <c r="K3540" i="14"/>
  <c r="I3540" i="14"/>
  <c r="G3540" i="14"/>
  <c r="F3540" i="14"/>
  <c r="D3540" i="14"/>
  <c r="H3539" i="14"/>
  <c r="H3538" i="14"/>
  <c r="H3537" i="14"/>
  <c r="H3536" i="14"/>
  <c r="H3535" i="14"/>
  <c r="H3533" i="14"/>
  <c r="H3532" i="14"/>
  <c r="H3531" i="14"/>
  <c r="H3530" i="14"/>
  <c r="H3529" i="14"/>
  <c r="H3528" i="14"/>
  <c r="H3526" i="14"/>
  <c r="H3525" i="14"/>
  <c r="H3524" i="14"/>
  <c r="H3523" i="14"/>
  <c r="H3522" i="14"/>
  <c r="H3521" i="14"/>
  <c r="K3519" i="14"/>
  <c r="G3519" i="14"/>
  <c r="F3519" i="14"/>
  <c r="I3519" i="14" s="1"/>
  <c r="D3519" i="14"/>
  <c r="J3519" i="14" s="1"/>
  <c r="H3518" i="14"/>
  <c r="H3517" i="14"/>
  <c r="H3516" i="14"/>
  <c r="H3515" i="14"/>
  <c r="H3514" i="14"/>
  <c r="H3513" i="14"/>
  <c r="H3512" i="14"/>
  <c r="H3511" i="14"/>
  <c r="H3509" i="14"/>
  <c r="H3508" i="14"/>
  <c r="H3507" i="14"/>
  <c r="H3506" i="14"/>
  <c r="H3505" i="14"/>
  <c r="H3504" i="14"/>
  <c r="H3503" i="14"/>
  <c r="H3502" i="14"/>
  <c r="H3501" i="14"/>
  <c r="H3500" i="14"/>
  <c r="H3498" i="14"/>
  <c r="H3497" i="14"/>
  <c r="H3496" i="14"/>
  <c r="H3495" i="14"/>
  <c r="H3494" i="14"/>
  <c r="H3493" i="14"/>
  <c r="H3492" i="14"/>
  <c r="H3491" i="14"/>
  <c r="H3490" i="14"/>
  <c r="H3489" i="14"/>
  <c r="H3487" i="14"/>
  <c r="H3486" i="14"/>
  <c r="H3485" i="14"/>
  <c r="H3484" i="14"/>
  <c r="H3483" i="14"/>
  <c r="H3482" i="14"/>
  <c r="H3480" i="14"/>
  <c r="H3479" i="14"/>
  <c r="H3478" i="14"/>
  <c r="H3477" i="14"/>
  <c r="H3475" i="14"/>
  <c r="H3474" i="14"/>
  <c r="H3473" i="14"/>
  <c r="H3472" i="14"/>
  <c r="H3471" i="14"/>
  <c r="H3470" i="14"/>
  <c r="H3469" i="14"/>
  <c r="H3468" i="14"/>
  <c r="H3467" i="14"/>
  <c r="H3466" i="14"/>
  <c r="H3465" i="14"/>
  <c r="H3464" i="14"/>
  <c r="H3463" i="14"/>
  <c r="H3462" i="14"/>
  <c r="H3461" i="14"/>
  <c r="H3459" i="14"/>
  <c r="H3458" i="14"/>
  <c r="H3457" i="14"/>
  <c r="H3456" i="14"/>
  <c r="H3455" i="14"/>
  <c r="H3454" i="14"/>
  <c r="H3452" i="14"/>
  <c r="H3451" i="14"/>
  <c r="H3450" i="14"/>
  <c r="H3449" i="14"/>
  <c r="H3448" i="14"/>
  <c r="H3447" i="14"/>
  <c r="H3446" i="14"/>
  <c r="H3444" i="14"/>
  <c r="H3443" i="14"/>
  <c r="H3442" i="14"/>
  <c r="K3440" i="14"/>
  <c r="G3440" i="14"/>
  <c r="F3440" i="14"/>
  <c r="I3440" i="14" s="1"/>
  <c r="D3440" i="14"/>
  <c r="H3437" i="14"/>
  <c r="H3436" i="14"/>
  <c r="H3435" i="14"/>
  <c r="K3433" i="14"/>
  <c r="J3433" i="14"/>
  <c r="I3433" i="14"/>
  <c r="G3433" i="14"/>
  <c r="F3433" i="14"/>
  <c r="H3432" i="14"/>
  <c r="H3431" i="14"/>
  <c r="H3430" i="14"/>
  <c r="H3429" i="14"/>
  <c r="H3428" i="14"/>
  <c r="H3427" i="14"/>
  <c r="H3426" i="14"/>
  <c r="H3424" i="14"/>
  <c r="H3423" i="14"/>
  <c r="H3422" i="14"/>
  <c r="H3421" i="14"/>
  <c r="H3420" i="14"/>
  <c r="H3419" i="14"/>
  <c r="H3418" i="14"/>
  <c r="H3417" i="14"/>
  <c r="H3415" i="14"/>
  <c r="H3413" i="14"/>
  <c r="H3412" i="14"/>
  <c r="H3411" i="14"/>
  <c r="H3409" i="14"/>
  <c r="H3407" i="14"/>
  <c r="H3406" i="14"/>
  <c r="H3405" i="14"/>
  <c r="H3404" i="14"/>
  <c r="H3403" i="14"/>
  <c r="H3402" i="14"/>
  <c r="H3401" i="14"/>
  <c r="H3400" i="14"/>
  <c r="H3399" i="14"/>
  <c r="H3397" i="14"/>
  <c r="H3396" i="14"/>
  <c r="H3395" i="14"/>
  <c r="H3394" i="14"/>
  <c r="H3393" i="14"/>
  <c r="H3392" i="14"/>
  <c r="H3391" i="14"/>
  <c r="H3390" i="14"/>
  <c r="H3389" i="14"/>
  <c r="H3388" i="14"/>
  <c r="H3387" i="14"/>
  <c r="H3386" i="14"/>
  <c r="H3385" i="14"/>
  <c r="K3383" i="14"/>
  <c r="I3383" i="14"/>
  <c r="G3383" i="14"/>
  <c r="F3383" i="14"/>
  <c r="D3383" i="14"/>
  <c r="J3383" i="14" s="1"/>
  <c r="H3381" i="14"/>
  <c r="H3380" i="14"/>
  <c r="H3379" i="14"/>
  <c r="H3378" i="14"/>
  <c r="H3377" i="14"/>
  <c r="H3376" i="14"/>
  <c r="H3374" i="14"/>
  <c r="H3373" i="14"/>
  <c r="H3372" i="14"/>
  <c r="H3370" i="14"/>
  <c r="H3369" i="14"/>
  <c r="H3368" i="14"/>
  <c r="H3367" i="14"/>
  <c r="H3366" i="14"/>
  <c r="H3365" i="14"/>
  <c r="H3364" i="14"/>
  <c r="H3363" i="14"/>
  <c r="H3362" i="14"/>
  <c r="H3361" i="14"/>
  <c r="H3360" i="14"/>
  <c r="H3359" i="14"/>
  <c r="H3358" i="14"/>
  <c r="K3356" i="14"/>
  <c r="I3356" i="14"/>
  <c r="G3356" i="14"/>
  <c r="F3356" i="14"/>
  <c r="D3356" i="14"/>
  <c r="J3356" i="14" s="1"/>
  <c r="H3355" i="14"/>
  <c r="H3354" i="14"/>
  <c r="H3353" i="14"/>
  <c r="H3352" i="14"/>
  <c r="H3351" i="14"/>
  <c r="H3350" i="14"/>
  <c r="H3349" i="14"/>
  <c r="H3348" i="14"/>
  <c r="H3347" i="14"/>
  <c r="H3346" i="14"/>
  <c r="H3345" i="14"/>
  <c r="H3344" i="14"/>
  <c r="H3343" i="14"/>
  <c r="H3342" i="14"/>
  <c r="H3341" i="14"/>
  <c r="K3339" i="14"/>
  <c r="G3339" i="14"/>
  <c r="J3339" i="14" s="1"/>
  <c r="F3339" i="14"/>
  <c r="I3339" i="14" s="1"/>
  <c r="H3338" i="14"/>
  <c r="H3336" i="14"/>
  <c r="H3335" i="14"/>
  <c r="H3334" i="14"/>
  <c r="H3333" i="14"/>
  <c r="H3332" i="14"/>
  <c r="H3331" i="14"/>
  <c r="H3330" i="14"/>
  <c r="H3329" i="14"/>
  <c r="H3328" i="14"/>
  <c r="H3327" i="14"/>
  <c r="H3326" i="14"/>
  <c r="H3324" i="14"/>
  <c r="H3323" i="14"/>
  <c r="H3322" i="14"/>
  <c r="H3321" i="14"/>
  <c r="H3320" i="14"/>
  <c r="H3319" i="14"/>
  <c r="H3318" i="14"/>
  <c r="H3317" i="14"/>
  <c r="H3316" i="14"/>
  <c r="H3315" i="14"/>
  <c r="H3314" i="14"/>
  <c r="H3312" i="14"/>
  <c r="H3311" i="14"/>
  <c r="H3310" i="14"/>
  <c r="H3309" i="14"/>
  <c r="H3308" i="14"/>
  <c r="H3307" i="14"/>
  <c r="H3306" i="14"/>
  <c r="H3305" i="14"/>
  <c r="H3304" i="14"/>
  <c r="H3303" i="14"/>
  <c r="H3302" i="14"/>
  <c r="K3300" i="14"/>
  <c r="I3300" i="14"/>
  <c r="G3300" i="14"/>
  <c r="F3300" i="14"/>
  <c r="D3300" i="14"/>
  <c r="H3298" i="14"/>
  <c r="H3297" i="14"/>
  <c r="H3296" i="14"/>
  <c r="H3295" i="14"/>
  <c r="K3293" i="14"/>
  <c r="G3293" i="14"/>
  <c r="J3293" i="14" s="1"/>
  <c r="F3293" i="14"/>
  <c r="I3293" i="14" s="1"/>
  <c r="H3292" i="14"/>
  <c r="H3291" i="14"/>
  <c r="H3290" i="14"/>
  <c r="H3289" i="14"/>
  <c r="H3288" i="14"/>
  <c r="H3287" i="14"/>
  <c r="H3286" i="14"/>
  <c r="H3285" i="14"/>
  <c r="H3284" i="14"/>
  <c r="H3282" i="14"/>
  <c r="H3281" i="14"/>
  <c r="H3280" i="14"/>
  <c r="H3279" i="14"/>
  <c r="H3277" i="14"/>
  <c r="H3276" i="14"/>
  <c r="H3275" i="14"/>
  <c r="H3274" i="14"/>
  <c r="H3273" i="14"/>
  <c r="H3272" i="14"/>
  <c r="K3270" i="14"/>
  <c r="G3270" i="14"/>
  <c r="F3270" i="14"/>
  <c r="I3270" i="14" s="1"/>
  <c r="D3270" i="14"/>
  <c r="J3270" i="14" s="1"/>
  <c r="H3269" i="14"/>
  <c r="H3268" i="14"/>
  <c r="H3267" i="14"/>
  <c r="H3266" i="14"/>
  <c r="H3265" i="14"/>
  <c r="H3264" i="14"/>
  <c r="H3263" i="14"/>
  <c r="H3261" i="14"/>
  <c r="H3260" i="14"/>
  <c r="H3259" i="14"/>
  <c r="H3258" i="14"/>
  <c r="H3257" i="14"/>
  <c r="H3256" i="14"/>
  <c r="H3255" i="14"/>
  <c r="H3254" i="14"/>
  <c r="H3253" i="14"/>
  <c r="H3252" i="14"/>
  <c r="H3250" i="14"/>
  <c r="H3249" i="14"/>
  <c r="H3248" i="14"/>
  <c r="H3247" i="14"/>
  <c r="H3246" i="14"/>
  <c r="H3245" i="14"/>
  <c r="H3244" i="14"/>
  <c r="H3243" i="14"/>
  <c r="H3241" i="14"/>
  <c r="H3239" i="14"/>
  <c r="H3237" i="14"/>
  <c r="H3236" i="14"/>
  <c r="H3235" i="14"/>
  <c r="H3234" i="14"/>
  <c r="H3232" i="14"/>
  <c r="H3230" i="14"/>
  <c r="H3229" i="14"/>
  <c r="H3228" i="14"/>
  <c r="H3227" i="14"/>
  <c r="H3226" i="14"/>
  <c r="H3225" i="14"/>
  <c r="H3224" i="14"/>
  <c r="H3223" i="14"/>
  <c r="H3222" i="14"/>
  <c r="H3221" i="14"/>
  <c r="H3220" i="14"/>
  <c r="H3219" i="14"/>
  <c r="H3218" i="14"/>
  <c r="H3217" i="14"/>
  <c r="K3215" i="14"/>
  <c r="G3215" i="14"/>
  <c r="F3215" i="14"/>
  <c r="I3215" i="14" s="1"/>
  <c r="D3215" i="14"/>
  <c r="H3214" i="14"/>
  <c r="H3213" i="14"/>
  <c r="H3212" i="14"/>
  <c r="H3211" i="14"/>
  <c r="H3209" i="14"/>
  <c r="H3208" i="14"/>
  <c r="H3207" i="14"/>
  <c r="H3206" i="14"/>
  <c r="H3205" i="14"/>
  <c r="H3204" i="14"/>
  <c r="H3203" i="14"/>
  <c r="H3202" i="14"/>
  <c r="H3201" i="14"/>
  <c r="H3200" i="14"/>
  <c r="H3198" i="14"/>
  <c r="H3197" i="14"/>
  <c r="H3196" i="14"/>
  <c r="H3195" i="14"/>
  <c r="H3194" i="14"/>
  <c r="H3193" i="14"/>
  <c r="H3192" i="14"/>
  <c r="H3191" i="14"/>
  <c r="H3190" i="14"/>
  <c r="H3189" i="14"/>
  <c r="H3188" i="14"/>
  <c r="H3186" i="14"/>
  <c r="H3185" i="14"/>
  <c r="H3184" i="14"/>
  <c r="H3183" i="14"/>
  <c r="H3182" i="14"/>
  <c r="H3181" i="14"/>
  <c r="H3180" i="14"/>
  <c r="H3179" i="14"/>
  <c r="H3178" i="14"/>
  <c r="H3177" i="14"/>
  <c r="H3176" i="14"/>
  <c r="H3175" i="14"/>
  <c r="H3174" i="14"/>
  <c r="K3172" i="14"/>
  <c r="G3172" i="14"/>
  <c r="F3172" i="14"/>
  <c r="I3172" i="14" s="1"/>
  <c r="D3172" i="14"/>
  <c r="H3170" i="14"/>
  <c r="H3169" i="14"/>
  <c r="H3168" i="14"/>
  <c r="H3167" i="14"/>
  <c r="H3166" i="14"/>
  <c r="H3165" i="14"/>
  <c r="H3164" i="14"/>
  <c r="H3163" i="14"/>
  <c r="K3161" i="14"/>
  <c r="J3161" i="14"/>
  <c r="I3161" i="14"/>
  <c r="G3161" i="14"/>
  <c r="F3161" i="14"/>
  <c r="H3159" i="14"/>
  <c r="H3158" i="14"/>
  <c r="H3157" i="14"/>
  <c r="H3156" i="14"/>
  <c r="H3155" i="14"/>
  <c r="H3154" i="14"/>
  <c r="H3152" i="14"/>
  <c r="H3151" i="14"/>
  <c r="H3150" i="14"/>
  <c r="H3149" i="14"/>
  <c r="H3148" i="14"/>
  <c r="H3147" i="14"/>
  <c r="H3145" i="14"/>
  <c r="H3144" i="14"/>
  <c r="H3143" i="14"/>
  <c r="H3142" i="14"/>
  <c r="H3141" i="14"/>
  <c r="H3140" i="14"/>
  <c r="H3138" i="14"/>
  <c r="H3137" i="14"/>
  <c r="H3136" i="14"/>
  <c r="H3135" i="14"/>
  <c r="H3134" i="14"/>
  <c r="H3133" i="14"/>
  <c r="H3132" i="14"/>
  <c r="H3131" i="14"/>
  <c r="H3130" i="14"/>
  <c r="H3129" i="14"/>
  <c r="H3128" i="14"/>
  <c r="H3127" i="14"/>
  <c r="H3126" i="14"/>
  <c r="H3124" i="14"/>
  <c r="H3123" i="14"/>
  <c r="H3122" i="14"/>
  <c r="H3121" i="14"/>
  <c r="H3120" i="14"/>
  <c r="H3119" i="14"/>
  <c r="H3118" i="14"/>
  <c r="H3116" i="14"/>
  <c r="H3115" i="14"/>
  <c r="H3114" i="14"/>
  <c r="H3113" i="14"/>
  <c r="H3112" i="14"/>
  <c r="H3111" i="14"/>
  <c r="H3110" i="14"/>
  <c r="H3109" i="14"/>
  <c r="H3108" i="14"/>
  <c r="K3106" i="14"/>
  <c r="I3106" i="14"/>
  <c r="G3106" i="14"/>
  <c r="F3106" i="14"/>
  <c r="D3106" i="14"/>
  <c r="J3106" i="14" s="1"/>
  <c r="H3103" i="14"/>
  <c r="H3102" i="14"/>
  <c r="H3101" i="14"/>
  <c r="H3100" i="14"/>
  <c r="H3099" i="14"/>
  <c r="H3098" i="14"/>
  <c r="H3097" i="14"/>
  <c r="H3096" i="14"/>
  <c r="H3094" i="14"/>
  <c r="H3093" i="14"/>
  <c r="H3092" i="14"/>
  <c r="H3091" i="14"/>
  <c r="H3090" i="14"/>
  <c r="H3088" i="14"/>
  <c r="H3087" i="14"/>
  <c r="H3086" i="14"/>
  <c r="H3085" i="14"/>
  <c r="H3084" i="14"/>
  <c r="K3082" i="14"/>
  <c r="G3082" i="14"/>
  <c r="F3082" i="14"/>
  <c r="I3082" i="14" s="1"/>
  <c r="D3082" i="14"/>
  <c r="J3082" i="14" s="1"/>
  <c r="H3081" i="14"/>
  <c r="H3080" i="14"/>
  <c r="H3079" i="14"/>
  <c r="H3078" i="14"/>
  <c r="H3077" i="14"/>
  <c r="H3075" i="14"/>
  <c r="H3073" i="14"/>
  <c r="H3072" i="14"/>
  <c r="H3071" i="14"/>
  <c r="H3070" i="14"/>
  <c r="H3069" i="14"/>
  <c r="H3067" i="14"/>
  <c r="H3066" i="14"/>
  <c r="H3065" i="14"/>
  <c r="F3064" i="14"/>
  <c r="H3063" i="14"/>
  <c r="H3062" i="14"/>
  <c r="H3061" i="14"/>
  <c r="H3059" i="14"/>
  <c r="H3058" i="14"/>
  <c r="H3057" i="14"/>
  <c r="H3055" i="14"/>
  <c r="H3054" i="14"/>
  <c r="H3053" i="14"/>
  <c r="H3052" i="14"/>
  <c r="H3051" i="14"/>
  <c r="H3049" i="14"/>
  <c r="H3048" i="14"/>
  <c r="H3047" i="14"/>
  <c r="H3046" i="14"/>
  <c r="H3044" i="14"/>
  <c r="H3043" i="14"/>
  <c r="H3042" i="14"/>
  <c r="H3041" i="14"/>
  <c r="K3039" i="14"/>
  <c r="G3039" i="14"/>
  <c r="F3039" i="14"/>
  <c r="I3039" i="14" s="1"/>
  <c r="D3039" i="14"/>
  <c r="H3038" i="14"/>
  <c r="H3037" i="14"/>
  <c r="H3036" i="14"/>
  <c r="H3035" i="14"/>
  <c r="H3034" i="14"/>
  <c r="H3033" i="14"/>
  <c r="H3032" i="14"/>
  <c r="H3030" i="14"/>
  <c r="H3029" i="14"/>
  <c r="H3028" i="14"/>
  <c r="H3027" i="14"/>
  <c r="H3026" i="14"/>
  <c r="H3025" i="14"/>
  <c r="H3024" i="14"/>
  <c r="H3023" i="14"/>
  <c r="H3022" i="14"/>
  <c r="H3020" i="14"/>
  <c r="H3019" i="14"/>
  <c r="H3018" i="14"/>
  <c r="H3017" i="14"/>
  <c r="H3016" i="14"/>
  <c r="H3014" i="14"/>
  <c r="H3013" i="14"/>
  <c r="H3012" i="14"/>
  <c r="H3011" i="14"/>
  <c r="H3009" i="14"/>
  <c r="H3007" i="14"/>
  <c r="H3006" i="14"/>
  <c r="H3005" i="14"/>
  <c r="H3004" i="14"/>
  <c r="H3003" i="14"/>
  <c r="H3002" i="14"/>
  <c r="H3000" i="14"/>
  <c r="H2999" i="14"/>
  <c r="H2998" i="14"/>
  <c r="H2997" i="14"/>
  <c r="H2996" i="14"/>
  <c r="H2995" i="14"/>
  <c r="H2994" i="14"/>
  <c r="H2993" i="14"/>
  <c r="H2992" i="14"/>
  <c r="H2991" i="14"/>
  <c r="H2990" i="14"/>
  <c r="K2988" i="14"/>
  <c r="I2988" i="14"/>
  <c r="G2988" i="14"/>
  <c r="F2988" i="14"/>
  <c r="D2988" i="14"/>
  <c r="J2988" i="14" s="1"/>
  <c r="H2987" i="14"/>
  <c r="H2986" i="14"/>
  <c r="H2985" i="14"/>
  <c r="H2984" i="14"/>
  <c r="H2983" i="14"/>
  <c r="H2982" i="14"/>
  <c r="H2981" i="14"/>
  <c r="H2980" i="14"/>
  <c r="H2979" i="14"/>
  <c r="H2977" i="14"/>
  <c r="H2976" i="14"/>
  <c r="H2975" i="14"/>
  <c r="H2974" i="14"/>
  <c r="H2973" i="14"/>
  <c r="H2972" i="14"/>
  <c r="H2971" i="14"/>
  <c r="H2970" i="14"/>
  <c r="H2969" i="14"/>
  <c r="H2967" i="14"/>
  <c r="H2966" i="14"/>
  <c r="H2965" i="14"/>
  <c r="H2964" i="14"/>
  <c r="H2963" i="14"/>
  <c r="H2961" i="14"/>
  <c r="H2960" i="14"/>
  <c r="H2959" i="14"/>
  <c r="H2958" i="14"/>
  <c r="H2957" i="14"/>
  <c r="H2956" i="14"/>
  <c r="H2954" i="14"/>
  <c r="H2953" i="14"/>
  <c r="H2952" i="14"/>
  <c r="H2951" i="14"/>
  <c r="H2950" i="14"/>
  <c r="H2949" i="14"/>
  <c r="H2947" i="14"/>
  <c r="H2946" i="14"/>
  <c r="H2945" i="14"/>
  <c r="H2944" i="14"/>
  <c r="H2943" i="14"/>
  <c r="H2942" i="14"/>
  <c r="H2941" i="14"/>
  <c r="H2940" i="14"/>
  <c r="H2939" i="14"/>
  <c r="H2937" i="14"/>
  <c r="H2936" i="14"/>
  <c r="H2935" i="14"/>
  <c r="H2933" i="14"/>
  <c r="F2932" i="14"/>
  <c r="F2924" i="14" s="1"/>
  <c r="H2931" i="14"/>
  <c r="H2930" i="14"/>
  <c r="H2929" i="14"/>
  <c r="H2928" i="14"/>
  <c r="H2927" i="14"/>
  <c r="H2926" i="14"/>
  <c r="K2924" i="14"/>
  <c r="I2924" i="14"/>
  <c r="G2924" i="14"/>
  <c r="D2924" i="14"/>
  <c r="J2924" i="14" s="1"/>
  <c r="H2922" i="14"/>
  <c r="H2921" i="14"/>
  <c r="H2920" i="14"/>
  <c r="K2918" i="14"/>
  <c r="G2918" i="14"/>
  <c r="J2918" i="14" s="1"/>
  <c r="F2918" i="14"/>
  <c r="I2918" i="14" s="1"/>
  <c r="J2916" i="14"/>
  <c r="I2916" i="14"/>
  <c r="J2914" i="14"/>
  <c r="I2914" i="14"/>
  <c r="H2912" i="14"/>
  <c r="H2911" i="14"/>
  <c r="H2910" i="14"/>
  <c r="H2909" i="14"/>
  <c r="H2908" i="14"/>
  <c r="H2906" i="14"/>
  <c r="H2904" i="14"/>
  <c r="H2903" i="14"/>
  <c r="H2902" i="14"/>
  <c r="H2901" i="14"/>
  <c r="K2899" i="14"/>
  <c r="G2899" i="14"/>
  <c r="F2899" i="14"/>
  <c r="I2899" i="14" s="1"/>
  <c r="D2899" i="14"/>
  <c r="J2899" i="14" s="1"/>
  <c r="H2898" i="14"/>
  <c r="H2896" i="14"/>
  <c r="H2895" i="14"/>
  <c r="H2894" i="14"/>
  <c r="H2892" i="14"/>
  <c r="H2891" i="14"/>
  <c r="H2890" i="14"/>
  <c r="H2889" i="14"/>
  <c r="H2888" i="14"/>
  <c r="H2886" i="14"/>
  <c r="H2885" i="14"/>
  <c r="H2884" i="14"/>
  <c r="H2883" i="14"/>
  <c r="H2882" i="14"/>
  <c r="H2880" i="14"/>
  <c r="H2879" i="14"/>
  <c r="H2878" i="14"/>
  <c r="K2876" i="14"/>
  <c r="G2876" i="14"/>
  <c r="F2876" i="14"/>
  <c r="I2876" i="14" s="1"/>
  <c r="D2876" i="14"/>
  <c r="H2875" i="14"/>
  <c r="H2874" i="14"/>
  <c r="H2873" i="14"/>
  <c r="H2872" i="14"/>
  <c r="H2871" i="14"/>
  <c r="H2870" i="14"/>
  <c r="H2868" i="14"/>
  <c r="H2867" i="14"/>
  <c r="H2866" i="14"/>
  <c r="K2864" i="14"/>
  <c r="G2864" i="14"/>
  <c r="F2864" i="14"/>
  <c r="I2864" i="14" s="1"/>
  <c r="D2864" i="14"/>
  <c r="J2864" i="14" s="1"/>
  <c r="H2863" i="14"/>
  <c r="H2862" i="14"/>
  <c r="H2861" i="14"/>
  <c r="H2860" i="14"/>
  <c r="H2858" i="14"/>
  <c r="H2857" i="14"/>
  <c r="H2855" i="14"/>
  <c r="H2854" i="14"/>
  <c r="H2853" i="14"/>
  <c r="H2851" i="14"/>
  <c r="H2849" i="14"/>
  <c r="H2848" i="14"/>
  <c r="H2847" i="14"/>
  <c r="H2845" i="14"/>
  <c r="H2843" i="14"/>
  <c r="H2842" i="14"/>
  <c r="H2841" i="14"/>
  <c r="H2840" i="14"/>
  <c r="H2838" i="14"/>
  <c r="H2837" i="14"/>
  <c r="H2835" i="14"/>
  <c r="H2834" i="14"/>
  <c r="K2832" i="14"/>
  <c r="G2832" i="14"/>
  <c r="F2832" i="14"/>
  <c r="I2832" i="14" s="1"/>
  <c r="D2832" i="14"/>
  <c r="J2832" i="14" s="1"/>
  <c r="H2831" i="14"/>
  <c r="H2830" i="14"/>
  <c r="H2829" i="14"/>
  <c r="H2828" i="14"/>
  <c r="H2827" i="14"/>
  <c r="H2826" i="14"/>
  <c r="H2824" i="14"/>
  <c r="H2823" i="14"/>
  <c r="H2822" i="14"/>
  <c r="H2820" i="14"/>
  <c r="H2818" i="14"/>
  <c r="H2817" i="14"/>
  <c r="H2816" i="14"/>
  <c r="H2815" i="14"/>
  <c r="H2814" i="14"/>
  <c r="H2813" i="14"/>
  <c r="H2812" i="14"/>
  <c r="H2811" i="14"/>
  <c r="K2809" i="14"/>
  <c r="G2809" i="14"/>
  <c r="F2809" i="14"/>
  <c r="I2809" i="14" s="1"/>
  <c r="D2809" i="14"/>
  <c r="J2809" i="14" s="1"/>
  <c r="H2807" i="14"/>
  <c r="H2806" i="14"/>
  <c r="H2805" i="14"/>
  <c r="H2803" i="14"/>
  <c r="H2802" i="14"/>
  <c r="H2801" i="14"/>
  <c r="H2800" i="14"/>
  <c r="H2799" i="14"/>
  <c r="H2798" i="14"/>
  <c r="H2797" i="14"/>
  <c r="H2796" i="14"/>
  <c r="H2795" i="14"/>
  <c r="H2794" i="14"/>
  <c r="H2793" i="14"/>
  <c r="H2792" i="14"/>
  <c r="H2790" i="14"/>
  <c r="H2789" i="14"/>
  <c r="H2788" i="14"/>
  <c r="H2787" i="14"/>
  <c r="H2786" i="14"/>
  <c r="H2784" i="14"/>
  <c r="H2783" i="14"/>
  <c r="H2782" i="14"/>
  <c r="H2781" i="14"/>
  <c r="H2780" i="14"/>
  <c r="H2779" i="14"/>
  <c r="H2778" i="14"/>
  <c r="H2777" i="14"/>
  <c r="K2775" i="14"/>
  <c r="G2775" i="14"/>
  <c r="F2775" i="14"/>
  <c r="I2775" i="14" s="1"/>
  <c r="D2775" i="14"/>
  <c r="J2775" i="14" s="1"/>
  <c r="H2774" i="14"/>
  <c r="H2773" i="14"/>
  <c r="H2772" i="14"/>
  <c r="H2771" i="14"/>
  <c r="H2769" i="14"/>
  <c r="H2768" i="14"/>
  <c r="H2767" i="14"/>
  <c r="H2766" i="14"/>
  <c r="K2764" i="14"/>
  <c r="G2764" i="14"/>
  <c r="F2764" i="14"/>
  <c r="I2764" i="14" s="1"/>
  <c r="D2764" i="14"/>
  <c r="J2764" i="14" s="1"/>
  <c r="H2763" i="14"/>
  <c r="H2762" i="14"/>
  <c r="H2761" i="14"/>
  <c r="H2760" i="14"/>
  <c r="H2759" i="14"/>
  <c r="H2758" i="14"/>
  <c r="H2757" i="14"/>
  <c r="H2755" i="14"/>
  <c r="H2754" i="14"/>
  <c r="H2753" i="14"/>
  <c r="H2752" i="14"/>
  <c r="H2750" i="14"/>
  <c r="H2749" i="14"/>
  <c r="H2748" i="14"/>
  <c r="H2747" i="14"/>
  <c r="H2745" i="14"/>
  <c r="H2744" i="14"/>
  <c r="H2743" i="14"/>
  <c r="H2741" i="14"/>
  <c r="H2740" i="14"/>
  <c r="K2738" i="14"/>
  <c r="G2738" i="14"/>
  <c r="F2738" i="14"/>
  <c r="I2738" i="14" s="1"/>
  <c r="D2738" i="14"/>
  <c r="H2737" i="14"/>
  <c r="H2736" i="14"/>
  <c r="H2735" i="14"/>
  <c r="H2734" i="14"/>
  <c r="H2733" i="14"/>
  <c r="H2731" i="14"/>
  <c r="H2730" i="14"/>
  <c r="H2729" i="14"/>
  <c r="H2728" i="14"/>
  <c r="H2727" i="14"/>
  <c r="H2726" i="14"/>
  <c r="H2725" i="14"/>
  <c r="H2723" i="14"/>
  <c r="H2722" i="14"/>
  <c r="K2720" i="14"/>
  <c r="G2720" i="14"/>
  <c r="F2720" i="14"/>
  <c r="I2720" i="14" s="1"/>
  <c r="D2720" i="14"/>
  <c r="J2720" i="14" s="1"/>
  <c r="H2719" i="14"/>
  <c r="H2718" i="14"/>
  <c r="H2717" i="14"/>
  <c r="H2716" i="14"/>
  <c r="H2715" i="14"/>
  <c r="H2714" i="14"/>
  <c r="H2713" i="14"/>
  <c r="H2712" i="14"/>
  <c r="H2711" i="14"/>
  <c r="H2709" i="14"/>
  <c r="H2708" i="14"/>
  <c r="H2707" i="14"/>
  <c r="H2706" i="14"/>
  <c r="H2705" i="14"/>
  <c r="H2704" i="14"/>
  <c r="H2703" i="14"/>
  <c r="H2702" i="14"/>
  <c r="H2700" i="14"/>
  <c r="H2699" i="14"/>
  <c r="H2698" i="14"/>
  <c r="H2697" i="14"/>
  <c r="H2696" i="14"/>
  <c r="H2695" i="14"/>
  <c r="H2694" i="14"/>
  <c r="H2693" i="14"/>
  <c r="H2692" i="14"/>
  <c r="H2690" i="14"/>
  <c r="H2689" i="14"/>
  <c r="H2688" i="14"/>
  <c r="H2687" i="14"/>
  <c r="H2686" i="14"/>
  <c r="H2684" i="14"/>
  <c r="H2683" i="14"/>
  <c r="H2682" i="14"/>
  <c r="H2681" i="14"/>
  <c r="K2679" i="14"/>
  <c r="G2679" i="14"/>
  <c r="F2679" i="14"/>
  <c r="I2679" i="14" s="1"/>
  <c r="D2679" i="14"/>
  <c r="J2679" i="14" s="1"/>
  <c r="H2678" i="14"/>
  <c r="H2676" i="14"/>
  <c r="H2675" i="14"/>
  <c r="H2674" i="14"/>
  <c r="H2673" i="14"/>
  <c r="H2672" i="14"/>
  <c r="H2671" i="14"/>
  <c r="H2670" i="14"/>
  <c r="H2668" i="14"/>
  <c r="H2667" i="14"/>
  <c r="H2666" i="14"/>
  <c r="H2665" i="14"/>
  <c r="H2664" i="14"/>
  <c r="H2663" i="14"/>
  <c r="H2662" i="14"/>
  <c r="H2661" i="14"/>
  <c r="H2659" i="14"/>
  <c r="H2658" i="14"/>
  <c r="H2657" i="14"/>
  <c r="H2656" i="14"/>
  <c r="H2655" i="14"/>
  <c r="H2654" i="14"/>
  <c r="H2653" i="14"/>
  <c r="H2651" i="14"/>
  <c r="H2650" i="14"/>
  <c r="H2648" i="14"/>
  <c r="H2647" i="14"/>
  <c r="H2646" i="14"/>
  <c r="H2644" i="14"/>
  <c r="H2643" i="14"/>
  <c r="H2642" i="14"/>
  <c r="H2641" i="14"/>
  <c r="H2640" i="14"/>
  <c r="H2639" i="14"/>
  <c r="H2638" i="14"/>
  <c r="H2637" i="14"/>
  <c r="H2635" i="14"/>
  <c r="H2633" i="14"/>
  <c r="H2632" i="14"/>
  <c r="H2631" i="14"/>
  <c r="K2629" i="14"/>
  <c r="G2629" i="14"/>
  <c r="F2629" i="14"/>
  <c r="I2629" i="14" s="1"/>
  <c r="D2629" i="14"/>
  <c r="J2629" i="14" s="1"/>
  <c r="H2628" i="14"/>
  <c r="H2627" i="14"/>
  <c r="H2626" i="14"/>
  <c r="H2625" i="14"/>
  <c r="H2623" i="14"/>
  <c r="H2622" i="14"/>
  <c r="H2621" i="14"/>
  <c r="H2620" i="14"/>
  <c r="H2619" i="14"/>
  <c r="H2617" i="14"/>
  <c r="H2616" i="14"/>
  <c r="H2615" i="14"/>
  <c r="H2614" i="14"/>
  <c r="H2612" i="14"/>
  <c r="H2611" i="14"/>
  <c r="H2610" i="14"/>
  <c r="H2609" i="14"/>
  <c r="H2608" i="14"/>
  <c r="H2607" i="14"/>
  <c r="H2606" i="14"/>
  <c r="H2605" i="14"/>
  <c r="H2604" i="14"/>
  <c r="K2602" i="14"/>
  <c r="G2602" i="14"/>
  <c r="F2602" i="14"/>
  <c r="I2602" i="14" s="1"/>
  <c r="D2602" i="14"/>
  <c r="J2602" i="14" s="1"/>
  <c r="H2600" i="14"/>
  <c r="H2599" i="14"/>
  <c r="H2598" i="14"/>
  <c r="H2597" i="14"/>
  <c r="H2596" i="14"/>
  <c r="H2595" i="14"/>
  <c r="H2593" i="14"/>
  <c r="H2592" i="14"/>
  <c r="H2591" i="14"/>
  <c r="H2590" i="14"/>
  <c r="H2589" i="14"/>
  <c r="H2588" i="14"/>
  <c r="H2587" i="14"/>
  <c r="H2586" i="14"/>
  <c r="H2585" i="14"/>
  <c r="H2584" i="14"/>
  <c r="H2583" i="14"/>
  <c r="H2582" i="14"/>
  <c r="H2581" i="14"/>
  <c r="H2580" i="14"/>
  <c r="H2578" i="14"/>
  <c r="H2576" i="14"/>
  <c r="H2575" i="14"/>
  <c r="H2574" i="14"/>
  <c r="H2573" i="14"/>
  <c r="H2572" i="14"/>
  <c r="H2571" i="14"/>
  <c r="H2569" i="14"/>
  <c r="H2568" i="14"/>
  <c r="H2567" i="14"/>
  <c r="H2566" i="14"/>
  <c r="K2564" i="14"/>
  <c r="I2564" i="14"/>
  <c r="G2564" i="14"/>
  <c r="F2564" i="14"/>
  <c r="D2564" i="14"/>
  <c r="J2564" i="14" s="1"/>
  <c r="H2563" i="14"/>
  <c r="H2562" i="14"/>
  <c r="H2561" i="14"/>
  <c r="H2560" i="14"/>
  <c r="H2559" i="14"/>
  <c r="H2558" i="14"/>
  <c r="H2557" i="14"/>
  <c r="H2555" i="14"/>
  <c r="H2554" i="14"/>
  <c r="H2553" i="14"/>
  <c r="H2552" i="14"/>
  <c r="H2551" i="14"/>
  <c r="H2549" i="14"/>
  <c r="H2548" i="14"/>
  <c r="H2547" i="14"/>
  <c r="H2546" i="14"/>
  <c r="H2545" i="14"/>
  <c r="H2544" i="14"/>
  <c r="H2543" i="14"/>
  <c r="H2542" i="14"/>
  <c r="K2540" i="14"/>
  <c r="G2540" i="14"/>
  <c r="F2540" i="14"/>
  <c r="I2540" i="14" s="1"/>
  <c r="D2540" i="14"/>
  <c r="J2540" i="14" s="1"/>
  <c r="H2539" i="14"/>
  <c r="H2538" i="14"/>
  <c r="H2537" i="14"/>
  <c r="H2536" i="14"/>
  <c r="H2535" i="14"/>
  <c r="H2533" i="14"/>
  <c r="H2532" i="14"/>
  <c r="H2531" i="14"/>
  <c r="H2530" i="14"/>
  <c r="H2529" i="14"/>
  <c r="H2528" i="14"/>
  <c r="H2527" i="14"/>
  <c r="H2526" i="14"/>
  <c r="H2525" i="14"/>
  <c r="H2524" i="14"/>
  <c r="H2523" i="14"/>
  <c r="H2522" i="14"/>
  <c r="H2521" i="14"/>
  <c r="H2520" i="14"/>
  <c r="H2518" i="14"/>
  <c r="H2517" i="14"/>
  <c r="H2516" i="14"/>
  <c r="H2515" i="14"/>
  <c r="H2514" i="14"/>
  <c r="H2513" i="14"/>
  <c r="H2512" i="14"/>
  <c r="H2511" i="14"/>
  <c r="K2509" i="14"/>
  <c r="I2509" i="14"/>
  <c r="G2509" i="14"/>
  <c r="F2509" i="14"/>
  <c r="D2509" i="14"/>
  <c r="J2509" i="14" s="1"/>
  <c r="H2508" i="14"/>
  <c r="H2507" i="14"/>
  <c r="H2506" i="14"/>
  <c r="H2505" i="14"/>
  <c r="H2504" i="14"/>
  <c r="H2502" i="14"/>
  <c r="H2501" i="14"/>
  <c r="H2500" i="14"/>
  <c r="H2499" i="14"/>
  <c r="H2498" i="14"/>
  <c r="H2497" i="14"/>
  <c r="H2496" i="14"/>
  <c r="K2494" i="14"/>
  <c r="G2494" i="14"/>
  <c r="F2494" i="14"/>
  <c r="I2494" i="14" s="1"/>
  <c r="D2494" i="14"/>
  <c r="J2494" i="14" s="1"/>
  <c r="H2493" i="14"/>
  <c r="H2492" i="14"/>
  <c r="H2491" i="14"/>
  <c r="H2490" i="14"/>
  <c r="H2489" i="14"/>
  <c r="H2488" i="14"/>
  <c r="H2487" i="14"/>
  <c r="H2485" i="14"/>
  <c r="H2484" i="14"/>
  <c r="H2483" i="14"/>
  <c r="H2482" i="14"/>
  <c r="H2481" i="14"/>
  <c r="H2480" i="14"/>
  <c r="H2478" i="14"/>
  <c r="H2477" i="14"/>
  <c r="H2476" i="14"/>
  <c r="H2475" i="14"/>
  <c r="H2474" i="14"/>
  <c r="H2473" i="14"/>
  <c r="H2472" i="14"/>
  <c r="H2470" i="14"/>
  <c r="H2469" i="14"/>
  <c r="H2468" i="14"/>
  <c r="H2467" i="14"/>
  <c r="H2466" i="14"/>
  <c r="H2465" i="14"/>
  <c r="H2463" i="14"/>
  <c r="H2462" i="14"/>
  <c r="H2461" i="14"/>
  <c r="H2460" i="14"/>
  <c r="H2459" i="14"/>
  <c r="H2458" i="14"/>
  <c r="H2457" i="14"/>
  <c r="H2456" i="14"/>
  <c r="K2454" i="14"/>
  <c r="G2454" i="14"/>
  <c r="F2454" i="14"/>
  <c r="I2454" i="14" s="1"/>
  <c r="D2454" i="14"/>
  <c r="J2454" i="14" s="1"/>
  <c r="H2453" i="14"/>
  <c r="H2452" i="14"/>
  <c r="H2451" i="14"/>
  <c r="H2450" i="14"/>
  <c r="H2448" i="14"/>
  <c r="H2447" i="14"/>
  <c r="H2446" i="14"/>
  <c r="H2445" i="14"/>
  <c r="H2444" i="14"/>
  <c r="H2443" i="14"/>
  <c r="H2442" i="14"/>
  <c r="H2441" i="14"/>
  <c r="H2439" i="14"/>
  <c r="H2438" i="14"/>
  <c r="H2437" i="14"/>
  <c r="H2436" i="14"/>
  <c r="H2435" i="14"/>
  <c r="H2434" i="14"/>
  <c r="H2433" i="14"/>
  <c r="H2432" i="14"/>
  <c r="K2430" i="14"/>
  <c r="I2430" i="14"/>
  <c r="G2430" i="14"/>
  <c r="F2430" i="14"/>
  <c r="D2430" i="14"/>
  <c r="J2430" i="14" s="1"/>
  <c r="H2427" i="14"/>
  <c r="H2426" i="14"/>
  <c r="H2425" i="14"/>
  <c r="H2424" i="14"/>
  <c r="H2423" i="14"/>
  <c r="H2421" i="14"/>
  <c r="H2420" i="14"/>
  <c r="H2419" i="14"/>
  <c r="H2418" i="14"/>
  <c r="H2417" i="14"/>
  <c r="H2416" i="14"/>
  <c r="H2415" i="14"/>
  <c r="H2414" i="14"/>
  <c r="H2413" i="14"/>
  <c r="H2412" i="14"/>
  <c r="H2410" i="14"/>
  <c r="H2409" i="14"/>
  <c r="H2408" i="14"/>
  <c r="H2407" i="14"/>
  <c r="H2406" i="14"/>
  <c r="H2405" i="14"/>
  <c r="H2404" i="14"/>
  <c r="H2403" i="14"/>
  <c r="H2402" i="14"/>
  <c r="H2401" i="14"/>
  <c r="K2399" i="14"/>
  <c r="I2399" i="14"/>
  <c r="G2399" i="14"/>
  <c r="F2399" i="14"/>
  <c r="D2399" i="14"/>
  <c r="J2399" i="14" s="1"/>
  <c r="H2398" i="14"/>
  <c r="H2397" i="14"/>
  <c r="H2396" i="14"/>
  <c r="H2395" i="14"/>
  <c r="H2394" i="14"/>
  <c r="H2393" i="14"/>
  <c r="H2392" i="14"/>
  <c r="H2391" i="14"/>
  <c r="H2390" i="14"/>
  <c r="H2389" i="14"/>
  <c r="H2388" i="14"/>
  <c r="H2387" i="14"/>
  <c r="H2386" i="14"/>
  <c r="H2385" i="14"/>
  <c r="H2384" i="14"/>
  <c r="H2383" i="14"/>
  <c r="H2382" i="14"/>
  <c r="H2381" i="14"/>
  <c r="H2380" i="14"/>
  <c r="H2379" i="14"/>
  <c r="H2378" i="14"/>
  <c r="H2376" i="14"/>
  <c r="H2375" i="14"/>
  <c r="H2374" i="14"/>
  <c r="H2373" i="14"/>
  <c r="K2371" i="14"/>
  <c r="I2371" i="14"/>
  <c r="G2371" i="14"/>
  <c r="F2371" i="14"/>
  <c r="D2371" i="14"/>
  <c r="H2370" i="14"/>
  <c r="H2369" i="14"/>
  <c r="H2368" i="14"/>
  <c r="H2367" i="14"/>
  <c r="H2366" i="14"/>
  <c r="H2365" i="14"/>
  <c r="H2364" i="14"/>
  <c r="H2363" i="14"/>
  <c r="H2362" i="14"/>
  <c r="H2361" i="14"/>
  <c r="H2359" i="14"/>
  <c r="H2357" i="14"/>
  <c r="H2356" i="14"/>
  <c r="H2355" i="14"/>
  <c r="H2354" i="14"/>
  <c r="H2353" i="14"/>
  <c r="H2352" i="14"/>
  <c r="H2351" i="14"/>
  <c r="H2350" i="14"/>
  <c r="H2348" i="14"/>
  <c r="H2347" i="14"/>
  <c r="H2346" i="14"/>
  <c r="K2344" i="14"/>
  <c r="G2344" i="14"/>
  <c r="F2344" i="14"/>
  <c r="I2344" i="14" s="1"/>
  <c r="D2344" i="14"/>
  <c r="J2344" i="14" s="1"/>
  <c r="H2342" i="14"/>
  <c r="H2341" i="14"/>
  <c r="H2340" i="14"/>
  <c r="H2339" i="14"/>
  <c r="H2337" i="14"/>
  <c r="H2336" i="14"/>
  <c r="H2334" i="14"/>
  <c r="H2333" i="14"/>
  <c r="H2332" i="14"/>
  <c r="H2331" i="14"/>
  <c r="H2330" i="14"/>
  <c r="H2329" i="14"/>
  <c r="H2328" i="14"/>
  <c r="H2327" i="14"/>
  <c r="H2325" i="14"/>
  <c r="H2324" i="14"/>
  <c r="H2323" i="14"/>
  <c r="H2322" i="14"/>
  <c r="H2321" i="14"/>
  <c r="H2320" i="14"/>
  <c r="H2319" i="14"/>
  <c r="H2318" i="14"/>
  <c r="H2317" i="14"/>
  <c r="H2316" i="14"/>
  <c r="H2315" i="14"/>
  <c r="H2314" i="14"/>
  <c r="H2313" i="14"/>
  <c r="H2312" i="14"/>
  <c r="H2311" i="14"/>
  <c r="H2310" i="14"/>
  <c r="H2309" i="14"/>
  <c r="H2307" i="14"/>
  <c r="H2306" i="14"/>
  <c r="H2305" i="14"/>
  <c r="H2304" i="14"/>
  <c r="H2303" i="14"/>
  <c r="H2302" i="14"/>
  <c r="H2301" i="14"/>
  <c r="H2300" i="14"/>
  <c r="H2299" i="14"/>
  <c r="H2297" i="14"/>
  <c r="H2296" i="14"/>
  <c r="H2295" i="14"/>
  <c r="H2294" i="14"/>
  <c r="H2293" i="14"/>
  <c r="H2292" i="14"/>
  <c r="H2291" i="14"/>
  <c r="H2290" i="14"/>
  <c r="H2289" i="14"/>
  <c r="H2288" i="14"/>
  <c r="H2287" i="14"/>
  <c r="K2285" i="14"/>
  <c r="I2285" i="14"/>
  <c r="G2285" i="14"/>
  <c r="F2285" i="14"/>
  <c r="D2285" i="14"/>
  <c r="J2285" i="14" s="1"/>
  <c r="H2284" i="14"/>
  <c r="H2282" i="14"/>
  <c r="H2281" i="14"/>
  <c r="H2280" i="14"/>
  <c r="H2279" i="14"/>
  <c r="H2277" i="14"/>
  <c r="H2276" i="14"/>
  <c r="H2275" i="14"/>
  <c r="H2274" i="14"/>
  <c r="H2273" i="14"/>
  <c r="H2272" i="14"/>
  <c r="K2270" i="14"/>
  <c r="G2270" i="14"/>
  <c r="F2270" i="14"/>
  <c r="I2270" i="14" s="1"/>
  <c r="D2270" i="14"/>
  <c r="J2270" i="14" s="1"/>
  <c r="H2269" i="14"/>
  <c r="H2267" i="14"/>
  <c r="H2266" i="14"/>
  <c r="H2265" i="14"/>
  <c r="H2264" i="14"/>
  <c r="H2263" i="14"/>
  <c r="H2262" i="14"/>
  <c r="H2261" i="14"/>
  <c r="H2260" i="14"/>
  <c r="H2259" i="14"/>
  <c r="H2258" i="14"/>
  <c r="H2257" i="14"/>
  <c r="H2256" i="14"/>
  <c r="H2254" i="14"/>
  <c r="H2253" i="14"/>
  <c r="H2252" i="14"/>
  <c r="H2251" i="14"/>
  <c r="H2250" i="14"/>
  <c r="H2249" i="14"/>
  <c r="H2248" i="14"/>
  <c r="H2247" i="14"/>
  <c r="H2246" i="14"/>
  <c r="H2245" i="14"/>
  <c r="H2244" i="14"/>
  <c r="H2243" i="14"/>
  <c r="H2242" i="14"/>
  <c r="H2241" i="14"/>
  <c r="H2240" i="14"/>
  <c r="H2239" i="14"/>
  <c r="H2238" i="14"/>
  <c r="H2237" i="14"/>
  <c r="H2236" i="14"/>
  <c r="H2235" i="14"/>
  <c r="H2234" i="14"/>
  <c r="H2233" i="14"/>
  <c r="H2232" i="14"/>
  <c r="H2231" i="14"/>
  <c r="H2230" i="14"/>
  <c r="H2228" i="14"/>
  <c r="H2226" i="14"/>
  <c r="K2224" i="14"/>
  <c r="I2224" i="14"/>
  <c r="G2224" i="14"/>
  <c r="F2224" i="14"/>
  <c r="D2224" i="14"/>
  <c r="J2224" i="14" s="1"/>
  <c r="F2223" i="14"/>
  <c r="H2222" i="14"/>
  <c r="H2221" i="14"/>
  <c r="H2220" i="14"/>
  <c r="H2219" i="14"/>
  <c r="H2218" i="14"/>
  <c r="H2217" i="14"/>
  <c r="H2216" i="14"/>
  <c r="H2215" i="14"/>
  <c r="H2213" i="14"/>
  <c r="H2212" i="14"/>
  <c r="H2211" i="14"/>
  <c r="H2210" i="14"/>
  <c r="H2209" i="14"/>
  <c r="H2208" i="14"/>
  <c r="H2207" i="14"/>
  <c r="H2206" i="14"/>
  <c r="H2205" i="14"/>
  <c r="H2204" i="14"/>
  <c r="H2203" i="14"/>
  <c r="H2202" i="14"/>
  <c r="H2201" i="14"/>
  <c r="H2200" i="14"/>
  <c r="H2198" i="14"/>
  <c r="H2196" i="14"/>
  <c r="H2195" i="14"/>
  <c r="H2194" i="14"/>
  <c r="H2193" i="14"/>
  <c r="H2192" i="14"/>
  <c r="H2191" i="14"/>
  <c r="H2190" i="14"/>
  <c r="H2188" i="14"/>
  <c r="H2187" i="14"/>
  <c r="H2186" i="14"/>
  <c r="H2185" i="14"/>
  <c r="H2184" i="14"/>
  <c r="H2182" i="14"/>
  <c r="H2181" i="14"/>
  <c r="H2180" i="14"/>
  <c r="K2178" i="14"/>
  <c r="G2178" i="14"/>
  <c r="F2178" i="14"/>
  <c r="I2178" i="14" s="1"/>
  <c r="D2178" i="14"/>
  <c r="J2178" i="14" s="1"/>
  <c r="H2177" i="14"/>
  <c r="H2176" i="14"/>
  <c r="H2175" i="14"/>
  <c r="H2174" i="14"/>
  <c r="H2173" i="14"/>
  <c r="H2172" i="14"/>
  <c r="H2171" i="14"/>
  <c r="H2170" i="14"/>
  <c r="H2169" i="14"/>
  <c r="H2168" i="14"/>
  <c r="H2167" i="14"/>
  <c r="H2166" i="14"/>
  <c r="H2165" i="14"/>
  <c r="H2164" i="14"/>
  <c r="H2163" i="14"/>
  <c r="H2162" i="14"/>
  <c r="H2161" i="14"/>
  <c r="H2159" i="14"/>
  <c r="H2158" i="14"/>
  <c r="H2157" i="14"/>
  <c r="H2156" i="14"/>
  <c r="H2155" i="14"/>
  <c r="H2154" i="14"/>
  <c r="H2153" i="14"/>
  <c r="H2152" i="14"/>
  <c r="H2151" i="14"/>
  <c r="H2150" i="14"/>
  <c r="H2149" i="14"/>
  <c r="H2148" i="14"/>
  <c r="H2147" i="14"/>
  <c r="H2146" i="14"/>
  <c r="H2145" i="14"/>
  <c r="H2144" i="14"/>
  <c r="H2143" i="14"/>
  <c r="H2142" i="14"/>
  <c r="H2141" i="14"/>
  <c r="H2140" i="14"/>
  <c r="H2138" i="14"/>
  <c r="H2137" i="14"/>
  <c r="H2136" i="14"/>
  <c r="H2135" i="14"/>
  <c r="H2134" i="14"/>
  <c r="H2132" i="14"/>
  <c r="H2131" i="14"/>
  <c r="H2130" i="14"/>
  <c r="H2129" i="14"/>
  <c r="H2128" i="14"/>
  <c r="H2127" i="14"/>
  <c r="H2126" i="14"/>
  <c r="H2125" i="14"/>
  <c r="H2123" i="14"/>
  <c r="H2122" i="14"/>
  <c r="H2121" i="14"/>
  <c r="H2120" i="14"/>
  <c r="H2119" i="14"/>
  <c r="H2118" i="14"/>
  <c r="H2117" i="14"/>
  <c r="K2115" i="14"/>
  <c r="I2115" i="14"/>
  <c r="G2115" i="14"/>
  <c r="F2115" i="14"/>
  <c r="D2115" i="14"/>
  <c r="J2115" i="14" s="1"/>
  <c r="H2114" i="14"/>
  <c r="H2113" i="14"/>
  <c r="H2112" i="14"/>
  <c r="H2111" i="14"/>
  <c r="H2110" i="14"/>
  <c r="H2109" i="14"/>
  <c r="H2108" i="14"/>
  <c r="H2107" i="14"/>
  <c r="H2106" i="14"/>
  <c r="H2105" i="14"/>
  <c r="H2104" i="14"/>
  <c r="H2103" i="14"/>
  <c r="H2101" i="14"/>
  <c r="H2099" i="14"/>
  <c r="H2098" i="14"/>
  <c r="H2097" i="14"/>
  <c r="H2096" i="14"/>
  <c r="H2095" i="14"/>
  <c r="H2094" i="14"/>
  <c r="H2093" i="14"/>
  <c r="H2092" i="14"/>
  <c r="H2091" i="14"/>
  <c r="H2090" i="14"/>
  <c r="H2089" i="14"/>
  <c r="H2088" i="14"/>
  <c r="H2087" i="14"/>
  <c r="H2086" i="14"/>
  <c r="H2085" i="14"/>
  <c r="H2083" i="14"/>
  <c r="H2081" i="14"/>
  <c r="H2080" i="14"/>
  <c r="H2079" i="14"/>
  <c r="H2078" i="14"/>
  <c r="H2077" i="14"/>
  <c r="H2076" i="14"/>
  <c r="H2075" i="14"/>
  <c r="H2074" i="14"/>
  <c r="H2073" i="14"/>
  <c r="H2072" i="14"/>
  <c r="H2071" i="14"/>
  <c r="H2070" i="14"/>
  <c r="H2069" i="14"/>
  <c r="H2068" i="14"/>
  <c r="F2067" i="14"/>
  <c r="K2065" i="14"/>
  <c r="I2065" i="14"/>
  <c r="G2065" i="14"/>
  <c r="F2065" i="14"/>
  <c r="H2065" i="14" s="1"/>
  <c r="D2065" i="14"/>
  <c r="J2065" i="14" s="1"/>
  <c r="H2064" i="14"/>
  <c r="H2063" i="14"/>
  <c r="H2062" i="14"/>
  <c r="H2061" i="14"/>
  <c r="H2060" i="14"/>
  <c r="H2059" i="14"/>
  <c r="H2058" i="14"/>
  <c r="H2057" i="14"/>
  <c r="H2056" i="14"/>
  <c r="H2055" i="14"/>
  <c r="H2054" i="14"/>
  <c r="H2053" i="14"/>
  <c r="H2052" i="14"/>
  <c r="H2051" i="14"/>
  <c r="H2050" i="14"/>
  <c r="H2048" i="14"/>
  <c r="H2047" i="14"/>
  <c r="H2046" i="14"/>
  <c r="H2045" i="14"/>
  <c r="H2044" i="14"/>
  <c r="H2043" i="14"/>
  <c r="H2042" i="14"/>
  <c r="H2041" i="14"/>
  <c r="H2040" i="14"/>
  <c r="H2039" i="14"/>
  <c r="H2038" i="14"/>
  <c r="H2037" i="14"/>
  <c r="H2036" i="14"/>
  <c r="H2035" i="14"/>
  <c r="H2033" i="14"/>
  <c r="H2032" i="14"/>
  <c r="H2031" i="14"/>
  <c r="H2030" i="14"/>
  <c r="H2029" i="14"/>
  <c r="H2028" i="14"/>
  <c r="H2027" i="14"/>
  <c r="H2026" i="14"/>
  <c r="H2025" i="14"/>
  <c r="H2023" i="14"/>
  <c r="H2022" i="14"/>
  <c r="H2021" i="14"/>
  <c r="H2020" i="14"/>
  <c r="H2019" i="14"/>
  <c r="H2018" i="14"/>
  <c r="H2017" i="14"/>
  <c r="H2016" i="14"/>
  <c r="H2015" i="14"/>
  <c r="H2014" i="14"/>
  <c r="H2013" i="14"/>
  <c r="H2012" i="14"/>
  <c r="H2011" i="14"/>
  <c r="H2010" i="14"/>
  <c r="H2009" i="14"/>
  <c r="H2008" i="14"/>
  <c r="H2007" i="14"/>
  <c r="H2006" i="14"/>
  <c r="K2004" i="14"/>
  <c r="I2004" i="14"/>
  <c r="G2004" i="14"/>
  <c r="F2004" i="14"/>
  <c r="D2004" i="14"/>
  <c r="J2004" i="14" s="1"/>
  <c r="H2003" i="14"/>
  <c r="H2002" i="14"/>
  <c r="H2001" i="14"/>
  <c r="H2000" i="14"/>
  <c r="H1999" i="14"/>
  <c r="H1998" i="14"/>
  <c r="H1997" i="14"/>
  <c r="H1996" i="14"/>
  <c r="H1994" i="14"/>
  <c r="H1992" i="14"/>
  <c r="H1991" i="14"/>
  <c r="H1990" i="14"/>
  <c r="H1988" i="14"/>
  <c r="H1986" i="14"/>
  <c r="H1985" i="14"/>
  <c r="H1984" i="14"/>
  <c r="H1983" i="14"/>
  <c r="H1982" i="14"/>
  <c r="H1981" i="14"/>
  <c r="H1980" i="14"/>
  <c r="H1979" i="14"/>
  <c r="H1978" i="14"/>
  <c r="H1976" i="14"/>
  <c r="H1974" i="14"/>
  <c r="K1972" i="14"/>
  <c r="I1972" i="14"/>
  <c r="G1972" i="14"/>
  <c r="F1972" i="14"/>
  <c r="D1972" i="14"/>
  <c r="J1972" i="14" s="1"/>
  <c r="H1970" i="14"/>
  <c r="H1969" i="14"/>
  <c r="H1968" i="14"/>
  <c r="H1967" i="14"/>
  <c r="H1966" i="14"/>
  <c r="H1965" i="14"/>
  <c r="H1964" i="14"/>
  <c r="H1963" i="14"/>
  <c r="H1962" i="14"/>
  <c r="H1961" i="14"/>
  <c r="H1960" i="14"/>
  <c r="H1959" i="14"/>
  <c r="H1958" i="14"/>
  <c r="H1957" i="14"/>
  <c r="H1956" i="14"/>
  <c r="H1955" i="14"/>
  <c r="H1954" i="14"/>
  <c r="H1953" i="14"/>
  <c r="H1952" i="14"/>
  <c r="H1951" i="14"/>
  <c r="H1950" i="14"/>
  <c r="H1949" i="14"/>
  <c r="H1948" i="14"/>
  <c r="H1947" i="14"/>
  <c r="H1946" i="14"/>
  <c r="H1945" i="14"/>
  <c r="H1944" i="14"/>
  <c r="H1943" i="14"/>
  <c r="H1942" i="14"/>
  <c r="H1941" i="14"/>
  <c r="H1940" i="14"/>
  <c r="H1939" i="14"/>
  <c r="H1938" i="14"/>
  <c r="H1937" i="14"/>
  <c r="H1936" i="14"/>
  <c r="H1935" i="14"/>
  <c r="F1934" i="14"/>
  <c r="F1921" i="14" s="1"/>
  <c r="H1933" i="14"/>
  <c r="H1932" i="14"/>
  <c r="H1931" i="14"/>
  <c r="H1930" i="14"/>
  <c r="H1929" i="14"/>
  <c r="H1927" i="14"/>
  <c r="H1926" i="14"/>
  <c r="H1925" i="14"/>
  <c r="H1924" i="14"/>
  <c r="H1923" i="14"/>
  <c r="K1921" i="14"/>
  <c r="I1921" i="14"/>
  <c r="G1921" i="14"/>
  <c r="D1921" i="14"/>
  <c r="J1921" i="14" s="1"/>
  <c r="H1920" i="14"/>
  <c r="H1919" i="14"/>
  <c r="H1918" i="14"/>
  <c r="H1917" i="14"/>
  <c r="H1916" i="14"/>
  <c r="H1914" i="14"/>
  <c r="H1913" i="14"/>
  <c r="H1912" i="14"/>
  <c r="H1911" i="14"/>
  <c r="H1910" i="14"/>
  <c r="H1909" i="14"/>
  <c r="H1908" i="14"/>
  <c r="H1907" i="14"/>
  <c r="H1906" i="14"/>
  <c r="H1905" i="14"/>
  <c r="H1904" i="14"/>
  <c r="H1903" i="14"/>
  <c r="H1902" i="14"/>
  <c r="H1901" i="14"/>
  <c r="H1900" i="14"/>
  <c r="H1899" i="14"/>
  <c r="H1898" i="14"/>
  <c r="H1897" i="14"/>
  <c r="H1896" i="14"/>
  <c r="H1895" i="14"/>
  <c r="H1894" i="14"/>
  <c r="H1893" i="14"/>
  <c r="H1892" i="14"/>
  <c r="H1890" i="14"/>
  <c r="H1889" i="14"/>
  <c r="H1888" i="14"/>
  <c r="H1887" i="14"/>
  <c r="K1885" i="14"/>
  <c r="G1885" i="14"/>
  <c r="F1885" i="14"/>
  <c r="I1885" i="14" s="1"/>
  <c r="D1885" i="14"/>
  <c r="H1884" i="14"/>
  <c r="H1883" i="14"/>
  <c r="H1882" i="14"/>
  <c r="H1881" i="14"/>
  <c r="H1879" i="14"/>
  <c r="H1877" i="14"/>
  <c r="H1876" i="14"/>
  <c r="H1875" i="14"/>
  <c r="H1874" i="14"/>
  <c r="H1873" i="14"/>
  <c r="H1871" i="14"/>
  <c r="H1870" i="14"/>
  <c r="H1869" i="14"/>
  <c r="H1868" i="14"/>
  <c r="H1867" i="14"/>
  <c r="H1866" i="14"/>
  <c r="H1865" i="14"/>
  <c r="H1863" i="14"/>
  <c r="H1862" i="14"/>
  <c r="H1861" i="14"/>
  <c r="H1860" i="14"/>
  <c r="H1859" i="14"/>
  <c r="H1858" i="14"/>
  <c r="H1857" i="14"/>
  <c r="H1856" i="14"/>
  <c r="H1855" i="14"/>
  <c r="K1853" i="14"/>
  <c r="G1853" i="14"/>
  <c r="F1853" i="14"/>
  <c r="I1853" i="14" s="1"/>
  <c r="D1853" i="14"/>
  <c r="J1853" i="14" s="1"/>
  <c r="H1851" i="14"/>
  <c r="H1850" i="14"/>
  <c r="H1849" i="14"/>
  <c r="H1847" i="14"/>
  <c r="H1846" i="14"/>
  <c r="H1845" i="14"/>
  <c r="H1843" i="14"/>
  <c r="H1841" i="14"/>
  <c r="H1840" i="14"/>
  <c r="H1839" i="14"/>
  <c r="H1838" i="14"/>
  <c r="H1837" i="14"/>
  <c r="H1836" i="14"/>
  <c r="H1835" i="14"/>
  <c r="K1833" i="14"/>
  <c r="G1833" i="14"/>
  <c r="F1833" i="14"/>
  <c r="I1833" i="14" s="1"/>
  <c r="D1833" i="14"/>
  <c r="H1832" i="14"/>
  <c r="H1830" i="14"/>
  <c r="H1828" i="14"/>
  <c r="H1827" i="14"/>
  <c r="H1826" i="14"/>
  <c r="H1825" i="14"/>
  <c r="H1824" i="14"/>
  <c r="H1823" i="14"/>
  <c r="H1822" i="14"/>
  <c r="H1821" i="14"/>
  <c r="H1820" i="14"/>
  <c r="H1819" i="14"/>
  <c r="H1818" i="14"/>
  <c r="H1817" i="14"/>
  <c r="H1815" i="14"/>
  <c r="H1814" i="14"/>
  <c r="H1813" i="14"/>
  <c r="H1812" i="14"/>
  <c r="H1811" i="14"/>
  <c r="H1810" i="14"/>
  <c r="H1809" i="14"/>
  <c r="H1808" i="14"/>
  <c r="K1806" i="14"/>
  <c r="G1806" i="14"/>
  <c r="F1806" i="14"/>
  <c r="I1806" i="14" s="1"/>
  <c r="D1806" i="14"/>
  <c r="J1806" i="14" s="1"/>
  <c r="H1805" i="14"/>
  <c r="H1804" i="14"/>
  <c r="H1803" i="14"/>
  <c r="H1802" i="14"/>
  <c r="H1801" i="14"/>
  <c r="H1800" i="14"/>
  <c r="H1799" i="14"/>
  <c r="H1797" i="14"/>
  <c r="H1796" i="14"/>
  <c r="H1795" i="14"/>
  <c r="H1794" i="14"/>
  <c r="H1792" i="14"/>
  <c r="H1791" i="14"/>
  <c r="H1790" i="14"/>
  <c r="H1789" i="14"/>
  <c r="H1788" i="14"/>
  <c r="K1786" i="14"/>
  <c r="G1786" i="14"/>
  <c r="F1786" i="14"/>
  <c r="I1786" i="14" s="1"/>
  <c r="D1786" i="14"/>
  <c r="J1786" i="14" s="1"/>
  <c r="H1785" i="14"/>
  <c r="H1784" i="14"/>
  <c r="H1783" i="14"/>
  <c r="H1782" i="14"/>
  <c r="H1781" i="14"/>
  <c r="H1780" i="14"/>
  <c r="H1778" i="14"/>
  <c r="H1777" i="14"/>
  <c r="H1776" i="14"/>
  <c r="H1775" i="14"/>
  <c r="H1774" i="14"/>
  <c r="H1773" i="14"/>
  <c r="H1772" i="14"/>
  <c r="H1771" i="14"/>
  <c r="H1769" i="14"/>
  <c r="H1768" i="14"/>
  <c r="H1767" i="14"/>
  <c r="H1766" i="14"/>
  <c r="H1764" i="14"/>
  <c r="H1763" i="14"/>
  <c r="H1762" i="14"/>
  <c r="H1761" i="14"/>
  <c r="H1759" i="14"/>
  <c r="H1758" i="14"/>
  <c r="H1757" i="14"/>
  <c r="H1756" i="14"/>
  <c r="H1755" i="14"/>
  <c r="H1754" i="14"/>
  <c r="H1753" i="14"/>
  <c r="H1752" i="14"/>
  <c r="H1751" i="14"/>
  <c r="K1749" i="14"/>
  <c r="G1749" i="14"/>
  <c r="F1749" i="14"/>
  <c r="I1749" i="14" s="1"/>
  <c r="D1749" i="14"/>
  <c r="J1749" i="14" s="1"/>
  <c r="H1746" i="14"/>
  <c r="H1745" i="14"/>
  <c r="H1744" i="14"/>
  <c r="H1743" i="14"/>
  <c r="H1742" i="14"/>
  <c r="H1741" i="14"/>
  <c r="H1740" i="14"/>
  <c r="H1738" i="14"/>
  <c r="H1737" i="14"/>
  <c r="H1736" i="14"/>
  <c r="H1735" i="14"/>
  <c r="H1734" i="14"/>
  <c r="H1733" i="14"/>
  <c r="H1732" i="14"/>
  <c r="H1731" i="14"/>
  <c r="H1730" i="14"/>
  <c r="H1729" i="14"/>
  <c r="H1728" i="14"/>
  <c r="H1727" i="14"/>
  <c r="H1726" i="14"/>
  <c r="H1724" i="14"/>
  <c r="H1723" i="14"/>
  <c r="H1722" i="14"/>
  <c r="H1721" i="14"/>
  <c r="H1720" i="14"/>
  <c r="H1719" i="14"/>
  <c r="H1718" i="14"/>
  <c r="H1717" i="14"/>
  <c r="H1716" i="14"/>
  <c r="H1715" i="14"/>
  <c r="H1714" i="14"/>
  <c r="H1712" i="14"/>
  <c r="H1711" i="14"/>
  <c r="H1710" i="14"/>
  <c r="H1709" i="14"/>
  <c r="H1708" i="14"/>
  <c r="H1707" i="14"/>
  <c r="H1706" i="14"/>
  <c r="H1705" i="14"/>
  <c r="H1704" i="14"/>
  <c r="H1703" i="14"/>
  <c r="H1702" i="14"/>
  <c r="H1701" i="14"/>
  <c r="H1700" i="14"/>
  <c r="H1699" i="14"/>
  <c r="H1698" i="14"/>
  <c r="H1697" i="14"/>
  <c r="K1695" i="14"/>
  <c r="G1695" i="14"/>
  <c r="F1695" i="14"/>
  <c r="I1695" i="14" s="1"/>
  <c r="D1695" i="14"/>
  <c r="J1695" i="14" s="1"/>
  <c r="H1694" i="14"/>
  <c r="H1693" i="14"/>
  <c r="H1692" i="14"/>
  <c r="H1691" i="14"/>
  <c r="H1690" i="14"/>
  <c r="H1689" i="14"/>
  <c r="H1688" i="14"/>
  <c r="H1687" i="14"/>
  <c r="H1686" i="14"/>
  <c r="H1685" i="14"/>
  <c r="H1684" i="14"/>
  <c r="H1683" i="14"/>
  <c r="H1682" i="14"/>
  <c r="H1680" i="14"/>
  <c r="H1679" i="14"/>
  <c r="H1678" i="14"/>
  <c r="K1676" i="14"/>
  <c r="I1676" i="14"/>
  <c r="G1676" i="14"/>
  <c r="F1676" i="14"/>
  <c r="D1676" i="14"/>
  <c r="J1676" i="14" s="1"/>
  <c r="H1675" i="14"/>
  <c r="H1674" i="14"/>
  <c r="H1673" i="14"/>
  <c r="H1672" i="14"/>
  <c r="H1671" i="14"/>
  <c r="H1670" i="14"/>
  <c r="H1669" i="14"/>
  <c r="H1667" i="14"/>
  <c r="H1665" i="14"/>
  <c r="H1663" i="14"/>
  <c r="H1661" i="14"/>
  <c r="H1660" i="14"/>
  <c r="H1659" i="14"/>
  <c r="H1658" i="14"/>
  <c r="H1657" i="14"/>
  <c r="H1656" i="14"/>
  <c r="H1655" i="14"/>
  <c r="H1654" i="14"/>
  <c r="H1652" i="14"/>
  <c r="H1651" i="14"/>
  <c r="H1650" i="14"/>
  <c r="H1649" i="14"/>
  <c r="H1648" i="14"/>
  <c r="H1647" i="14"/>
  <c r="H1646" i="14"/>
  <c r="H1645" i="14"/>
  <c r="K1643" i="14"/>
  <c r="G1643" i="14"/>
  <c r="F1643" i="14"/>
  <c r="I1643" i="14" s="1"/>
  <c r="D1643" i="14"/>
  <c r="J1643" i="14" s="1"/>
  <c r="H1641" i="14"/>
  <c r="H1640" i="14"/>
  <c r="H1639" i="14"/>
  <c r="H1638" i="14"/>
  <c r="K1636" i="14"/>
  <c r="G1636" i="14"/>
  <c r="J1636" i="14" s="1"/>
  <c r="F1636" i="14"/>
  <c r="I1636" i="14" s="1"/>
  <c r="H1635" i="14"/>
  <c r="H1634" i="14"/>
  <c r="H1633" i="14"/>
  <c r="H1632" i="14"/>
  <c r="H1631" i="14"/>
  <c r="H1630" i="14"/>
  <c r="H1629" i="14"/>
  <c r="H1628" i="14"/>
  <c r="H1627" i="14"/>
  <c r="H1626" i="14"/>
  <c r="H1625" i="14"/>
  <c r="H1624" i="14"/>
  <c r="H1623" i="14"/>
  <c r="H1622" i="14"/>
  <c r="H1621" i="14"/>
  <c r="H1619" i="14"/>
  <c r="H1617" i="14"/>
  <c r="H1616" i="14"/>
  <c r="H1615" i="14"/>
  <c r="K1613" i="14"/>
  <c r="I1613" i="14"/>
  <c r="G1613" i="14"/>
  <c r="F1613" i="14"/>
  <c r="D1613" i="14"/>
  <c r="J1613" i="14" s="1"/>
  <c r="H1612" i="14"/>
  <c r="H1611" i="14"/>
  <c r="H1610" i="14"/>
  <c r="H1609" i="14"/>
  <c r="H1608" i="14"/>
  <c r="H1607" i="14"/>
  <c r="H1606" i="14"/>
  <c r="H1605" i="14"/>
  <c r="H1604" i="14"/>
  <c r="H1603" i="14"/>
  <c r="H1602" i="14"/>
  <c r="H1601" i="14"/>
  <c r="H1600" i="14"/>
  <c r="H1599" i="14"/>
  <c r="H1598" i="14"/>
  <c r="H1597" i="14"/>
  <c r="H1596" i="14"/>
  <c r="H1595" i="14"/>
  <c r="H1594" i="14"/>
  <c r="H1593" i="14"/>
  <c r="H1592" i="14"/>
  <c r="H1590" i="14"/>
  <c r="H1589" i="14"/>
  <c r="H1588" i="14"/>
  <c r="H1587" i="14"/>
  <c r="H1586" i="14"/>
  <c r="H1585" i="14"/>
  <c r="H1584" i="14"/>
  <c r="H1583" i="14"/>
  <c r="H1582" i="14"/>
  <c r="H1581" i="14"/>
  <c r="H1580" i="14"/>
  <c r="H1579" i="14"/>
  <c r="H1577" i="14"/>
  <c r="H1576" i="14"/>
  <c r="H1575" i="14"/>
  <c r="H1574" i="14"/>
  <c r="H1573" i="14"/>
  <c r="H1572" i="14"/>
  <c r="H1571" i="14"/>
  <c r="H1570" i="14"/>
  <c r="H1568" i="14"/>
  <c r="H1567" i="14"/>
  <c r="H1566" i="14"/>
  <c r="H1565" i="14"/>
  <c r="H1563" i="14"/>
  <c r="H1562" i="14"/>
  <c r="H1561" i="14"/>
  <c r="H1560" i="14"/>
  <c r="H1559" i="14"/>
  <c r="H1558" i="14"/>
  <c r="H1557" i="14"/>
  <c r="K1555" i="14"/>
  <c r="G1555" i="14"/>
  <c r="F1555" i="14"/>
  <c r="I1555" i="14" s="1"/>
  <c r="D1555" i="14"/>
  <c r="J1555" i="14" s="1"/>
  <c r="H1554" i="14"/>
  <c r="H1553" i="14"/>
  <c r="H1552" i="14"/>
  <c r="H1551" i="14"/>
  <c r="H1550" i="14"/>
  <c r="F1549" i="14"/>
  <c r="F1548" i="14"/>
  <c r="H1548" i="14" s="1"/>
  <c r="F1547" i="14"/>
  <c r="H1546" i="14"/>
  <c r="H1545" i="14"/>
  <c r="H1544" i="14"/>
  <c r="H1543" i="14"/>
  <c r="H1541" i="14"/>
  <c r="H1540" i="14"/>
  <c r="H1539" i="14"/>
  <c r="H1538" i="14"/>
  <c r="H1537" i="14"/>
  <c r="H1535" i="14"/>
  <c r="H1533" i="14"/>
  <c r="H1532" i="14"/>
  <c r="H1531" i="14"/>
  <c r="H1530" i="14"/>
  <c r="H1528" i="14"/>
  <c r="H1527" i="14"/>
  <c r="H1526" i="14"/>
  <c r="H1525" i="14"/>
  <c r="K1523" i="14"/>
  <c r="G1523" i="14"/>
  <c r="D1523" i="14"/>
  <c r="H1522" i="14"/>
  <c r="H1521" i="14"/>
  <c r="H1520" i="14"/>
  <c r="H1519" i="14"/>
  <c r="H1518" i="14"/>
  <c r="H1517" i="14"/>
  <c r="H1516" i="14"/>
  <c r="H1515" i="14"/>
  <c r="H1514" i="14"/>
  <c r="H1513" i="14"/>
  <c r="H1512" i="14"/>
  <c r="H1511" i="14"/>
  <c r="H1510" i="14"/>
  <c r="H1509" i="14"/>
  <c r="H1508" i="14"/>
  <c r="H1507" i="14"/>
  <c r="H1506" i="14"/>
  <c r="H1505" i="14"/>
  <c r="H1504" i="14"/>
  <c r="H1503" i="14"/>
  <c r="H1502" i="14"/>
  <c r="H1501" i="14"/>
  <c r="H1500" i="14"/>
  <c r="H1499" i="14"/>
  <c r="H1498" i="14"/>
  <c r="H1497" i="14"/>
  <c r="H1495" i="14"/>
  <c r="H1494" i="14"/>
  <c r="H1493" i="14"/>
  <c r="H1491" i="14"/>
  <c r="H1490" i="14"/>
  <c r="H1489" i="14"/>
  <c r="H1488" i="14"/>
  <c r="H1486" i="14"/>
  <c r="H1485" i="14"/>
  <c r="H1484" i="14"/>
  <c r="H1483" i="14"/>
  <c r="H1482" i="14"/>
  <c r="H1481" i="14"/>
  <c r="H1480" i="14"/>
  <c r="H1479" i="14"/>
  <c r="H1478" i="14"/>
  <c r="H1477" i="14"/>
  <c r="H1476" i="14"/>
  <c r="H1475" i="14"/>
  <c r="H1474" i="14"/>
  <c r="H1473" i="14"/>
  <c r="H1472" i="14"/>
  <c r="H1471" i="14"/>
  <c r="H1470" i="14"/>
  <c r="H1469" i="14"/>
  <c r="H1468" i="14"/>
  <c r="H1467" i="14"/>
  <c r="H1465" i="14"/>
  <c r="H1464" i="14"/>
  <c r="H1463" i="14"/>
  <c r="H1462" i="14"/>
  <c r="H1461" i="14"/>
  <c r="H1460" i="14"/>
  <c r="K1458" i="14"/>
  <c r="G1458" i="14"/>
  <c r="F1458" i="14"/>
  <c r="I1458" i="14" s="1"/>
  <c r="D1458" i="14"/>
  <c r="J1458" i="14" s="1"/>
  <c r="H1456" i="14"/>
  <c r="H1455" i="14"/>
  <c r="H1454" i="14"/>
  <c r="H1453" i="14"/>
  <c r="H1452" i="14"/>
  <c r="H1450" i="14"/>
  <c r="H1449" i="14"/>
  <c r="H1448" i="14"/>
  <c r="H1447" i="14"/>
  <c r="H1446" i="14"/>
  <c r="H1445" i="14"/>
  <c r="H1444" i="14"/>
  <c r="H1443" i="14"/>
  <c r="H1442" i="14"/>
  <c r="H1441" i="14"/>
  <c r="H1440" i="14"/>
  <c r="H1439" i="14"/>
  <c r="H1438" i="14"/>
  <c r="K1436" i="14"/>
  <c r="G1436" i="14"/>
  <c r="F1436" i="14"/>
  <c r="I1436" i="14" s="1"/>
  <c r="D1436" i="14"/>
  <c r="J1436" i="14" s="1"/>
  <c r="H1435" i="14"/>
  <c r="H1434" i="14"/>
  <c r="H1433" i="14"/>
  <c r="H1432" i="14"/>
  <c r="H1430" i="14"/>
  <c r="H1428" i="14"/>
  <c r="H1427" i="14"/>
  <c r="H1426" i="14"/>
  <c r="H1424" i="14"/>
  <c r="H1423" i="14"/>
  <c r="H1422" i="14"/>
  <c r="H1421" i="14"/>
  <c r="K1419" i="14"/>
  <c r="G1419" i="14"/>
  <c r="F1419" i="14"/>
  <c r="I1419" i="14" s="1"/>
  <c r="D1419" i="14"/>
  <c r="J1419" i="14" s="1"/>
  <c r="H1418" i="14"/>
  <c r="H1417" i="14"/>
  <c r="H1416" i="14"/>
  <c r="H1415" i="14"/>
  <c r="H1414" i="14"/>
  <c r="H1413" i="14"/>
  <c r="H1411" i="14"/>
  <c r="H1410" i="14"/>
  <c r="H1409" i="14"/>
  <c r="H1407" i="14"/>
  <c r="H1406" i="14"/>
  <c r="H1405" i="14"/>
  <c r="H1404" i="14"/>
  <c r="H1403" i="14"/>
  <c r="H1402" i="14"/>
  <c r="H1401" i="14"/>
  <c r="H1399" i="14"/>
  <c r="H1397" i="14"/>
  <c r="H1396" i="14"/>
  <c r="H1394" i="14"/>
  <c r="H1392" i="14"/>
  <c r="H1391" i="14"/>
  <c r="H1390" i="14"/>
  <c r="H1389" i="14"/>
  <c r="H1388" i="14"/>
  <c r="H1387" i="14"/>
  <c r="H1385" i="14"/>
  <c r="H1384" i="14"/>
  <c r="H1383" i="14"/>
  <c r="H1382" i="14"/>
  <c r="H1380" i="14"/>
  <c r="H1379" i="14"/>
  <c r="H1378" i="14"/>
  <c r="H1377" i="14"/>
  <c r="H1376" i="14"/>
  <c r="H1375" i="14"/>
  <c r="H1374" i="14"/>
  <c r="H1373" i="14"/>
  <c r="H1372" i="14"/>
  <c r="K1370" i="14"/>
  <c r="G1370" i="14"/>
  <c r="F1370" i="14"/>
  <c r="I1370" i="14" s="1"/>
  <c r="D1370" i="14"/>
  <c r="H1368" i="14"/>
  <c r="H1367" i="14"/>
  <c r="H1366" i="14"/>
  <c r="H1364" i="14"/>
  <c r="H1363" i="14"/>
  <c r="H1362" i="14"/>
  <c r="H1361" i="14"/>
  <c r="H1360" i="14"/>
  <c r="K1358" i="14"/>
  <c r="G1358" i="14"/>
  <c r="F1358" i="14"/>
  <c r="I1358" i="14" s="1"/>
  <c r="D1358" i="14"/>
  <c r="J1358" i="14" s="1"/>
  <c r="H1357" i="14"/>
  <c r="H1355" i="14"/>
  <c r="H1353" i="14"/>
  <c r="H1351" i="14"/>
  <c r="H1349" i="14"/>
  <c r="H1347" i="14"/>
  <c r="H1346" i="14"/>
  <c r="H1345" i="14"/>
  <c r="H1344" i="14"/>
  <c r="H1343" i="14"/>
  <c r="H1342" i="14"/>
  <c r="H1341" i="14"/>
  <c r="H1340" i="14"/>
  <c r="H1339" i="14"/>
  <c r="H1338" i="14"/>
  <c r="H1337" i="14"/>
  <c r="H1336" i="14"/>
  <c r="H1334" i="14"/>
  <c r="H1333" i="14"/>
  <c r="H1332" i="14"/>
  <c r="H1331" i="14"/>
  <c r="H1330" i="14"/>
  <c r="H1329" i="14"/>
  <c r="H1328" i="14"/>
  <c r="H1327" i="14"/>
  <c r="H1325" i="14"/>
  <c r="H1323" i="14"/>
  <c r="H1322" i="14"/>
  <c r="H1321" i="14"/>
  <c r="H1320" i="14"/>
  <c r="H1319" i="14"/>
  <c r="H1318" i="14"/>
  <c r="H1317" i="14"/>
  <c r="H1316" i="14"/>
  <c r="H1315" i="14"/>
  <c r="H1314" i="14"/>
  <c r="H1313" i="14"/>
  <c r="H1312" i="14"/>
  <c r="H1311" i="14"/>
  <c r="H1309" i="14"/>
  <c r="H1308" i="14"/>
  <c r="H1307" i="14"/>
  <c r="H1306" i="14"/>
  <c r="H1305" i="14"/>
  <c r="H1304" i="14"/>
  <c r="H1302" i="14"/>
  <c r="H1301" i="14"/>
  <c r="H1300" i="14"/>
  <c r="H1299" i="14"/>
  <c r="H1298" i="14"/>
  <c r="H1297" i="14"/>
  <c r="H1296" i="14"/>
  <c r="H1294" i="14"/>
  <c r="H1293" i="14"/>
  <c r="H1292" i="14"/>
  <c r="H1291" i="14"/>
  <c r="H1290" i="14"/>
  <c r="H1289" i="14"/>
  <c r="H1288" i="14"/>
  <c r="H1287" i="14"/>
  <c r="H1286" i="14"/>
  <c r="H1284" i="14"/>
  <c r="K1282" i="14"/>
  <c r="G1282" i="14"/>
  <c r="F1282" i="14"/>
  <c r="I1282" i="14" s="1"/>
  <c r="K1271" i="14"/>
  <c r="I1271" i="14"/>
  <c r="G1271" i="14"/>
  <c r="F1271" i="14"/>
  <c r="D1271" i="14"/>
  <c r="J1271" i="14" s="1"/>
  <c r="K1248" i="14"/>
  <c r="G1248" i="14"/>
  <c r="F1248" i="14"/>
  <c r="I1248" i="14" s="1"/>
  <c r="D1248" i="14"/>
  <c r="J1248" i="14" s="1"/>
  <c r="K1224" i="14"/>
  <c r="G1224" i="14"/>
  <c r="F1224" i="14"/>
  <c r="I1224" i="14" s="1"/>
  <c r="D1224" i="14"/>
  <c r="J1224" i="14" s="1"/>
  <c r="K1207" i="14"/>
  <c r="G1207" i="14"/>
  <c r="F1207" i="14"/>
  <c r="I1207" i="14" s="1"/>
  <c r="D1207" i="14"/>
  <c r="K1187" i="14"/>
  <c r="G1187" i="14"/>
  <c r="F1187" i="14"/>
  <c r="I1187" i="14" s="1"/>
  <c r="D1187" i="14"/>
  <c r="J1187" i="14" s="1"/>
  <c r="K1153" i="14"/>
  <c r="G1153" i="14"/>
  <c r="F1153" i="14"/>
  <c r="I1153" i="14" s="1"/>
  <c r="D1153" i="14"/>
  <c r="K1122" i="14"/>
  <c r="G1122" i="14"/>
  <c r="F1122" i="14"/>
  <c r="I1122" i="14" s="1"/>
  <c r="D1122" i="14"/>
  <c r="K1099" i="14"/>
  <c r="G1099" i="14"/>
  <c r="F1099" i="14"/>
  <c r="I1099" i="14" s="1"/>
  <c r="D1099" i="14"/>
  <c r="K1074" i="14"/>
  <c r="I1074" i="14"/>
  <c r="G1074" i="14"/>
  <c r="F1074" i="14"/>
  <c r="D1074" i="14"/>
  <c r="J1074" i="14" s="1"/>
  <c r="K1055" i="14"/>
  <c r="G1055" i="14"/>
  <c r="F1055" i="14"/>
  <c r="I1055" i="14" s="1"/>
  <c r="D1055" i="14"/>
  <c r="J1055" i="14" s="1"/>
  <c r="K1023" i="14"/>
  <c r="G1023" i="14"/>
  <c r="F1023" i="14"/>
  <c r="I1023" i="14" s="1"/>
  <c r="D1023" i="14"/>
  <c r="K1004" i="14"/>
  <c r="G1004" i="14"/>
  <c r="F1004" i="14"/>
  <c r="I1004" i="14" s="1"/>
  <c r="D1004" i="14"/>
  <c r="J1004" i="14" s="1"/>
  <c r="K984" i="14"/>
  <c r="I984" i="14"/>
  <c r="G984" i="14"/>
  <c r="F984" i="14"/>
  <c r="D984" i="14"/>
  <c r="K948" i="14"/>
  <c r="D948" i="14"/>
  <c r="K932" i="14"/>
  <c r="G932" i="14"/>
  <c r="F932" i="14"/>
  <c r="I932" i="14" s="1"/>
  <c r="D932" i="14"/>
  <c r="K910" i="14"/>
  <c r="G910" i="14"/>
  <c r="F910" i="14"/>
  <c r="I910" i="14" s="1"/>
  <c r="D910" i="14"/>
  <c r="J910" i="14" s="1"/>
  <c r="K877" i="14"/>
  <c r="I877" i="14"/>
  <c r="G877" i="14"/>
  <c r="F877" i="14"/>
  <c r="D877" i="14"/>
  <c r="K859" i="14"/>
  <c r="G859" i="14"/>
  <c r="F859" i="14"/>
  <c r="I859" i="14" s="1"/>
  <c r="D859" i="14"/>
  <c r="J859" i="14" s="1"/>
  <c r="K826" i="14"/>
  <c r="I826" i="14"/>
  <c r="G826" i="14"/>
  <c r="F826" i="14"/>
  <c r="D826" i="14"/>
  <c r="K788" i="14"/>
  <c r="G788" i="14"/>
  <c r="F788" i="14"/>
  <c r="I788" i="14" s="1"/>
  <c r="D788" i="14"/>
  <c r="K727" i="14"/>
  <c r="I727" i="14"/>
  <c r="G727" i="14"/>
  <c r="F727" i="14"/>
  <c r="D727" i="14"/>
  <c r="J727" i="14" s="1"/>
  <c r="K714" i="14"/>
  <c r="G714" i="14"/>
  <c r="F714" i="14"/>
  <c r="I714" i="14" s="1"/>
  <c r="D714" i="14"/>
  <c r="J714" i="14" s="1"/>
  <c r="K696" i="14"/>
  <c r="G696" i="14"/>
  <c r="F696" i="14"/>
  <c r="I696" i="14" s="1"/>
  <c r="D696" i="14"/>
  <c r="J696" i="14" s="1"/>
  <c r="K686" i="14"/>
  <c r="G686" i="14"/>
  <c r="F686" i="14"/>
  <c r="I686" i="14" s="1"/>
  <c r="D686" i="14"/>
  <c r="J686" i="14" s="1"/>
  <c r="K679" i="14"/>
  <c r="G679" i="14"/>
  <c r="F679" i="14"/>
  <c r="I679" i="14" s="1"/>
  <c r="D679" i="14"/>
  <c r="J679" i="14" s="1"/>
  <c r="K670" i="14"/>
  <c r="G670" i="14"/>
  <c r="F670" i="14"/>
  <c r="I670" i="14" s="1"/>
  <c r="D670" i="14"/>
  <c r="K630" i="14"/>
  <c r="G630" i="14"/>
  <c r="F630" i="14"/>
  <c r="I630" i="14" s="1"/>
  <c r="D630" i="14"/>
  <c r="K625" i="14"/>
  <c r="G625" i="14"/>
  <c r="F625" i="14"/>
  <c r="I625" i="14" s="1"/>
  <c r="D625" i="14"/>
  <c r="J623" i="14"/>
  <c r="I623" i="14"/>
  <c r="D615" i="14"/>
  <c r="D614" i="14" s="1"/>
  <c r="K614" i="14"/>
  <c r="G614" i="14"/>
  <c r="F614" i="14"/>
  <c r="I614" i="14" s="1"/>
  <c r="K596" i="14"/>
  <c r="G596" i="14"/>
  <c r="F596" i="14"/>
  <c r="I596" i="14" s="1"/>
  <c r="D596" i="14"/>
  <c r="J596" i="14" s="1"/>
  <c r="K584" i="14"/>
  <c r="G584" i="14"/>
  <c r="F584" i="14"/>
  <c r="I584" i="14" s="1"/>
  <c r="D584" i="14"/>
  <c r="K571" i="14"/>
  <c r="G571" i="14"/>
  <c r="F571" i="14"/>
  <c r="I571" i="14" s="1"/>
  <c r="D571" i="14"/>
  <c r="K542" i="14"/>
  <c r="G542" i="14"/>
  <c r="F542" i="14"/>
  <c r="I542" i="14" s="1"/>
  <c r="D542" i="14"/>
  <c r="K537" i="14"/>
  <c r="I537" i="14"/>
  <c r="G537" i="14"/>
  <c r="F537" i="14"/>
  <c r="D537" i="14"/>
  <c r="J537" i="14" s="1"/>
  <c r="K518" i="14"/>
  <c r="G518" i="14"/>
  <c r="F518" i="14"/>
  <c r="I518" i="14" s="1"/>
  <c r="D518" i="14"/>
  <c r="J518" i="14" s="1"/>
  <c r="K483" i="14"/>
  <c r="G483" i="14"/>
  <c r="F483" i="14"/>
  <c r="I483" i="14" s="1"/>
  <c r="D483" i="14"/>
  <c r="J483" i="14" s="1"/>
  <c r="K453" i="14"/>
  <c r="G453" i="14"/>
  <c r="F453" i="14"/>
  <c r="I453" i="14" s="1"/>
  <c r="D453" i="14"/>
  <c r="J453" i="14" s="1"/>
  <c r="K431" i="14"/>
  <c r="G431" i="14"/>
  <c r="F431" i="14"/>
  <c r="I431" i="14" s="1"/>
  <c r="D431" i="14"/>
  <c r="K401" i="14"/>
  <c r="G401" i="14"/>
  <c r="F401" i="14"/>
  <c r="I401" i="14" s="1"/>
  <c r="D401" i="14"/>
  <c r="J401" i="14" s="1"/>
  <c r="K386" i="14"/>
  <c r="I386" i="14"/>
  <c r="G386" i="14"/>
  <c r="F386" i="14"/>
  <c r="D386" i="14"/>
  <c r="K345" i="14"/>
  <c r="G345" i="14"/>
  <c r="F345" i="14"/>
  <c r="I345" i="14" s="1"/>
  <c r="D345" i="14"/>
  <c r="K334" i="14"/>
  <c r="J334" i="14"/>
  <c r="G334" i="14"/>
  <c r="F334" i="14"/>
  <c r="I334" i="14" s="1"/>
  <c r="K321" i="14"/>
  <c r="G321" i="14"/>
  <c r="F321" i="14"/>
  <c r="I321" i="14" s="1"/>
  <c r="D321" i="14"/>
  <c r="J321" i="14" s="1"/>
  <c r="K310" i="14"/>
  <c r="G310" i="14"/>
  <c r="F310" i="14"/>
  <c r="I310" i="14" s="1"/>
  <c r="D310" i="14"/>
  <c r="J310" i="14" s="1"/>
  <c r="K293" i="14"/>
  <c r="G293" i="14"/>
  <c r="F293" i="14"/>
  <c r="I293" i="14" s="1"/>
  <c r="D293" i="14"/>
  <c r="J293" i="14" s="1"/>
  <c r="K256" i="14"/>
  <c r="G256" i="14"/>
  <c r="F256" i="14"/>
  <c r="I256" i="14" s="1"/>
  <c r="D256" i="14"/>
  <c r="J256" i="14" s="1"/>
  <c r="K227" i="14"/>
  <c r="G227" i="14"/>
  <c r="F227" i="14"/>
  <c r="I227" i="14" s="1"/>
  <c r="D227" i="14"/>
  <c r="K210" i="14"/>
  <c r="G210" i="14"/>
  <c r="F210" i="14"/>
  <c r="I210" i="14" s="1"/>
  <c r="D210" i="14"/>
  <c r="K197" i="14"/>
  <c r="J197" i="14"/>
  <c r="G197" i="14"/>
  <c r="F197" i="14"/>
  <c r="I197" i="14" s="1"/>
  <c r="K175" i="14"/>
  <c r="G175" i="14"/>
  <c r="F175" i="14"/>
  <c r="I175" i="14" s="1"/>
  <c r="D175" i="14"/>
  <c r="J173" i="14"/>
  <c r="I173" i="14"/>
  <c r="G146" i="14"/>
  <c r="G138" i="14" s="1"/>
  <c r="F146" i="14"/>
  <c r="F138" i="14" s="1"/>
  <c r="I138" i="14" s="1"/>
  <c r="K138" i="14"/>
  <c r="D138" i="14"/>
  <c r="J138" i="14" s="1"/>
  <c r="K112" i="14"/>
  <c r="G112" i="14"/>
  <c r="F112" i="14"/>
  <c r="I112" i="14" s="1"/>
  <c r="D112" i="14"/>
  <c r="J112" i="14" s="1"/>
  <c r="K91" i="14"/>
  <c r="G91" i="14"/>
  <c r="F91" i="14"/>
  <c r="I91" i="14" s="1"/>
  <c r="D91" i="14"/>
  <c r="J91" i="14" s="1"/>
  <c r="K69" i="14"/>
  <c r="G69" i="14"/>
  <c r="F69" i="14"/>
  <c r="I69" i="14" s="1"/>
  <c r="D69" i="14"/>
  <c r="K56" i="14"/>
  <c r="G56" i="14"/>
  <c r="F56" i="14"/>
  <c r="I56" i="14" s="1"/>
  <c r="D56" i="14"/>
  <c r="K37" i="14"/>
  <c r="J37" i="14"/>
  <c r="G37" i="14"/>
  <c r="F37" i="14"/>
  <c r="I37" i="14" s="1"/>
  <c r="K19" i="14"/>
  <c r="G19" i="14"/>
  <c r="F19" i="14"/>
  <c r="I19" i="14" s="1"/>
  <c r="D19" i="14"/>
  <c r="I5" i="14"/>
  <c r="G5" i="14"/>
  <c r="F5" i="14"/>
  <c r="D5" i="14"/>
  <c r="J5" i="14" s="1"/>
  <c r="J639" i="2"/>
  <c r="I639" i="2"/>
  <c r="I583" i="2"/>
  <c r="I550" i="2"/>
  <c r="I532" i="2"/>
  <c r="I437" i="2"/>
  <c r="I369" i="2"/>
  <c r="J290" i="2"/>
  <c r="I290" i="2"/>
  <c r="I237" i="2"/>
  <c r="J36" i="2"/>
  <c r="I36" i="2"/>
  <c r="J137" i="4"/>
  <c r="I137" i="4"/>
  <c r="J110" i="4"/>
  <c r="I110" i="4"/>
  <c r="I5" i="4"/>
  <c r="I197" i="13"/>
  <c r="I176" i="13"/>
  <c r="I980" i="10"/>
  <c r="I928" i="10"/>
  <c r="I870" i="10"/>
  <c r="I791" i="10"/>
  <c r="I722" i="10"/>
  <c r="I661" i="10"/>
  <c r="I527" i="10"/>
  <c r="I486" i="10"/>
  <c r="I447" i="10"/>
  <c r="J435" i="10"/>
  <c r="I435" i="10"/>
  <c r="I293" i="10"/>
  <c r="I273" i="10"/>
  <c r="I208" i="10"/>
  <c r="I129" i="10"/>
  <c r="J101" i="10"/>
  <c r="I101" i="10"/>
  <c r="I160" i="1"/>
  <c r="I671" i="6"/>
  <c r="I587" i="6"/>
  <c r="I533" i="6"/>
  <c r="I426" i="6"/>
  <c r="I406" i="6"/>
  <c r="I347" i="6"/>
  <c r="I309" i="6"/>
  <c r="I48" i="6"/>
  <c r="I668" i="9"/>
  <c r="I622" i="9"/>
  <c r="I447" i="9"/>
  <c r="I408" i="9"/>
  <c r="I184" i="9"/>
  <c r="J136" i="9"/>
  <c r="I136" i="9"/>
  <c r="J332" i="3"/>
  <c r="I332" i="3"/>
  <c r="I282" i="3"/>
  <c r="I255" i="3"/>
  <c r="J60" i="3"/>
  <c r="I60" i="3"/>
  <c r="I563" i="12"/>
  <c r="I499" i="12"/>
  <c r="I5" i="12"/>
  <c r="I655" i="5"/>
  <c r="I541" i="5"/>
  <c r="I480" i="5"/>
  <c r="I371" i="5"/>
  <c r="I321" i="5"/>
  <c r="I260" i="5"/>
  <c r="I228" i="5"/>
  <c r="I177" i="5"/>
  <c r="I399" i="7"/>
  <c r="I5" i="8"/>
  <c r="J3994" i="14" l="1"/>
  <c r="J4314" i="14"/>
  <c r="J19" i="14"/>
  <c r="J56" i="14"/>
  <c r="J175" i="14"/>
  <c r="J210" i="14"/>
  <c r="J345" i="14"/>
  <c r="J571" i="14"/>
  <c r="J630" i="14"/>
  <c r="J788" i="14"/>
  <c r="J1122" i="14"/>
  <c r="D1282" i="14"/>
  <c r="J1282" i="14" s="1"/>
  <c r="J1833" i="14"/>
  <c r="J1885" i="14"/>
  <c r="J2876" i="14"/>
  <c r="J3172" i="14"/>
  <c r="J4258" i="14"/>
  <c r="J4754" i="14"/>
  <c r="J4866" i="14"/>
  <c r="J5172" i="14"/>
  <c r="J5231" i="14"/>
  <c r="J5353" i="14"/>
  <c r="J5887" i="14"/>
  <c r="J6053" i="14"/>
  <c r="J6490" i="14"/>
  <c r="J614" i="14"/>
  <c r="J1523" i="14"/>
  <c r="F1523" i="14"/>
  <c r="I1523" i="14" s="1"/>
  <c r="J4021" i="14"/>
  <c r="J4245" i="14"/>
  <c r="J4266" i="14"/>
  <c r="J7027" i="14"/>
  <c r="J3215" i="14"/>
  <c r="J3300" i="14"/>
  <c r="J4132" i="14"/>
  <c r="J4171" i="14"/>
  <c r="J4349" i="14"/>
  <c r="J4379" i="14"/>
  <c r="J4420" i="14"/>
  <c r="J5201" i="14"/>
  <c r="J5701" i="14"/>
  <c r="J6700" i="14"/>
  <c r="J7004" i="14"/>
  <c r="J7224" i="14"/>
  <c r="J7284" i="14"/>
  <c r="J3039" i="14"/>
  <c r="J4845" i="14"/>
  <c r="J5219" i="14"/>
  <c r="J6452" i="14"/>
  <c r="J386" i="14"/>
  <c r="J542" i="14"/>
  <c r="J625" i="14"/>
  <c r="J826" i="14"/>
  <c r="J1099" i="14"/>
  <c r="J2371" i="14"/>
  <c r="J69" i="14"/>
  <c r="J227" i="14"/>
  <c r="J431" i="14"/>
  <c r="J584" i="14"/>
  <c r="J670" i="14"/>
  <c r="J877" i="14"/>
  <c r="J984" i="14"/>
  <c r="J1153" i="14"/>
  <c r="J2738" i="14"/>
  <c r="J3540" i="14"/>
  <c r="J4528" i="14"/>
  <c r="J932" i="14"/>
  <c r="J1023" i="14"/>
  <c r="J1207" i="14"/>
  <c r="J1370" i="14"/>
  <c r="J3440" i="14"/>
  <c r="H4528" i="14"/>
  <c r="J6856" i="14"/>
  <c r="J948" i="14"/>
  <c r="H1549" i="14"/>
  <c r="G5" i="8"/>
  <c r="F5" i="8"/>
  <c r="H562" i="12"/>
  <c r="H561" i="12"/>
  <c r="H560" i="12"/>
  <c r="H559" i="12"/>
  <c r="H558" i="12"/>
  <c r="H557" i="12"/>
  <c r="H556" i="12"/>
  <c r="H555" i="12"/>
  <c r="H554" i="12"/>
  <c r="H552" i="12"/>
  <c r="H551" i="12"/>
  <c r="H550" i="12"/>
  <c r="H549" i="12"/>
  <c r="H548" i="12"/>
  <c r="H547" i="12"/>
  <c r="H546" i="12"/>
  <c r="H545" i="12"/>
  <c r="H544" i="12"/>
  <c r="H542" i="12"/>
  <c r="H541" i="12"/>
  <c r="H540" i="12"/>
  <c r="H539" i="12"/>
  <c r="H538" i="12"/>
  <c r="H536" i="12"/>
  <c r="H535" i="12"/>
  <c r="H534" i="12"/>
  <c r="H533" i="12"/>
  <c r="H532" i="12"/>
  <c r="H531" i="12"/>
  <c r="H529" i="12"/>
  <c r="H528" i="12"/>
  <c r="H527" i="12"/>
  <c r="H526" i="12"/>
  <c r="H525" i="12"/>
  <c r="H524" i="12"/>
  <c r="H522" i="12"/>
  <c r="H521" i="12"/>
  <c r="H520" i="12"/>
  <c r="H519" i="12"/>
  <c r="H518" i="12"/>
  <c r="H517" i="12"/>
  <c r="H516" i="12"/>
  <c r="H515" i="12"/>
  <c r="H514" i="12"/>
  <c r="H512" i="12"/>
  <c r="H511" i="12"/>
  <c r="H510" i="12"/>
  <c r="H508" i="12"/>
  <c r="F507" i="12"/>
  <c r="H506" i="12"/>
  <c r="H505" i="12"/>
  <c r="H504" i="12"/>
  <c r="H503" i="12"/>
  <c r="H502" i="12"/>
  <c r="H501" i="12"/>
  <c r="K499" i="12"/>
  <c r="G499" i="12"/>
  <c r="F499" i="12"/>
  <c r="D499" i="12"/>
  <c r="J499" i="12" s="1"/>
  <c r="K371" i="5"/>
  <c r="K323" i="1"/>
  <c r="D167" i="11" l="1"/>
  <c r="D166" i="11" s="1"/>
  <c r="D295" i="12"/>
  <c r="D537" i="9"/>
  <c r="D518" i="9" s="1"/>
  <c r="G650" i="2"/>
  <c r="F650" i="2"/>
  <c r="I650" i="2" s="1"/>
  <c r="D650" i="2"/>
  <c r="G639" i="2"/>
  <c r="F639" i="2"/>
  <c r="G583" i="2"/>
  <c r="F583" i="2"/>
  <c r="D583" i="2"/>
  <c r="J583" i="2" s="1"/>
  <c r="G550" i="2"/>
  <c r="F550" i="2"/>
  <c r="D550" i="2"/>
  <c r="J550" i="2" s="1"/>
  <c r="G532" i="2"/>
  <c r="F532" i="2"/>
  <c r="D532" i="2"/>
  <c r="J532" i="2" s="1"/>
  <c r="G490" i="2"/>
  <c r="F490" i="2"/>
  <c r="I490" i="2" s="1"/>
  <c r="D490" i="2"/>
  <c r="J490" i="2" s="1"/>
  <c r="G437" i="2"/>
  <c r="F437" i="2"/>
  <c r="D437" i="2"/>
  <c r="J437" i="2" s="1"/>
  <c r="G400" i="2"/>
  <c r="F400" i="2"/>
  <c r="I400" i="2" s="1"/>
  <c r="D400" i="2"/>
  <c r="G369" i="2"/>
  <c r="F369" i="2"/>
  <c r="D369" i="2"/>
  <c r="J369" i="2" s="1"/>
  <c r="G340" i="2"/>
  <c r="F340" i="2"/>
  <c r="I340" i="2" s="1"/>
  <c r="D340" i="2"/>
  <c r="J340" i="2" s="1"/>
  <c r="G303" i="2"/>
  <c r="F303" i="2"/>
  <c r="I303" i="2" s="1"/>
  <c r="D303" i="2"/>
  <c r="J303" i="2" s="1"/>
  <c r="G290" i="2"/>
  <c r="F290" i="2"/>
  <c r="G266" i="2"/>
  <c r="F266" i="2"/>
  <c r="I266" i="2" s="1"/>
  <c r="D266" i="2"/>
  <c r="J266" i="2" s="1"/>
  <c r="G237" i="2"/>
  <c r="F237" i="2"/>
  <c r="D237" i="2"/>
  <c r="J237" i="2" s="1"/>
  <c r="G209" i="2"/>
  <c r="F209" i="2"/>
  <c r="I209" i="2" s="1"/>
  <c r="D209" i="2"/>
  <c r="G179" i="2"/>
  <c r="F179" i="2"/>
  <c r="I179" i="2" s="1"/>
  <c r="D179" i="2"/>
  <c r="G143" i="2"/>
  <c r="F143" i="2"/>
  <c r="I143" i="2" s="1"/>
  <c r="D143" i="2"/>
  <c r="J143" i="2" s="1"/>
  <c r="G120" i="2"/>
  <c r="F120" i="2"/>
  <c r="I120" i="2" s="1"/>
  <c r="D120" i="2"/>
  <c r="J120" i="2" s="1"/>
  <c r="G90" i="2"/>
  <c r="F90" i="2"/>
  <c r="I90" i="2" s="1"/>
  <c r="D90" i="2"/>
  <c r="G54" i="2"/>
  <c r="F54" i="2"/>
  <c r="I54" i="2" s="1"/>
  <c r="D54" i="2"/>
  <c r="G36" i="2"/>
  <c r="F36" i="2"/>
  <c r="G5" i="2"/>
  <c r="F5" i="2"/>
  <c r="I5" i="2" s="1"/>
  <c r="D5" i="2"/>
  <c r="H228" i="4"/>
  <c r="H8" i="2"/>
  <c r="H10" i="2"/>
  <c r="H11" i="2"/>
  <c r="H12" i="2"/>
  <c r="H13" i="2"/>
  <c r="H14" i="2"/>
  <c r="H15" i="2"/>
  <c r="H16" i="2"/>
  <c r="H17" i="2"/>
  <c r="H18" i="2"/>
  <c r="H19" i="2"/>
  <c r="H20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6" i="2"/>
  <c r="H57" i="2"/>
  <c r="H58" i="2"/>
  <c r="H59" i="2"/>
  <c r="H60" i="2"/>
  <c r="H61" i="2"/>
  <c r="H62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8" i="2"/>
  <c r="H79" i="2"/>
  <c r="H80" i="2"/>
  <c r="H81" i="2"/>
  <c r="H82" i="2"/>
  <c r="H83" i="2"/>
  <c r="H84" i="2"/>
  <c r="H85" i="2"/>
  <c r="H87" i="2"/>
  <c r="H88" i="2"/>
  <c r="H89" i="2"/>
  <c r="H92" i="2"/>
  <c r="H93" i="2"/>
  <c r="H94" i="2"/>
  <c r="H95" i="2"/>
  <c r="H96" i="2"/>
  <c r="H97" i="2"/>
  <c r="H99" i="2"/>
  <c r="H100" i="2"/>
  <c r="H101" i="2"/>
  <c r="H102" i="2"/>
  <c r="H103" i="2"/>
  <c r="H104" i="2"/>
  <c r="H105" i="2"/>
  <c r="H106" i="2"/>
  <c r="H107" i="2"/>
  <c r="H109" i="2"/>
  <c r="H110" i="2"/>
  <c r="H112" i="2"/>
  <c r="H113" i="2"/>
  <c r="H114" i="2"/>
  <c r="H115" i="2"/>
  <c r="H117" i="2"/>
  <c r="H118" i="2"/>
  <c r="H119" i="2"/>
  <c r="H122" i="2"/>
  <c r="H123" i="2"/>
  <c r="H124" i="2"/>
  <c r="H125" i="2"/>
  <c r="H126" i="2"/>
  <c r="H128" i="2"/>
  <c r="H129" i="2"/>
  <c r="H130" i="2"/>
  <c r="H131" i="2"/>
  <c r="H133" i="2"/>
  <c r="H134" i="2"/>
  <c r="H135" i="2"/>
  <c r="H136" i="2"/>
  <c r="H137" i="2"/>
  <c r="H138" i="2"/>
  <c r="H139" i="2"/>
  <c r="H140" i="2"/>
  <c r="H141" i="2"/>
  <c r="H142" i="2"/>
  <c r="H145" i="2"/>
  <c r="H146" i="2"/>
  <c r="H147" i="2"/>
  <c r="H148" i="2"/>
  <c r="H149" i="2"/>
  <c r="H150" i="2"/>
  <c r="H151" i="2"/>
  <c r="H152" i="2"/>
  <c r="H153" i="2"/>
  <c r="H154" i="2"/>
  <c r="H155" i="2"/>
  <c r="H156" i="2"/>
  <c r="H157" i="2"/>
  <c r="H158" i="2"/>
  <c r="H160" i="2"/>
  <c r="H161" i="2"/>
  <c r="H162" i="2"/>
  <c r="H163" i="2"/>
  <c r="H165" i="2"/>
  <c r="H166" i="2"/>
  <c r="H167" i="2"/>
  <c r="H168" i="2"/>
  <c r="H169" i="2"/>
  <c r="H170" i="2"/>
  <c r="H171" i="2"/>
  <c r="H172" i="2"/>
  <c r="H173" i="2"/>
  <c r="H174" i="2"/>
  <c r="H175" i="2"/>
  <c r="H176" i="2"/>
  <c r="H177" i="2"/>
  <c r="H178" i="2"/>
  <c r="H181" i="2"/>
  <c r="H182" i="2"/>
  <c r="H183" i="2"/>
  <c r="H185" i="2"/>
  <c r="H186" i="2"/>
  <c r="H187" i="2"/>
  <c r="H188" i="2"/>
  <c r="H189" i="2"/>
  <c r="H190" i="2"/>
  <c r="H191" i="2"/>
  <c r="H192" i="2"/>
  <c r="H193" i="2"/>
  <c r="H194" i="2"/>
  <c r="H195" i="2"/>
  <c r="H196" i="2"/>
  <c r="H198" i="2"/>
  <c r="H199" i="2"/>
  <c r="H200" i="2"/>
  <c r="H201" i="2"/>
  <c r="H202" i="2"/>
  <c r="H203" i="2"/>
  <c r="H204" i="2"/>
  <c r="H205" i="2"/>
  <c r="H206" i="2"/>
  <c r="H207" i="2"/>
  <c r="H208" i="2"/>
  <c r="H211" i="2"/>
  <c r="H212" i="2"/>
  <c r="H213" i="2"/>
  <c r="H214" i="2"/>
  <c r="H215" i="2"/>
  <c r="H216" i="2"/>
  <c r="H217" i="2"/>
  <c r="H218" i="2"/>
  <c r="H220" i="2"/>
  <c r="H221" i="2"/>
  <c r="H222" i="2"/>
  <c r="H223" i="2"/>
  <c r="H224" i="2"/>
  <c r="H226" i="2"/>
  <c r="H227" i="2"/>
  <c r="H228" i="2"/>
  <c r="H230" i="2"/>
  <c r="H231" i="2"/>
  <c r="H232" i="2"/>
  <c r="H233" i="2"/>
  <c r="H234" i="2"/>
  <c r="H235" i="2"/>
  <c r="H239" i="2"/>
  <c r="H240" i="2"/>
  <c r="H241" i="2"/>
  <c r="H242" i="2"/>
  <c r="H243" i="2"/>
  <c r="H244" i="2"/>
  <c r="H245" i="2"/>
  <c r="H246" i="2"/>
  <c r="H247" i="2"/>
  <c r="H248" i="2"/>
  <c r="H249" i="2"/>
  <c r="H250" i="2"/>
  <c r="H251" i="2"/>
  <c r="H252" i="2"/>
  <c r="H254" i="2"/>
  <c r="H256" i="2"/>
  <c r="H257" i="2"/>
  <c r="H258" i="2"/>
  <c r="H259" i="2"/>
  <c r="H260" i="2"/>
  <c r="H261" i="2"/>
  <c r="H262" i="2"/>
  <c r="H263" i="2"/>
  <c r="H264" i="2"/>
  <c r="H265" i="2"/>
  <c r="H268" i="2"/>
  <c r="H269" i="2"/>
  <c r="H270" i="2"/>
  <c r="H271" i="2"/>
  <c r="H272" i="2"/>
  <c r="H273" i="2"/>
  <c r="H274" i="2"/>
  <c r="H275" i="2"/>
  <c r="H276" i="2"/>
  <c r="H277" i="2"/>
  <c r="H278" i="2"/>
  <c r="H279" i="2"/>
  <c r="H280" i="2"/>
  <c r="H281" i="2"/>
  <c r="H282" i="2"/>
  <c r="H283" i="2"/>
  <c r="H284" i="2"/>
  <c r="H286" i="2"/>
  <c r="H287" i="2"/>
  <c r="H288" i="2"/>
  <c r="H289" i="2"/>
  <c r="H292" i="2"/>
  <c r="H293" i="2"/>
  <c r="H294" i="2"/>
  <c r="H295" i="2"/>
  <c r="H296" i="2"/>
  <c r="H297" i="2"/>
  <c r="H298" i="2"/>
  <c r="H299" i="2"/>
  <c r="H300" i="2"/>
  <c r="H301" i="2"/>
  <c r="H302" i="2"/>
  <c r="H305" i="2"/>
  <c r="H306" i="2"/>
  <c r="H307" i="2"/>
  <c r="H309" i="2"/>
  <c r="H310" i="2"/>
  <c r="H311" i="2"/>
  <c r="H312" i="2"/>
  <c r="H313" i="2"/>
  <c r="H314" i="2"/>
  <c r="H316" i="2"/>
  <c r="H317" i="2"/>
  <c r="H318" i="2"/>
  <c r="H319" i="2"/>
  <c r="H320" i="2"/>
  <c r="H321" i="2"/>
  <c r="H322" i="2"/>
  <c r="H323" i="2"/>
  <c r="H324" i="2"/>
  <c r="H325" i="2"/>
  <c r="H326" i="2"/>
  <c r="H327" i="2"/>
  <c r="H328" i="2"/>
  <c r="H329" i="2"/>
  <c r="H330" i="2"/>
  <c r="H331" i="2"/>
  <c r="H332" i="2"/>
  <c r="H333" i="2"/>
  <c r="H335" i="2"/>
  <c r="H336" i="2"/>
  <c r="H337" i="2"/>
  <c r="H338" i="2"/>
  <c r="H342" i="2"/>
  <c r="H343" i="2"/>
  <c r="H344" i="2"/>
  <c r="H345" i="2"/>
  <c r="H346" i="2"/>
  <c r="H347" i="2"/>
  <c r="H348" i="2"/>
  <c r="H349" i="2"/>
  <c r="H350" i="2"/>
  <c r="H351" i="2"/>
  <c r="H352" i="2"/>
  <c r="H353" i="2"/>
  <c r="H354" i="2"/>
  <c r="H355" i="2"/>
  <c r="H356" i="2"/>
  <c r="H357" i="2"/>
  <c r="H359" i="2"/>
  <c r="H360" i="2"/>
  <c r="H361" i="2"/>
  <c r="H362" i="2"/>
  <c r="H363" i="2"/>
  <c r="H364" i="2"/>
  <c r="H365" i="2"/>
  <c r="H366" i="2"/>
  <c r="H367" i="2"/>
  <c r="H368" i="2"/>
  <c r="H371" i="2"/>
  <c r="H372" i="2"/>
  <c r="H373" i="2"/>
  <c r="H374" i="2"/>
  <c r="H375" i="2"/>
  <c r="H376" i="2"/>
  <c r="H377" i="2"/>
  <c r="H378" i="2"/>
  <c r="H379" i="2"/>
  <c r="H380" i="2"/>
  <c r="H381" i="2"/>
  <c r="H382" i="2"/>
  <c r="H384" i="2"/>
  <c r="H385" i="2"/>
  <c r="H386" i="2"/>
  <c r="H387" i="2"/>
  <c r="H388" i="2"/>
  <c r="H389" i="2"/>
  <c r="H390" i="2"/>
  <c r="H391" i="2"/>
  <c r="H392" i="2"/>
  <c r="H393" i="2"/>
  <c r="H394" i="2"/>
  <c r="H395" i="2"/>
  <c r="H396" i="2"/>
  <c r="H397" i="2"/>
  <c r="H402" i="2"/>
  <c r="H403" i="2"/>
  <c r="H404" i="2"/>
  <c r="H405" i="2"/>
  <c r="H406" i="2"/>
  <c r="H407" i="2"/>
  <c r="H408" i="2"/>
  <c r="H409" i="2"/>
  <c r="H410" i="2"/>
  <c r="H411" i="2"/>
  <c r="H412" i="2"/>
  <c r="H413" i="2"/>
  <c r="H414" i="2"/>
  <c r="H415" i="2"/>
  <c r="H416" i="2"/>
  <c r="H417" i="2"/>
  <c r="H419" i="2"/>
  <c r="H421" i="2"/>
  <c r="H422" i="2"/>
  <c r="H423" i="2"/>
  <c r="H424" i="2"/>
  <c r="H425" i="2"/>
  <c r="H426" i="2"/>
  <c r="H427" i="2"/>
  <c r="H428" i="2"/>
  <c r="H429" i="2"/>
  <c r="H430" i="2"/>
  <c r="H431" i="2"/>
  <c r="H432" i="2"/>
  <c r="H433" i="2"/>
  <c r="H434" i="2"/>
  <c r="H435" i="2"/>
  <c r="H436" i="2"/>
  <c r="H439" i="2"/>
  <c r="H440" i="2"/>
  <c r="H441" i="2"/>
  <c r="H442" i="2"/>
  <c r="H443" i="2"/>
  <c r="H444" i="2"/>
  <c r="H445" i="2"/>
  <c r="H446" i="2"/>
  <c r="H447" i="2"/>
  <c r="H448" i="2"/>
  <c r="H449" i="2"/>
  <c r="H450" i="2"/>
  <c r="H451" i="2"/>
  <c r="H453" i="2"/>
  <c r="H454" i="2"/>
  <c r="H455" i="2"/>
  <c r="H456" i="2"/>
  <c r="H457" i="2"/>
  <c r="H458" i="2"/>
  <c r="H459" i="2"/>
  <c r="H460" i="2"/>
  <c r="H462" i="2"/>
  <c r="H463" i="2"/>
  <c r="H464" i="2"/>
  <c r="H465" i="2"/>
  <c r="H466" i="2"/>
  <c r="H467" i="2"/>
  <c r="H468" i="2"/>
  <c r="H469" i="2"/>
  <c r="H470" i="2"/>
  <c r="H471" i="2"/>
  <c r="H472" i="2"/>
  <c r="H473" i="2"/>
  <c r="H474" i="2"/>
  <c r="H475" i="2"/>
  <c r="H477" i="2"/>
  <c r="H478" i="2"/>
  <c r="H479" i="2"/>
  <c r="H480" i="2"/>
  <c r="H481" i="2"/>
  <c r="H482" i="2"/>
  <c r="H483" i="2"/>
  <c r="H484" i="2"/>
  <c r="H485" i="2"/>
  <c r="H486" i="2"/>
  <c r="H487" i="2"/>
  <c r="H488" i="2"/>
  <c r="H492" i="2"/>
  <c r="H493" i="2"/>
  <c r="H494" i="2"/>
  <c r="H495" i="2"/>
  <c r="H496" i="2"/>
  <c r="H497" i="2"/>
  <c r="H498" i="2"/>
  <c r="H500" i="2"/>
  <c r="H502" i="2"/>
  <c r="H503" i="2"/>
  <c r="H504" i="2"/>
  <c r="H505" i="2"/>
  <c r="H506" i="2"/>
  <c r="H507" i="2"/>
  <c r="H508" i="2"/>
  <c r="H509" i="2"/>
  <c r="H510" i="2"/>
  <c r="H512" i="2"/>
  <c r="H513" i="2"/>
  <c r="H514" i="2"/>
  <c r="H515" i="2"/>
  <c r="H516" i="2"/>
  <c r="H518" i="2"/>
  <c r="H519" i="2"/>
  <c r="H520" i="2"/>
  <c r="H521" i="2"/>
  <c r="H522" i="2"/>
  <c r="H523" i="2"/>
  <c r="H525" i="2"/>
  <c r="H526" i="2"/>
  <c r="H527" i="2"/>
  <c r="H528" i="2"/>
  <c r="H529" i="2"/>
  <c r="H534" i="2"/>
  <c r="H535" i="2"/>
  <c r="H536" i="2"/>
  <c r="H537" i="2"/>
  <c r="H538" i="2"/>
  <c r="H539" i="2"/>
  <c r="H541" i="2"/>
  <c r="H542" i="2"/>
  <c r="H543" i="2"/>
  <c r="H545" i="2"/>
  <c r="H546" i="2"/>
  <c r="H547" i="2"/>
  <c r="H548" i="2"/>
  <c r="H549" i="2"/>
  <c r="H552" i="2"/>
  <c r="H553" i="2"/>
  <c r="H554" i="2"/>
  <c r="H555" i="2"/>
  <c r="H556" i="2"/>
  <c r="H557" i="2"/>
  <c r="H558" i="2"/>
  <c r="H559" i="2"/>
  <c r="H561" i="2"/>
  <c r="H562" i="2"/>
  <c r="H563" i="2"/>
  <c r="H564" i="2"/>
  <c r="H565" i="2"/>
  <c r="H566" i="2"/>
  <c r="H567" i="2"/>
  <c r="H568" i="2"/>
  <c r="H569" i="2"/>
  <c r="H571" i="2"/>
  <c r="H572" i="2"/>
  <c r="H573" i="2"/>
  <c r="H574" i="2"/>
  <c r="H575" i="2"/>
  <c r="H576" i="2"/>
  <c r="H577" i="2"/>
  <c r="H578" i="2"/>
  <c r="H579" i="2"/>
  <c r="H580" i="2"/>
  <c r="H581" i="2"/>
  <c r="H582" i="2"/>
  <c r="H585" i="2"/>
  <c r="H586" i="2"/>
  <c r="H587" i="2"/>
  <c r="H588" i="2"/>
  <c r="H589" i="2"/>
  <c r="H590" i="2"/>
  <c r="H591" i="2"/>
  <c r="H592" i="2"/>
  <c r="H593" i="2"/>
  <c r="H595" i="2"/>
  <c r="H596" i="2"/>
  <c r="H597" i="2"/>
  <c r="H598" i="2"/>
  <c r="H599" i="2"/>
  <c r="H600" i="2"/>
  <c r="H601" i="2"/>
  <c r="H602" i="2"/>
  <c r="H603" i="2"/>
  <c r="H604" i="2"/>
  <c r="H605" i="2"/>
  <c r="H606" i="2"/>
  <c r="H607" i="2"/>
  <c r="H608" i="2"/>
  <c r="H609" i="2"/>
  <c r="H610" i="2"/>
  <c r="H611" i="2"/>
  <c r="H613" i="2"/>
  <c r="H614" i="2"/>
  <c r="H615" i="2"/>
  <c r="H616" i="2"/>
  <c r="H617" i="2"/>
  <c r="H618" i="2"/>
  <c r="H619" i="2"/>
  <c r="H620" i="2"/>
  <c r="H621" i="2"/>
  <c r="H622" i="2"/>
  <c r="H623" i="2"/>
  <c r="H624" i="2"/>
  <c r="H626" i="2"/>
  <c r="H627" i="2"/>
  <c r="H628" i="2"/>
  <c r="H629" i="2"/>
  <c r="H630" i="2"/>
  <c r="H631" i="2"/>
  <c r="H632" i="2"/>
  <c r="H633" i="2"/>
  <c r="H634" i="2"/>
  <c r="H635" i="2"/>
  <c r="H636" i="2"/>
  <c r="H637" i="2"/>
  <c r="H638" i="2"/>
  <c r="H641" i="2"/>
  <c r="H642" i="2"/>
  <c r="H643" i="2"/>
  <c r="H644" i="2"/>
  <c r="H645" i="2"/>
  <c r="H646" i="2"/>
  <c r="H647" i="2"/>
  <c r="H648" i="2"/>
  <c r="H649" i="2"/>
  <c r="H652" i="2"/>
  <c r="H653" i="2"/>
  <c r="H654" i="2"/>
  <c r="H655" i="2"/>
  <c r="H656" i="2"/>
  <c r="H658" i="2"/>
  <c r="H659" i="2"/>
  <c r="H661" i="2"/>
  <c r="H662" i="2"/>
  <c r="H663" i="2"/>
  <c r="H664" i="2"/>
  <c r="H665" i="2"/>
  <c r="H667" i="2"/>
  <c r="H668" i="2"/>
  <c r="H669" i="2"/>
  <c r="H670" i="2"/>
  <c r="H671" i="2"/>
  <c r="H672" i="2"/>
  <c r="H674" i="2"/>
  <c r="H675" i="2"/>
  <c r="H676" i="2"/>
  <c r="H677" i="2"/>
  <c r="H679" i="2"/>
  <c r="H680" i="2"/>
  <c r="H681" i="2"/>
  <c r="H683" i="2"/>
  <c r="H7" i="2"/>
  <c r="H8" i="4"/>
  <c r="H9" i="4"/>
  <c r="H10" i="4"/>
  <c r="H11" i="4"/>
  <c r="H12" i="4"/>
  <c r="H13" i="4"/>
  <c r="H15" i="4"/>
  <c r="H16" i="4"/>
  <c r="H17" i="4"/>
  <c r="H18" i="4"/>
  <c r="H19" i="4"/>
  <c r="H20" i="4"/>
  <c r="H22" i="4"/>
  <c r="H23" i="4"/>
  <c r="H24" i="4"/>
  <c r="H25" i="4"/>
  <c r="H26" i="4"/>
  <c r="H27" i="4"/>
  <c r="H28" i="4"/>
  <c r="H29" i="4"/>
  <c r="H30" i="4"/>
  <c r="H31" i="4"/>
  <c r="H32" i="4"/>
  <c r="H38" i="4"/>
  <c r="H39" i="4"/>
  <c r="H40" i="4"/>
  <c r="H41" i="4"/>
  <c r="H42" i="4"/>
  <c r="H43" i="4"/>
  <c r="H44" i="4"/>
  <c r="H45" i="4"/>
  <c r="H46" i="4"/>
  <c r="H47" i="4"/>
  <c r="H48" i="4"/>
  <c r="H49" i="4"/>
  <c r="H51" i="4"/>
  <c r="H52" i="4"/>
  <c r="H59" i="4"/>
  <c r="H60" i="4"/>
  <c r="H77" i="4"/>
  <c r="H78" i="4"/>
  <c r="H79" i="4"/>
  <c r="H80" i="4"/>
  <c r="H81" i="4"/>
  <c r="H82" i="4"/>
  <c r="H83" i="4"/>
  <c r="H84" i="4"/>
  <c r="H85" i="4"/>
  <c r="H87" i="4"/>
  <c r="H93" i="4"/>
  <c r="H94" i="4"/>
  <c r="H97" i="4"/>
  <c r="H98" i="4"/>
  <c r="H102" i="4"/>
  <c r="H103" i="4"/>
  <c r="H105" i="4"/>
  <c r="H106" i="4"/>
  <c r="H107" i="4"/>
  <c r="H109" i="4"/>
  <c r="H112" i="4"/>
  <c r="H113" i="4"/>
  <c r="H114" i="4"/>
  <c r="H120" i="4"/>
  <c r="H121" i="4"/>
  <c r="H122" i="4"/>
  <c r="H123" i="4"/>
  <c r="H124" i="4"/>
  <c r="H129" i="4"/>
  <c r="H130" i="4"/>
  <c r="H134" i="4"/>
  <c r="H135" i="4"/>
  <c r="H139" i="4"/>
  <c r="H140" i="4"/>
  <c r="H141" i="4"/>
  <c r="H142" i="4"/>
  <c r="H143" i="4"/>
  <c r="H144" i="4"/>
  <c r="H147" i="4"/>
  <c r="H149" i="4"/>
  <c r="H150" i="4"/>
  <c r="H151" i="4"/>
  <c r="H152" i="4"/>
  <c r="H153" i="4"/>
  <c r="H154" i="4"/>
  <c r="H155" i="4"/>
  <c r="H156" i="4"/>
  <c r="H157" i="4"/>
  <c r="H158" i="4"/>
  <c r="H159" i="4"/>
  <c r="H161" i="4"/>
  <c r="H163" i="4"/>
  <c r="H165" i="4"/>
  <c r="H166" i="4"/>
  <c r="H167" i="4"/>
  <c r="H168" i="4"/>
  <c r="H169" i="4"/>
  <c r="H170" i="4"/>
  <c r="H171" i="4"/>
  <c r="H172" i="4"/>
  <c r="H173" i="4"/>
  <c r="H174" i="4"/>
  <c r="H175" i="4"/>
  <c r="H177" i="4"/>
  <c r="H183" i="4"/>
  <c r="H184" i="4"/>
  <c r="H185" i="4"/>
  <c r="H186" i="4"/>
  <c r="H187" i="4"/>
  <c r="H188" i="4"/>
  <c r="H189" i="4"/>
  <c r="H195" i="4"/>
  <c r="H196" i="4"/>
  <c r="H197" i="4"/>
  <c r="H199" i="4"/>
  <c r="H200" i="4"/>
  <c r="H201" i="4"/>
  <c r="H202" i="4"/>
  <c r="H203" i="4"/>
  <c r="H205" i="4"/>
  <c r="H206" i="4"/>
  <c r="H208" i="4"/>
  <c r="H210" i="4"/>
  <c r="H211" i="4"/>
  <c r="H212" i="4"/>
  <c r="H214" i="4"/>
  <c r="H215" i="4"/>
  <c r="H216" i="4"/>
  <c r="H217" i="4"/>
  <c r="H218" i="4"/>
  <c r="H219" i="4"/>
  <c r="H220" i="4"/>
  <c r="H222" i="4"/>
  <c r="H223" i="4"/>
  <c r="H224" i="4"/>
  <c r="H225" i="4"/>
  <c r="H226" i="4"/>
  <c r="H229" i="4"/>
  <c r="H230" i="4"/>
  <c r="H231" i="4"/>
  <c r="H232" i="4"/>
  <c r="H233" i="4"/>
  <c r="H234" i="4"/>
  <c r="H235" i="4"/>
  <c r="H236" i="4"/>
  <c r="H237" i="4"/>
  <c r="H239" i="4"/>
  <c r="H240" i="4"/>
  <c r="H241" i="4"/>
  <c r="H242" i="4"/>
  <c r="H243" i="4"/>
  <c r="H244" i="4"/>
  <c r="H246" i="4"/>
  <c r="H251" i="4"/>
  <c r="H252" i="4"/>
  <c r="H258" i="4"/>
  <c r="H259" i="4"/>
  <c r="H260" i="4"/>
  <c r="H261" i="4"/>
  <c r="H263" i="4"/>
  <c r="H264" i="4"/>
  <c r="H266" i="4"/>
  <c r="H267" i="4"/>
  <c r="H268" i="4"/>
  <c r="H272" i="4"/>
  <c r="H273" i="4"/>
  <c r="H274" i="4"/>
  <c r="H275" i="4"/>
  <c r="H276" i="4"/>
  <c r="H277" i="4"/>
  <c r="H278" i="4"/>
  <c r="H279" i="4"/>
  <c r="H280" i="4"/>
  <c r="H282" i="4"/>
  <c r="H284" i="4"/>
  <c r="H285" i="4"/>
  <c r="H286" i="4"/>
  <c r="H7" i="4"/>
  <c r="H8" i="13"/>
  <c r="H9" i="13"/>
  <c r="H11" i="13"/>
  <c r="H12" i="13"/>
  <c r="H13" i="13"/>
  <c r="H14" i="13"/>
  <c r="H15" i="13"/>
  <c r="H16" i="13"/>
  <c r="H18" i="13"/>
  <c r="H19" i="13"/>
  <c r="H20" i="13"/>
  <c r="H26" i="13"/>
  <c r="H27" i="13"/>
  <c r="H29" i="13"/>
  <c r="H30" i="13"/>
  <c r="H31" i="13"/>
  <c r="H32" i="13"/>
  <c r="H33" i="13"/>
  <c r="H34" i="13"/>
  <c r="H35" i="13"/>
  <c r="H37" i="13"/>
  <c r="H38" i="13"/>
  <c r="H39" i="13"/>
  <c r="H40" i="13"/>
  <c r="H41" i="13"/>
  <c r="H42" i="13"/>
  <c r="H43" i="13"/>
  <c r="H44" i="13"/>
  <c r="H45" i="13"/>
  <c r="H47" i="13"/>
  <c r="H48" i="13"/>
  <c r="H49" i="13"/>
  <c r="H50" i="13"/>
  <c r="H52" i="13"/>
  <c r="H53" i="13"/>
  <c r="H54" i="13"/>
  <c r="H55" i="13"/>
  <c r="H57" i="13"/>
  <c r="H58" i="13"/>
  <c r="H59" i="13"/>
  <c r="H60" i="13"/>
  <c r="H61" i="13"/>
  <c r="H63" i="13"/>
  <c r="H64" i="13"/>
  <c r="H65" i="13"/>
  <c r="H66" i="13"/>
  <c r="H67" i="13"/>
  <c r="H70" i="13"/>
  <c r="H72" i="13"/>
  <c r="H73" i="13"/>
  <c r="H74" i="13"/>
  <c r="H75" i="13"/>
  <c r="H76" i="13"/>
  <c r="H77" i="13"/>
  <c r="H79" i="13"/>
  <c r="H80" i="13"/>
  <c r="H81" i="13"/>
  <c r="H82" i="13"/>
  <c r="H83" i="13"/>
  <c r="H84" i="13"/>
  <c r="H85" i="13"/>
  <c r="H87" i="13"/>
  <c r="H88" i="13"/>
  <c r="H89" i="13"/>
  <c r="H90" i="13"/>
  <c r="H91" i="13"/>
  <c r="H92" i="13"/>
  <c r="H94" i="13"/>
  <c r="H95" i="13"/>
  <c r="H96" i="13"/>
  <c r="H97" i="13"/>
  <c r="H98" i="13"/>
  <c r="H99" i="13"/>
  <c r="H100" i="13"/>
  <c r="H101" i="13"/>
  <c r="H102" i="13"/>
  <c r="H104" i="13"/>
  <c r="H105" i="13"/>
  <c r="H106" i="13"/>
  <c r="H107" i="13"/>
  <c r="H108" i="13"/>
  <c r="H109" i="13"/>
  <c r="H110" i="13"/>
  <c r="H111" i="13"/>
  <c r="H117" i="13"/>
  <c r="H118" i="13"/>
  <c r="H119" i="13"/>
  <c r="H120" i="13"/>
  <c r="H121" i="13"/>
  <c r="H122" i="13"/>
  <c r="H123" i="13"/>
  <c r="H125" i="13"/>
  <c r="H126" i="13"/>
  <c r="H127" i="13"/>
  <c r="H128" i="13"/>
  <c r="H129" i="13"/>
  <c r="H130" i="13"/>
  <c r="H131" i="13"/>
  <c r="H132" i="13"/>
  <c r="H133" i="13"/>
  <c r="H134" i="13"/>
  <c r="H135" i="13"/>
  <c r="H136" i="13"/>
  <c r="H138" i="13"/>
  <c r="H139" i="13"/>
  <c r="H140" i="13"/>
  <c r="H141" i="13"/>
  <c r="H142" i="13"/>
  <c r="H144" i="13"/>
  <c r="H145" i="13"/>
  <c r="H146" i="13"/>
  <c r="H147" i="13"/>
  <c r="H148" i="13"/>
  <c r="H149" i="13"/>
  <c r="H150" i="13"/>
  <c r="H151" i="13"/>
  <c r="H155" i="13"/>
  <c r="H156" i="13"/>
  <c r="H157" i="13"/>
  <c r="H158" i="13"/>
  <c r="H159" i="13"/>
  <c r="H160" i="13"/>
  <c r="H161" i="13"/>
  <c r="H162" i="13"/>
  <c r="H163" i="13"/>
  <c r="H165" i="13"/>
  <c r="H166" i="13"/>
  <c r="H167" i="13"/>
  <c r="H168" i="13"/>
  <c r="H169" i="13"/>
  <c r="H170" i="13"/>
  <c r="H171" i="13"/>
  <c r="H172" i="13"/>
  <c r="H173" i="13"/>
  <c r="H174" i="13"/>
  <c r="H175" i="13"/>
  <c r="H178" i="13"/>
  <c r="H179" i="13"/>
  <c r="H180" i="13"/>
  <c r="H181" i="13"/>
  <c r="H182" i="13"/>
  <c r="H183" i="13"/>
  <c r="H184" i="13"/>
  <c r="H185" i="13"/>
  <c r="H186" i="13"/>
  <c r="H187" i="13"/>
  <c r="H189" i="13"/>
  <c r="H190" i="13"/>
  <c r="H191" i="13"/>
  <c r="H192" i="13"/>
  <c r="H193" i="13"/>
  <c r="H199" i="13"/>
  <c r="H200" i="13"/>
  <c r="H202" i="13"/>
  <c r="H203" i="13"/>
  <c r="H204" i="13"/>
  <c r="H205" i="13"/>
  <c r="H206" i="13"/>
  <c r="H207" i="13"/>
  <c r="H208" i="13"/>
  <c r="H209" i="13"/>
  <c r="H210" i="13"/>
  <c r="H211" i="13"/>
  <c r="H212" i="13"/>
  <c r="H213" i="13"/>
  <c r="H214" i="13"/>
  <c r="H215" i="13"/>
  <c r="H216" i="13"/>
  <c r="H218" i="13"/>
  <c r="H219" i="13"/>
  <c r="H220" i="13"/>
  <c r="H221" i="13"/>
  <c r="H222" i="13"/>
  <c r="H223" i="13"/>
  <c r="H224" i="13"/>
  <c r="H225" i="13"/>
  <c r="H226" i="13"/>
  <c r="H227" i="13"/>
  <c r="H228" i="13"/>
  <c r="H230" i="13"/>
  <c r="H231" i="13"/>
  <c r="H232" i="13"/>
  <c r="H233" i="13"/>
  <c r="H234" i="13"/>
  <c r="H235" i="13"/>
  <c r="H236" i="13"/>
  <c r="H238" i="13"/>
  <c r="H239" i="13"/>
  <c r="H240" i="13"/>
  <c r="H241" i="13"/>
  <c r="H242" i="13"/>
  <c r="H243" i="13"/>
  <c r="H245" i="13"/>
  <c r="H246" i="13"/>
  <c r="H247" i="13"/>
  <c r="H248" i="13"/>
  <c r="H249" i="13"/>
  <c r="H250" i="13"/>
  <c r="H251" i="13"/>
  <c r="H252" i="13"/>
  <c r="H253" i="13"/>
  <c r="H255" i="13"/>
  <c r="H256" i="13"/>
  <c r="H257" i="13"/>
  <c r="H258" i="13"/>
  <c r="H259" i="13"/>
  <c r="H260" i="13"/>
  <c r="H261" i="13"/>
  <c r="H263" i="13"/>
  <c r="H7" i="13"/>
  <c r="H8" i="10"/>
  <c r="H9" i="10"/>
  <c r="H10" i="10"/>
  <c r="H12" i="10"/>
  <c r="H13" i="10"/>
  <c r="H14" i="10"/>
  <c r="H15" i="10"/>
  <c r="H16" i="10"/>
  <c r="H17" i="10"/>
  <c r="H18" i="10"/>
  <c r="H19" i="10"/>
  <c r="H20" i="10"/>
  <c r="H22" i="10"/>
  <c r="H24" i="10"/>
  <c r="H25" i="10"/>
  <c r="H26" i="10"/>
  <c r="H27" i="10"/>
  <c r="H29" i="10"/>
  <c r="H30" i="10"/>
  <c r="H31" i="10"/>
  <c r="H32" i="10"/>
  <c r="H34" i="10"/>
  <c r="H35" i="10"/>
  <c r="H36" i="10"/>
  <c r="H37" i="10"/>
  <c r="H38" i="10"/>
  <c r="H39" i="10"/>
  <c r="H40" i="10"/>
  <c r="H41" i="10"/>
  <c r="H43" i="10"/>
  <c r="H44" i="10"/>
  <c r="H45" i="10"/>
  <c r="H46" i="10"/>
  <c r="H47" i="10"/>
  <c r="H48" i="10"/>
  <c r="H49" i="10"/>
  <c r="H51" i="10"/>
  <c r="H54" i="10"/>
  <c r="H55" i="10"/>
  <c r="H56" i="10"/>
  <c r="H57" i="10"/>
  <c r="H59" i="10"/>
  <c r="H60" i="10"/>
  <c r="H61" i="10"/>
  <c r="H62" i="10"/>
  <c r="H65" i="10"/>
  <c r="H66" i="10"/>
  <c r="H67" i="10"/>
  <c r="H69" i="10"/>
  <c r="H70" i="10"/>
  <c r="H71" i="10"/>
  <c r="H72" i="10"/>
  <c r="H73" i="10"/>
  <c r="H76" i="10"/>
  <c r="H77" i="10"/>
  <c r="H78" i="10"/>
  <c r="H79" i="10"/>
  <c r="H80" i="10"/>
  <c r="H82" i="10"/>
  <c r="H83" i="10"/>
  <c r="H84" i="10"/>
  <c r="H85" i="10"/>
  <c r="H86" i="10"/>
  <c r="H87" i="10"/>
  <c r="H88" i="10"/>
  <c r="H89" i="10"/>
  <c r="H90" i="10"/>
  <c r="H92" i="10"/>
  <c r="H93" i="10"/>
  <c r="H94" i="10"/>
  <c r="H95" i="10"/>
  <c r="H97" i="10"/>
  <c r="H98" i="10"/>
  <c r="H99" i="10"/>
  <c r="H103" i="10"/>
  <c r="H104" i="10"/>
  <c r="H105" i="10"/>
  <c r="H106" i="10"/>
  <c r="H107" i="10"/>
  <c r="H108" i="10"/>
  <c r="H109" i="10"/>
  <c r="H110" i="10"/>
  <c r="H111" i="10"/>
  <c r="H112" i="10"/>
  <c r="H113" i="10"/>
  <c r="H114" i="10"/>
  <c r="H115" i="10"/>
  <c r="H116" i="10"/>
  <c r="H117" i="10"/>
  <c r="H118" i="10"/>
  <c r="H119" i="10"/>
  <c r="H120" i="10"/>
  <c r="H121" i="10"/>
  <c r="H122" i="10"/>
  <c r="H123" i="10"/>
  <c r="H124" i="10"/>
  <c r="H125" i="10"/>
  <c r="H126" i="10"/>
  <c r="H127" i="10"/>
  <c r="H128" i="10"/>
  <c r="H131" i="10"/>
  <c r="H132" i="10"/>
  <c r="H133" i="10"/>
  <c r="H134" i="10"/>
  <c r="H135" i="10"/>
  <c r="H136" i="10"/>
  <c r="H137" i="10"/>
  <c r="H139" i="10"/>
  <c r="H140" i="10"/>
  <c r="H141" i="10"/>
  <c r="H142" i="10"/>
  <c r="H143" i="10"/>
  <c r="H144" i="10"/>
  <c r="H145" i="10"/>
  <c r="H147" i="10"/>
  <c r="H148" i="10"/>
  <c r="H149" i="10"/>
  <c r="H150" i="10"/>
  <c r="H151" i="10"/>
  <c r="H152" i="10"/>
  <c r="H153" i="10"/>
  <c r="H154" i="10"/>
  <c r="H155" i="10"/>
  <c r="H156" i="10"/>
  <c r="H157" i="10"/>
  <c r="H158" i="10"/>
  <c r="H159" i="10"/>
  <c r="H160" i="10"/>
  <c r="H161" i="10"/>
  <c r="H162" i="10"/>
  <c r="H163" i="10"/>
  <c r="H165" i="10"/>
  <c r="H166" i="10"/>
  <c r="H167" i="10"/>
  <c r="H168" i="10"/>
  <c r="H169" i="10"/>
  <c r="H170" i="10"/>
  <c r="H171" i="10"/>
  <c r="H172" i="10"/>
  <c r="H173" i="10"/>
  <c r="H175" i="10"/>
  <c r="H176" i="10"/>
  <c r="H177" i="10"/>
  <c r="H178" i="10"/>
  <c r="H179" i="10"/>
  <c r="H180" i="10"/>
  <c r="H181" i="10"/>
  <c r="H182" i="10"/>
  <c r="H183" i="10"/>
  <c r="H185" i="10"/>
  <c r="H186" i="10"/>
  <c r="H188" i="10"/>
  <c r="H189" i="10"/>
  <c r="H190" i="10"/>
  <c r="H191" i="10"/>
  <c r="H192" i="10"/>
  <c r="H194" i="10"/>
  <c r="H195" i="10"/>
  <c r="H196" i="10"/>
  <c r="H197" i="10"/>
  <c r="H198" i="10"/>
  <c r="H199" i="10"/>
  <c r="H200" i="10"/>
  <c r="H201" i="10"/>
  <c r="H202" i="10"/>
  <c r="H203" i="10"/>
  <c r="H204" i="10"/>
  <c r="H205" i="10"/>
  <c r="H206" i="10"/>
  <c r="H207" i="10"/>
  <c r="H210" i="10"/>
  <c r="H211" i="10"/>
  <c r="H212" i="10"/>
  <c r="H213" i="10"/>
  <c r="H214" i="10"/>
  <c r="H215" i="10"/>
  <c r="H216" i="10"/>
  <c r="H217" i="10"/>
  <c r="H218" i="10"/>
  <c r="H219" i="10"/>
  <c r="H221" i="10"/>
  <c r="H223" i="10"/>
  <c r="H224" i="10"/>
  <c r="H225" i="10"/>
  <c r="H226" i="10"/>
  <c r="H227" i="10"/>
  <c r="H228" i="10"/>
  <c r="H229" i="10"/>
  <c r="H230" i="10"/>
  <c r="H231" i="10"/>
  <c r="H232" i="10"/>
  <c r="H233" i="10"/>
  <c r="H234" i="10"/>
  <c r="H235" i="10"/>
  <c r="H236" i="10"/>
  <c r="H237" i="10"/>
  <c r="H239" i="10"/>
  <c r="H240" i="10"/>
  <c r="H241" i="10"/>
  <c r="H242" i="10"/>
  <c r="H243" i="10"/>
  <c r="H244" i="10"/>
  <c r="H245" i="10"/>
  <c r="H246" i="10"/>
  <c r="H247" i="10"/>
  <c r="H248" i="10"/>
  <c r="H249" i="10"/>
  <c r="H250" i="10"/>
  <c r="H251" i="10"/>
  <c r="H253" i="10"/>
  <c r="H254" i="10"/>
  <c r="H255" i="10"/>
  <c r="H256" i="10"/>
  <c r="H257" i="10"/>
  <c r="H258" i="10"/>
  <c r="H259" i="10"/>
  <c r="H260" i="10"/>
  <c r="H261" i="10"/>
  <c r="H262" i="10"/>
  <c r="H263" i="10"/>
  <c r="H264" i="10"/>
  <c r="H265" i="10"/>
  <c r="H266" i="10"/>
  <c r="H267" i="10"/>
  <c r="H268" i="10"/>
  <c r="H269" i="10"/>
  <c r="H270" i="10"/>
  <c r="H271" i="10"/>
  <c r="H272" i="10"/>
  <c r="H275" i="10"/>
  <c r="H277" i="10"/>
  <c r="H278" i="10"/>
  <c r="H279" i="10"/>
  <c r="H280" i="10"/>
  <c r="H281" i="10"/>
  <c r="H282" i="10"/>
  <c r="H283" i="10"/>
  <c r="H284" i="10"/>
  <c r="H285" i="10"/>
  <c r="H286" i="10"/>
  <c r="H287" i="10"/>
  <c r="H288" i="10"/>
  <c r="H290" i="10"/>
  <c r="H291" i="10"/>
  <c r="H292" i="10"/>
  <c r="H295" i="10"/>
  <c r="H296" i="10"/>
  <c r="H297" i="10"/>
  <c r="H298" i="10"/>
  <c r="H299" i="10"/>
  <c r="H300" i="10"/>
  <c r="H301" i="10"/>
  <c r="H302" i="10"/>
  <c r="H303" i="10"/>
  <c r="H304" i="10"/>
  <c r="H305" i="10"/>
  <c r="H306" i="10"/>
  <c r="H307" i="10"/>
  <c r="H308" i="10"/>
  <c r="H310" i="10"/>
  <c r="H311" i="10"/>
  <c r="H312" i="10"/>
  <c r="H313" i="10"/>
  <c r="H314" i="10"/>
  <c r="H315" i="10"/>
  <c r="H317" i="10"/>
  <c r="H318" i="10"/>
  <c r="H319" i="10"/>
  <c r="H320" i="10"/>
  <c r="H321" i="10"/>
  <c r="H322" i="10"/>
  <c r="H323" i="10"/>
  <c r="H324" i="10"/>
  <c r="H325" i="10"/>
  <c r="H326" i="10"/>
  <c r="H327" i="10"/>
  <c r="H329" i="10"/>
  <c r="H330" i="10"/>
  <c r="H331" i="10"/>
  <c r="H332" i="10"/>
  <c r="H333" i="10"/>
  <c r="H334" i="10"/>
  <c r="H335" i="10"/>
  <c r="H337" i="10"/>
  <c r="H338" i="10"/>
  <c r="H339" i="10"/>
  <c r="H340" i="10"/>
  <c r="H341" i="10"/>
  <c r="H342" i="10"/>
  <c r="H343" i="10"/>
  <c r="H345" i="10"/>
  <c r="H346" i="10"/>
  <c r="H347" i="10"/>
  <c r="H348" i="10"/>
  <c r="H349" i="10"/>
  <c r="H350" i="10"/>
  <c r="H351" i="10"/>
  <c r="H352" i="10"/>
  <c r="H353" i="10"/>
  <c r="H354" i="10"/>
  <c r="H355" i="10"/>
  <c r="H356" i="10"/>
  <c r="H357" i="10"/>
  <c r="H358" i="10"/>
  <c r="H359" i="10"/>
  <c r="H360" i="10"/>
  <c r="H362" i="10"/>
  <c r="H363" i="10"/>
  <c r="H364" i="10"/>
  <c r="H365" i="10"/>
  <c r="H366" i="10"/>
  <c r="H367" i="10"/>
  <c r="H368" i="10"/>
  <c r="H369" i="10"/>
  <c r="H370" i="10"/>
  <c r="H371" i="10"/>
  <c r="H372" i="10"/>
  <c r="H374" i="10"/>
  <c r="H375" i="10"/>
  <c r="H376" i="10"/>
  <c r="H377" i="10"/>
  <c r="H378" i="10"/>
  <c r="H379" i="10"/>
  <c r="H380" i="10"/>
  <c r="H384" i="10"/>
  <c r="H385" i="10"/>
  <c r="H386" i="10"/>
  <c r="H387" i="10"/>
  <c r="H388" i="10"/>
  <c r="H389" i="10"/>
  <c r="H390" i="10"/>
  <c r="H391" i="10"/>
  <c r="H393" i="10"/>
  <c r="H394" i="10"/>
  <c r="H395" i="10"/>
  <c r="H396" i="10"/>
  <c r="H397" i="10"/>
  <c r="H398" i="10"/>
  <c r="H399" i="10"/>
  <c r="H402" i="10"/>
  <c r="H403" i="10"/>
  <c r="H404" i="10"/>
  <c r="H405" i="10"/>
  <c r="H407" i="10"/>
  <c r="H408" i="10"/>
  <c r="H409" i="10"/>
  <c r="H410" i="10"/>
  <c r="H411" i="10"/>
  <c r="H413" i="10"/>
  <c r="H414" i="10"/>
  <c r="H415" i="10"/>
  <c r="H416" i="10"/>
  <c r="H418" i="10"/>
  <c r="H419" i="10"/>
  <c r="H420" i="10"/>
  <c r="H422" i="10"/>
  <c r="H423" i="10"/>
  <c r="H424" i="10"/>
  <c r="H425" i="10"/>
  <c r="H426" i="10"/>
  <c r="H427" i="10"/>
  <c r="H430" i="10"/>
  <c r="H432" i="10"/>
  <c r="H433" i="10"/>
  <c r="H434" i="10"/>
  <c r="H437" i="10"/>
  <c r="H438" i="10"/>
  <c r="H439" i="10"/>
  <c r="H440" i="10"/>
  <c r="H441" i="10"/>
  <c r="H442" i="10"/>
  <c r="H443" i="10"/>
  <c r="H444" i="10"/>
  <c r="H445" i="10"/>
  <c r="H446" i="10"/>
  <c r="H449" i="10"/>
  <c r="H450" i="10"/>
  <c r="H451" i="10"/>
  <c r="H452" i="10"/>
  <c r="H453" i="10"/>
  <c r="H454" i="10"/>
  <c r="H455" i="10"/>
  <c r="H456" i="10"/>
  <c r="H457" i="10"/>
  <c r="H458" i="10"/>
  <c r="H460" i="10"/>
  <c r="H461" i="10"/>
  <c r="H462" i="10"/>
  <c r="H463" i="10"/>
  <c r="H464" i="10"/>
  <c r="H465" i="10"/>
  <c r="H466" i="10"/>
  <c r="H467" i="10"/>
  <c r="H468" i="10"/>
  <c r="H469" i="10"/>
  <c r="H470" i="10"/>
  <c r="H471" i="10"/>
  <c r="H472" i="10"/>
  <c r="H473" i="10"/>
  <c r="H474" i="10"/>
  <c r="H475" i="10"/>
  <c r="H476" i="10"/>
  <c r="H477" i="10"/>
  <c r="H478" i="10"/>
  <c r="H479" i="10"/>
  <c r="H480" i="10"/>
  <c r="H481" i="10"/>
  <c r="H482" i="10"/>
  <c r="H483" i="10"/>
  <c r="H484" i="10"/>
  <c r="H485" i="10"/>
  <c r="H488" i="10"/>
  <c r="H489" i="10"/>
  <c r="H490" i="10"/>
  <c r="H491" i="10"/>
  <c r="H492" i="10"/>
  <c r="H493" i="10"/>
  <c r="H494" i="10"/>
  <c r="H495" i="10"/>
  <c r="H496" i="10"/>
  <c r="H497" i="10"/>
  <c r="H498" i="10"/>
  <c r="H499" i="10"/>
  <c r="H500" i="10"/>
  <c r="H501" i="10"/>
  <c r="H502" i="10"/>
  <c r="H503" i="10"/>
  <c r="H504" i="10"/>
  <c r="H506" i="10"/>
  <c r="H507" i="10"/>
  <c r="H508" i="10"/>
  <c r="H509" i="10"/>
  <c r="H510" i="10"/>
  <c r="H511" i="10"/>
  <c r="H512" i="10"/>
  <c r="H513" i="10"/>
  <c r="H514" i="10"/>
  <c r="H515" i="10"/>
  <c r="H517" i="10"/>
  <c r="H518" i="10"/>
  <c r="H519" i="10"/>
  <c r="H520" i="10"/>
  <c r="H521" i="10"/>
  <c r="H522" i="10"/>
  <c r="H523" i="10"/>
  <c r="H524" i="10"/>
  <c r="H525" i="10"/>
  <c r="H529" i="10"/>
  <c r="H530" i="10"/>
  <c r="H531" i="10"/>
  <c r="H532" i="10"/>
  <c r="H533" i="10"/>
  <c r="H534" i="10"/>
  <c r="H536" i="10"/>
  <c r="H537" i="10"/>
  <c r="H538" i="10"/>
  <c r="H539" i="10"/>
  <c r="H540" i="10"/>
  <c r="H541" i="10"/>
  <c r="H542" i="10"/>
  <c r="H543" i="10"/>
  <c r="H544" i="10"/>
  <c r="H545" i="10"/>
  <c r="H546" i="10"/>
  <c r="H547" i="10"/>
  <c r="H548" i="10"/>
  <c r="H549" i="10"/>
  <c r="H550" i="10"/>
  <c r="H551" i="10"/>
  <c r="H552" i="10"/>
  <c r="H553" i="10"/>
  <c r="H555" i="10"/>
  <c r="H556" i="10"/>
  <c r="H557" i="10"/>
  <c r="H558" i="10"/>
  <c r="H559" i="10"/>
  <c r="H560" i="10"/>
  <c r="H561" i="10"/>
  <c r="H562" i="10"/>
  <c r="H563" i="10"/>
  <c r="H564" i="10"/>
  <c r="H565" i="10"/>
  <c r="H566" i="10"/>
  <c r="H567" i="10"/>
  <c r="H568" i="10"/>
  <c r="H569" i="10"/>
  <c r="H570" i="10"/>
  <c r="H571" i="10"/>
  <c r="H572" i="10"/>
  <c r="H574" i="10"/>
  <c r="H575" i="10"/>
  <c r="H576" i="10"/>
  <c r="H577" i="10"/>
  <c r="H578" i="10"/>
  <c r="H579" i="10"/>
  <c r="H580" i="10"/>
  <c r="H581" i="10"/>
  <c r="H582" i="10"/>
  <c r="H583" i="10"/>
  <c r="H588" i="10"/>
  <c r="H589" i="10"/>
  <c r="H590" i="10"/>
  <c r="H591" i="10"/>
  <c r="H593" i="10"/>
  <c r="H594" i="10"/>
  <c r="H595" i="10"/>
  <c r="H596" i="10"/>
  <c r="H597" i="10"/>
  <c r="H598" i="10"/>
  <c r="H599" i="10"/>
  <c r="H601" i="10"/>
  <c r="H602" i="10"/>
  <c r="H603" i="10"/>
  <c r="H604" i="10"/>
  <c r="H606" i="10"/>
  <c r="H607" i="10"/>
  <c r="H608" i="10"/>
  <c r="H609" i="10"/>
  <c r="H611" i="10"/>
  <c r="H612" i="10"/>
  <c r="H613" i="10"/>
  <c r="H614" i="10"/>
  <c r="H615" i="10"/>
  <c r="H616" i="10"/>
  <c r="H619" i="10"/>
  <c r="H620" i="10"/>
  <c r="H621" i="10"/>
  <c r="H622" i="10"/>
  <c r="H624" i="10"/>
  <c r="H625" i="10"/>
  <c r="H626" i="10"/>
  <c r="H627" i="10"/>
  <c r="H628" i="10"/>
  <c r="H629" i="10"/>
  <c r="H630" i="10"/>
  <c r="H631" i="10"/>
  <c r="H632" i="10"/>
  <c r="H633" i="10"/>
  <c r="H634" i="10"/>
  <c r="H635" i="10"/>
  <c r="H636" i="10"/>
  <c r="H638" i="10"/>
  <c r="H639" i="10"/>
  <c r="H640" i="10"/>
  <c r="H641" i="10"/>
  <c r="H642" i="10"/>
  <c r="H644" i="10"/>
  <c r="H645" i="10"/>
  <c r="H646" i="10"/>
  <c r="H647" i="10"/>
  <c r="H648" i="10"/>
  <c r="H649" i="10"/>
  <c r="H651" i="10"/>
  <c r="H652" i="10"/>
  <c r="H653" i="10"/>
  <c r="H654" i="10"/>
  <c r="H655" i="10"/>
  <c r="H656" i="10"/>
  <c r="H657" i="10"/>
  <c r="H658" i="10"/>
  <c r="H659" i="10"/>
  <c r="H660" i="10"/>
  <c r="H663" i="10"/>
  <c r="H664" i="10"/>
  <c r="H665" i="10"/>
  <c r="H666" i="10"/>
  <c r="H667" i="10"/>
  <c r="H668" i="10"/>
  <c r="H669" i="10"/>
  <c r="H670" i="10"/>
  <c r="H672" i="10"/>
  <c r="H674" i="10"/>
  <c r="H675" i="10"/>
  <c r="H676" i="10"/>
  <c r="H677" i="10"/>
  <c r="H678" i="10"/>
  <c r="H679" i="10"/>
  <c r="H680" i="10"/>
  <c r="H681" i="10"/>
  <c r="H682" i="10"/>
  <c r="H684" i="10"/>
  <c r="H685" i="10"/>
  <c r="H686" i="10"/>
  <c r="H687" i="10"/>
  <c r="H688" i="10"/>
  <c r="H689" i="10"/>
  <c r="H690" i="10"/>
  <c r="H691" i="10"/>
  <c r="H693" i="10"/>
  <c r="H694" i="10"/>
  <c r="H695" i="10"/>
  <c r="H696" i="10"/>
  <c r="H697" i="10"/>
  <c r="H698" i="10"/>
  <c r="H699" i="10"/>
  <c r="H700" i="10"/>
  <c r="H701" i="10"/>
  <c r="H703" i="10"/>
  <c r="H704" i="10"/>
  <c r="H705" i="10"/>
  <c r="H706" i="10"/>
  <c r="H707" i="10"/>
  <c r="H709" i="10"/>
  <c r="H710" i="10"/>
  <c r="H711" i="10"/>
  <c r="H712" i="10"/>
  <c r="H713" i="10"/>
  <c r="H714" i="10"/>
  <c r="H715" i="10"/>
  <c r="H716" i="10"/>
  <c r="H717" i="10"/>
  <c r="H718" i="10"/>
  <c r="H719" i="10"/>
  <c r="H720" i="10"/>
  <c r="H724" i="10"/>
  <c r="H725" i="10"/>
  <c r="H726" i="10"/>
  <c r="H727" i="10"/>
  <c r="H728" i="10"/>
  <c r="H729" i="10"/>
  <c r="H730" i="10"/>
  <c r="H731" i="10"/>
  <c r="H733" i="10"/>
  <c r="H734" i="10"/>
  <c r="H735" i="10"/>
  <c r="H736" i="10"/>
  <c r="H737" i="10"/>
  <c r="H738" i="10"/>
  <c r="H739" i="10"/>
  <c r="H740" i="10"/>
  <c r="H741" i="10"/>
  <c r="H742" i="10"/>
  <c r="H743" i="10"/>
  <c r="H744" i="10"/>
  <c r="H745" i="10"/>
  <c r="H746" i="10"/>
  <c r="H747" i="10"/>
  <c r="H748" i="10"/>
  <c r="H749" i="10"/>
  <c r="H750" i="10"/>
  <c r="H751" i="10"/>
  <c r="H754" i="10"/>
  <c r="H755" i="10"/>
  <c r="H756" i="10"/>
  <c r="H757" i="10"/>
  <c r="H758" i="10"/>
  <c r="H759" i="10"/>
  <c r="H761" i="10"/>
  <c r="H762" i="10"/>
  <c r="H763" i="10"/>
  <c r="H764" i="10"/>
  <c r="H765" i="10"/>
  <c r="H766" i="10"/>
  <c r="H767" i="10"/>
  <c r="H768" i="10"/>
  <c r="H770" i="10"/>
  <c r="H771" i="10"/>
  <c r="H772" i="10"/>
  <c r="H773" i="10"/>
  <c r="H774" i="10"/>
  <c r="H775" i="10"/>
  <c r="H777" i="10"/>
  <c r="H778" i="10"/>
  <c r="H779" i="10"/>
  <c r="H780" i="10"/>
  <c r="H781" i="10"/>
  <c r="H782" i="10"/>
  <c r="H783" i="10"/>
  <c r="H784" i="10"/>
  <c r="H785" i="10"/>
  <c r="H786" i="10"/>
  <c r="H787" i="10"/>
  <c r="H788" i="10"/>
  <c r="H789" i="10"/>
  <c r="H790" i="10"/>
  <c r="H793" i="10"/>
  <c r="H794" i="10"/>
  <c r="H795" i="10"/>
  <c r="H796" i="10"/>
  <c r="H797" i="10"/>
  <c r="H799" i="10"/>
  <c r="H800" i="10"/>
  <c r="H801" i="10"/>
  <c r="H802" i="10"/>
  <c r="H803" i="10"/>
  <c r="H804" i="10"/>
  <c r="H805" i="10"/>
  <c r="H806" i="10"/>
  <c r="H807" i="10"/>
  <c r="H809" i="10"/>
  <c r="H810" i="10"/>
  <c r="H811" i="10"/>
  <c r="H812" i="10"/>
  <c r="H813" i="10"/>
  <c r="H814" i="10"/>
  <c r="H815" i="10"/>
  <c r="H816" i="10"/>
  <c r="H817" i="10"/>
  <c r="H818" i="10"/>
  <c r="H819" i="10"/>
  <c r="H821" i="10"/>
  <c r="H822" i="10"/>
  <c r="H823" i="10"/>
  <c r="H824" i="10"/>
  <c r="H825" i="10"/>
  <c r="H826" i="10"/>
  <c r="H828" i="10"/>
  <c r="H829" i="10"/>
  <c r="H830" i="10"/>
  <c r="H831" i="10"/>
  <c r="H832" i="10"/>
  <c r="H833" i="10"/>
  <c r="H834" i="10"/>
  <c r="H835" i="10"/>
  <c r="H837" i="10"/>
  <c r="H838" i="10"/>
  <c r="H839" i="10"/>
  <c r="H840" i="10"/>
  <c r="H841" i="10"/>
  <c r="H842" i="10"/>
  <c r="H843" i="10"/>
  <c r="H844" i="10"/>
  <c r="H845" i="10"/>
  <c r="H846" i="10"/>
  <c r="H847" i="10"/>
  <c r="H848" i="10"/>
  <c r="H849" i="10"/>
  <c r="H850" i="10"/>
  <c r="H852" i="10"/>
  <c r="H853" i="10"/>
  <c r="H854" i="10"/>
  <c r="H855" i="10"/>
  <c r="H856" i="10"/>
  <c r="H857" i="10"/>
  <c r="H858" i="10"/>
  <c r="H859" i="10"/>
  <c r="H860" i="10"/>
  <c r="H861" i="10"/>
  <c r="H862" i="10"/>
  <c r="H863" i="10"/>
  <c r="H865" i="10"/>
  <c r="H866" i="10"/>
  <c r="H867" i="10"/>
  <c r="H868" i="10"/>
  <c r="H869" i="10"/>
  <c r="H872" i="10"/>
  <c r="H873" i="10"/>
  <c r="H874" i="10"/>
  <c r="H875" i="10"/>
  <c r="H876" i="10"/>
  <c r="H877" i="10"/>
  <c r="H878" i="10"/>
  <c r="H879" i="10"/>
  <c r="H880" i="10"/>
  <c r="H881" i="10"/>
  <c r="H882" i="10"/>
  <c r="H883" i="10"/>
  <c r="H884" i="10"/>
  <c r="H885" i="10"/>
  <c r="H887" i="10"/>
  <c r="H888" i="10"/>
  <c r="H889" i="10"/>
  <c r="H890" i="10"/>
  <c r="H891" i="10"/>
  <c r="H892" i="10"/>
  <c r="H893" i="10"/>
  <c r="H894" i="10"/>
  <c r="H895" i="10"/>
  <c r="H897" i="10"/>
  <c r="H898" i="10"/>
  <c r="H899" i="10"/>
  <c r="H900" i="10"/>
  <c r="H901" i="10"/>
  <c r="H902" i="10"/>
  <c r="H903" i="10"/>
  <c r="H904" i="10"/>
  <c r="H906" i="10"/>
  <c r="H907" i="10"/>
  <c r="H908" i="10"/>
  <c r="H909" i="10"/>
  <c r="H910" i="10"/>
  <c r="H911" i="10"/>
  <c r="H912" i="10"/>
  <c r="H913" i="10"/>
  <c r="H914" i="10"/>
  <c r="H915" i="10"/>
  <c r="H916" i="10"/>
  <c r="H918" i="10"/>
  <c r="H919" i="10"/>
  <c r="H920" i="10"/>
  <c r="H921" i="10"/>
  <c r="H922" i="10"/>
  <c r="H923" i="10"/>
  <c r="H924" i="10"/>
  <c r="H925" i="10"/>
  <c r="H926" i="10"/>
  <c r="H927" i="10"/>
  <c r="H930" i="10"/>
  <c r="H931" i="10"/>
  <c r="H932" i="10"/>
  <c r="H933" i="10"/>
  <c r="H934" i="10"/>
  <c r="H935" i="10"/>
  <c r="H936" i="10"/>
  <c r="H937" i="10"/>
  <c r="H938" i="10"/>
  <c r="H939" i="10"/>
  <c r="H941" i="10"/>
  <c r="H942" i="10"/>
  <c r="H943" i="10"/>
  <c r="H944" i="10"/>
  <c r="H945" i="10"/>
  <c r="H946" i="10"/>
  <c r="H948" i="10"/>
  <c r="H949" i="10"/>
  <c r="H950" i="10"/>
  <c r="H951" i="10"/>
  <c r="H952" i="10"/>
  <c r="H953" i="10"/>
  <c r="H954" i="10"/>
  <c r="H955" i="10"/>
  <c r="H957" i="10"/>
  <c r="H958" i="10"/>
  <c r="H959" i="10"/>
  <c r="H960" i="10"/>
  <c r="H961" i="10"/>
  <c r="H963" i="10"/>
  <c r="H964" i="10"/>
  <c r="H965" i="10"/>
  <c r="H966" i="10"/>
  <c r="H967" i="10"/>
  <c r="H968" i="10"/>
  <c r="H969" i="10"/>
  <c r="H970" i="10"/>
  <c r="H971" i="10"/>
  <c r="H972" i="10"/>
  <c r="H973" i="10"/>
  <c r="H975" i="10"/>
  <c r="H976" i="10"/>
  <c r="H977" i="10"/>
  <c r="H978" i="10"/>
  <c r="H979" i="10"/>
  <c r="H982" i="10"/>
  <c r="H983" i="10"/>
  <c r="H984" i="10"/>
  <c r="H985" i="10"/>
  <c r="H986" i="10"/>
  <c r="H987" i="10"/>
  <c r="H988" i="10"/>
  <c r="H989" i="10"/>
  <c r="H990" i="10"/>
  <c r="H991" i="10"/>
  <c r="H992" i="10"/>
  <c r="H994" i="10"/>
  <c r="H995" i="10"/>
  <c r="H996" i="10"/>
  <c r="H997" i="10"/>
  <c r="H998" i="10"/>
  <c r="H999" i="10"/>
  <c r="H1000" i="10"/>
  <c r="H1001" i="10"/>
  <c r="H1002" i="10"/>
  <c r="H1003" i="10"/>
  <c r="H1005" i="10"/>
  <c r="H1006" i="10"/>
  <c r="H1007" i="10"/>
  <c r="H1008" i="10"/>
  <c r="H1009" i="10"/>
  <c r="H1010" i="10"/>
  <c r="H1011" i="10"/>
  <c r="H1013" i="10"/>
  <c r="H1014" i="10"/>
  <c r="H1015" i="10"/>
  <c r="H1016" i="10"/>
  <c r="H1017" i="10"/>
  <c r="H1018" i="10"/>
  <c r="H1019" i="10"/>
  <c r="H1020" i="10"/>
  <c r="H1021" i="10"/>
  <c r="H1022" i="10"/>
  <c r="H1023" i="10"/>
  <c r="H1025" i="10"/>
  <c r="H1026" i="10"/>
  <c r="H1027" i="10"/>
  <c r="H1028" i="10"/>
  <c r="H1029" i="10"/>
  <c r="H1030" i="10"/>
  <c r="H1031" i="10"/>
  <c r="H1033" i="10"/>
  <c r="H1034" i="10"/>
  <c r="H1035" i="10"/>
  <c r="H1036" i="10"/>
  <c r="H1037" i="10"/>
  <c r="H1038" i="10"/>
  <c r="H7" i="10"/>
  <c r="H220" i="1"/>
  <c r="H222" i="1"/>
  <c r="H224" i="1"/>
  <c r="H226" i="1"/>
  <c r="H228" i="1"/>
  <c r="H230" i="1"/>
  <c r="H235" i="1"/>
  <c r="H237" i="1"/>
  <c r="H239" i="1"/>
  <c r="H242" i="1"/>
  <c r="H244" i="1"/>
  <c r="H246" i="1"/>
  <c r="H248" i="1"/>
  <c r="H253" i="1"/>
  <c r="H255" i="1"/>
  <c r="H258" i="1"/>
  <c r="H260" i="1"/>
  <c r="H262" i="1"/>
  <c r="H265" i="1"/>
  <c r="H267" i="1"/>
  <c r="H270" i="1"/>
  <c r="H272" i="1"/>
  <c r="H274" i="1"/>
  <c r="H276" i="1"/>
  <c r="H278" i="1"/>
  <c r="H281" i="1"/>
  <c r="H283" i="1"/>
  <c r="H286" i="1"/>
  <c r="H288" i="1"/>
  <c r="H290" i="1"/>
  <c r="H292" i="1"/>
  <c r="H294" i="1"/>
  <c r="H296" i="1"/>
  <c r="H298" i="1"/>
  <c r="H300" i="1"/>
  <c r="H302" i="1"/>
  <c r="H303" i="1"/>
  <c r="H304" i="1"/>
  <c r="H305" i="1"/>
  <c r="H311" i="1"/>
  <c r="H313" i="1"/>
  <c r="H316" i="1"/>
  <c r="H318" i="1"/>
  <c r="H320" i="1"/>
  <c r="H322" i="1"/>
  <c r="H325" i="1"/>
  <c r="H326" i="1"/>
  <c r="H328" i="1"/>
  <c r="H331" i="1"/>
  <c r="H333" i="1"/>
  <c r="H335" i="1"/>
  <c r="H218" i="1"/>
  <c r="H215" i="1"/>
  <c r="H213" i="1"/>
  <c r="H211" i="1"/>
  <c r="H208" i="1"/>
  <c r="H206" i="1"/>
  <c r="H196" i="1"/>
  <c r="H197" i="1"/>
  <c r="H198" i="1"/>
  <c r="H199" i="1"/>
  <c r="H200" i="1"/>
  <c r="H195" i="1"/>
  <c r="H191" i="1"/>
  <c r="H192" i="1"/>
  <c r="H193" i="1"/>
  <c r="H190" i="1"/>
  <c r="H185" i="1"/>
  <c r="H184" i="1"/>
  <c r="H182" i="1"/>
  <c r="H181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64" i="1"/>
  <c r="H162" i="1"/>
  <c r="H156" i="1"/>
  <c r="H157" i="1"/>
  <c r="H158" i="1"/>
  <c r="H159" i="1"/>
  <c r="H155" i="1"/>
  <c r="H144" i="1"/>
  <c r="H145" i="1"/>
  <c r="H146" i="1"/>
  <c r="H147" i="1"/>
  <c r="H143" i="1"/>
  <c r="H118" i="1"/>
  <c r="H117" i="1"/>
  <c r="H116" i="1"/>
  <c r="H76" i="1"/>
  <c r="H77" i="1"/>
  <c r="H78" i="1"/>
  <c r="H79" i="1"/>
  <c r="H80" i="1"/>
  <c r="H81" i="1"/>
  <c r="H75" i="1"/>
  <c r="H65" i="1"/>
  <c r="H66" i="1"/>
  <c r="H67" i="1"/>
  <c r="H64" i="1"/>
  <c r="H8" i="6"/>
  <c r="H9" i="6"/>
  <c r="H10" i="6"/>
  <c r="H11" i="6"/>
  <c r="H13" i="6"/>
  <c r="H14" i="6"/>
  <c r="H15" i="6"/>
  <c r="H16" i="6"/>
  <c r="H17" i="6"/>
  <c r="H20" i="6"/>
  <c r="H22" i="6"/>
  <c r="H24" i="6"/>
  <c r="H25" i="6"/>
  <c r="H28" i="6"/>
  <c r="H30" i="6"/>
  <c r="H31" i="6"/>
  <c r="H32" i="6"/>
  <c r="H33" i="6"/>
  <c r="H34" i="6"/>
  <c r="H35" i="6"/>
  <c r="H37" i="6"/>
  <c r="H38" i="6"/>
  <c r="H39" i="6"/>
  <c r="H40" i="6"/>
  <c r="H41" i="6"/>
  <c r="H43" i="6"/>
  <c r="H44" i="6"/>
  <c r="H45" i="6"/>
  <c r="H46" i="6"/>
  <c r="H47" i="6"/>
  <c r="H50" i="6"/>
  <c r="H51" i="6"/>
  <c r="H52" i="6"/>
  <c r="H54" i="6"/>
  <c r="H55" i="6"/>
  <c r="H56" i="6"/>
  <c r="H57" i="6"/>
  <c r="H58" i="6"/>
  <c r="H60" i="6"/>
  <c r="H62" i="6"/>
  <c r="H63" i="6"/>
  <c r="H64" i="6"/>
  <c r="H66" i="6"/>
  <c r="H67" i="6"/>
  <c r="H68" i="6"/>
  <c r="H69" i="6"/>
  <c r="H70" i="6"/>
  <c r="H71" i="6"/>
  <c r="H72" i="6"/>
  <c r="H73" i="6"/>
  <c r="H76" i="6"/>
  <c r="H77" i="6"/>
  <c r="H78" i="6"/>
  <c r="H80" i="6"/>
  <c r="H81" i="6"/>
  <c r="H82" i="6"/>
  <c r="H83" i="6"/>
  <c r="H84" i="6"/>
  <c r="H85" i="6"/>
  <c r="H86" i="6"/>
  <c r="H87" i="6"/>
  <c r="H90" i="6"/>
  <c r="H91" i="6"/>
  <c r="H92" i="6"/>
  <c r="H93" i="6"/>
  <c r="H95" i="6"/>
  <c r="H96" i="6"/>
  <c r="H98" i="6"/>
  <c r="H99" i="6"/>
  <c r="H100" i="6"/>
  <c r="H102" i="6"/>
  <c r="H104" i="6"/>
  <c r="H105" i="6"/>
  <c r="H106" i="6"/>
  <c r="H107" i="6"/>
  <c r="H108" i="6"/>
  <c r="H111" i="6"/>
  <c r="H112" i="6"/>
  <c r="H113" i="6"/>
  <c r="H114" i="6"/>
  <c r="H115" i="6"/>
  <c r="H116" i="6"/>
  <c r="H117" i="6"/>
  <c r="H118" i="6"/>
  <c r="H119" i="6"/>
  <c r="H120" i="6"/>
  <c r="H121" i="6"/>
  <c r="H122" i="6"/>
  <c r="H123" i="6"/>
  <c r="H124" i="6"/>
  <c r="H126" i="6"/>
  <c r="H127" i="6"/>
  <c r="H128" i="6"/>
  <c r="H129" i="6"/>
  <c r="H130" i="6"/>
  <c r="H131" i="6"/>
  <c r="H132" i="6"/>
  <c r="H133" i="6"/>
  <c r="H134" i="6"/>
  <c r="H135" i="6"/>
  <c r="H136" i="6"/>
  <c r="H137" i="6"/>
  <c r="H138" i="6"/>
  <c r="H141" i="6"/>
  <c r="H142" i="6"/>
  <c r="H143" i="6"/>
  <c r="H144" i="6"/>
  <c r="H145" i="6"/>
  <c r="H147" i="6"/>
  <c r="H150" i="6"/>
  <c r="H151" i="6"/>
  <c r="H152" i="6"/>
  <c r="H154" i="6"/>
  <c r="H155" i="6"/>
  <c r="H156" i="6"/>
  <c r="H157" i="6"/>
  <c r="H158" i="6"/>
  <c r="H159" i="6"/>
  <c r="H160" i="6"/>
  <c r="H161" i="6"/>
  <c r="H163" i="6"/>
  <c r="H164" i="6"/>
  <c r="H165" i="6"/>
  <c r="H166" i="6"/>
  <c r="H167" i="6"/>
  <c r="H168" i="6"/>
  <c r="H169" i="6"/>
  <c r="H170" i="6"/>
  <c r="H171" i="6"/>
  <c r="H172" i="6"/>
  <c r="H174" i="6"/>
  <c r="H176" i="6"/>
  <c r="H177" i="6"/>
  <c r="H178" i="6"/>
  <c r="H179" i="6"/>
  <c r="H182" i="6"/>
  <c r="H183" i="6"/>
  <c r="H184" i="6"/>
  <c r="H185" i="6"/>
  <c r="H186" i="6"/>
  <c r="H187" i="6"/>
  <c r="H189" i="6"/>
  <c r="H190" i="6"/>
  <c r="H192" i="6"/>
  <c r="H193" i="6"/>
  <c r="H194" i="6"/>
  <c r="H195" i="6"/>
  <c r="H196" i="6"/>
  <c r="H197" i="6"/>
  <c r="H198" i="6"/>
  <c r="H199" i="6"/>
  <c r="H200" i="6"/>
  <c r="H202" i="6"/>
  <c r="H203" i="6"/>
  <c r="H204" i="6"/>
  <c r="H205" i="6"/>
  <c r="H206" i="6"/>
  <c r="H209" i="6"/>
  <c r="H210" i="6"/>
  <c r="H211" i="6"/>
  <c r="H212" i="6"/>
  <c r="H213" i="6"/>
  <c r="H214" i="6"/>
  <c r="H215" i="6"/>
  <c r="H216" i="6"/>
  <c r="H218" i="6"/>
  <c r="H219" i="6"/>
  <c r="H220" i="6"/>
  <c r="H221" i="6"/>
  <c r="H222" i="6"/>
  <c r="H223" i="6"/>
  <c r="H224" i="6"/>
  <c r="H225" i="6"/>
  <c r="H227" i="6"/>
  <c r="H228" i="6"/>
  <c r="H229" i="6"/>
  <c r="H230" i="6"/>
  <c r="H231" i="6"/>
  <c r="H232" i="6"/>
  <c r="H233" i="6"/>
  <c r="H234" i="6"/>
  <c r="H235" i="6"/>
  <c r="H236" i="6"/>
  <c r="H237" i="6"/>
  <c r="H239" i="6"/>
  <c r="H240" i="6"/>
  <c r="H241" i="6"/>
  <c r="H242" i="6"/>
  <c r="H243" i="6"/>
  <c r="H244" i="6"/>
  <c r="H245" i="6"/>
  <c r="H246" i="6"/>
  <c r="H247" i="6"/>
  <c r="H248" i="6"/>
  <c r="H249" i="6"/>
  <c r="H250" i="6"/>
  <c r="H252" i="6"/>
  <c r="H253" i="6"/>
  <c r="H254" i="6"/>
  <c r="H255" i="6"/>
  <c r="H256" i="6"/>
  <c r="H257" i="6"/>
  <c r="H258" i="6"/>
  <c r="H259" i="6"/>
  <c r="H262" i="6"/>
  <c r="H263" i="6"/>
  <c r="H264" i="6"/>
  <c r="H265" i="6"/>
  <c r="H266" i="6"/>
  <c r="H268" i="6"/>
  <c r="H269" i="6"/>
  <c r="H270" i="6"/>
  <c r="H271" i="6"/>
  <c r="H272" i="6"/>
  <c r="H273" i="6"/>
  <c r="H274" i="6"/>
  <c r="H275" i="6"/>
  <c r="H276" i="6"/>
  <c r="H277" i="6"/>
  <c r="H279" i="6"/>
  <c r="H280" i="6"/>
  <c r="H281" i="6"/>
  <c r="H282" i="6"/>
  <c r="H283" i="6"/>
  <c r="H284" i="6"/>
  <c r="H285" i="6"/>
  <c r="H290" i="6"/>
  <c r="H291" i="6"/>
  <c r="H293" i="6"/>
  <c r="H294" i="6"/>
  <c r="H295" i="6"/>
  <c r="H296" i="6"/>
  <c r="H298" i="6"/>
  <c r="H299" i="6"/>
  <c r="H300" i="6"/>
  <c r="H301" i="6"/>
  <c r="H302" i="6"/>
  <c r="H303" i="6"/>
  <c r="H305" i="6"/>
  <c r="H307" i="6"/>
  <c r="H311" i="6"/>
  <c r="H312" i="6"/>
  <c r="H313" i="6"/>
  <c r="H314" i="6"/>
  <c r="H315" i="6"/>
  <c r="H316" i="6"/>
  <c r="H317" i="6"/>
  <c r="H319" i="6"/>
  <c r="H320" i="6"/>
  <c r="H321" i="6"/>
  <c r="H322" i="6"/>
  <c r="H323" i="6"/>
  <c r="H324" i="6"/>
  <c r="H325" i="6"/>
  <c r="H327" i="6"/>
  <c r="H328" i="6"/>
  <c r="H329" i="6"/>
  <c r="H330" i="6"/>
  <c r="H331" i="6"/>
  <c r="H333" i="6"/>
  <c r="H334" i="6"/>
  <c r="H335" i="6"/>
  <c r="H336" i="6"/>
  <c r="H337" i="6"/>
  <c r="H338" i="6"/>
  <c r="H340" i="6"/>
  <c r="H341" i="6"/>
  <c r="H342" i="6"/>
  <c r="H343" i="6"/>
  <c r="H344" i="6"/>
  <c r="H345" i="6"/>
  <c r="H346" i="6"/>
  <c r="H349" i="6"/>
  <c r="H350" i="6"/>
  <c r="H351" i="6"/>
  <c r="H352" i="6"/>
  <c r="H353" i="6"/>
  <c r="H354" i="6"/>
  <c r="H355" i="6"/>
  <c r="H357" i="6"/>
  <c r="H358" i="6"/>
  <c r="H359" i="6"/>
  <c r="H360" i="6"/>
  <c r="H361" i="6"/>
  <c r="H362" i="6"/>
  <c r="H363" i="6"/>
  <c r="H364" i="6"/>
  <c r="H365" i="6"/>
  <c r="H366" i="6"/>
  <c r="H367" i="6"/>
  <c r="H368" i="6"/>
  <c r="H369" i="6"/>
  <c r="H370" i="6"/>
  <c r="H372" i="6"/>
  <c r="H373" i="6"/>
  <c r="H374" i="6"/>
  <c r="H375" i="6"/>
  <c r="H376" i="6"/>
  <c r="H377" i="6"/>
  <c r="H379" i="6"/>
  <c r="H380" i="6"/>
  <c r="H381" i="6"/>
  <c r="H382" i="6"/>
  <c r="H383" i="6"/>
  <c r="H384" i="6"/>
  <c r="H385" i="6"/>
  <c r="H386" i="6"/>
  <c r="H387" i="6"/>
  <c r="H388" i="6"/>
  <c r="H390" i="6"/>
  <c r="H391" i="6"/>
  <c r="H392" i="6"/>
  <c r="H393" i="6"/>
  <c r="H394" i="6"/>
  <c r="H395" i="6"/>
  <c r="H396" i="6"/>
  <c r="H397" i="6"/>
  <c r="H398" i="6"/>
  <c r="H399" i="6"/>
  <c r="H400" i="6"/>
  <c r="H402" i="6"/>
  <c r="H403" i="6"/>
  <c r="H404" i="6"/>
  <c r="H405" i="6"/>
  <c r="H408" i="6"/>
  <c r="H409" i="6"/>
  <c r="H410" i="6"/>
  <c r="H411" i="6"/>
  <c r="H412" i="6"/>
  <c r="H413" i="6"/>
  <c r="H415" i="6"/>
  <c r="H416" i="6"/>
  <c r="H417" i="6"/>
  <c r="H418" i="6"/>
  <c r="H419" i="6"/>
  <c r="H421" i="6"/>
  <c r="H422" i="6"/>
  <c r="H423" i="6"/>
  <c r="H424" i="6"/>
  <c r="H425" i="6"/>
  <c r="H428" i="6"/>
  <c r="H429" i="6"/>
  <c r="H430" i="6"/>
  <c r="H431" i="6"/>
  <c r="H432" i="6"/>
  <c r="H433" i="6"/>
  <c r="H434" i="6"/>
  <c r="H435" i="6"/>
  <c r="H436" i="6"/>
  <c r="H437" i="6"/>
  <c r="H438" i="6"/>
  <c r="H439" i="6"/>
  <c r="H440" i="6"/>
  <c r="H441" i="6"/>
  <c r="H442" i="6"/>
  <c r="H443" i="6"/>
  <c r="H445" i="6"/>
  <c r="H446" i="6"/>
  <c r="H447" i="6"/>
  <c r="H448" i="6"/>
  <c r="H449" i="6"/>
  <c r="H450" i="6"/>
  <c r="H451" i="6"/>
  <c r="H452" i="6"/>
  <c r="H454" i="6"/>
  <c r="H455" i="6"/>
  <c r="H456" i="6"/>
  <c r="H457" i="6"/>
  <c r="H458" i="6"/>
  <c r="H459" i="6"/>
  <c r="H460" i="6"/>
  <c r="H461" i="6"/>
  <c r="H464" i="6"/>
  <c r="H465" i="6"/>
  <c r="H466" i="6"/>
  <c r="H467" i="6"/>
  <c r="H468" i="6"/>
  <c r="H469" i="6"/>
  <c r="H470" i="6"/>
  <c r="H471" i="6"/>
  <c r="H472" i="6"/>
  <c r="H473" i="6"/>
  <c r="H474" i="6"/>
  <c r="H476" i="6"/>
  <c r="H477" i="6"/>
  <c r="H478" i="6"/>
  <c r="H479" i="6"/>
  <c r="H480" i="6"/>
  <c r="H481" i="6"/>
  <c r="H482" i="6"/>
  <c r="H483" i="6"/>
  <c r="H484" i="6"/>
  <c r="H485" i="6"/>
  <c r="H486" i="6"/>
  <c r="H487" i="6"/>
  <c r="H488" i="6"/>
  <c r="H490" i="6"/>
  <c r="H491" i="6"/>
  <c r="H492" i="6"/>
  <c r="H493" i="6"/>
  <c r="H494" i="6"/>
  <c r="H496" i="6"/>
  <c r="H498" i="6"/>
  <c r="H499" i="6"/>
  <c r="H500" i="6"/>
  <c r="H501" i="6"/>
  <c r="H502" i="6"/>
  <c r="H503" i="6"/>
  <c r="H504" i="6"/>
  <c r="H505" i="6"/>
  <c r="H506" i="6"/>
  <c r="H507" i="6"/>
  <c r="H508" i="6"/>
  <c r="H509" i="6"/>
  <c r="H510" i="6"/>
  <c r="H511" i="6"/>
  <c r="H512" i="6"/>
  <c r="H513" i="6"/>
  <c r="H516" i="6"/>
  <c r="H517" i="6"/>
  <c r="H518" i="6"/>
  <c r="H519" i="6"/>
  <c r="H520" i="6"/>
  <c r="H521" i="6"/>
  <c r="H522" i="6"/>
  <c r="H524" i="6"/>
  <c r="H525" i="6"/>
  <c r="H526" i="6"/>
  <c r="H528" i="6"/>
  <c r="H529" i="6"/>
  <c r="H531" i="6"/>
  <c r="H532" i="6"/>
  <c r="H535" i="6"/>
  <c r="H536" i="6"/>
  <c r="H537" i="6"/>
  <c r="H538" i="6"/>
  <c r="H539" i="6"/>
  <c r="H540" i="6"/>
  <c r="H541" i="6"/>
  <c r="H542" i="6"/>
  <c r="H543" i="6"/>
  <c r="H544" i="6"/>
  <c r="H545" i="6"/>
  <c r="H546" i="6"/>
  <c r="H548" i="6"/>
  <c r="H549" i="6"/>
  <c r="H550" i="6"/>
  <c r="H551" i="6"/>
  <c r="H552" i="6"/>
  <c r="H553" i="6"/>
  <c r="H554" i="6"/>
  <c r="H555" i="6"/>
  <c r="H556" i="6"/>
  <c r="H557" i="6"/>
  <c r="H558" i="6"/>
  <c r="H559" i="6"/>
  <c r="H560" i="6"/>
  <c r="H561" i="6"/>
  <c r="H563" i="6"/>
  <c r="H564" i="6"/>
  <c r="H565" i="6"/>
  <c r="H566" i="6"/>
  <c r="H567" i="6"/>
  <c r="H568" i="6"/>
  <c r="H569" i="6"/>
  <c r="H570" i="6"/>
  <c r="H571" i="6"/>
  <c r="H572" i="6"/>
  <c r="H573" i="6"/>
  <c r="H574" i="6"/>
  <c r="H575" i="6"/>
  <c r="H576" i="6"/>
  <c r="H577" i="6"/>
  <c r="H578" i="6"/>
  <c r="H579" i="6"/>
  <c r="H580" i="6"/>
  <c r="H581" i="6"/>
  <c r="H582" i="6"/>
  <c r="H583" i="6"/>
  <c r="H584" i="6"/>
  <c r="H586" i="6"/>
  <c r="H589" i="6"/>
  <c r="H590" i="6"/>
  <c r="H592" i="6"/>
  <c r="H593" i="6"/>
  <c r="H594" i="6"/>
  <c r="H596" i="6"/>
  <c r="H597" i="6"/>
  <c r="H598" i="6"/>
  <c r="H599" i="6"/>
  <c r="H600" i="6"/>
  <c r="H601" i="6"/>
  <c r="H602" i="6"/>
  <c r="H603" i="6"/>
  <c r="H604" i="6"/>
  <c r="H607" i="6"/>
  <c r="H608" i="6"/>
  <c r="H609" i="6"/>
  <c r="H610" i="6"/>
  <c r="H611" i="6"/>
  <c r="H612" i="6"/>
  <c r="H614" i="6"/>
  <c r="H615" i="6"/>
  <c r="H616" i="6"/>
  <c r="H617" i="6"/>
  <c r="H619" i="6"/>
  <c r="H620" i="6"/>
  <c r="H621" i="6"/>
  <c r="H622" i="6"/>
  <c r="H623" i="6"/>
  <c r="H624" i="6"/>
  <c r="H628" i="6"/>
  <c r="H629" i="6"/>
  <c r="H630" i="6"/>
  <c r="H631" i="6"/>
  <c r="H632" i="6"/>
  <c r="H633" i="6"/>
  <c r="H634" i="6"/>
  <c r="H635" i="6"/>
  <c r="H637" i="6"/>
  <c r="H638" i="6"/>
  <c r="H639" i="6"/>
  <c r="H640" i="6"/>
  <c r="H642" i="6"/>
  <c r="H643" i="6"/>
  <c r="H644" i="6"/>
  <c r="H645" i="6"/>
  <c r="H646" i="6"/>
  <c r="H647" i="6"/>
  <c r="H648" i="6"/>
  <c r="H649" i="6"/>
  <c r="H651" i="6"/>
  <c r="H652" i="6"/>
  <c r="H654" i="6"/>
  <c r="H656" i="6"/>
  <c r="H657" i="6"/>
  <c r="H658" i="6"/>
  <c r="H660" i="6"/>
  <c r="H661" i="6"/>
  <c r="H662" i="6"/>
  <c r="H663" i="6"/>
  <c r="H664" i="6"/>
  <c r="H665" i="6"/>
  <c r="H666" i="6"/>
  <c r="H668" i="6"/>
  <c r="H669" i="6"/>
  <c r="H670" i="6"/>
  <c r="H673" i="6"/>
  <c r="H674" i="6"/>
  <c r="H675" i="6"/>
  <c r="H676" i="6"/>
  <c r="H677" i="6"/>
  <c r="H678" i="6"/>
  <c r="H679" i="6"/>
  <c r="H680" i="6"/>
  <c r="H681" i="6"/>
  <c r="H682" i="6"/>
  <c r="H683" i="6"/>
  <c r="H684" i="6"/>
  <c r="H685" i="6"/>
  <c r="H687" i="6"/>
  <c r="H688" i="6"/>
  <c r="H689" i="6"/>
  <c r="H690" i="6"/>
  <c r="H691" i="6"/>
  <c r="H692" i="6"/>
  <c r="H693" i="6"/>
  <c r="H694" i="6"/>
  <c r="H695" i="6"/>
  <c r="H696" i="6"/>
  <c r="H697" i="6"/>
  <c r="H698" i="6"/>
  <c r="H699" i="6"/>
  <c r="H700" i="6"/>
  <c r="H701" i="6"/>
  <c r="H702" i="6"/>
  <c r="H704" i="6"/>
  <c r="H705" i="6"/>
  <c r="H706" i="6"/>
  <c r="H707" i="6"/>
  <c r="H708" i="6"/>
  <c r="H709" i="6"/>
  <c r="H710" i="6"/>
  <c r="H711" i="6"/>
  <c r="H712" i="6"/>
  <c r="H713" i="6"/>
  <c r="H714" i="6"/>
  <c r="H715" i="6"/>
  <c r="H716" i="6"/>
  <c r="H717" i="6"/>
  <c r="H718" i="6"/>
  <c r="H719" i="6"/>
  <c r="H720" i="6"/>
  <c r="H722" i="6"/>
  <c r="H723" i="6"/>
  <c r="H724" i="6"/>
  <c r="H725" i="6"/>
  <c r="H726" i="6"/>
  <c r="H727" i="6"/>
  <c r="H728" i="6"/>
  <c r="H729" i="6"/>
  <c r="H730" i="6"/>
  <c r="H7" i="6"/>
  <c r="H8" i="9"/>
  <c r="H9" i="9"/>
  <c r="H11" i="9"/>
  <c r="H12" i="9"/>
  <c r="H13" i="9"/>
  <c r="H14" i="9"/>
  <c r="H15" i="9"/>
  <c r="H16" i="9"/>
  <c r="H17" i="9"/>
  <c r="H19" i="9"/>
  <c r="H20" i="9"/>
  <c r="H21" i="9"/>
  <c r="H22" i="9"/>
  <c r="H23" i="9"/>
  <c r="H24" i="9"/>
  <c r="H26" i="9"/>
  <c r="H27" i="9"/>
  <c r="H28" i="9"/>
  <c r="H29" i="9"/>
  <c r="H30" i="9"/>
  <c r="H31" i="9"/>
  <c r="H32" i="9"/>
  <c r="H33" i="9"/>
  <c r="H34" i="9"/>
  <c r="H35" i="9"/>
  <c r="H36" i="9"/>
  <c r="H37" i="9"/>
  <c r="H38" i="9"/>
  <c r="H39" i="9"/>
  <c r="H40" i="9"/>
  <c r="H42" i="9"/>
  <c r="H43" i="9"/>
  <c r="H44" i="9"/>
  <c r="H45" i="9"/>
  <c r="H47" i="9"/>
  <c r="H48" i="9"/>
  <c r="H49" i="9"/>
  <c r="H50" i="9"/>
  <c r="H51" i="9"/>
  <c r="H52" i="9"/>
  <c r="H54" i="9"/>
  <c r="H55" i="9"/>
  <c r="H56" i="9"/>
  <c r="H57" i="9"/>
  <c r="H58" i="9"/>
  <c r="H59" i="9"/>
  <c r="H60" i="9"/>
  <c r="H61" i="9"/>
  <c r="H62" i="9"/>
  <c r="H63" i="9"/>
  <c r="H65" i="9"/>
  <c r="H66" i="9"/>
  <c r="H67" i="9"/>
  <c r="H68" i="9"/>
  <c r="H69" i="9"/>
  <c r="H70" i="9"/>
  <c r="H71" i="9"/>
  <c r="H72" i="9"/>
  <c r="H73" i="9"/>
  <c r="H74" i="9"/>
  <c r="H76" i="9"/>
  <c r="H77" i="9"/>
  <c r="H78" i="9"/>
  <c r="H79" i="9"/>
  <c r="H80" i="9"/>
  <c r="H81" i="9"/>
  <c r="H82" i="9"/>
  <c r="H83" i="9"/>
  <c r="H86" i="9"/>
  <c r="H87" i="9"/>
  <c r="H88" i="9"/>
  <c r="H89" i="9"/>
  <c r="H90" i="9"/>
  <c r="H91" i="9"/>
  <c r="H93" i="9"/>
  <c r="H94" i="9"/>
  <c r="H95" i="9"/>
  <c r="H96" i="9"/>
  <c r="H97" i="9"/>
  <c r="H98" i="9"/>
  <c r="H100" i="9"/>
  <c r="H101" i="9"/>
  <c r="H102" i="9"/>
  <c r="H103" i="9"/>
  <c r="H104" i="9"/>
  <c r="H107" i="9"/>
  <c r="H108" i="9"/>
  <c r="H109" i="9"/>
  <c r="H110" i="9"/>
  <c r="H111" i="9"/>
  <c r="H112" i="9"/>
  <c r="H113" i="9"/>
  <c r="H114" i="9"/>
  <c r="H115" i="9"/>
  <c r="H116" i="9"/>
  <c r="H118" i="9"/>
  <c r="H119" i="9"/>
  <c r="H120" i="9"/>
  <c r="H121" i="9"/>
  <c r="H122" i="9"/>
  <c r="H123" i="9"/>
  <c r="H124" i="9"/>
  <c r="H125" i="9"/>
  <c r="H126" i="9"/>
  <c r="H127" i="9"/>
  <c r="H128" i="9"/>
  <c r="H129" i="9"/>
  <c r="H130" i="9"/>
  <c r="H131" i="9"/>
  <c r="H132" i="9"/>
  <c r="H134" i="9"/>
  <c r="H135" i="9"/>
  <c r="H138" i="9"/>
  <c r="H139" i="9"/>
  <c r="H140" i="9"/>
  <c r="H141" i="9"/>
  <c r="H142" i="9"/>
  <c r="H143" i="9"/>
  <c r="H144" i="9"/>
  <c r="H145" i="9"/>
  <c r="H146" i="9"/>
  <c r="H147" i="9"/>
  <c r="H148" i="9"/>
  <c r="H149" i="9"/>
  <c r="H150" i="9"/>
  <c r="H151" i="9"/>
  <c r="H152" i="9"/>
  <c r="H153" i="9"/>
  <c r="H154" i="9"/>
  <c r="H155" i="9"/>
  <c r="H156" i="9"/>
  <c r="H157" i="9"/>
  <c r="H158" i="9"/>
  <c r="H159" i="9"/>
  <c r="H160" i="9"/>
  <c r="H163" i="9"/>
  <c r="H164" i="9"/>
  <c r="H165" i="9"/>
  <c r="H166" i="9"/>
  <c r="H167" i="9"/>
  <c r="H169" i="9"/>
  <c r="H170" i="9"/>
  <c r="H171" i="9"/>
  <c r="H172" i="9"/>
  <c r="H173" i="9"/>
  <c r="H174" i="9"/>
  <c r="H175" i="9"/>
  <c r="H176" i="9"/>
  <c r="H178" i="9"/>
  <c r="H179" i="9"/>
  <c r="H180" i="9"/>
  <c r="H181" i="9"/>
  <c r="H182" i="9"/>
  <c r="H183" i="9"/>
  <c r="H186" i="9"/>
  <c r="H187" i="9"/>
  <c r="H188" i="9"/>
  <c r="H190" i="9"/>
  <c r="H191" i="9"/>
  <c r="H192" i="9"/>
  <c r="H193" i="9"/>
  <c r="H194" i="9"/>
  <c r="H195" i="9"/>
  <c r="H196" i="9"/>
  <c r="H197" i="9"/>
  <c r="H198" i="9"/>
  <c r="H199" i="9"/>
  <c r="H200" i="9"/>
  <c r="H201" i="9"/>
  <c r="H202" i="9"/>
  <c r="H203" i="9"/>
  <c r="H204" i="9"/>
  <c r="H205" i="9"/>
  <c r="H206" i="9"/>
  <c r="H207" i="9"/>
  <c r="H208" i="9"/>
  <c r="H209" i="9"/>
  <c r="H211" i="9"/>
  <c r="H212" i="9"/>
  <c r="H213" i="9"/>
  <c r="H214" i="9"/>
  <c r="H215" i="9"/>
  <c r="H216" i="9"/>
  <c r="H217" i="9"/>
  <c r="H218" i="9"/>
  <c r="H219" i="9"/>
  <c r="H220" i="9"/>
  <c r="H221" i="9"/>
  <c r="H222" i="9"/>
  <c r="H223" i="9"/>
  <c r="H224" i="9"/>
  <c r="H226" i="9"/>
  <c r="H227" i="9"/>
  <c r="H228" i="9"/>
  <c r="H229" i="9"/>
  <c r="H230" i="9"/>
  <c r="H231" i="9"/>
  <c r="H232" i="9"/>
  <c r="H233" i="9"/>
  <c r="H234" i="9"/>
  <c r="H235" i="9"/>
  <c r="H236" i="9"/>
  <c r="H237" i="9"/>
  <c r="H239" i="9"/>
  <c r="H240" i="9"/>
  <c r="H241" i="9"/>
  <c r="H242" i="9"/>
  <c r="H243" i="9"/>
  <c r="H244" i="9"/>
  <c r="H245" i="9"/>
  <c r="H246" i="9"/>
  <c r="H247" i="9"/>
  <c r="H248" i="9"/>
  <c r="H249" i="9"/>
  <c r="H251" i="9"/>
  <c r="H252" i="9"/>
  <c r="H253" i="9"/>
  <c r="H254" i="9"/>
  <c r="H255" i="9"/>
  <c r="H256" i="9"/>
  <c r="H257" i="9"/>
  <c r="H260" i="9"/>
  <c r="H261" i="9"/>
  <c r="H262" i="9"/>
  <c r="H263" i="9"/>
  <c r="H264" i="9"/>
  <c r="H266" i="9"/>
  <c r="H267" i="9"/>
  <c r="H268" i="9"/>
  <c r="H269" i="9"/>
  <c r="H270" i="9"/>
  <c r="H271" i="9"/>
  <c r="H272" i="9"/>
  <c r="H273" i="9"/>
  <c r="H274" i="9"/>
  <c r="H275" i="9"/>
  <c r="H276" i="9"/>
  <c r="H277" i="9"/>
  <c r="H279" i="9"/>
  <c r="H280" i="9"/>
  <c r="H284" i="9"/>
  <c r="H285" i="9"/>
  <c r="H286" i="9"/>
  <c r="H287" i="9"/>
  <c r="H288" i="9"/>
  <c r="H289" i="9"/>
  <c r="H290" i="9"/>
  <c r="H291" i="9"/>
  <c r="H292" i="9"/>
  <c r="H293" i="9"/>
  <c r="H294" i="9"/>
  <c r="H296" i="9"/>
  <c r="H297" i="9"/>
  <c r="H298" i="9"/>
  <c r="H299" i="9"/>
  <c r="H300" i="9"/>
  <c r="H301" i="9"/>
  <c r="H302" i="9"/>
  <c r="H303" i="9"/>
  <c r="H304" i="9"/>
  <c r="H305" i="9"/>
  <c r="H306" i="9"/>
  <c r="H307" i="9"/>
  <c r="H308" i="9"/>
  <c r="H309" i="9"/>
  <c r="H311" i="9"/>
  <c r="H312" i="9"/>
  <c r="H313" i="9"/>
  <c r="H314" i="9"/>
  <c r="H315" i="9"/>
  <c r="H316" i="9"/>
  <c r="H317" i="9"/>
  <c r="H318" i="9"/>
  <c r="H319" i="9"/>
  <c r="H320" i="9"/>
  <c r="H321" i="9"/>
  <c r="H322" i="9"/>
  <c r="H323" i="9"/>
  <c r="H324" i="9"/>
  <c r="H326" i="9"/>
  <c r="H327" i="9"/>
  <c r="H328" i="9"/>
  <c r="H329" i="9"/>
  <c r="H330" i="9"/>
  <c r="H331" i="9"/>
  <c r="H332" i="9"/>
  <c r="H333" i="9"/>
  <c r="H334" i="9"/>
  <c r="H335" i="9"/>
  <c r="H336" i="9"/>
  <c r="H337" i="9"/>
  <c r="H339" i="9"/>
  <c r="H340" i="9"/>
  <c r="H341" i="9"/>
  <c r="H342" i="9"/>
  <c r="H343" i="9"/>
  <c r="H344" i="9"/>
  <c r="H346" i="9"/>
  <c r="H347" i="9"/>
  <c r="H348" i="9"/>
  <c r="H349" i="9"/>
  <c r="H350" i="9"/>
  <c r="H351" i="9"/>
  <c r="H352" i="9"/>
  <c r="H353" i="9"/>
  <c r="H354" i="9"/>
  <c r="H355" i="9"/>
  <c r="H356" i="9"/>
  <c r="H357" i="9"/>
  <c r="H358" i="9"/>
  <c r="H359" i="9"/>
  <c r="H360" i="9"/>
  <c r="H361" i="9"/>
  <c r="H364" i="9"/>
  <c r="H365" i="9"/>
  <c r="H366" i="9"/>
  <c r="H367" i="9"/>
  <c r="H368" i="9"/>
  <c r="H369" i="9"/>
  <c r="H370" i="9"/>
  <c r="H371" i="9"/>
  <c r="H373" i="9"/>
  <c r="H374" i="9"/>
  <c r="H375" i="9"/>
  <c r="H376" i="9"/>
  <c r="H377" i="9"/>
  <c r="H378" i="9"/>
  <c r="H379" i="9"/>
  <c r="H380" i="9"/>
  <c r="H381" i="9"/>
  <c r="H382" i="9"/>
  <c r="H383" i="9"/>
  <c r="H385" i="9"/>
  <c r="H386" i="9"/>
  <c r="H387" i="9"/>
  <c r="H388" i="9"/>
  <c r="H389" i="9"/>
  <c r="H390" i="9"/>
  <c r="H392" i="9"/>
  <c r="H393" i="9"/>
  <c r="H394" i="9"/>
  <c r="H395" i="9"/>
  <c r="H396" i="9"/>
  <c r="H397" i="9"/>
  <c r="H399" i="9"/>
  <c r="H400" i="9"/>
  <c r="H401" i="9"/>
  <c r="H402" i="9"/>
  <c r="H403" i="9"/>
  <c r="H404" i="9"/>
  <c r="H405" i="9"/>
  <c r="H406" i="9"/>
  <c r="H407" i="9"/>
  <c r="H410" i="9"/>
  <c r="H412" i="9"/>
  <c r="H413" i="9"/>
  <c r="H414" i="9"/>
  <c r="H416" i="9"/>
  <c r="H417" i="9"/>
  <c r="H418" i="9"/>
  <c r="H419" i="9"/>
  <c r="H420" i="9"/>
  <c r="H421" i="9"/>
  <c r="H422" i="9"/>
  <c r="H423" i="9"/>
  <c r="H424" i="9"/>
  <c r="H425" i="9"/>
  <c r="H426" i="9"/>
  <c r="H427" i="9"/>
  <c r="H428" i="9"/>
  <c r="H429" i="9"/>
  <c r="H431" i="9"/>
  <c r="H432" i="9"/>
  <c r="H433" i="9"/>
  <c r="H434" i="9"/>
  <c r="H435" i="9"/>
  <c r="H436" i="9"/>
  <c r="H437" i="9"/>
  <c r="H438" i="9"/>
  <c r="H439" i="9"/>
  <c r="H440" i="9"/>
  <c r="H441" i="9"/>
  <c r="H442" i="9"/>
  <c r="H443" i="9"/>
  <c r="H444" i="9"/>
  <c r="H445" i="9"/>
  <c r="H446" i="9"/>
  <c r="H449" i="9"/>
  <c r="H450" i="9"/>
  <c r="H451" i="9"/>
  <c r="H452" i="9"/>
  <c r="H453" i="9"/>
  <c r="H454" i="9"/>
  <c r="H455" i="9"/>
  <c r="H456" i="9"/>
  <c r="H457" i="9"/>
  <c r="H458" i="9"/>
  <c r="H459" i="9"/>
  <c r="H460" i="9"/>
  <c r="H462" i="9"/>
  <c r="H463" i="9"/>
  <c r="H464" i="9"/>
  <c r="H465" i="9"/>
  <c r="H466" i="9"/>
  <c r="H467" i="9"/>
  <c r="H468" i="9"/>
  <c r="H469" i="9"/>
  <c r="H470" i="9"/>
  <c r="H471" i="9"/>
  <c r="H472" i="9"/>
  <c r="H473" i="9"/>
  <c r="H474" i="9"/>
  <c r="H475" i="9"/>
  <c r="H476" i="9"/>
  <c r="H477" i="9"/>
  <c r="H478" i="9"/>
  <c r="H479" i="9"/>
  <c r="H480" i="9"/>
  <c r="H481" i="9"/>
  <c r="H482" i="9"/>
  <c r="H483" i="9"/>
  <c r="H484" i="9"/>
  <c r="H485" i="9"/>
  <c r="H486" i="9"/>
  <c r="H487" i="9"/>
  <c r="H488" i="9"/>
  <c r="H489" i="9"/>
  <c r="H490" i="9"/>
  <c r="H491" i="9"/>
  <c r="H492" i="9"/>
  <c r="H494" i="9"/>
  <c r="H495" i="9"/>
  <c r="H496" i="9"/>
  <c r="H497" i="9"/>
  <c r="H498" i="9"/>
  <c r="H499" i="9"/>
  <c r="H500" i="9"/>
  <c r="H501" i="9"/>
  <c r="H502" i="9"/>
  <c r="H503" i="9"/>
  <c r="H504" i="9"/>
  <c r="H505" i="9"/>
  <c r="H506" i="9"/>
  <c r="H507" i="9"/>
  <c r="H508" i="9"/>
  <c r="H509" i="9"/>
  <c r="H511" i="9"/>
  <c r="H512" i="9"/>
  <c r="H513" i="9"/>
  <c r="H514" i="9"/>
  <c r="H515" i="9"/>
  <c r="H516" i="9"/>
  <c r="H517" i="9"/>
  <c r="H520" i="9"/>
  <c r="H521" i="9"/>
  <c r="H522" i="9"/>
  <c r="H523" i="9"/>
  <c r="H524" i="9"/>
  <c r="H526" i="9"/>
  <c r="H527" i="9"/>
  <c r="H528" i="9"/>
  <c r="H529" i="9"/>
  <c r="H530" i="9"/>
  <c r="H531" i="9"/>
  <c r="H532" i="9"/>
  <c r="H534" i="9"/>
  <c r="H535" i="9"/>
  <c r="H536" i="9"/>
  <c r="H538" i="9"/>
  <c r="H539" i="9"/>
  <c r="H540" i="9"/>
  <c r="H541" i="9"/>
  <c r="H542" i="9"/>
  <c r="H543" i="9"/>
  <c r="H544" i="9"/>
  <c r="H546" i="9"/>
  <c r="H547" i="9"/>
  <c r="H548" i="9"/>
  <c r="H549" i="9"/>
  <c r="H550" i="9"/>
  <c r="H551" i="9"/>
  <c r="H552" i="9"/>
  <c r="H553" i="9"/>
  <c r="H554" i="9"/>
  <c r="H555" i="9"/>
  <c r="H556" i="9"/>
  <c r="H557" i="9"/>
  <c r="H561" i="9"/>
  <c r="H562" i="9"/>
  <c r="H563" i="9"/>
  <c r="H565" i="9"/>
  <c r="H566" i="9"/>
  <c r="H567" i="9"/>
  <c r="H568" i="9"/>
  <c r="H569" i="9"/>
  <c r="H570" i="9"/>
  <c r="H571" i="9"/>
  <c r="H572" i="9"/>
  <c r="H573" i="9"/>
  <c r="H575" i="9"/>
  <c r="H576" i="9"/>
  <c r="H577" i="9"/>
  <c r="H578" i="9"/>
  <c r="H580" i="9"/>
  <c r="H581" i="9"/>
  <c r="H582" i="9"/>
  <c r="H583" i="9"/>
  <c r="H584" i="9"/>
  <c r="H585" i="9"/>
  <c r="H588" i="9"/>
  <c r="H589" i="9"/>
  <c r="H590" i="9"/>
  <c r="H591" i="9"/>
  <c r="H592" i="9"/>
  <c r="H593" i="9"/>
  <c r="H595" i="9"/>
  <c r="H596" i="9"/>
  <c r="H597" i="9"/>
  <c r="H598" i="9"/>
  <c r="H599" i="9"/>
  <c r="H600" i="9"/>
  <c r="H601" i="9"/>
  <c r="H602" i="9"/>
  <c r="H603" i="9"/>
  <c r="H604" i="9"/>
  <c r="H606" i="9"/>
  <c r="H607" i="9"/>
  <c r="H608" i="9"/>
  <c r="H609" i="9"/>
  <c r="H610" i="9"/>
  <c r="H611" i="9"/>
  <c r="H612" i="9"/>
  <c r="H613" i="9"/>
  <c r="H614" i="9"/>
  <c r="H615" i="9"/>
  <c r="H616" i="9"/>
  <c r="H617" i="9"/>
  <c r="H618" i="9"/>
  <c r="H619" i="9"/>
  <c r="H620" i="9"/>
  <c r="H621" i="9"/>
  <c r="H624" i="9"/>
  <c r="H625" i="9"/>
  <c r="H626" i="9"/>
  <c r="H627" i="9"/>
  <c r="H628" i="9"/>
  <c r="H629" i="9"/>
  <c r="H630" i="9"/>
  <c r="H631" i="9"/>
  <c r="H632" i="9"/>
  <c r="H633" i="9"/>
  <c r="H634" i="9"/>
  <c r="H635" i="9"/>
  <c r="H636" i="9"/>
  <c r="H637" i="9"/>
  <c r="H638" i="9"/>
  <c r="H639" i="9"/>
  <c r="H640" i="9"/>
  <c r="H641" i="9"/>
  <c r="H642" i="9"/>
  <c r="H643" i="9"/>
  <c r="H644" i="9"/>
  <c r="H645" i="9"/>
  <c r="H646" i="9"/>
  <c r="H648" i="9"/>
  <c r="H649" i="9"/>
  <c r="H650" i="9"/>
  <c r="H652" i="9"/>
  <c r="H653" i="9"/>
  <c r="H654" i="9"/>
  <c r="H655" i="9"/>
  <c r="H656" i="9"/>
  <c r="H657" i="9"/>
  <c r="H659" i="9"/>
  <c r="H660" i="9"/>
  <c r="H661" i="9"/>
  <c r="H662" i="9"/>
  <c r="H663" i="9"/>
  <c r="H664" i="9"/>
  <c r="H665" i="9"/>
  <c r="H666" i="9"/>
  <c r="H667" i="9"/>
  <c r="H670" i="9"/>
  <c r="H671" i="9"/>
  <c r="H672" i="9"/>
  <c r="H673" i="9"/>
  <c r="H674" i="9"/>
  <c r="H675" i="9"/>
  <c r="H676" i="9"/>
  <c r="H677" i="9"/>
  <c r="H678" i="9"/>
  <c r="H679" i="9"/>
  <c r="H680" i="9"/>
  <c r="H681" i="9"/>
  <c r="H682" i="9"/>
  <c r="H683" i="9"/>
  <c r="H684" i="9"/>
  <c r="H685" i="9"/>
  <c r="H686" i="9"/>
  <c r="H687" i="9"/>
  <c r="H688" i="9"/>
  <c r="H689" i="9"/>
  <c r="H691" i="9"/>
  <c r="H692" i="9"/>
  <c r="H693" i="9"/>
  <c r="H694" i="9"/>
  <c r="H695" i="9"/>
  <c r="H696" i="9"/>
  <c r="H699" i="9"/>
  <c r="H700" i="9"/>
  <c r="H701" i="9"/>
  <c r="H702" i="9"/>
  <c r="H703" i="9"/>
  <c r="H704" i="9"/>
  <c r="H705" i="9"/>
  <c r="H706" i="9"/>
  <c r="H707" i="9"/>
  <c r="H708" i="9"/>
  <c r="H709" i="9"/>
  <c r="H710" i="9"/>
  <c r="H711" i="9"/>
  <c r="H712" i="9"/>
  <c r="H713" i="9"/>
  <c r="H714" i="9"/>
  <c r="H715" i="9"/>
  <c r="H716" i="9"/>
  <c r="H717" i="9"/>
  <c r="H718" i="9"/>
  <c r="H720" i="9"/>
  <c r="H721" i="9"/>
  <c r="H722" i="9"/>
  <c r="H723" i="9"/>
  <c r="H724" i="9"/>
  <c r="H725" i="9"/>
  <c r="H726" i="9"/>
  <c r="H727" i="9"/>
  <c r="H728" i="9"/>
  <c r="H729" i="9"/>
  <c r="H730" i="9"/>
  <c r="H731" i="9"/>
  <c r="H732" i="9"/>
  <c r="H733" i="9"/>
  <c r="H734" i="9"/>
  <c r="H735" i="9"/>
  <c r="H738" i="9"/>
  <c r="H739" i="9"/>
  <c r="H740" i="9"/>
  <c r="H741" i="9"/>
  <c r="H742" i="9"/>
  <c r="H744" i="9"/>
  <c r="H745" i="9"/>
  <c r="H746" i="9"/>
  <c r="H747" i="9"/>
  <c r="H748" i="9"/>
  <c r="H749" i="9"/>
  <c r="H750" i="9"/>
  <c r="H752" i="9"/>
  <c r="H753" i="9"/>
  <c r="H754" i="9"/>
  <c r="H757" i="9"/>
  <c r="H758" i="9"/>
  <c r="H759" i="9"/>
  <c r="H760" i="9"/>
  <c r="H762" i="9"/>
  <c r="H763" i="9"/>
  <c r="H764" i="9"/>
  <c r="H765" i="9"/>
  <c r="H766" i="9"/>
  <c r="H767" i="9"/>
  <c r="H768" i="9"/>
  <c r="H769" i="9"/>
  <c r="H770" i="9"/>
  <c r="H772" i="9"/>
  <c r="H773" i="9"/>
  <c r="H774" i="9"/>
  <c r="H775" i="9"/>
  <c r="H776" i="9"/>
  <c r="H777" i="9"/>
  <c r="H778" i="9"/>
  <c r="H779" i="9"/>
  <c r="H780" i="9"/>
  <c r="H781" i="9"/>
  <c r="H782" i="9"/>
  <c r="H783" i="9"/>
  <c r="H784" i="9"/>
  <c r="H785" i="9"/>
  <c r="H786" i="9"/>
  <c r="H787" i="9"/>
  <c r="H788" i="9"/>
  <c r="H789" i="9"/>
  <c r="H790" i="9"/>
  <c r="H792" i="9"/>
  <c r="H793" i="9"/>
  <c r="H794" i="9"/>
  <c r="H795" i="9"/>
  <c r="H796" i="9"/>
  <c r="H797" i="9"/>
  <c r="H798" i="9"/>
  <c r="H799" i="9"/>
  <c r="H800" i="9"/>
  <c r="H801" i="9"/>
  <c r="H802" i="9"/>
  <c r="H803" i="9"/>
  <c r="H804" i="9"/>
  <c r="H805" i="9"/>
  <c r="H806" i="9"/>
  <c r="H807" i="9"/>
  <c r="H7" i="9"/>
  <c r="H8" i="3"/>
  <c r="H9" i="3"/>
  <c r="H10" i="3"/>
  <c r="H11" i="3"/>
  <c r="H12" i="3"/>
  <c r="H13" i="3"/>
  <c r="H14" i="3"/>
  <c r="H15" i="3"/>
  <c r="H17" i="3"/>
  <c r="H18" i="3"/>
  <c r="H19" i="3"/>
  <c r="H20" i="3"/>
  <c r="H21" i="3"/>
  <c r="H22" i="3"/>
  <c r="H23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9" i="3"/>
  <c r="H40" i="3"/>
  <c r="H41" i="3"/>
  <c r="H42" i="3"/>
  <c r="H43" i="3"/>
  <c r="H44" i="3"/>
  <c r="H46" i="3"/>
  <c r="H47" i="3"/>
  <c r="H48" i="3"/>
  <c r="H49" i="3"/>
  <c r="H50" i="3"/>
  <c r="H51" i="3"/>
  <c r="H53" i="3"/>
  <c r="H54" i="3"/>
  <c r="H55" i="3"/>
  <c r="H56" i="3"/>
  <c r="H57" i="3"/>
  <c r="H58" i="3"/>
  <c r="H62" i="3"/>
  <c r="H63" i="3"/>
  <c r="H64" i="3"/>
  <c r="H65" i="3"/>
  <c r="H66" i="3"/>
  <c r="H67" i="3"/>
  <c r="H68" i="3"/>
  <c r="H69" i="3"/>
  <c r="H73" i="3"/>
  <c r="H74" i="3"/>
  <c r="H75" i="3"/>
  <c r="H76" i="3"/>
  <c r="H77" i="3"/>
  <c r="H78" i="3"/>
  <c r="H79" i="3"/>
  <c r="H80" i="3"/>
  <c r="H81" i="3"/>
  <c r="H82" i="3"/>
  <c r="H83" i="3"/>
  <c r="H84" i="3"/>
  <c r="H85" i="3"/>
  <c r="H87" i="3"/>
  <c r="H88" i="3"/>
  <c r="H89" i="3"/>
  <c r="H90" i="3"/>
  <c r="H91" i="3"/>
  <c r="H92" i="3"/>
  <c r="H93" i="3"/>
  <c r="H94" i="3"/>
  <c r="H95" i="3"/>
  <c r="H96" i="3"/>
  <c r="H97" i="3"/>
  <c r="H99" i="3"/>
  <c r="H100" i="3"/>
  <c r="H101" i="3"/>
  <c r="H102" i="3"/>
  <c r="H103" i="3"/>
  <c r="H104" i="3"/>
  <c r="H105" i="3"/>
  <c r="H106" i="3"/>
  <c r="H107" i="3"/>
  <c r="H108" i="3"/>
  <c r="H110" i="3"/>
  <c r="H111" i="3"/>
  <c r="H112" i="3"/>
  <c r="H113" i="3"/>
  <c r="H116" i="3"/>
  <c r="H117" i="3"/>
  <c r="H118" i="3"/>
  <c r="H119" i="3"/>
  <c r="H120" i="3"/>
  <c r="H121" i="3"/>
  <c r="H122" i="3"/>
  <c r="H123" i="3"/>
  <c r="H124" i="3"/>
  <c r="H125" i="3"/>
  <c r="H126" i="3"/>
  <c r="H127" i="3"/>
  <c r="H128" i="3"/>
  <c r="H129" i="3"/>
  <c r="H131" i="3"/>
  <c r="H133" i="3"/>
  <c r="H134" i="3"/>
  <c r="H135" i="3"/>
  <c r="H136" i="3"/>
  <c r="H138" i="3"/>
  <c r="H140" i="3"/>
  <c r="H142" i="3"/>
  <c r="H143" i="3"/>
  <c r="H144" i="3"/>
  <c r="H145" i="3"/>
  <c r="H146" i="3"/>
  <c r="H147" i="3"/>
  <c r="H148" i="3"/>
  <c r="H149" i="3"/>
  <c r="H151" i="3"/>
  <c r="H152" i="3"/>
  <c r="H153" i="3"/>
  <c r="H154" i="3"/>
  <c r="H155" i="3"/>
  <c r="H156" i="3"/>
  <c r="H157" i="3"/>
  <c r="H158" i="3"/>
  <c r="H159" i="3"/>
  <c r="H160" i="3"/>
  <c r="H162" i="3"/>
  <c r="H163" i="3"/>
  <c r="H164" i="3"/>
  <c r="H165" i="3"/>
  <c r="H166" i="3"/>
  <c r="H167" i="3"/>
  <c r="H168" i="3"/>
  <c r="H171" i="3"/>
  <c r="H172" i="3"/>
  <c r="H173" i="3"/>
  <c r="H174" i="3"/>
  <c r="H175" i="3"/>
  <c r="H176" i="3"/>
  <c r="H178" i="3"/>
  <c r="H179" i="3"/>
  <c r="H180" i="3"/>
  <c r="H181" i="3"/>
  <c r="H183" i="3"/>
  <c r="H184" i="3"/>
  <c r="H185" i="3"/>
  <c r="H186" i="3"/>
  <c r="H187" i="3"/>
  <c r="H188" i="3"/>
  <c r="H189" i="3"/>
  <c r="H190" i="3"/>
  <c r="H191" i="3"/>
  <c r="H194" i="3"/>
  <c r="H195" i="3"/>
  <c r="H196" i="3"/>
  <c r="H197" i="3"/>
  <c r="H201" i="3"/>
  <c r="H202" i="3"/>
  <c r="H203" i="3"/>
  <c r="H204" i="3"/>
  <c r="H205" i="3"/>
  <c r="H206" i="3"/>
  <c r="H207" i="3"/>
  <c r="H208" i="3"/>
  <c r="H209" i="3"/>
  <c r="H210" i="3"/>
  <c r="H211" i="3"/>
  <c r="H213" i="3"/>
  <c r="H214" i="3"/>
  <c r="H215" i="3"/>
  <c r="H216" i="3"/>
  <c r="H217" i="3"/>
  <c r="H218" i="3"/>
  <c r="H219" i="3"/>
  <c r="H220" i="3"/>
  <c r="H221" i="3"/>
  <c r="H222" i="3"/>
  <c r="H223" i="3"/>
  <c r="H225" i="3"/>
  <c r="H226" i="3"/>
  <c r="H227" i="3"/>
  <c r="H228" i="3"/>
  <c r="H229" i="3"/>
  <c r="H230" i="3"/>
  <c r="H231" i="3"/>
  <c r="H232" i="3"/>
  <c r="H233" i="3"/>
  <c r="H234" i="3"/>
  <c r="H235" i="3"/>
  <c r="H237" i="3"/>
  <c r="H240" i="3"/>
  <c r="H241" i="3"/>
  <c r="H242" i="3"/>
  <c r="H243" i="3"/>
  <c r="H244" i="3"/>
  <c r="H245" i="3"/>
  <c r="H246" i="3"/>
  <c r="H247" i="3"/>
  <c r="H248" i="3"/>
  <c r="H249" i="3"/>
  <c r="H250" i="3"/>
  <c r="H251" i="3"/>
  <c r="H252" i="3"/>
  <c r="H253" i="3"/>
  <c r="H254" i="3"/>
  <c r="H257" i="3"/>
  <c r="H258" i="3"/>
  <c r="H259" i="3"/>
  <c r="H260" i="3"/>
  <c r="H261" i="3"/>
  <c r="H262" i="3"/>
  <c r="H263" i="3"/>
  <c r="H264" i="3"/>
  <c r="H265" i="3"/>
  <c r="H266" i="3"/>
  <c r="H267" i="3"/>
  <c r="H268" i="3"/>
  <c r="H269" i="3"/>
  <c r="H271" i="3"/>
  <c r="H272" i="3"/>
  <c r="H273" i="3"/>
  <c r="H275" i="3"/>
  <c r="H276" i="3"/>
  <c r="H277" i="3"/>
  <c r="H278" i="3"/>
  <c r="H279" i="3"/>
  <c r="H280" i="3"/>
  <c r="H284" i="3"/>
  <c r="H285" i="3"/>
  <c r="H286" i="3"/>
  <c r="H287" i="3"/>
  <c r="H288" i="3"/>
  <c r="H289" i="3"/>
  <c r="H290" i="3"/>
  <c r="H291" i="3"/>
  <c r="H292" i="3"/>
  <c r="H293" i="3"/>
  <c r="H294" i="3"/>
  <c r="H295" i="3"/>
  <c r="H296" i="3"/>
  <c r="H298" i="3"/>
  <c r="H299" i="3"/>
  <c r="H300" i="3"/>
  <c r="H301" i="3"/>
  <c r="H302" i="3"/>
  <c r="H303" i="3"/>
  <c r="H304" i="3"/>
  <c r="H305" i="3"/>
  <c r="H306" i="3"/>
  <c r="H308" i="3"/>
  <c r="H310" i="3"/>
  <c r="H311" i="3"/>
  <c r="H312" i="3"/>
  <c r="H314" i="3"/>
  <c r="H316" i="3"/>
  <c r="H317" i="3"/>
  <c r="H318" i="3"/>
  <c r="H319" i="3"/>
  <c r="H320" i="3"/>
  <c r="H321" i="3"/>
  <c r="H322" i="3"/>
  <c r="H323" i="3"/>
  <c r="H325" i="3"/>
  <c r="H326" i="3"/>
  <c r="H327" i="3"/>
  <c r="H328" i="3"/>
  <c r="H329" i="3"/>
  <c r="H330" i="3"/>
  <c r="H331" i="3"/>
  <c r="H334" i="3"/>
  <c r="H335" i="3"/>
  <c r="H336" i="3"/>
  <c r="H7" i="3"/>
  <c r="H650" i="12"/>
  <c r="H8" i="12"/>
  <c r="H9" i="12"/>
  <c r="H10" i="12"/>
  <c r="H11" i="12"/>
  <c r="H12" i="12"/>
  <c r="H13" i="12"/>
  <c r="H14" i="12"/>
  <c r="H16" i="12"/>
  <c r="H17" i="12"/>
  <c r="H18" i="12"/>
  <c r="H19" i="12"/>
  <c r="H20" i="12"/>
  <c r="H21" i="12"/>
  <c r="H22" i="12"/>
  <c r="H23" i="12"/>
  <c r="H25" i="12"/>
  <c r="H26" i="12"/>
  <c r="H27" i="12"/>
  <c r="H28" i="12"/>
  <c r="H31" i="12"/>
  <c r="H32" i="12"/>
  <c r="H33" i="12"/>
  <c r="H34" i="12"/>
  <c r="H35" i="12"/>
  <c r="H36" i="12"/>
  <c r="H37" i="12"/>
  <c r="H38" i="12"/>
  <c r="H40" i="12"/>
  <c r="H41" i="12"/>
  <c r="H42" i="12"/>
  <c r="H43" i="12"/>
  <c r="H44" i="12"/>
  <c r="H45" i="12"/>
  <c r="H47" i="12"/>
  <c r="H48" i="12"/>
  <c r="H49" i="12"/>
  <c r="H50" i="12"/>
  <c r="H51" i="12"/>
  <c r="H52" i="12"/>
  <c r="H53" i="12"/>
  <c r="H55" i="12"/>
  <c r="H56" i="12"/>
  <c r="H57" i="12"/>
  <c r="H58" i="12"/>
  <c r="H59" i="12"/>
  <c r="H60" i="12"/>
  <c r="H62" i="12"/>
  <c r="H63" i="12"/>
  <c r="H64" i="12"/>
  <c r="H65" i="12"/>
  <c r="H66" i="12"/>
  <c r="H67" i="12"/>
  <c r="H68" i="12"/>
  <c r="H71" i="12"/>
  <c r="H72" i="12"/>
  <c r="H73" i="12"/>
  <c r="H74" i="12"/>
  <c r="H75" i="12"/>
  <c r="H76" i="12"/>
  <c r="H77" i="12"/>
  <c r="H79" i="12"/>
  <c r="H80" i="12"/>
  <c r="H81" i="12"/>
  <c r="H82" i="12"/>
  <c r="H83" i="12"/>
  <c r="H86" i="12"/>
  <c r="H87" i="12"/>
  <c r="H88" i="12"/>
  <c r="H89" i="12"/>
  <c r="H90" i="12"/>
  <c r="H91" i="12"/>
  <c r="H92" i="12"/>
  <c r="H93" i="12"/>
  <c r="H95" i="12"/>
  <c r="H96" i="12"/>
  <c r="H97" i="12"/>
  <c r="H98" i="12"/>
  <c r="H99" i="12"/>
  <c r="H100" i="12"/>
  <c r="H101" i="12"/>
  <c r="H102" i="12"/>
  <c r="H103" i="12"/>
  <c r="H104" i="12"/>
  <c r="H105" i="12"/>
  <c r="H106" i="12"/>
  <c r="H107" i="12"/>
  <c r="H108" i="12"/>
  <c r="H110" i="12"/>
  <c r="H111" i="12"/>
  <c r="H112" i="12"/>
  <c r="H113" i="12"/>
  <c r="H114" i="12"/>
  <c r="H117" i="12"/>
  <c r="H118" i="12"/>
  <c r="H119" i="12"/>
  <c r="H120" i="12"/>
  <c r="H121" i="12"/>
  <c r="H122" i="12"/>
  <c r="H123" i="12"/>
  <c r="H124" i="12"/>
  <c r="H126" i="12"/>
  <c r="H127" i="12"/>
  <c r="H128" i="12"/>
  <c r="H129" i="12"/>
  <c r="H130" i="12"/>
  <c r="H132" i="12"/>
  <c r="H133" i="12"/>
  <c r="H134" i="12"/>
  <c r="H135" i="12"/>
  <c r="H136" i="12"/>
  <c r="H137" i="12"/>
  <c r="H138" i="12"/>
  <c r="H141" i="12"/>
  <c r="H142" i="12"/>
  <c r="H143" i="12"/>
  <c r="H144" i="12"/>
  <c r="H146" i="12"/>
  <c r="H147" i="12"/>
  <c r="H148" i="12"/>
  <c r="H149" i="12"/>
  <c r="H150" i="12"/>
  <c r="H151" i="12"/>
  <c r="H153" i="12"/>
  <c r="H155" i="12"/>
  <c r="H156" i="12"/>
  <c r="H157" i="12"/>
  <c r="H158" i="12"/>
  <c r="H159" i="12"/>
  <c r="H160" i="12"/>
  <c r="H161" i="12"/>
  <c r="H162" i="12"/>
  <c r="H163" i="12"/>
  <c r="H164" i="12"/>
  <c r="H165" i="12"/>
  <c r="H166" i="12"/>
  <c r="H167" i="12"/>
  <c r="H168" i="12"/>
  <c r="H170" i="12"/>
  <c r="H171" i="12"/>
  <c r="H172" i="12"/>
  <c r="H173" i="12"/>
  <c r="H174" i="12"/>
  <c r="H175" i="12"/>
  <c r="H179" i="12"/>
  <c r="H180" i="12"/>
  <c r="H181" i="12"/>
  <c r="H182" i="12"/>
  <c r="H183" i="12"/>
  <c r="H184" i="12"/>
  <c r="H185" i="12"/>
  <c r="H186" i="12"/>
  <c r="H187" i="12"/>
  <c r="H189" i="12"/>
  <c r="H190" i="12"/>
  <c r="H191" i="12"/>
  <c r="H192" i="12"/>
  <c r="H194" i="12"/>
  <c r="H195" i="12"/>
  <c r="H196" i="12"/>
  <c r="H197" i="12"/>
  <c r="H198" i="12"/>
  <c r="H200" i="12"/>
  <c r="H201" i="12"/>
  <c r="H202" i="12"/>
  <c r="H203" i="12"/>
  <c r="H206" i="12"/>
  <c r="H207" i="12"/>
  <c r="H208" i="12"/>
  <c r="H210" i="12"/>
  <c r="H212" i="12"/>
  <c r="H213" i="12"/>
  <c r="H214" i="12"/>
  <c r="H215" i="12"/>
  <c r="H216" i="12"/>
  <c r="H217" i="12"/>
  <c r="H218" i="12"/>
  <c r="H219" i="12"/>
  <c r="H221" i="12"/>
  <c r="H222" i="12"/>
  <c r="H223" i="12"/>
  <c r="H225" i="12"/>
  <c r="H226" i="12"/>
  <c r="H228" i="12"/>
  <c r="H229" i="12"/>
  <c r="H230" i="12"/>
  <c r="H231" i="12"/>
  <c r="H232" i="12"/>
  <c r="H233" i="12"/>
  <c r="H234" i="12"/>
  <c r="H236" i="12"/>
  <c r="H237" i="12"/>
  <c r="H238" i="12"/>
  <c r="H239" i="12"/>
  <c r="H240" i="12"/>
  <c r="H241" i="12"/>
  <c r="H242" i="12"/>
  <c r="H243" i="12"/>
  <c r="H245" i="12"/>
  <c r="H246" i="12"/>
  <c r="H247" i="12"/>
  <c r="H248" i="12"/>
  <c r="H249" i="12"/>
  <c r="H250" i="12"/>
  <c r="H251" i="12"/>
  <c r="H253" i="12"/>
  <c r="H256" i="12"/>
  <c r="H257" i="12"/>
  <c r="H258" i="12"/>
  <c r="H259" i="12"/>
  <c r="H261" i="12"/>
  <c r="H262" i="12"/>
  <c r="H263" i="12"/>
  <c r="H264" i="12"/>
  <c r="H265" i="12"/>
  <c r="H267" i="12"/>
  <c r="H268" i="12"/>
  <c r="H269" i="12"/>
  <c r="H270" i="12"/>
  <c r="H271" i="12"/>
  <c r="H272" i="12"/>
  <c r="H273" i="12"/>
  <c r="H274" i="12"/>
  <c r="H275" i="12"/>
  <c r="H277" i="12"/>
  <c r="H278" i="12"/>
  <c r="H279" i="12"/>
  <c r="H280" i="12"/>
  <c r="H281" i="12"/>
  <c r="H282" i="12"/>
  <c r="H283" i="12"/>
  <c r="H284" i="12"/>
  <c r="H286" i="12"/>
  <c r="H287" i="12"/>
  <c r="H288" i="12"/>
  <c r="H289" i="12"/>
  <c r="H290" i="12"/>
  <c r="H291" i="12"/>
  <c r="H292" i="12"/>
  <c r="H293" i="12"/>
  <c r="H294" i="12"/>
  <c r="H297" i="12"/>
  <c r="H298" i="12"/>
  <c r="H300" i="12"/>
  <c r="H301" i="12"/>
  <c r="H302" i="12"/>
  <c r="H303" i="12"/>
  <c r="H304" i="12"/>
  <c r="H305" i="12"/>
  <c r="H306" i="12"/>
  <c r="H308" i="12"/>
  <c r="H309" i="12"/>
  <c r="H310" i="12"/>
  <c r="H311" i="12"/>
  <c r="H312" i="12"/>
  <c r="H315" i="12"/>
  <c r="H316" i="12"/>
  <c r="H318" i="12"/>
  <c r="H319" i="12"/>
  <c r="H320" i="12"/>
  <c r="H322" i="12"/>
  <c r="H323" i="12"/>
  <c r="H324" i="12"/>
  <c r="H325" i="12"/>
  <c r="H327" i="12"/>
  <c r="H328" i="12"/>
  <c r="H329" i="12"/>
  <c r="H330" i="12"/>
  <c r="H332" i="12"/>
  <c r="H333" i="12"/>
  <c r="H334" i="12"/>
  <c r="H335" i="12"/>
  <c r="H336" i="12"/>
  <c r="H337" i="12"/>
  <c r="H338" i="12"/>
  <c r="H341" i="12"/>
  <c r="H342" i="12"/>
  <c r="H343" i="12"/>
  <c r="H344" i="12"/>
  <c r="H346" i="12"/>
  <c r="H347" i="12"/>
  <c r="H348" i="12"/>
  <c r="H349" i="12"/>
  <c r="H352" i="12"/>
  <c r="H353" i="12"/>
  <c r="H354" i="12"/>
  <c r="H355" i="12"/>
  <c r="H356" i="12"/>
  <c r="H357" i="12"/>
  <c r="H358" i="12"/>
  <c r="H359" i="12"/>
  <c r="H361" i="12"/>
  <c r="H362" i="12"/>
  <c r="H363" i="12"/>
  <c r="H364" i="12"/>
  <c r="H365" i="12"/>
  <c r="H367" i="12"/>
  <c r="H368" i="12"/>
  <c r="H369" i="12"/>
  <c r="H370" i="12"/>
  <c r="H371" i="12"/>
  <c r="H372" i="12"/>
  <c r="H373" i="12"/>
  <c r="H374" i="12"/>
  <c r="H375" i="12"/>
  <c r="H376" i="12"/>
  <c r="H377" i="12"/>
  <c r="H378" i="12"/>
  <c r="H380" i="12"/>
  <c r="H381" i="12"/>
  <c r="H382" i="12"/>
  <c r="H386" i="12"/>
  <c r="H387" i="12"/>
  <c r="H388" i="12"/>
  <c r="H389" i="12"/>
  <c r="H390" i="12"/>
  <c r="H391" i="12"/>
  <c r="H392" i="12"/>
  <c r="H393" i="12"/>
  <c r="H395" i="12"/>
  <c r="H397" i="12"/>
  <c r="H398" i="12"/>
  <c r="H399" i="12"/>
  <c r="H401" i="12"/>
  <c r="H402" i="12"/>
  <c r="H403" i="12"/>
  <c r="H404" i="12"/>
  <c r="H405" i="12"/>
  <c r="H406" i="12"/>
  <c r="H409" i="12"/>
  <c r="H410" i="12"/>
  <c r="H412" i="12"/>
  <c r="H413" i="12"/>
  <c r="H415" i="12"/>
  <c r="H416" i="12"/>
  <c r="H417" i="12"/>
  <c r="H418" i="12"/>
  <c r="H420" i="12"/>
  <c r="H422" i="12"/>
  <c r="H423" i="12"/>
  <c r="H424" i="12"/>
  <c r="H426" i="12"/>
  <c r="H428" i="12"/>
  <c r="H429" i="12"/>
  <c r="H430" i="12"/>
  <c r="H432" i="12"/>
  <c r="H433" i="12"/>
  <c r="H435" i="12"/>
  <c r="H436" i="12"/>
  <c r="H437" i="12"/>
  <c r="H438" i="12"/>
  <c r="H441" i="12"/>
  <c r="H442" i="12"/>
  <c r="H443" i="12"/>
  <c r="H445" i="12"/>
  <c r="H446" i="12"/>
  <c r="H447" i="12"/>
  <c r="H448" i="12"/>
  <c r="H449" i="12"/>
  <c r="H450" i="12"/>
  <c r="H453" i="12"/>
  <c r="H454" i="12"/>
  <c r="H455" i="12"/>
  <c r="H457" i="12"/>
  <c r="H458" i="12"/>
  <c r="H459" i="12"/>
  <c r="H460" i="12"/>
  <c r="H461" i="12"/>
  <c r="H463" i="12"/>
  <c r="H464" i="12"/>
  <c r="H465" i="12"/>
  <c r="H466" i="12"/>
  <c r="H467" i="12"/>
  <c r="H469" i="12"/>
  <c r="H470" i="12"/>
  <c r="H471" i="12"/>
  <c r="H473" i="12"/>
  <c r="H476" i="12"/>
  <c r="H477" i="12"/>
  <c r="H478" i="12"/>
  <c r="H479" i="12"/>
  <c r="H481" i="12"/>
  <c r="H483" i="12"/>
  <c r="H484" i="12"/>
  <c r="H485" i="12"/>
  <c r="H486" i="12"/>
  <c r="H487" i="12"/>
  <c r="H495" i="12"/>
  <c r="H496" i="12"/>
  <c r="H497" i="12"/>
  <c r="H565" i="12"/>
  <c r="H566" i="12"/>
  <c r="H567" i="12"/>
  <c r="H568" i="12"/>
  <c r="H569" i="12"/>
  <c r="H570" i="12"/>
  <c r="H571" i="12"/>
  <c r="H572" i="12"/>
  <c r="H573" i="12"/>
  <c r="H574" i="12"/>
  <c r="H575" i="12"/>
  <c r="H577" i="12"/>
  <c r="H578" i="12"/>
  <c r="H579" i="12"/>
  <c r="H580" i="12"/>
  <c r="H581" i="12"/>
  <c r="H582" i="12"/>
  <c r="H584" i="12"/>
  <c r="H586" i="12"/>
  <c r="H587" i="12"/>
  <c r="H588" i="12"/>
  <c r="H589" i="12"/>
  <c r="H591" i="12"/>
  <c r="H592" i="12"/>
  <c r="H593" i="12"/>
  <c r="H594" i="12"/>
  <c r="H595" i="12"/>
  <c r="H597" i="12"/>
  <c r="H598" i="12"/>
  <c r="H599" i="12"/>
  <c r="H600" i="12"/>
  <c r="H601" i="12"/>
  <c r="H602" i="12"/>
  <c r="H603" i="12"/>
  <c r="H604" i="12"/>
  <c r="H605" i="12"/>
  <c r="H607" i="12"/>
  <c r="H608" i="12"/>
  <c r="H609" i="12"/>
  <c r="H610" i="12"/>
  <c r="H611" i="12"/>
  <c r="H612" i="12"/>
  <c r="H613" i="12"/>
  <c r="H616" i="12"/>
  <c r="H617" i="12"/>
  <c r="H618" i="12"/>
  <c r="H619" i="12"/>
  <c r="H621" i="12"/>
  <c r="H622" i="12"/>
  <c r="H623" i="12"/>
  <c r="H624" i="12"/>
  <c r="H626" i="12"/>
  <c r="H627" i="12"/>
  <c r="H628" i="12"/>
  <c r="H629" i="12"/>
  <c r="H630" i="12"/>
  <c r="H632" i="12"/>
  <c r="H633" i="12"/>
  <c r="H634" i="12"/>
  <c r="H636" i="12"/>
  <c r="H637" i="12"/>
  <c r="H638" i="12"/>
  <c r="H640" i="12"/>
  <c r="H641" i="12"/>
  <c r="H642" i="12"/>
  <c r="H644" i="12"/>
  <c r="H645" i="12"/>
  <c r="H646" i="12"/>
  <c r="H647" i="12"/>
  <c r="H648" i="12"/>
  <c r="H652" i="12"/>
  <c r="H653" i="12"/>
  <c r="H654" i="12"/>
  <c r="H655" i="12"/>
  <c r="H656" i="12"/>
  <c r="H659" i="12"/>
  <c r="H660" i="12"/>
  <c r="H661" i="12"/>
  <c r="H662" i="12"/>
  <c r="H663" i="12"/>
  <c r="H665" i="12"/>
  <c r="H666" i="12"/>
  <c r="H667" i="12"/>
  <c r="H668" i="12"/>
  <c r="H669" i="12"/>
  <c r="H671" i="12"/>
  <c r="H672" i="12"/>
  <c r="H673" i="12"/>
  <c r="H674" i="12"/>
  <c r="H675" i="12"/>
  <c r="H676" i="12"/>
  <c r="H677" i="12"/>
  <c r="H678" i="12"/>
  <c r="H7" i="12"/>
  <c r="H8" i="5"/>
  <c r="H9" i="5"/>
  <c r="H10" i="5"/>
  <c r="H11" i="5"/>
  <c r="H12" i="5"/>
  <c r="H13" i="5"/>
  <c r="H14" i="5"/>
  <c r="H15" i="5"/>
  <c r="H17" i="5"/>
  <c r="H18" i="5"/>
  <c r="H19" i="5"/>
  <c r="H20" i="5"/>
  <c r="H22" i="5"/>
  <c r="H23" i="5"/>
  <c r="H24" i="5"/>
  <c r="H25" i="5"/>
  <c r="H27" i="5"/>
  <c r="H28" i="5"/>
  <c r="H29" i="5"/>
  <c r="H30" i="5"/>
  <c r="H31" i="5"/>
  <c r="H32" i="5"/>
  <c r="H33" i="5"/>
  <c r="H34" i="5"/>
  <c r="H36" i="5"/>
  <c r="H37" i="5"/>
  <c r="H38" i="5"/>
  <c r="H39" i="5"/>
  <c r="H40" i="5"/>
  <c r="H41" i="5"/>
  <c r="H44" i="5"/>
  <c r="H45" i="5"/>
  <c r="H46" i="5"/>
  <c r="H47" i="5"/>
  <c r="H48" i="5"/>
  <c r="H50" i="5"/>
  <c r="H51" i="5"/>
  <c r="H52" i="5"/>
  <c r="H53" i="5"/>
  <c r="H55" i="5"/>
  <c r="H56" i="5"/>
  <c r="H57" i="5"/>
  <c r="H58" i="5"/>
  <c r="H59" i="5"/>
  <c r="H60" i="5"/>
  <c r="H61" i="5"/>
  <c r="H64" i="5"/>
  <c r="H65" i="5"/>
  <c r="H66" i="5"/>
  <c r="H67" i="5"/>
  <c r="H68" i="5"/>
  <c r="H69" i="5"/>
  <c r="H70" i="5"/>
  <c r="H71" i="5"/>
  <c r="H73" i="5"/>
  <c r="H74" i="5"/>
  <c r="H75" i="5"/>
  <c r="H76" i="5"/>
  <c r="H77" i="5"/>
  <c r="H78" i="5"/>
  <c r="H79" i="5"/>
  <c r="H80" i="5"/>
  <c r="H81" i="5"/>
  <c r="H82" i="5"/>
  <c r="H83" i="5"/>
  <c r="H84" i="5"/>
  <c r="H86" i="5"/>
  <c r="H88" i="5"/>
  <c r="H91" i="5"/>
  <c r="H92" i="5"/>
  <c r="H93" i="5"/>
  <c r="H94" i="5"/>
  <c r="H95" i="5"/>
  <c r="H96" i="5"/>
  <c r="H97" i="5"/>
  <c r="H99" i="5"/>
  <c r="H101" i="5"/>
  <c r="H102" i="5"/>
  <c r="H103" i="5"/>
  <c r="H105" i="5"/>
  <c r="H106" i="5"/>
  <c r="H107" i="5"/>
  <c r="H111" i="5"/>
  <c r="H112" i="5"/>
  <c r="H113" i="5"/>
  <c r="H114" i="5"/>
  <c r="H115" i="5"/>
  <c r="H116" i="5"/>
  <c r="H117" i="5"/>
  <c r="H118" i="5"/>
  <c r="H119" i="5"/>
  <c r="H121" i="5"/>
  <c r="H122" i="5"/>
  <c r="H123" i="5"/>
  <c r="H124" i="5"/>
  <c r="H125" i="5"/>
  <c r="H126" i="5"/>
  <c r="H127" i="5"/>
  <c r="H129" i="5"/>
  <c r="H130" i="5"/>
  <c r="H131" i="5"/>
  <c r="H132" i="5"/>
  <c r="H133" i="5"/>
  <c r="H135" i="5"/>
  <c r="H137" i="5"/>
  <c r="H138" i="5"/>
  <c r="H139" i="5"/>
  <c r="H140" i="5"/>
  <c r="H143" i="5"/>
  <c r="H144" i="5"/>
  <c r="H145" i="5"/>
  <c r="H146" i="5"/>
  <c r="H148" i="5"/>
  <c r="H149" i="5"/>
  <c r="H150" i="5"/>
  <c r="H151" i="5"/>
  <c r="H152" i="5"/>
  <c r="H153" i="5"/>
  <c r="H154" i="5"/>
  <c r="H155" i="5"/>
  <c r="H156" i="5"/>
  <c r="H157" i="5"/>
  <c r="H158" i="5"/>
  <c r="H159" i="5"/>
  <c r="H160" i="5"/>
  <c r="H161" i="5"/>
  <c r="H162" i="5"/>
  <c r="H163" i="5"/>
  <c r="H164" i="5"/>
  <c r="H165" i="5"/>
  <c r="H166" i="5"/>
  <c r="H167" i="5"/>
  <c r="H168" i="5"/>
  <c r="H169" i="5"/>
  <c r="H170" i="5"/>
  <c r="H172" i="5"/>
  <c r="H173" i="5"/>
  <c r="H174" i="5"/>
  <c r="H175" i="5"/>
  <c r="H176" i="5"/>
  <c r="H179" i="5"/>
  <c r="H180" i="5"/>
  <c r="H181" i="5"/>
  <c r="H182" i="5"/>
  <c r="H183" i="5"/>
  <c r="H185" i="5"/>
  <c r="H186" i="5"/>
  <c r="H187" i="5"/>
  <c r="H188" i="5"/>
  <c r="H189" i="5"/>
  <c r="H191" i="5"/>
  <c r="H192" i="5"/>
  <c r="H193" i="5"/>
  <c r="H194" i="5"/>
  <c r="H195" i="5"/>
  <c r="H196" i="5"/>
  <c r="H197" i="5"/>
  <c r="H198" i="5"/>
  <c r="H199" i="5"/>
  <c r="H200" i="5"/>
  <c r="H201" i="5"/>
  <c r="H202" i="5"/>
  <c r="H203" i="5"/>
  <c r="H204" i="5"/>
  <c r="H205" i="5"/>
  <c r="H206" i="5"/>
  <c r="H207" i="5"/>
  <c r="H208" i="5"/>
  <c r="H209" i="5"/>
  <c r="H210" i="5"/>
  <c r="H211" i="5"/>
  <c r="H212" i="5"/>
  <c r="H213" i="5"/>
  <c r="H214" i="5"/>
  <c r="H215" i="5"/>
  <c r="H216" i="5"/>
  <c r="H217" i="5"/>
  <c r="H218" i="5"/>
  <c r="H219" i="5"/>
  <c r="H220" i="5"/>
  <c r="H221" i="5"/>
  <c r="H222" i="5"/>
  <c r="H223" i="5"/>
  <c r="H224" i="5"/>
  <c r="H225" i="5"/>
  <c r="H226" i="5"/>
  <c r="H230" i="5"/>
  <c r="H232" i="5"/>
  <c r="H234" i="5"/>
  <c r="H235" i="5"/>
  <c r="H236" i="5"/>
  <c r="H237" i="5"/>
  <c r="H238" i="5"/>
  <c r="H239" i="5"/>
  <c r="H240" i="5"/>
  <c r="H241" i="5"/>
  <c r="H242" i="5"/>
  <c r="H244" i="5"/>
  <c r="H246" i="5"/>
  <c r="H247" i="5"/>
  <c r="H248" i="5"/>
  <c r="H250" i="5"/>
  <c r="H252" i="5"/>
  <c r="H253" i="5"/>
  <c r="H254" i="5"/>
  <c r="H255" i="5"/>
  <c r="H256" i="5"/>
  <c r="H257" i="5"/>
  <c r="H258" i="5"/>
  <c r="H259" i="5"/>
  <c r="H262" i="5"/>
  <c r="H263" i="5"/>
  <c r="H264" i="5"/>
  <c r="H265" i="5"/>
  <c r="H266" i="5"/>
  <c r="H267" i="5"/>
  <c r="H268" i="5"/>
  <c r="H269" i="5"/>
  <c r="H270" i="5"/>
  <c r="H271" i="5"/>
  <c r="H272" i="5"/>
  <c r="H273" i="5"/>
  <c r="H274" i="5"/>
  <c r="H275" i="5"/>
  <c r="H276" i="5"/>
  <c r="H277" i="5"/>
  <c r="H278" i="5"/>
  <c r="H279" i="5"/>
  <c r="H281" i="5"/>
  <c r="H282" i="5"/>
  <c r="H283" i="5"/>
  <c r="H284" i="5"/>
  <c r="H285" i="5"/>
  <c r="H286" i="5"/>
  <c r="H287" i="5"/>
  <c r="H288" i="5"/>
  <c r="H289" i="5"/>
  <c r="H291" i="5"/>
  <c r="H292" i="5"/>
  <c r="H293" i="5"/>
  <c r="H294" i="5"/>
  <c r="H295" i="5"/>
  <c r="H296" i="5"/>
  <c r="H297" i="5"/>
  <c r="H298" i="5"/>
  <c r="H299" i="5"/>
  <c r="H300" i="5"/>
  <c r="H301" i="5"/>
  <c r="H302" i="5"/>
  <c r="H303" i="5"/>
  <c r="H304" i="5"/>
  <c r="H306" i="5"/>
  <c r="H307" i="5"/>
  <c r="H308" i="5"/>
  <c r="H309" i="5"/>
  <c r="H310" i="5"/>
  <c r="H311" i="5"/>
  <c r="H312" i="5"/>
  <c r="H313" i="5"/>
  <c r="H314" i="5"/>
  <c r="H315" i="5"/>
  <c r="H316" i="5"/>
  <c r="H317" i="5"/>
  <c r="H318" i="5"/>
  <c r="H319" i="5"/>
  <c r="H320" i="5"/>
  <c r="H324" i="5"/>
  <c r="H325" i="5"/>
  <c r="H326" i="5"/>
  <c r="H327" i="5"/>
  <c r="H328" i="5"/>
  <c r="H329" i="5"/>
  <c r="H330" i="5"/>
  <c r="H331" i="5"/>
  <c r="H332" i="5"/>
  <c r="H333" i="5"/>
  <c r="H334" i="5"/>
  <c r="H335" i="5"/>
  <c r="H336" i="5"/>
  <c r="H337" i="5"/>
  <c r="H339" i="5"/>
  <c r="H341" i="5"/>
  <c r="H342" i="5"/>
  <c r="H343" i="5"/>
  <c r="H344" i="5"/>
  <c r="H345" i="5"/>
  <c r="H346" i="5"/>
  <c r="H347" i="5"/>
  <c r="H348" i="5"/>
  <c r="H349" i="5"/>
  <c r="H350" i="5"/>
  <c r="H351" i="5"/>
  <c r="H352" i="5"/>
  <c r="H353" i="5"/>
  <c r="H354" i="5"/>
  <c r="H355" i="5"/>
  <c r="H357" i="5"/>
  <c r="H359" i="5"/>
  <c r="H360" i="5"/>
  <c r="H361" i="5"/>
  <c r="H362" i="5"/>
  <c r="H363" i="5"/>
  <c r="H364" i="5"/>
  <c r="H365" i="5"/>
  <c r="H366" i="5"/>
  <c r="H367" i="5"/>
  <c r="H368" i="5"/>
  <c r="H369" i="5"/>
  <c r="H370" i="5"/>
  <c r="H373" i="5"/>
  <c r="H374" i="5"/>
  <c r="H375" i="5"/>
  <c r="H376" i="5"/>
  <c r="H377" i="5"/>
  <c r="H378" i="5"/>
  <c r="H379" i="5"/>
  <c r="H381" i="5"/>
  <c r="H382" i="5"/>
  <c r="H383" i="5"/>
  <c r="H384" i="5"/>
  <c r="H385" i="5"/>
  <c r="H386" i="5"/>
  <c r="H387" i="5"/>
  <c r="H388" i="5"/>
  <c r="H390" i="5"/>
  <c r="H391" i="5"/>
  <c r="H392" i="5"/>
  <c r="H393" i="5"/>
  <c r="H394" i="5"/>
  <c r="H396" i="5"/>
  <c r="H397" i="5"/>
  <c r="H398" i="5"/>
  <c r="H399" i="5"/>
  <c r="H400" i="5"/>
  <c r="H401" i="5"/>
  <c r="H402" i="5"/>
  <c r="H403" i="5"/>
  <c r="H404" i="5"/>
  <c r="H405" i="5"/>
  <c r="H406" i="5"/>
  <c r="H407" i="5"/>
  <c r="H408" i="5"/>
  <c r="H409" i="5"/>
  <c r="H410" i="5"/>
  <c r="H411" i="5"/>
  <c r="H412" i="5"/>
  <c r="H413" i="5"/>
  <c r="H414" i="5"/>
  <c r="H415" i="5"/>
  <c r="H417" i="5"/>
  <c r="H418" i="5"/>
  <c r="H419" i="5"/>
  <c r="H420" i="5"/>
  <c r="H421" i="5"/>
  <c r="H422" i="5"/>
  <c r="H423" i="5"/>
  <c r="H424" i="5"/>
  <c r="H425" i="5"/>
  <c r="H426" i="5"/>
  <c r="H427" i="5"/>
  <c r="H428" i="5"/>
  <c r="H429" i="5"/>
  <c r="H430" i="5"/>
  <c r="H431" i="5"/>
  <c r="H432" i="5"/>
  <c r="H433" i="5"/>
  <c r="H436" i="5"/>
  <c r="H437" i="5"/>
  <c r="H438" i="5"/>
  <c r="H440" i="5"/>
  <c r="H441" i="5"/>
  <c r="H442" i="5"/>
  <c r="H443" i="5"/>
  <c r="H444" i="5"/>
  <c r="H446" i="5"/>
  <c r="H447" i="5"/>
  <c r="H448" i="5"/>
  <c r="H449" i="5"/>
  <c r="H450" i="5"/>
  <c r="H451" i="5"/>
  <c r="H452" i="5"/>
  <c r="H454" i="5"/>
  <c r="H456" i="5"/>
  <c r="H457" i="5"/>
  <c r="H458" i="5"/>
  <c r="H459" i="5"/>
  <c r="H460" i="5"/>
  <c r="H461" i="5"/>
  <c r="H462" i="5"/>
  <c r="H463" i="5"/>
  <c r="H464" i="5"/>
  <c r="H465" i="5"/>
  <c r="H466" i="5"/>
  <c r="H467" i="5"/>
  <c r="H468" i="5"/>
  <c r="H469" i="5"/>
  <c r="H471" i="5"/>
  <c r="H472" i="5"/>
  <c r="H473" i="5"/>
  <c r="H474" i="5"/>
  <c r="H475" i="5"/>
  <c r="H476" i="5"/>
  <c r="H477" i="5"/>
  <c r="H478" i="5"/>
  <c r="H482" i="5"/>
  <c r="H484" i="5"/>
  <c r="H486" i="5"/>
  <c r="H487" i="5"/>
  <c r="H488" i="5"/>
  <c r="H489" i="5"/>
  <c r="H490" i="5"/>
  <c r="H491" i="5"/>
  <c r="H492" i="5"/>
  <c r="H493" i="5"/>
  <c r="H494" i="5"/>
  <c r="H495" i="5"/>
  <c r="H496" i="5"/>
  <c r="H497" i="5"/>
  <c r="H498" i="5"/>
  <c r="H499" i="5"/>
  <c r="H500" i="5"/>
  <c r="H501" i="5"/>
  <c r="H502" i="5"/>
  <c r="H503" i="5"/>
  <c r="H504" i="5"/>
  <c r="H505" i="5"/>
  <c r="H506" i="5"/>
  <c r="H507" i="5"/>
  <c r="H508" i="5"/>
  <c r="H509" i="5"/>
  <c r="H510" i="5"/>
  <c r="H512" i="5"/>
  <c r="H513" i="5"/>
  <c r="H514" i="5"/>
  <c r="H515" i="5"/>
  <c r="H516" i="5"/>
  <c r="H517" i="5"/>
  <c r="H518" i="5"/>
  <c r="H519" i="5"/>
  <c r="H520" i="5"/>
  <c r="H521" i="5"/>
  <c r="H522" i="5"/>
  <c r="H523" i="5"/>
  <c r="H525" i="5"/>
  <c r="H528" i="5"/>
  <c r="H529" i="5"/>
  <c r="H530" i="5"/>
  <c r="H531" i="5"/>
  <c r="H532" i="5"/>
  <c r="H533" i="5"/>
  <c r="H535" i="5"/>
  <c r="H536" i="5"/>
  <c r="H537" i="5"/>
  <c r="H538" i="5"/>
  <c r="H540" i="5"/>
  <c r="H543" i="5"/>
  <c r="H544" i="5"/>
  <c r="H545" i="5"/>
  <c r="H546" i="5"/>
  <c r="H547" i="5"/>
  <c r="H548" i="5"/>
  <c r="H549" i="5"/>
  <c r="H550" i="5"/>
  <c r="H551" i="5"/>
  <c r="H552" i="5"/>
  <c r="H553" i="5"/>
  <c r="H555" i="5"/>
  <c r="H556" i="5"/>
  <c r="H557" i="5"/>
  <c r="H558" i="5"/>
  <c r="H559" i="5"/>
  <c r="H560" i="5"/>
  <c r="H561" i="5"/>
  <c r="H562" i="5"/>
  <c r="H563" i="5"/>
  <c r="H565" i="5"/>
  <c r="H566" i="5"/>
  <c r="H567" i="5"/>
  <c r="H568" i="5"/>
  <c r="H569" i="5"/>
  <c r="H570" i="5"/>
  <c r="H571" i="5"/>
  <c r="H572" i="5"/>
  <c r="H573" i="5"/>
  <c r="H574" i="5"/>
  <c r="H575" i="5"/>
  <c r="H576" i="5"/>
  <c r="H577" i="5"/>
  <c r="H578" i="5"/>
  <c r="H579" i="5"/>
  <c r="H580" i="5"/>
  <c r="H581" i="5"/>
  <c r="H583" i="5"/>
  <c r="H584" i="5"/>
  <c r="H585" i="5"/>
  <c r="H586" i="5"/>
  <c r="H587" i="5"/>
  <c r="H588" i="5"/>
  <c r="H589" i="5"/>
  <c r="H590" i="5"/>
  <c r="H592" i="5"/>
  <c r="H593" i="5"/>
  <c r="H595" i="5"/>
  <c r="H596" i="5"/>
  <c r="H597" i="5"/>
  <c r="H598" i="5"/>
  <c r="H602" i="5"/>
  <c r="H603" i="5"/>
  <c r="H604" i="5"/>
  <c r="H606" i="5"/>
  <c r="H607" i="5"/>
  <c r="H608" i="5"/>
  <c r="H609" i="5"/>
  <c r="H610" i="5"/>
  <c r="H611" i="5"/>
  <c r="H612" i="5"/>
  <c r="H613" i="5"/>
  <c r="H615" i="5"/>
  <c r="H617" i="5"/>
  <c r="H618" i="5"/>
  <c r="H619" i="5"/>
  <c r="H620" i="5"/>
  <c r="H621" i="5"/>
  <c r="H622" i="5"/>
  <c r="H623" i="5"/>
  <c r="H624" i="5"/>
  <c r="H625" i="5"/>
  <c r="H626" i="5"/>
  <c r="H629" i="5"/>
  <c r="H630" i="5"/>
  <c r="H631" i="5"/>
  <c r="H632" i="5"/>
  <c r="H634" i="5"/>
  <c r="H635" i="5"/>
  <c r="H636" i="5"/>
  <c r="H637" i="5"/>
  <c r="H638" i="5"/>
  <c r="H639" i="5"/>
  <c r="H640" i="5"/>
  <c r="H641" i="5"/>
  <c r="H642" i="5"/>
  <c r="H643" i="5"/>
  <c r="H644" i="5"/>
  <c r="H645" i="5"/>
  <c r="H646" i="5"/>
  <c r="H647" i="5"/>
  <c r="H648" i="5"/>
  <c r="H649" i="5"/>
  <c r="H650" i="5"/>
  <c r="H651" i="5"/>
  <c r="H652" i="5"/>
  <c r="H653" i="5"/>
  <c r="H654" i="5"/>
  <c r="H657" i="5"/>
  <c r="H658" i="5"/>
  <c r="H659" i="5"/>
  <c r="H660" i="5"/>
  <c r="H661" i="5"/>
  <c r="H662" i="5"/>
  <c r="H663" i="5"/>
  <c r="H664" i="5"/>
  <c r="H665" i="5"/>
  <c r="H666" i="5"/>
  <c r="H668" i="5"/>
  <c r="H669" i="5"/>
  <c r="H670" i="5"/>
  <c r="H671" i="5"/>
  <c r="H672" i="5"/>
  <c r="H673" i="5"/>
  <c r="H674" i="5"/>
  <c r="H675" i="5"/>
  <c r="H676" i="5"/>
  <c r="H677" i="5"/>
  <c r="H679" i="5"/>
  <c r="H680" i="5"/>
  <c r="H681" i="5"/>
  <c r="H682" i="5"/>
  <c r="H683" i="5"/>
  <c r="H7" i="5"/>
  <c r="H9" i="7"/>
  <c r="H10" i="7"/>
  <c r="H11" i="7"/>
  <c r="H12" i="7"/>
  <c r="H13" i="7"/>
  <c r="H14" i="7"/>
  <c r="H15" i="7"/>
  <c r="H16" i="7"/>
  <c r="H17" i="7"/>
  <c r="H19" i="7"/>
  <c r="H20" i="7"/>
  <c r="H21" i="7"/>
  <c r="H22" i="7"/>
  <c r="H23" i="7"/>
  <c r="H24" i="7"/>
  <c r="H25" i="7"/>
  <c r="H27" i="7"/>
  <c r="H28" i="7"/>
  <c r="H29" i="7"/>
  <c r="H30" i="7"/>
  <c r="H31" i="7"/>
  <c r="H32" i="7"/>
  <c r="H34" i="7"/>
  <c r="H35" i="7"/>
  <c r="H36" i="7"/>
  <c r="H37" i="7"/>
  <c r="H38" i="7"/>
  <c r="H39" i="7"/>
  <c r="H40" i="7"/>
  <c r="H41" i="7"/>
  <c r="H42" i="7"/>
  <c r="H43" i="7"/>
  <c r="H44" i="7"/>
  <c r="H45" i="7"/>
  <c r="H46" i="7"/>
  <c r="H48" i="7"/>
  <c r="H50" i="7"/>
  <c r="H51" i="7"/>
  <c r="H52" i="7"/>
  <c r="H53" i="7"/>
  <c r="H54" i="7"/>
  <c r="H55" i="7"/>
  <c r="H56" i="7"/>
  <c r="H57" i="7"/>
  <c r="H59" i="7"/>
  <c r="H60" i="7"/>
  <c r="H61" i="7"/>
  <c r="H62" i="7"/>
  <c r="H63" i="7"/>
  <c r="H64" i="7"/>
  <c r="H65" i="7"/>
  <c r="H66" i="7"/>
  <c r="H67" i="7"/>
  <c r="H68" i="7"/>
  <c r="H69" i="7"/>
  <c r="H70" i="7"/>
  <c r="H72" i="7"/>
  <c r="H74" i="7"/>
  <c r="H76" i="7"/>
  <c r="H78" i="7"/>
  <c r="H80" i="7"/>
  <c r="H83" i="7"/>
  <c r="H84" i="7"/>
  <c r="H85" i="7"/>
  <c r="H86" i="7"/>
  <c r="H87" i="7"/>
  <c r="H89" i="7"/>
  <c r="H90" i="7"/>
  <c r="H91" i="7"/>
  <c r="H95" i="7"/>
  <c r="H96" i="7"/>
  <c r="H97" i="7"/>
  <c r="H98" i="7"/>
  <c r="H99" i="7"/>
  <c r="H100" i="7"/>
  <c r="H101" i="7"/>
  <c r="H102" i="7"/>
  <c r="H103" i="7"/>
  <c r="H105" i="7"/>
  <c r="H106" i="7"/>
  <c r="H107" i="7"/>
  <c r="H108" i="7"/>
  <c r="H110" i="7"/>
  <c r="H111" i="7"/>
  <c r="H112" i="7"/>
  <c r="H113" i="7"/>
  <c r="H114" i="7"/>
  <c r="H115" i="7"/>
  <c r="H117" i="7"/>
  <c r="H119" i="7"/>
  <c r="H120" i="7"/>
  <c r="H122" i="7"/>
  <c r="H124" i="7"/>
  <c r="H125" i="7"/>
  <c r="H126" i="7"/>
  <c r="H127" i="7"/>
  <c r="H128" i="7"/>
  <c r="H129" i="7"/>
  <c r="H130" i="7"/>
  <c r="H132" i="7"/>
  <c r="H133" i="7"/>
  <c r="H134" i="7"/>
  <c r="H136" i="7"/>
  <c r="H138" i="7"/>
  <c r="H139" i="7"/>
  <c r="H140" i="7"/>
  <c r="H141" i="7"/>
  <c r="H144" i="7"/>
  <c r="H145" i="7"/>
  <c r="H146" i="7"/>
  <c r="H147" i="7"/>
  <c r="H149" i="7"/>
  <c r="H150" i="7"/>
  <c r="H151" i="7"/>
  <c r="H153" i="7"/>
  <c r="H155" i="7"/>
  <c r="H156" i="7"/>
  <c r="H157" i="7"/>
  <c r="H158" i="7"/>
  <c r="H161" i="7"/>
  <c r="H162" i="7"/>
  <c r="H163" i="7"/>
  <c r="H164" i="7"/>
  <c r="H165" i="7"/>
  <c r="H166" i="7"/>
  <c r="H167" i="7"/>
  <c r="H168" i="7"/>
  <c r="H169" i="7"/>
  <c r="H170" i="7"/>
  <c r="H171" i="7"/>
  <c r="H172" i="7"/>
  <c r="H173" i="7"/>
  <c r="H175" i="7"/>
  <c r="H176" i="7"/>
  <c r="H177" i="7"/>
  <c r="H178" i="7"/>
  <c r="H179" i="7"/>
  <c r="H183" i="7"/>
  <c r="H184" i="7"/>
  <c r="H185" i="7"/>
  <c r="H186" i="7"/>
  <c r="H187" i="7"/>
  <c r="H188" i="7"/>
  <c r="H190" i="7"/>
  <c r="H191" i="7"/>
  <c r="H192" i="7"/>
  <c r="H193" i="7"/>
  <c r="H194" i="7"/>
  <c r="H195" i="7"/>
  <c r="H196" i="7"/>
  <c r="H197" i="7"/>
  <c r="H198" i="7"/>
  <c r="H199" i="7"/>
  <c r="H200" i="7"/>
  <c r="H201" i="7"/>
  <c r="H202" i="7"/>
  <c r="H203" i="7"/>
  <c r="H204" i="7"/>
  <c r="H205" i="7"/>
  <c r="H206" i="7"/>
  <c r="H207" i="7"/>
  <c r="H208" i="7"/>
  <c r="H209" i="7"/>
  <c r="H211" i="7"/>
  <c r="H212" i="7"/>
  <c r="H213" i="7"/>
  <c r="H214" i="7"/>
  <c r="H216" i="7"/>
  <c r="H217" i="7"/>
  <c r="H218" i="7"/>
  <c r="H220" i="7"/>
  <c r="H221" i="7"/>
  <c r="H222" i="7"/>
  <c r="H223" i="7"/>
  <c r="H224" i="7"/>
  <c r="H225" i="7"/>
  <c r="H226" i="7"/>
  <c r="H227" i="7"/>
  <c r="H228" i="7"/>
  <c r="H229" i="7"/>
  <c r="H230" i="7"/>
  <c r="H231" i="7"/>
  <c r="H232" i="7"/>
  <c r="H233" i="7"/>
  <c r="H234" i="7"/>
  <c r="H235" i="7"/>
  <c r="H236" i="7"/>
  <c r="H237" i="7"/>
  <c r="H238" i="7"/>
  <c r="H239" i="7"/>
  <c r="H240" i="7"/>
  <c r="H241" i="7"/>
  <c r="H242" i="7"/>
  <c r="H243" i="7"/>
  <c r="H244" i="7"/>
  <c r="H245" i="7"/>
  <c r="H248" i="7"/>
  <c r="H249" i="7"/>
  <c r="H250" i="7"/>
  <c r="H251" i="7"/>
  <c r="H253" i="7"/>
  <c r="H254" i="7"/>
  <c r="H255" i="7"/>
  <c r="H256" i="7"/>
  <c r="H258" i="7"/>
  <c r="H260" i="7"/>
  <c r="H261" i="7"/>
  <c r="H262" i="7"/>
  <c r="H263" i="7"/>
  <c r="H264" i="7"/>
  <c r="H266" i="7"/>
  <c r="H267" i="7"/>
  <c r="H268" i="7"/>
  <c r="H269" i="7"/>
  <c r="H273" i="7"/>
  <c r="H274" i="7"/>
  <c r="H275" i="7"/>
  <c r="H276" i="7"/>
  <c r="H277" i="7"/>
  <c r="H280" i="7"/>
  <c r="H281" i="7"/>
  <c r="H282" i="7"/>
  <c r="H283" i="7"/>
  <c r="H284" i="7"/>
  <c r="H285" i="7"/>
  <c r="H286" i="7"/>
  <c r="H288" i="7"/>
  <c r="H289" i="7"/>
  <c r="H290" i="7"/>
  <c r="H291" i="7"/>
  <c r="H293" i="7"/>
  <c r="H294" i="7"/>
  <c r="H295" i="7"/>
  <c r="H296" i="7"/>
  <c r="H297" i="7"/>
  <c r="H298" i="7"/>
  <c r="H299" i="7"/>
  <c r="H300" i="7"/>
  <c r="H302" i="7"/>
  <c r="H303" i="7"/>
  <c r="H304" i="7"/>
  <c r="H305" i="7"/>
  <c r="H306" i="7"/>
  <c r="H307" i="7"/>
  <c r="H308" i="7"/>
  <c r="H309" i="7"/>
  <c r="H310" i="7"/>
  <c r="H311" i="7"/>
  <c r="H312" i="7"/>
  <c r="H313" i="7"/>
  <c r="H315" i="7"/>
  <c r="H316" i="7"/>
  <c r="H317" i="7"/>
  <c r="H318" i="7"/>
  <c r="H319" i="7"/>
  <c r="H320" i="7"/>
  <c r="H321" i="7"/>
  <c r="H322" i="7"/>
  <c r="H323" i="7"/>
  <c r="H324" i="7"/>
  <c r="H325" i="7"/>
  <c r="H326" i="7"/>
  <c r="H327" i="7"/>
  <c r="H328" i="7"/>
  <c r="H329" i="7"/>
  <c r="H330" i="7"/>
  <c r="H331" i="7"/>
  <c r="H332" i="7"/>
  <c r="H333" i="7"/>
  <c r="H334" i="7"/>
  <c r="H335" i="7"/>
  <c r="H338" i="7"/>
  <c r="H339" i="7"/>
  <c r="H340" i="7"/>
  <c r="H342" i="7"/>
  <c r="H344" i="7"/>
  <c r="H345" i="7"/>
  <c r="H346" i="7"/>
  <c r="H347" i="7"/>
  <c r="H348" i="7"/>
  <c r="H349" i="7"/>
  <c r="H350" i="7"/>
  <c r="H351" i="7"/>
  <c r="H352" i="7"/>
  <c r="H353" i="7"/>
  <c r="H354" i="7"/>
  <c r="H355" i="7"/>
  <c r="H356" i="7"/>
  <c r="H357" i="7"/>
  <c r="H358" i="7"/>
  <c r="H361" i="7"/>
  <c r="H362" i="7"/>
  <c r="H363" i="7"/>
  <c r="H364" i="7"/>
  <c r="H368" i="7"/>
  <c r="H369" i="7"/>
  <c r="H370" i="7"/>
  <c r="H371" i="7"/>
  <c r="H372" i="7"/>
  <c r="H373" i="7"/>
  <c r="H374" i="7"/>
  <c r="H375" i="7"/>
  <c r="H377" i="7"/>
  <c r="H378" i="7"/>
  <c r="H379" i="7"/>
  <c r="H380" i="7"/>
  <c r="H381" i="7"/>
  <c r="H382" i="7"/>
  <c r="H383" i="7"/>
  <c r="H384" i="7"/>
  <c r="H386" i="7"/>
  <c r="H388" i="7"/>
  <c r="H390" i="7"/>
  <c r="H392" i="7"/>
  <c r="H393" i="7"/>
  <c r="H394" i="7"/>
  <c r="H395" i="7"/>
  <c r="H396" i="7"/>
  <c r="H397" i="7"/>
  <c r="H398" i="7"/>
  <c r="H401" i="7"/>
  <c r="H402" i="7"/>
  <c r="H403" i="7"/>
  <c r="H405" i="7"/>
  <c r="H406" i="7"/>
  <c r="H407" i="7"/>
  <c r="H408" i="7"/>
  <c r="H409" i="7"/>
  <c r="H410" i="7"/>
  <c r="H411" i="7"/>
  <c r="H412" i="7"/>
  <c r="H413" i="7"/>
  <c r="H414" i="7"/>
  <c r="H415" i="7"/>
  <c r="H416" i="7"/>
  <c r="H417" i="7"/>
  <c r="H420" i="7"/>
  <c r="H421" i="7"/>
  <c r="H422" i="7"/>
  <c r="H423" i="7"/>
  <c r="H424" i="7"/>
  <c r="H425" i="7"/>
  <c r="H426" i="7"/>
  <c r="H427" i="7"/>
  <c r="H428" i="7"/>
  <c r="H429" i="7"/>
  <c r="H430" i="7"/>
  <c r="H431" i="7"/>
  <c r="H432" i="7"/>
  <c r="H433" i="7"/>
  <c r="H434" i="7"/>
  <c r="H435" i="7"/>
  <c r="H437" i="7"/>
  <c r="H438" i="7"/>
  <c r="H439" i="7"/>
  <c r="H440" i="7"/>
  <c r="H441" i="7"/>
  <c r="H442" i="7"/>
  <c r="H443" i="7"/>
  <c r="H444" i="7"/>
  <c r="H445" i="7"/>
  <c r="H446" i="7"/>
  <c r="H447" i="7"/>
  <c r="H449" i="7"/>
  <c r="H450" i="7"/>
  <c r="H451" i="7"/>
  <c r="H452" i="7"/>
  <c r="H453" i="7"/>
  <c r="H454" i="7"/>
  <c r="H455" i="7"/>
  <c r="H456" i="7"/>
  <c r="H457" i="7"/>
  <c r="H458" i="7"/>
  <c r="H459" i="7"/>
  <c r="H460" i="7"/>
  <c r="H461" i="7"/>
  <c r="H463" i="7"/>
  <c r="H464" i="7"/>
  <c r="H465" i="7"/>
  <c r="H466" i="7"/>
  <c r="H467" i="7"/>
  <c r="H468" i="7"/>
  <c r="H469" i="7"/>
  <c r="H7" i="7"/>
  <c r="K650" i="2"/>
  <c r="K639" i="2"/>
  <c r="K583" i="2"/>
  <c r="K550" i="2"/>
  <c r="K532" i="2"/>
  <c r="K490" i="2"/>
  <c r="K437" i="2"/>
  <c r="K400" i="2"/>
  <c r="K369" i="2"/>
  <c r="K340" i="2"/>
  <c r="K303" i="2"/>
  <c r="K290" i="2"/>
  <c r="K266" i="2"/>
  <c r="K237" i="2"/>
  <c r="K209" i="2"/>
  <c r="K179" i="2"/>
  <c r="K143" i="2"/>
  <c r="K120" i="2"/>
  <c r="K54" i="2"/>
  <c r="K36" i="2"/>
  <c r="K5" i="2"/>
  <c r="J530" i="2"/>
  <c r="I530" i="2"/>
  <c r="J398" i="2"/>
  <c r="I398" i="2"/>
  <c r="K90" i="2"/>
  <c r="G270" i="4"/>
  <c r="F270" i="4"/>
  <c r="I270" i="4" s="1"/>
  <c r="D270" i="4"/>
  <c r="J270" i="4" s="1"/>
  <c r="G256" i="4"/>
  <c r="F256" i="4"/>
  <c r="I256" i="4" s="1"/>
  <c r="D256" i="4"/>
  <c r="G249" i="4"/>
  <c r="J249" i="4" s="1"/>
  <c r="F249" i="4"/>
  <c r="I249" i="4" s="1"/>
  <c r="G193" i="4"/>
  <c r="F193" i="4"/>
  <c r="I193" i="4" s="1"/>
  <c r="D193" i="4"/>
  <c r="J193" i="4" s="1"/>
  <c r="G181" i="4"/>
  <c r="J181" i="4" s="1"/>
  <c r="F181" i="4"/>
  <c r="I181" i="4" s="1"/>
  <c r="G145" i="4"/>
  <c r="F145" i="4"/>
  <c r="I145" i="4" s="1"/>
  <c r="D145" i="4"/>
  <c r="G137" i="4"/>
  <c r="F137" i="4"/>
  <c r="G132" i="4"/>
  <c r="J132" i="4" s="1"/>
  <c r="F132" i="4"/>
  <c r="I132" i="4" s="1"/>
  <c r="G127" i="4"/>
  <c r="J127" i="4" s="1"/>
  <c r="F127" i="4"/>
  <c r="I127" i="4" s="1"/>
  <c r="G118" i="4"/>
  <c r="J118" i="4" s="1"/>
  <c r="F118" i="4"/>
  <c r="G110" i="4"/>
  <c r="F110" i="4"/>
  <c r="G100" i="4"/>
  <c r="F100" i="4"/>
  <c r="I100" i="4" s="1"/>
  <c r="D100" i="4"/>
  <c r="G95" i="4"/>
  <c r="J95" i="4" s="1"/>
  <c r="F95" i="4"/>
  <c r="I95" i="4" s="1"/>
  <c r="G91" i="4"/>
  <c r="F91" i="4"/>
  <c r="I91" i="4" s="1"/>
  <c r="G75" i="4"/>
  <c r="F75" i="4"/>
  <c r="I75" i="4" s="1"/>
  <c r="D75" i="4"/>
  <c r="G57" i="4"/>
  <c r="J57" i="4" s="1"/>
  <c r="F57" i="4"/>
  <c r="I57" i="4" s="1"/>
  <c r="G36" i="4"/>
  <c r="F36" i="4"/>
  <c r="I36" i="4" s="1"/>
  <c r="D36" i="4"/>
  <c r="G5" i="4"/>
  <c r="F5" i="4"/>
  <c r="D5" i="4"/>
  <c r="J5" i="4" s="1"/>
  <c r="K270" i="4"/>
  <c r="K256" i="4"/>
  <c r="K249" i="4"/>
  <c r="K193" i="4"/>
  <c r="K181" i="4"/>
  <c r="K145" i="4"/>
  <c r="K137" i="4"/>
  <c r="K132" i="4"/>
  <c r="K127" i="4"/>
  <c r="K118" i="4"/>
  <c r="K110" i="4"/>
  <c r="K100" i="4"/>
  <c r="K95" i="4"/>
  <c r="K91" i="4"/>
  <c r="K75" i="4"/>
  <c r="K57" i="4"/>
  <c r="K36" i="4"/>
  <c r="K5" i="4"/>
  <c r="J253" i="4"/>
  <c r="I253" i="4"/>
  <c r="J247" i="4"/>
  <c r="I247" i="4"/>
  <c r="J191" i="4"/>
  <c r="I191" i="4"/>
  <c r="J179" i="4"/>
  <c r="I179" i="4"/>
  <c r="J125" i="4"/>
  <c r="I125" i="4"/>
  <c r="I118" i="4"/>
  <c r="J116" i="4"/>
  <c r="I116" i="4"/>
  <c r="J91" i="4"/>
  <c r="J88" i="4"/>
  <c r="I88" i="4"/>
  <c r="J72" i="4"/>
  <c r="I72" i="4"/>
  <c r="J70" i="4"/>
  <c r="I70" i="4"/>
  <c r="J68" i="4"/>
  <c r="I68" i="4"/>
  <c r="J66" i="4"/>
  <c r="I66" i="4"/>
  <c r="J64" i="4"/>
  <c r="I64" i="4"/>
  <c r="J62" i="4"/>
  <c r="I62" i="4"/>
  <c r="J55" i="4"/>
  <c r="I55" i="4"/>
  <c r="J53" i="4"/>
  <c r="I53" i="4"/>
  <c r="J34" i="4"/>
  <c r="I34" i="4"/>
  <c r="G197" i="13"/>
  <c r="F197" i="13"/>
  <c r="D197" i="13"/>
  <c r="J197" i="13" s="1"/>
  <c r="G176" i="13"/>
  <c r="F176" i="13"/>
  <c r="D176" i="13"/>
  <c r="J176" i="13" s="1"/>
  <c r="G153" i="13"/>
  <c r="F153" i="13"/>
  <c r="I153" i="13" s="1"/>
  <c r="D153" i="13"/>
  <c r="G115" i="13"/>
  <c r="F115" i="13"/>
  <c r="I115" i="13" s="1"/>
  <c r="D115" i="13"/>
  <c r="G68" i="13"/>
  <c r="F68" i="13"/>
  <c r="I68" i="13" s="1"/>
  <c r="D68" i="13"/>
  <c r="J68" i="13" s="1"/>
  <c r="G24" i="13"/>
  <c r="F24" i="13"/>
  <c r="I24" i="13" s="1"/>
  <c r="D24" i="13"/>
  <c r="G5" i="13"/>
  <c r="F5" i="13"/>
  <c r="I5" i="13" s="1"/>
  <c r="D5" i="13"/>
  <c r="K197" i="13"/>
  <c r="K176" i="13"/>
  <c r="K153" i="13"/>
  <c r="K115" i="13"/>
  <c r="K68" i="13"/>
  <c r="K24" i="13"/>
  <c r="K5" i="13"/>
  <c r="J264" i="13"/>
  <c r="I264" i="13"/>
  <c r="J195" i="13"/>
  <c r="I195" i="13"/>
  <c r="J113" i="13"/>
  <c r="I113" i="13"/>
  <c r="J21" i="13"/>
  <c r="I21" i="13"/>
  <c r="G980" i="10"/>
  <c r="F980" i="10"/>
  <c r="D980" i="10"/>
  <c r="J980" i="10" s="1"/>
  <c r="G928" i="10"/>
  <c r="F928" i="10"/>
  <c r="D928" i="10"/>
  <c r="J928" i="10" s="1"/>
  <c r="G870" i="10"/>
  <c r="F870" i="10"/>
  <c r="D870" i="10"/>
  <c r="J870" i="10" s="1"/>
  <c r="G791" i="10"/>
  <c r="F791" i="10"/>
  <c r="D791" i="10"/>
  <c r="J791" i="10" s="1"/>
  <c r="G752" i="10"/>
  <c r="F752" i="10"/>
  <c r="I752" i="10" s="1"/>
  <c r="D752" i="10"/>
  <c r="J752" i="10" s="1"/>
  <c r="G722" i="10"/>
  <c r="F722" i="10"/>
  <c r="D722" i="10"/>
  <c r="J722" i="10" s="1"/>
  <c r="G661" i="10"/>
  <c r="F661" i="10"/>
  <c r="D661" i="10"/>
  <c r="J661" i="10" s="1"/>
  <c r="G617" i="10"/>
  <c r="F617" i="10"/>
  <c r="I617" i="10" s="1"/>
  <c r="D617" i="10"/>
  <c r="G586" i="10"/>
  <c r="F586" i="10"/>
  <c r="I586" i="10" s="1"/>
  <c r="D586" i="10"/>
  <c r="J586" i="10" s="1"/>
  <c r="G527" i="10"/>
  <c r="F527" i="10"/>
  <c r="D527" i="10"/>
  <c r="J527" i="10" s="1"/>
  <c r="G486" i="10"/>
  <c r="F486" i="10"/>
  <c r="D486" i="10"/>
  <c r="J486" i="10" s="1"/>
  <c r="G447" i="10"/>
  <c r="F447" i="10"/>
  <c r="D447" i="10"/>
  <c r="J447" i="10" s="1"/>
  <c r="G435" i="10"/>
  <c r="F435" i="10"/>
  <c r="G428" i="10"/>
  <c r="F428" i="10"/>
  <c r="D428" i="10"/>
  <c r="G400" i="10"/>
  <c r="F400" i="10"/>
  <c r="I400" i="10" s="1"/>
  <c r="D400" i="10"/>
  <c r="J400" i="10" s="1"/>
  <c r="G382" i="10"/>
  <c r="F382" i="10"/>
  <c r="I382" i="10" s="1"/>
  <c r="D382" i="10"/>
  <c r="J382" i="10" s="1"/>
  <c r="G293" i="10"/>
  <c r="F293" i="10"/>
  <c r="D293" i="10"/>
  <c r="J293" i="10" s="1"/>
  <c r="G273" i="10"/>
  <c r="F273" i="10"/>
  <c r="D273" i="10"/>
  <c r="J273" i="10" s="1"/>
  <c r="G208" i="10"/>
  <c r="D208" i="10"/>
  <c r="J208" i="10" s="1"/>
  <c r="G129" i="10"/>
  <c r="F129" i="10"/>
  <c r="D129" i="10"/>
  <c r="J129" i="10" s="1"/>
  <c r="G101" i="10"/>
  <c r="F101" i="10"/>
  <c r="G74" i="10"/>
  <c r="F74" i="10"/>
  <c r="I74" i="10" s="1"/>
  <c r="D74" i="10"/>
  <c r="J74" i="10" s="1"/>
  <c r="G63" i="10"/>
  <c r="F63" i="10"/>
  <c r="D63" i="10"/>
  <c r="G52" i="10"/>
  <c r="F52" i="10"/>
  <c r="I52" i="10" s="1"/>
  <c r="D52" i="10"/>
  <c r="G5" i="10"/>
  <c r="F5" i="10"/>
  <c r="I5" i="10" s="1"/>
  <c r="D5" i="10"/>
  <c r="K980" i="10"/>
  <c r="K928" i="10"/>
  <c r="K870" i="10"/>
  <c r="K791" i="10"/>
  <c r="K752" i="10"/>
  <c r="K722" i="10"/>
  <c r="K661" i="10"/>
  <c r="K617" i="10"/>
  <c r="K586" i="10"/>
  <c r="K527" i="10"/>
  <c r="K486" i="10"/>
  <c r="K447" i="10"/>
  <c r="K435" i="10"/>
  <c r="K428" i="10"/>
  <c r="K400" i="10"/>
  <c r="K382" i="10"/>
  <c r="K293" i="10"/>
  <c r="K273" i="10"/>
  <c r="K208" i="10"/>
  <c r="K129" i="10"/>
  <c r="K101" i="10"/>
  <c r="K74" i="10"/>
  <c r="K63" i="10"/>
  <c r="K52" i="10"/>
  <c r="K5" i="10"/>
  <c r="J584" i="10"/>
  <c r="I584" i="10"/>
  <c r="I428" i="10"/>
  <c r="I63" i="10"/>
  <c r="F238" i="10"/>
  <c r="F222" i="10"/>
  <c r="F208" i="10" s="1"/>
  <c r="G329" i="1"/>
  <c r="F329" i="1"/>
  <c r="I329" i="1" s="1"/>
  <c r="D329" i="1"/>
  <c r="K329" i="1"/>
  <c r="G323" i="1"/>
  <c r="F323" i="1"/>
  <c r="I323" i="1" s="1"/>
  <c r="D323" i="1"/>
  <c r="G314" i="1"/>
  <c r="J314" i="1" s="1"/>
  <c r="F314" i="1"/>
  <c r="I314" i="1" s="1"/>
  <c r="D314" i="1"/>
  <c r="K314" i="1"/>
  <c r="G309" i="1"/>
  <c r="F309" i="1"/>
  <c r="I309" i="1" s="1"/>
  <c r="D309" i="1"/>
  <c r="K309" i="1"/>
  <c r="G284" i="1"/>
  <c r="F284" i="1"/>
  <c r="I284" i="1" s="1"/>
  <c r="D284" i="1"/>
  <c r="K284" i="1"/>
  <c r="G279" i="1"/>
  <c r="J279" i="1" s="1"/>
  <c r="F279" i="1"/>
  <c r="I279" i="1" s="1"/>
  <c r="D279" i="1"/>
  <c r="K279" i="1"/>
  <c r="G268" i="1"/>
  <c r="F268" i="1"/>
  <c r="I268" i="1" s="1"/>
  <c r="D268" i="1"/>
  <c r="K268" i="1"/>
  <c r="G263" i="1"/>
  <c r="F263" i="1"/>
  <c r="I263" i="1" s="1"/>
  <c r="D263" i="1"/>
  <c r="K263" i="1"/>
  <c r="G256" i="1"/>
  <c r="F256" i="1"/>
  <c r="I256" i="1" s="1"/>
  <c r="D256" i="1"/>
  <c r="K256" i="1"/>
  <c r="K251" i="1"/>
  <c r="G251" i="1"/>
  <c r="J251" i="1" s="1"/>
  <c r="F251" i="1"/>
  <c r="D251" i="1"/>
  <c r="G240" i="1"/>
  <c r="F240" i="1"/>
  <c r="I240" i="1" s="1"/>
  <c r="D240" i="1"/>
  <c r="K240" i="1"/>
  <c r="K233" i="1"/>
  <c r="G233" i="1"/>
  <c r="F233" i="1"/>
  <c r="I233" i="1" s="1"/>
  <c r="D233" i="1"/>
  <c r="G216" i="1"/>
  <c r="F216" i="1"/>
  <c r="I216" i="1" s="1"/>
  <c r="D216" i="1"/>
  <c r="K216" i="1"/>
  <c r="G209" i="1"/>
  <c r="F209" i="1"/>
  <c r="I209" i="1" s="1"/>
  <c r="D209" i="1"/>
  <c r="K209" i="1"/>
  <c r="K204" i="1"/>
  <c r="G204" i="1"/>
  <c r="F204" i="1"/>
  <c r="D204" i="1"/>
  <c r="G188" i="1"/>
  <c r="F188" i="1"/>
  <c r="I188" i="1" s="1"/>
  <c r="D188" i="1"/>
  <c r="K179" i="1"/>
  <c r="G179" i="1"/>
  <c r="J179" i="1" s="1"/>
  <c r="F179" i="1"/>
  <c r="I179" i="1" s="1"/>
  <c r="D179" i="1"/>
  <c r="K160" i="1"/>
  <c r="G160" i="1"/>
  <c r="F160" i="1"/>
  <c r="D160" i="1"/>
  <c r="J160" i="1" s="1"/>
  <c r="K153" i="1"/>
  <c r="G153" i="1"/>
  <c r="J153" i="1" s="1"/>
  <c r="F153" i="1"/>
  <c r="I153" i="1" s="1"/>
  <c r="K141" i="1"/>
  <c r="G141" i="1"/>
  <c r="J141" i="1" s="1"/>
  <c r="F141" i="1"/>
  <c r="D136" i="1"/>
  <c r="J136" i="1" s="1"/>
  <c r="D129" i="1"/>
  <c r="D119" i="1"/>
  <c r="K114" i="1"/>
  <c r="G114" i="1"/>
  <c r="J114" i="1" s="1"/>
  <c r="F114" i="1"/>
  <c r="I114" i="1" s="1"/>
  <c r="D109" i="1"/>
  <c r="J109" i="1" s="1"/>
  <c r="D97" i="1"/>
  <c r="J97" i="1" s="1"/>
  <c r="D86" i="1"/>
  <c r="J86" i="1" s="1"/>
  <c r="K73" i="1"/>
  <c r="G73" i="1"/>
  <c r="J73" i="1" s="1"/>
  <c r="F73" i="1"/>
  <c r="I73" i="1" s="1"/>
  <c r="K62" i="1"/>
  <c r="G62" i="1"/>
  <c r="J62" i="1" s="1"/>
  <c r="F62" i="1"/>
  <c r="D53" i="1"/>
  <c r="D41" i="1"/>
  <c r="J41" i="1" s="1"/>
  <c r="D34" i="1"/>
  <c r="J34" i="1" s="1"/>
  <c r="D29" i="1"/>
  <c r="D20" i="1"/>
  <c r="J20" i="1" s="1"/>
  <c r="D13" i="1"/>
  <c r="J13" i="1" s="1"/>
  <c r="J307" i="1"/>
  <c r="I307" i="1"/>
  <c r="J284" i="1"/>
  <c r="J263" i="1"/>
  <c r="I251" i="1"/>
  <c r="J249" i="1"/>
  <c r="I249" i="1"/>
  <c r="J231" i="1"/>
  <c r="I231" i="1"/>
  <c r="J209" i="1"/>
  <c r="I204" i="1"/>
  <c r="J201" i="1"/>
  <c r="I201" i="1"/>
  <c r="K188" i="1"/>
  <c r="J186" i="1"/>
  <c r="I186" i="1"/>
  <c r="J177" i="1"/>
  <c r="I177" i="1"/>
  <c r="J151" i="1"/>
  <c r="I151" i="1"/>
  <c r="J148" i="1"/>
  <c r="I148" i="1"/>
  <c r="I141" i="1"/>
  <c r="I136" i="1"/>
  <c r="J134" i="1"/>
  <c r="I134" i="1"/>
  <c r="J129" i="1"/>
  <c r="I129" i="1"/>
  <c r="J126" i="1"/>
  <c r="I126" i="1"/>
  <c r="J124" i="1"/>
  <c r="I124" i="1"/>
  <c r="J119" i="1"/>
  <c r="I119" i="1"/>
  <c r="I109" i="1"/>
  <c r="J107" i="1"/>
  <c r="I107" i="1"/>
  <c r="J105" i="1"/>
  <c r="I105" i="1"/>
  <c r="J103" i="1"/>
  <c r="I103" i="1"/>
  <c r="I97" i="1"/>
  <c r="J95" i="1"/>
  <c r="I95" i="1"/>
  <c r="J93" i="1"/>
  <c r="I93" i="1"/>
  <c r="J91" i="1"/>
  <c r="I91" i="1"/>
  <c r="I86" i="1"/>
  <c r="J84" i="1"/>
  <c r="I84" i="1"/>
  <c r="J82" i="1"/>
  <c r="I82" i="1"/>
  <c r="J70" i="1"/>
  <c r="I70" i="1"/>
  <c r="J68" i="1"/>
  <c r="I68" i="1"/>
  <c r="I62" i="1"/>
  <c r="J60" i="1"/>
  <c r="I60" i="1"/>
  <c r="J58" i="1"/>
  <c r="I58" i="1"/>
  <c r="J53" i="1"/>
  <c r="I53" i="1"/>
  <c r="J51" i="1"/>
  <c r="I51" i="1"/>
  <c r="J48" i="1"/>
  <c r="I48" i="1"/>
  <c r="I41" i="1"/>
  <c r="I34" i="1"/>
  <c r="J29" i="1"/>
  <c r="I29" i="1"/>
  <c r="J27" i="1"/>
  <c r="I27" i="1"/>
  <c r="J25" i="1"/>
  <c r="I25" i="1"/>
  <c r="I20" i="1"/>
  <c r="I13" i="1"/>
  <c r="J11" i="1"/>
  <c r="I11" i="1"/>
  <c r="J9" i="1"/>
  <c r="I9" i="1"/>
  <c r="J7" i="1"/>
  <c r="I7" i="1"/>
  <c r="J5" i="1"/>
  <c r="I5" i="1"/>
  <c r="G671" i="6"/>
  <c r="F671" i="6"/>
  <c r="D671" i="6"/>
  <c r="J671" i="6" s="1"/>
  <c r="K671" i="6"/>
  <c r="G626" i="6"/>
  <c r="F626" i="6"/>
  <c r="I626" i="6" s="1"/>
  <c r="D626" i="6"/>
  <c r="K626" i="6"/>
  <c r="G605" i="6"/>
  <c r="F605" i="6"/>
  <c r="I605" i="6" s="1"/>
  <c r="D605" i="6"/>
  <c r="K605" i="6"/>
  <c r="G587" i="6"/>
  <c r="F587" i="6"/>
  <c r="D587" i="6"/>
  <c r="J587" i="6" s="1"/>
  <c r="K587" i="6"/>
  <c r="G533" i="6"/>
  <c r="F533" i="6"/>
  <c r="D533" i="6"/>
  <c r="J533" i="6" s="1"/>
  <c r="K533" i="6"/>
  <c r="G514" i="6"/>
  <c r="F514" i="6"/>
  <c r="I514" i="6" s="1"/>
  <c r="D514" i="6"/>
  <c r="K514" i="6"/>
  <c r="G462" i="6"/>
  <c r="F462" i="6"/>
  <c r="I462" i="6" s="1"/>
  <c r="D462" i="6"/>
  <c r="J462" i="6" s="1"/>
  <c r="K462" i="6"/>
  <c r="G426" i="6"/>
  <c r="F426" i="6"/>
  <c r="D426" i="6"/>
  <c r="J426" i="6" s="1"/>
  <c r="K426" i="6"/>
  <c r="G406" i="6"/>
  <c r="F406" i="6"/>
  <c r="D406" i="6"/>
  <c r="J406" i="6" s="1"/>
  <c r="K406" i="6"/>
  <c r="G347" i="6"/>
  <c r="F347" i="6"/>
  <c r="D347" i="6"/>
  <c r="J347" i="6" s="1"/>
  <c r="K347" i="6"/>
  <c r="G309" i="6"/>
  <c r="F309" i="6"/>
  <c r="D309" i="6"/>
  <c r="J309" i="6" s="1"/>
  <c r="K309" i="6"/>
  <c r="G288" i="6"/>
  <c r="J288" i="6" s="1"/>
  <c r="F288" i="6"/>
  <c r="H288" i="6" s="1"/>
  <c r="D288" i="6"/>
  <c r="K288" i="6"/>
  <c r="G260" i="6"/>
  <c r="F260" i="6"/>
  <c r="I260" i="6" s="1"/>
  <c r="D260" i="6"/>
  <c r="J260" i="6" s="1"/>
  <c r="K260" i="6"/>
  <c r="G207" i="6"/>
  <c r="F207" i="6"/>
  <c r="I207" i="6" s="1"/>
  <c r="D207" i="6"/>
  <c r="K207" i="6"/>
  <c r="G180" i="6"/>
  <c r="F180" i="6"/>
  <c r="I180" i="6" s="1"/>
  <c r="D180" i="6"/>
  <c r="J180" i="6" s="1"/>
  <c r="K180" i="6"/>
  <c r="G148" i="6"/>
  <c r="F148" i="6"/>
  <c r="I148" i="6" s="1"/>
  <c r="D148" i="6"/>
  <c r="K148" i="6"/>
  <c r="G139" i="6"/>
  <c r="F139" i="6"/>
  <c r="I139" i="6" s="1"/>
  <c r="D139" i="6"/>
  <c r="J139" i="6" s="1"/>
  <c r="K139" i="6"/>
  <c r="G109" i="6"/>
  <c r="F109" i="6"/>
  <c r="I109" i="6" s="1"/>
  <c r="D109" i="6"/>
  <c r="K109" i="6"/>
  <c r="G88" i="6"/>
  <c r="F88" i="6"/>
  <c r="I88" i="6" s="1"/>
  <c r="D88" i="6"/>
  <c r="J88" i="6" s="1"/>
  <c r="K88" i="6"/>
  <c r="G74" i="6"/>
  <c r="F74" i="6"/>
  <c r="I74" i="6" s="1"/>
  <c r="D74" i="6"/>
  <c r="K74" i="6"/>
  <c r="G48" i="6"/>
  <c r="F48" i="6"/>
  <c r="D48" i="6"/>
  <c r="J48" i="6" s="1"/>
  <c r="K48" i="6"/>
  <c r="G26" i="6"/>
  <c r="F26" i="6"/>
  <c r="I26" i="6" s="1"/>
  <c r="D26" i="6"/>
  <c r="K26" i="6"/>
  <c r="G18" i="6"/>
  <c r="F18" i="6"/>
  <c r="I18" i="6" s="1"/>
  <c r="D18" i="6"/>
  <c r="K18" i="6"/>
  <c r="G5" i="6"/>
  <c r="F5" i="6"/>
  <c r="I5" i="6" s="1"/>
  <c r="D5" i="6"/>
  <c r="I288" i="6"/>
  <c r="J286" i="6"/>
  <c r="I286" i="6"/>
  <c r="J26" i="6"/>
  <c r="K5" i="6"/>
  <c r="G755" i="9"/>
  <c r="F755" i="9"/>
  <c r="I755" i="9" s="1"/>
  <c r="D755" i="9"/>
  <c r="K755" i="9"/>
  <c r="G736" i="9"/>
  <c r="F736" i="9"/>
  <c r="I736" i="9" s="1"/>
  <c r="D736" i="9"/>
  <c r="K736" i="9"/>
  <c r="G697" i="9"/>
  <c r="F697" i="9"/>
  <c r="I697" i="9" s="1"/>
  <c r="D697" i="9"/>
  <c r="K697" i="9"/>
  <c r="G668" i="9"/>
  <c r="F668" i="9"/>
  <c r="D668" i="9"/>
  <c r="J668" i="9" s="1"/>
  <c r="K668" i="9"/>
  <c r="G622" i="9"/>
  <c r="F622" i="9"/>
  <c r="D622" i="9"/>
  <c r="J622" i="9" s="1"/>
  <c r="K622" i="9"/>
  <c r="G586" i="9"/>
  <c r="F586" i="9"/>
  <c r="I586" i="9" s="1"/>
  <c r="D586" i="9"/>
  <c r="K586" i="9"/>
  <c r="G559" i="9"/>
  <c r="F559" i="9"/>
  <c r="I559" i="9" s="1"/>
  <c r="D559" i="9"/>
  <c r="J559" i="9" s="1"/>
  <c r="K559" i="9"/>
  <c r="G518" i="9"/>
  <c r="F518" i="9"/>
  <c r="I518" i="9" s="1"/>
  <c r="K518" i="9"/>
  <c r="G447" i="9"/>
  <c r="F447" i="9"/>
  <c r="D447" i="9"/>
  <c r="J447" i="9" s="1"/>
  <c r="K447" i="9"/>
  <c r="G408" i="9"/>
  <c r="F408" i="9"/>
  <c r="D408" i="9"/>
  <c r="J408" i="9" s="1"/>
  <c r="K408" i="9"/>
  <c r="G362" i="9"/>
  <c r="D362" i="9"/>
  <c r="K362" i="9"/>
  <c r="K282" i="9"/>
  <c r="K258" i="9"/>
  <c r="K184" i="9"/>
  <c r="K161" i="9"/>
  <c r="K136" i="9"/>
  <c r="K105" i="9"/>
  <c r="G282" i="9"/>
  <c r="F282" i="9"/>
  <c r="I282" i="9" s="1"/>
  <c r="D282" i="9"/>
  <c r="G258" i="9"/>
  <c r="F258" i="9"/>
  <c r="I258" i="9" s="1"/>
  <c r="D258" i="9"/>
  <c r="G184" i="9"/>
  <c r="F184" i="9"/>
  <c r="D184" i="9"/>
  <c r="J184" i="9" s="1"/>
  <c r="G161" i="9"/>
  <c r="F161" i="9"/>
  <c r="I161" i="9" s="1"/>
  <c r="D161" i="9"/>
  <c r="J161" i="9" s="1"/>
  <c r="G136" i="9"/>
  <c r="F136" i="9"/>
  <c r="G105" i="9"/>
  <c r="F105" i="9"/>
  <c r="I105" i="9" s="1"/>
  <c r="D105" i="9"/>
  <c r="G84" i="9"/>
  <c r="F84" i="9"/>
  <c r="I84" i="9" s="1"/>
  <c r="D84" i="9"/>
  <c r="J84" i="9" s="1"/>
  <c r="K84" i="9"/>
  <c r="K5" i="9"/>
  <c r="G5" i="9"/>
  <c r="F5" i="9"/>
  <c r="I5" i="9" s="1"/>
  <c r="D5" i="9"/>
  <c r="F398" i="9"/>
  <c r="F362" i="9" s="1"/>
  <c r="I362" i="9" s="1"/>
  <c r="K332" i="3"/>
  <c r="G332" i="3"/>
  <c r="F332" i="3"/>
  <c r="K282" i="3"/>
  <c r="G282" i="3"/>
  <c r="F282" i="3"/>
  <c r="D282" i="3"/>
  <c r="J282" i="3" s="1"/>
  <c r="K255" i="3"/>
  <c r="G255" i="3"/>
  <c r="F255" i="3"/>
  <c r="D255" i="3"/>
  <c r="J255" i="3" s="1"/>
  <c r="K238" i="3"/>
  <c r="G238" i="3"/>
  <c r="J238" i="3" s="1"/>
  <c r="F238" i="3"/>
  <c r="I238" i="3" s="1"/>
  <c r="K199" i="3"/>
  <c r="G199" i="3"/>
  <c r="F199" i="3"/>
  <c r="I199" i="3" s="1"/>
  <c r="D199" i="3"/>
  <c r="J199" i="3" s="1"/>
  <c r="K192" i="3"/>
  <c r="G192" i="3"/>
  <c r="J192" i="3" s="1"/>
  <c r="F192" i="3"/>
  <c r="I192" i="3" s="1"/>
  <c r="G60" i="3"/>
  <c r="F60" i="3"/>
  <c r="K169" i="3"/>
  <c r="G169" i="3"/>
  <c r="F169" i="3"/>
  <c r="I169" i="3" s="1"/>
  <c r="D169" i="3"/>
  <c r="J169" i="3" s="1"/>
  <c r="K114" i="3"/>
  <c r="G114" i="3"/>
  <c r="F114" i="3"/>
  <c r="I114" i="3" s="1"/>
  <c r="D114" i="3"/>
  <c r="K71" i="3"/>
  <c r="G71" i="3"/>
  <c r="F71" i="3"/>
  <c r="I71" i="3" s="1"/>
  <c r="D71" i="3"/>
  <c r="J71" i="3" s="1"/>
  <c r="K60" i="3"/>
  <c r="K5" i="3"/>
  <c r="G5" i="3"/>
  <c r="F5" i="3"/>
  <c r="I5" i="3" s="1"/>
  <c r="D5" i="3"/>
  <c r="K657" i="12"/>
  <c r="G657" i="12"/>
  <c r="F657" i="12"/>
  <c r="I657" i="12" s="1"/>
  <c r="D657" i="12"/>
  <c r="K614" i="12"/>
  <c r="G614" i="12"/>
  <c r="D614" i="12"/>
  <c r="J614" i="12" s="1"/>
  <c r="K563" i="12"/>
  <c r="G563" i="12"/>
  <c r="F563" i="12"/>
  <c r="D563" i="12"/>
  <c r="J563" i="12" s="1"/>
  <c r="K493" i="12"/>
  <c r="G493" i="12"/>
  <c r="J493" i="12" s="1"/>
  <c r="F493" i="12"/>
  <c r="I493" i="12" s="1"/>
  <c r="K474" i="12"/>
  <c r="G474" i="12"/>
  <c r="F474" i="12"/>
  <c r="I474" i="12" s="1"/>
  <c r="D474" i="12"/>
  <c r="J474" i="12" s="1"/>
  <c r="K451" i="12"/>
  <c r="G451" i="12"/>
  <c r="F451" i="12"/>
  <c r="I451" i="12" s="1"/>
  <c r="D451" i="12"/>
  <c r="J451" i="12" s="1"/>
  <c r="K439" i="12"/>
  <c r="G439" i="12"/>
  <c r="F439" i="12"/>
  <c r="I439" i="12" s="1"/>
  <c r="D439" i="12"/>
  <c r="J439" i="12" s="1"/>
  <c r="K407" i="12"/>
  <c r="G407" i="12"/>
  <c r="F407" i="12"/>
  <c r="I407" i="12" s="1"/>
  <c r="D407" i="12"/>
  <c r="J407" i="12" s="1"/>
  <c r="K384" i="12"/>
  <c r="G384" i="12"/>
  <c r="F384" i="12"/>
  <c r="I384" i="12" s="1"/>
  <c r="D384" i="12"/>
  <c r="J384" i="12" s="1"/>
  <c r="K350" i="12"/>
  <c r="G350" i="12"/>
  <c r="F350" i="12"/>
  <c r="I350" i="12" s="1"/>
  <c r="D350" i="12"/>
  <c r="J350" i="12" s="1"/>
  <c r="K339" i="12"/>
  <c r="G339" i="12"/>
  <c r="F339" i="12"/>
  <c r="I339" i="12" s="1"/>
  <c r="D339" i="12"/>
  <c r="J339" i="12" s="1"/>
  <c r="G313" i="12"/>
  <c r="F313" i="12"/>
  <c r="I313" i="12" s="1"/>
  <c r="D313" i="12"/>
  <c r="K295" i="12"/>
  <c r="G295" i="12"/>
  <c r="F295" i="12"/>
  <c r="I295" i="12" s="1"/>
  <c r="K254" i="12"/>
  <c r="G254" i="12"/>
  <c r="F254" i="12"/>
  <c r="I254" i="12" s="1"/>
  <c r="D254" i="12"/>
  <c r="K204" i="12"/>
  <c r="G204" i="12"/>
  <c r="F204" i="12"/>
  <c r="I204" i="12" s="1"/>
  <c r="D204" i="12"/>
  <c r="K177" i="12"/>
  <c r="G177" i="12"/>
  <c r="F177" i="12"/>
  <c r="I177" i="12" s="1"/>
  <c r="D177" i="12"/>
  <c r="K139" i="12"/>
  <c r="G139" i="12"/>
  <c r="F139" i="12"/>
  <c r="I139" i="12" s="1"/>
  <c r="D139" i="12"/>
  <c r="G115" i="12"/>
  <c r="F115" i="12"/>
  <c r="I115" i="12" s="1"/>
  <c r="D115" i="12"/>
  <c r="J115" i="12" s="1"/>
  <c r="K84" i="12"/>
  <c r="G84" i="12"/>
  <c r="F84" i="12"/>
  <c r="I84" i="12" s="1"/>
  <c r="D84" i="12"/>
  <c r="J84" i="12" s="1"/>
  <c r="K69" i="12"/>
  <c r="G69" i="12"/>
  <c r="F69" i="12"/>
  <c r="I69" i="12" s="1"/>
  <c r="D69" i="12"/>
  <c r="J69" i="12" s="1"/>
  <c r="K29" i="12"/>
  <c r="G29" i="12"/>
  <c r="F29" i="12"/>
  <c r="I29" i="12" s="1"/>
  <c r="D29" i="12"/>
  <c r="J29" i="12" s="1"/>
  <c r="J491" i="12"/>
  <c r="I491" i="12"/>
  <c r="J489" i="12"/>
  <c r="I489" i="12"/>
  <c r="K313" i="12"/>
  <c r="K115" i="12"/>
  <c r="K5" i="12"/>
  <c r="G5" i="12"/>
  <c r="F5" i="12"/>
  <c r="D5" i="12"/>
  <c r="J5" i="12" s="1"/>
  <c r="F639" i="12"/>
  <c r="F614" i="12" s="1"/>
  <c r="I614" i="12" s="1"/>
  <c r="K655" i="5"/>
  <c r="G655" i="5"/>
  <c r="F655" i="5"/>
  <c r="D655" i="5"/>
  <c r="J655" i="5" s="1"/>
  <c r="K627" i="5"/>
  <c r="G627" i="5"/>
  <c r="F627" i="5"/>
  <c r="I627" i="5" s="1"/>
  <c r="D627" i="5"/>
  <c r="J627" i="5" s="1"/>
  <c r="K600" i="5"/>
  <c r="G600" i="5"/>
  <c r="F600" i="5"/>
  <c r="I600" i="5" s="1"/>
  <c r="D600" i="5"/>
  <c r="J600" i="5" s="1"/>
  <c r="K541" i="5"/>
  <c r="G541" i="5"/>
  <c r="F541" i="5"/>
  <c r="D541" i="5"/>
  <c r="J541" i="5" s="1"/>
  <c r="K526" i="5"/>
  <c r="G526" i="5"/>
  <c r="F526" i="5"/>
  <c r="I526" i="5" s="1"/>
  <c r="D526" i="5"/>
  <c r="J526" i="5" s="1"/>
  <c r="K480" i="5"/>
  <c r="J175" i="11"/>
  <c r="I175" i="11"/>
  <c r="G480" i="5"/>
  <c r="F480" i="5"/>
  <c r="D480" i="5"/>
  <c r="J480" i="5" s="1"/>
  <c r="K434" i="5"/>
  <c r="G434" i="5"/>
  <c r="F434" i="5"/>
  <c r="I434" i="5" s="1"/>
  <c r="D434" i="5"/>
  <c r="G371" i="5"/>
  <c r="F371" i="5"/>
  <c r="D371" i="5"/>
  <c r="J371" i="5" s="1"/>
  <c r="K321" i="5"/>
  <c r="G321" i="5"/>
  <c r="F321" i="5"/>
  <c r="D321" i="5"/>
  <c r="J321" i="5" s="1"/>
  <c r="K260" i="5"/>
  <c r="G260" i="5"/>
  <c r="F260" i="5"/>
  <c r="D260" i="5"/>
  <c r="J260" i="5" s="1"/>
  <c r="K228" i="5"/>
  <c r="G228" i="5"/>
  <c r="F228" i="5"/>
  <c r="D228" i="5"/>
  <c r="J228" i="5" s="1"/>
  <c r="K177" i="5"/>
  <c r="G177" i="5"/>
  <c r="D177" i="5"/>
  <c r="J177" i="5" s="1"/>
  <c r="K141" i="5"/>
  <c r="G141" i="5"/>
  <c r="F141" i="5"/>
  <c r="I141" i="5" s="1"/>
  <c r="D141" i="5"/>
  <c r="J141" i="5" s="1"/>
  <c r="K109" i="5"/>
  <c r="G109" i="5"/>
  <c r="F109" i="5"/>
  <c r="I109" i="5" s="1"/>
  <c r="D109" i="5"/>
  <c r="J109" i="5" s="1"/>
  <c r="K89" i="5"/>
  <c r="G89" i="5"/>
  <c r="F89" i="5"/>
  <c r="I89" i="5" s="1"/>
  <c r="D89" i="5"/>
  <c r="J89" i="5" s="1"/>
  <c r="K62" i="5"/>
  <c r="G62" i="5"/>
  <c r="F62" i="5"/>
  <c r="I62" i="5" s="1"/>
  <c r="D62" i="5"/>
  <c r="J62" i="5" s="1"/>
  <c r="K42" i="5"/>
  <c r="J434" i="5" l="1"/>
  <c r="J282" i="9"/>
  <c r="J139" i="12"/>
  <c r="J204" i="12"/>
  <c r="J5" i="3"/>
  <c r="J697" i="9"/>
  <c r="J755" i="9"/>
  <c r="J209" i="2"/>
  <c r="J650" i="2"/>
  <c r="J114" i="3"/>
  <c r="J5" i="9"/>
  <c r="J105" i="9"/>
  <c r="J362" i="9"/>
  <c r="J5" i="6"/>
  <c r="J74" i="6"/>
  <c r="J109" i="6"/>
  <c r="J148" i="6"/>
  <c r="J207" i="6"/>
  <c r="J514" i="6"/>
  <c r="J626" i="6"/>
  <c r="J240" i="1"/>
  <c r="J428" i="10"/>
  <c r="J5" i="13"/>
  <c r="J54" i="2"/>
  <c r="J329" i="1"/>
  <c r="J5" i="10"/>
  <c r="J63" i="10"/>
  <c r="J617" i="10"/>
  <c r="J115" i="13"/>
  <c r="J36" i="4"/>
  <c r="J145" i="4"/>
  <c r="J518" i="9"/>
  <c r="J313" i="12"/>
  <c r="J177" i="12"/>
  <c r="J254" i="12"/>
  <c r="J657" i="12"/>
  <c r="J258" i="9"/>
  <c r="J586" i="9"/>
  <c r="J736" i="9"/>
  <c r="J24" i="13"/>
  <c r="J5" i="2"/>
  <c r="J90" i="2"/>
  <c r="J400" i="2"/>
  <c r="J295" i="12"/>
  <c r="J605" i="6"/>
  <c r="J188" i="1"/>
  <c r="J52" i="10"/>
  <c r="J153" i="13"/>
  <c r="J256" i="4"/>
  <c r="J179" i="2"/>
  <c r="H321" i="5"/>
  <c r="J18" i="6"/>
  <c r="J204" i="1"/>
  <c r="J233" i="1"/>
  <c r="J75" i="4"/>
  <c r="J216" i="1"/>
  <c r="J256" i="1"/>
  <c r="J268" i="1"/>
  <c r="J309" i="1"/>
  <c r="J323" i="1"/>
  <c r="J100" i="4"/>
  <c r="G42" i="5"/>
  <c r="F42" i="5"/>
  <c r="I42" i="5" s="1"/>
  <c r="D42" i="5"/>
  <c r="J42" i="5" s="1"/>
  <c r="K5" i="5"/>
  <c r="G5" i="5"/>
  <c r="F5" i="5"/>
  <c r="I5" i="5" s="1"/>
  <c r="D5" i="5"/>
  <c r="F479" i="5"/>
  <c r="F323" i="5"/>
  <c r="F190" i="5"/>
  <c r="F177" i="5" s="1"/>
  <c r="K418" i="7"/>
  <c r="G418" i="7"/>
  <c r="F418" i="7"/>
  <c r="I418" i="7" s="1"/>
  <c r="D418" i="7"/>
  <c r="J418" i="7" s="1"/>
  <c r="K399" i="7"/>
  <c r="G399" i="7"/>
  <c r="F399" i="7"/>
  <c r="D399" i="7"/>
  <c r="J399" i="7" s="1"/>
  <c r="K366" i="7"/>
  <c r="G366" i="7"/>
  <c r="F366" i="7"/>
  <c r="I366" i="7" s="1"/>
  <c r="D366" i="7"/>
  <c r="J366" i="7" s="1"/>
  <c r="K359" i="7"/>
  <c r="G359" i="7"/>
  <c r="J359" i="7" s="1"/>
  <c r="F359" i="7"/>
  <c r="I359" i="7" s="1"/>
  <c r="K336" i="7"/>
  <c r="G336" i="7"/>
  <c r="F336" i="7"/>
  <c r="I336" i="7" s="1"/>
  <c r="D336" i="7"/>
  <c r="K278" i="7"/>
  <c r="G278" i="7"/>
  <c r="F278" i="7"/>
  <c r="I278" i="7" s="1"/>
  <c r="D278" i="7"/>
  <c r="J278" i="7" s="1"/>
  <c r="K246" i="7"/>
  <c r="G246" i="7"/>
  <c r="F272" i="7"/>
  <c r="H272" i="7" s="1"/>
  <c r="F271" i="7"/>
  <c r="H271" i="7" s="1"/>
  <c r="D246" i="7"/>
  <c r="K181" i="7"/>
  <c r="G181" i="7"/>
  <c r="F181" i="7"/>
  <c r="I181" i="7" s="1"/>
  <c r="D181" i="7"/>
  <c r="J181" i="7" s="1"/>
  <c r="K159" i="7"/>
  <c r="G159" i="7"/>
  <c r="F159" i="7"/>
  <c r="I159" i="7" s="1"/>
  <c r="D159" i="7"/>
  <c r="J159" i="7" s="1"/>
  <c r="K142" i="7"/>
  <c r="G142" i="7"/>
  <c r="F142" i="7"/>
  <c r="I142" i="7" s="1"/>
  <c r="D142" i="7"/>
  <c r="J142" i="7" s="1"/>
  <c r="K93" i="7"/>
  <c r="G93" i="7"/>
  <c r="D93" i="7"/>
  <c r="J93" i="7" s="1"/>
  <c r="K81" i="7"/>
  <c r="G81" i="7"/>
  <c r="F81" i="7"/>
  <c r="I81" i="7" s="1"/>
  <c r="G5" i="7"/>
  <c r="F5" i="7"/>
  <c r="I5" i="7" s="1"/>
  <c r="D5" i="7"/>
  <c r="J5" i="7" s="1"/>
  <c r="H137" i="7"/>
  <c r="D81" i="7"/>
  <c r="J81" i="7" s="1"/>
  <c r="J5" i="5" l="1"/>
  <c r="J246" i="7"/>
  <c r="J336" i="7"/>
  <c r="F93" i="7"/>
  <c r="I93" i="7" s="1"/>
  <c r="K5" i="7"/>
  <c r="K823" i="11" l="1"/>
  <c r="K800" i="11"/>
  <c r="K776" i="11"/>
  <c r="K739" i="11"/>
  <c r="K705" i="11"/>
  <c r="K674" i="11"/>
  <c r="K651" i="11"/>
  <c r="K626" i="11"/>
  <c r="K607" i="11"/>
  <c r="K575" i="11"/>
  <c r="K500" i="11"/>
  <c r="K484" i="11"/>
  <c r="K462" i="11"/>
  <c r="K429" i="11"/>
  <c r="K411" i="11"/>
  <c r="K378" i="11"/>
  <c r="K340" i="11"/>
  <c r="K279" i="11"/>
  <c r="K266" i="11"/>
  <c r="K238" i="11"/>
  <c r="K231" i="11"/>
  <c r="K222" i="11"/>
  <c r="K182" i="11"/>
  <c r="K177" i="11"/>
  <c r="K166" i="11"/>
  <c r="K136" i="11"/>
  <c r="K123" i="11"/>
  <c r="K94" i="11"/>
  <c r="K89" i="11"/>
  <c r="K759" i="11"/>
  <c r="K556" i="11"/>
  <c r="K536" i="11"/>
  <c r="K248" i="11"/>
  <c r="K148" i="11"/>
  <c r="K70" i="11"/>
  <c r="K35" i="11"/>
  <c r="G823" i="11"/>
  <c r="F823" i="11"/>
  <c r="I823" i="11" s="1"/>
  <c r="D823" i="11"/>
  <c r="J823" i="11" s="1"/>
  <c r="G800" i="11"/>
  <c r="F800" i="11"/>
  <c r="I800" i="11" s="1"/>
  <c r="D800" i="11"/>
  <c r="G776" i="11"/>
  <c r="F776" i="11"/>
  <c r="I776" i="11" s="1"/>
  <c r="D776" i="11"/>
  <c r="G759" i="11"/>
  <c r="F759" i="11"/>
  <c r="I759" i="11" s="1"/>
  <c r="D759" i="11"/>
  <c r="J759" i="11" s="1"/>
  <c r="G739" i="11"/>
  <c r="F739" i="11"/>
  <c r="I739" i="11" s="1"/>
  <c r="D739" i="11"/>
  <c r="J739" i="11" s="1"/>
  <c r="G705" i="11"/>
  <c r="F705" i="11"/>
  <c r="I705" i="11" s="1"/>
  <c r="D705" i="11"/>
  <c r="G674" i="11"/>
  <c r="F674" i="11"/>
  <c r="I674" i="11" s="1"/>
  <c r="D674" i="11"/>
  <c r="G651" i="11"/>
  <c r="F651" i="11"/>
  <c r="I651" i="11" s="1"/>
  <c r="D651" i="11"/>
  <c r="J651" i="11" s="1"/>
  <c r="G626" i="11"/>
  <c r="F626" i="11"/>
  <c r="I626" i="11" s="1"/>
  <c r="D626" i="11"/>
  <c r="J626" i="11" s="1"/>
  <c r="G607" i="11"/>
  <c r="F607" i="11"/>
  <c r="I607" i="11" s="1"/>
  <c r="D607" i="11"/>
  <c r="G575" i="11"/>
  <c r="F575" i="11"/>
  <c r="I575" i="11" s="1"/>
  <c r="D575" i="11"/>
  <c r="J575" i="11" s="1"/>
  <c r="G556" i="11"/>
  <c r="F556" i="11"/>
  <c r="I556" i="11" s="1"/>
  <c r="D556" i="11"/>
  <c r="J556" i="11" s="1"/>
  <c r="G536" i="11"/>
  <c r="F536" i="11"/>
  <c r="I536" i="11" s="1"/>
  <c r="D536" i="11"/>
  <c r="J536" i="11" s="1"/>
  <c r="D500" i="11"/>
  <c r="J500" i="11" s="1"/>
  <c r="G484" i="11"/>
  <c r="F484" i="11"/>
  <c r="I484" i="11" s="1"/>
  <c r="D484" i="11"/>
  <c r="J484" i="11" s="1"/>
  <c r="G462" i="11"/>
  <c r="F462" i="11"/>
  <c r="I462" i="11" s="1"/>
  <c r="D462" i="11"/>
  <c r="G429" i="11"/>
  <c r="F429" i="11"/>
  <c r="I429" i="11" s="1"/>
  <c r="D429" i="11"/>
  <c r="J429" i="11" s="1"/>
  <c r="G411" i="11"/>
  <c r="F411" i="11"/>
  <c r="I411" i="11" s="1"/>
  <c r="D411" i="11"/>
  <c r="J411" i="11" s="1"/>
  <c r="G378" i="11"/>
  <c r="F378" i="11"/>
  <c r="I378" i="11" s="1"/>
  <c r="D378" i="11"/>
  <c r="J378" i="11" s="1"/>
  <c r="G340" i="11"/>
  <c r="F340" i="11"/>
  <c r="I340" i="11" s="1"/>
  <c r="D340" i="11"/>
  <c r="G279" i="11"/>
  <c r="F279" i="11"/>
  <c r="I279" i="11" s="1"/>
  <c r="D279" i="11"/>
  <c r="G266" i="11"/>
  <c r="F266" i="11"/>
  <c r="I266" i="11" s="1"/>
  <c r="D266" i="11"/>
  <c r="J266" i="11" s="1"/>
  <c r="G248" i="11"/>
  <c r="F248" i="11"/>
  <c r="I248" i="11" s="1"/>
  <c r="D248" i="11"/>
  <c r="J248" i="11" s="1"/>
  <c r="G238" i="11"/>
  <c r="F238" i="11"/>
  <c r="I238" i="11" s="1"/>
  <c r="D238" i="11"/>
  <c r="G231" i="11"/>
  <c r="F231" i="11"/>
  <c r="I231" i="11" s="1"/>
  <c r="D231" i="11"/>
  <c r="G222" i="11"/>
  <c r="F222" i="11"/>
  <c r="I222" i="11" s="1"/>
  <c r="D222" i="11"/>
  <c r="J222" i="11" s="1"/>
  <c r="G182" i="11"/>
  <c r="F182" i="11"/>
  <c r="I182" i="11" s="1"/>
  <c r="D182" i="11"/>
  <c r="J182" i="11" s="1"/>
  <c r="G177" i="11"/>
  <c r="F177" i="11"/>
  <c r="I177" i="11" s="1"/>
  <c r="D177" i="11"/>
  <c r="G166" i="11"/>
  <c r="J166" i="11" s="1"/>
  <c r="F166" i="11"/>
  <c r="I166" i="11" s="1"/>
  <c r="G148" i="11"/>
  <c r="F148" i="11"/>
  <c r="I148" i="11" s="1"/>
  <c r="D148" i="11"/>
  <c r="J148" i="11" s="1"/>
  <c r="G136" i="11"/>
  <c r="F136" i="11"/>
  <c r="I136" i="11" s="1"/>
  <c r="D136" i="11"/>
  <c r="G123" i="11"/>
  <c r="F123" i="11"/>
  <c r="I123" i="11" s="1"/>
  <c r="D123" i="11"/>
  <c r="G94" i="11"/>
  <c r="F94" i="11"/>
  <c r="I94" i="11" s="1"/>
  <c r="D94" i="11"/>
  <c r="G89" i="11"/>
  <c r="F89" i="11"/>
  <c r="I89" i="11" s="1"/>
  <c r="D89" i="11"/>
  <c r="G70" i="11"/>
  <c r="F70" i="11"/>
  <c r="I70" i="11" s="1"/>
  <c r="D70" i="11"/>
  <c r="G35" i="11"/>
  <c r="F35" i="11"/>
  <c r="I35" i="11" s="1"/>
  <c r="D35" i="11"/>
  <c r="J35" i="11" s="1"/>
  <c r="K5" i="11"/>
  <c r="F5" i="11"/>
  <c r="I5" i="11" s="1"/>
  <c r="G5" i="11"/>
  <c r="D5" i="11"/>
  <c r="K431" i="8"/>
  <c r="G431" i="8"/>
  <c r="F431" i="8"/>
  <c r="I431" i="8" s="1"/>
  <c r="D431" i="8"/>
  <c r="J431" i="8" s="1"/>
  <c r="K401" i="8"/>
  <c r="G401" i="8"/>
  <c r="F401" i="8"/>
  <c r="I401" i="8" s="1"/>
  <c r="D401" i="8"/>
  <c r="K386" i="8"/>
  <c r="G386" i="8"/>
  <c r="F386" i="8"/>
  <c r="I386" i="8" s="1"/>
  <c r="D386" i="8"/>
  <c r="J386" i="8" s="1"/>
  <c r="K345" i="8"/>
  <c r="G345" i="8"/>
  <c r="F345" i="8"/>
  <c r="I345" i="8" s="1"/>
  <c r="D345" i="8"/>
  <c r="K334" i="8"/>
  <c r="G334" i="8"/>
  <c r="J334" i="8" s="1"/>
  <c r="F334" i="8"/>
  <c r="I334" i="8" s="1"/>
  <c r="K321" i="8"/>
  <c r="G321" i="8"/>
  <c r="F321" i="8"/>
  <c r="I321" i="8" s="1"/>
  <c r="D321" i="8"/>
  <c r="J321" i="8" s="1"/>
  <c r="K310" i="8"/>
  <c r="G310" i="8"/>
  <c r="F310" i="8"/>
  <c r="I310" i="8" s="1"/>
  <c r="D310" i="8"/>
  <c r="J310" i="8" s="1"/>
  <c r="K293" i="8"/>
  <c r="G293" i="8"/>
  <c r="F293" i="8"/>
  <c r="I293" i="8" s="1"/>
  <c r="D293" i="8"/>
  <c r="J293" i="8" s="1"/>
  <c r="K256" i="8"/>
  <c r="G256" i="8"/>
  <c r="F256" i="8"/>
  <c r="I256" i="8" s="1"/>
  <c r="D256" i="8"/>
  <c r="J256" i="8" s="1"/>
  <c r="K227" i="8"/>
  <c r="G227" i="8"/>
  <c r="F227" i="8"/>
  <c r="I227" i="8" s="1"/>
  <c r="D227" i="8"/>
  <c r="J227" i="8" s="1"/>
  <c r="K210" i="8"/>
  <c r="G210" i="8"/>
  <c r="F210" i="8"/>
  <c r="I210" i="8" s="1"/>
  <c r="D210" i="8"/>
  <c r="J210" i="8" s="1"/>
  <c r="K197" i="8"/>
  <c r="I197" i="8"/>
  <c r="G197" i="8"/>
  <c r="J197" i="8" s="1"/>
  <c r="F197" i="8"/>
  <c r="K175" i="8"/>
  <c r="G175" i="8"/>
  <c r="F175" i="8"/>
  <c r="I175" i="8" s="1"/>
  <c r="D175" i="8"/>
  <c r="J175" i="8" s="1"/>
  <c r="J173" i="8"/>
  <c r="I173" i="8"/>
  <c r="K138" i="8"/>
  <c r="D138" i="8"/>
  <c r="K112" i="8"/>
  <c r="G112" i="8"/>
  <c r="F112" i="8"/>
  <c r="I112" i="8" s="1"/>
  <c r="D112" i="8"/>
  <c r="J112" i="8" s="1"/>
  <c r="K91" i="8"/>
  <c r="G91" i="8"/>
  <c r="F91" i="8"/>
  <c r="I91" i="8" s="1"/>
  <c r="D91" i="8"/>
  <c r="K69" i="8"/>
  <c r="G69" i="8"/>
  <c r="F69" i="8"/>
  <c r="I69" i="8" s="1"/>
  <c r="D69" i="8"/>
  <c r="J69" i="8" s="1"/>
  <c r="K56" i="8"/>
  <c r="G56" i="8"/>
  <c r="F56" i="8"/>
  <c r="I56" i="8" s="1"/>
  <c r="D56" i="8"/>
  <c r="K37" i="8"/>
  <c r="G37" i="8"/>
  <c r="J37" i="8" s="1"/>
  <c r="F37" i="8"/>
  <c r="I37" i="8" s="1"/>
  <c r="K19" i="8"/>
  <c r="G19" i="8"/>
  <c r="F19" i="8"/>
  <c r="I19" i="8" s="1"/>
  <c r="D19" i="8"/>
  <c r="J19" i="8" s="1"/>
  <c r="D5" i="8"/>
  <c r="J5" i="8" s="1"/>
  <c r="G146" i="8"/>
  <c r="G138" i="8" s="1"/>
  <c r="F146" i="8"/>
  <c r="F138" i="8" s="1"/>
  <c r="I138" i="8" s="1"/>
  <c r="F270" i="7"/>
  <c r="F246" i="7" s="1"/>
  <c r="I246" i="7" s="1"/>
  <c r="J136" i="11" l="1"/>
  <c r="J177" i="11"/>
  <c r="J340" i="11"/>
  <c r="J705" i="11"/>
  <c r="J70" i="11"/>
  <c r="J238" i="11"/>
  <c r="J462" i="11"/>
  <c r="J607" i="11"/>
  <c r="J56" i="8"/>
  <c r="J91" i="8"/>
  <c r="J138" i="8"/>
  <c r="J345" i="8"/>
  <c r="J401" i="8"/>
  <c r="J5" i="11"/>
  <c r="J123" i="11"/>
  <c r="J279" i="11"/>
  <c r="J674" i="11"/>
  <c r="J94" i="11"/>
  <c r="J231" i="11"/>
  <c r="J800" i="11"/>
  <c r="J89" i="11"/>
  <c r="J776" i="1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  <author>g.chrisafis</author>
  </authors>
  <commentList>
    <comment ref="A431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ΟΡΙΣΜΟΣ ΙΣΤΟΡΙΚΗΣ ΕΔΡΑΣ ΣΥΜΦΩΝΑ ΜΕ ΤΗΝ ΥΠ' ΑΡΙΘ. 36711/31-05-2022 ΥΠΟΥΡΓΙΚΗ ΑΠΟΦΑΣΗ (ΦΕΚ Β' 3090/17-06-2022)</t>
        </r>
      </text>
    </comment>
    <comment ref="A925" authorId="0" shapeId="0" xr:uid="{00000000-0006-0000-00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Π.Δ. 66/2020 (ΦΕΚ Α' 159/21-8-2020)</t>
        </r>
      </text>
    </comment>
    <comment ref="A1338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ΖΑΚΑ ΣΕ ΖΙΑΚΑ, ΣΥΝΦΩΝΑ ΜΕ ΤΟ ΠΔ75/2017 (ΦΕΚ Α' 106/31-7-2017)</t>
        </r>
      </text>
    </comment>
    <comment ref="A1378" authorId="0" shapeId="0" xr:uid="{00000000-0006-0000-0000-000004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Π.Δ. 106/2018 (ΦΕΚ Α' 204/6-12-2018)</t>
        </r>
      </text>
    </comment>
    <comment ref="A1414" authorId="0" shapeId="0" xr:uid="{00000000-0006-0000-0000-00000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ΥΠ' ΑΡΙΘ. 23/2022 ΠΡΟΕΔΡΙΚΟ ΔΙΑΤΑΓΜΑ (ΦΕΚ Α' 64/24-3-2022)</t>
        </r>
      </text>
    </comment>
    <comment ref="B1548" authorId="0" shapeId="0" xr:uid="{00000000-0006-0000-0000-000006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ΓΙΑ ΑΥΤΉ ΤΗΝ ΚΟΙΝΟΤΗΤΑ, ΠΛΗΘΥΣΜΟΣ ΝΟΕΙΤΑΙ Ο ΑΡΙΘΜΟΣ ΤΩΝ ΕΓΓΕΓΡΑΜΜΕΝΩΝ ΣΤΟΥΣ ΕΚΛΟΓΙΚΟΥΣ ΚΑΤΑΛΟΓΟΥΣ, ΣΥΜΦΩΝΑ ΜΕ ΤΟ AΡΘ. 54 N. 4873/2021 (ΦΕΚ 248 Α')</t>
        </r>
      </text>
    </comment>
    <comment ref="B1549" authorId="0" shapeId="0" xr:uid="{00000000-0006-0000-0000-000007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ΓΙΑ ΑΥΤΉ ΤΗΝ ΚΟΙΝΟΤΗΤΑ, ΠΛΗΘΥΣΜΟΣ ΝΟΕΙΤΑΙ Ο ΑΡΙΘΜΟΣ ΤΩΝ ΕΓΓΕΓΡΑΜΜΕΝΩΝ ΣΤΟΥΣ ΕΚΛΟΓΙΚΟΥΣ ΚΑΤΑΛΟΓΟΥΣ, ΣΥΜΦΩΝΑ ΜΕ ΤΟ AΡΘ. 54 N. 4873/2021 (ΦΕΚ 248 Α')</t>
        </r>
      </text>
    </comment>
    <comment ref="A1613" authorId="0" shapeId="0" xr:uid="{00000000-0006-0000-0000-000008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1636" authorId="0" shapeId="0" xr:uid="{00000000-0006-0000-0000-000009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1745" authorId="0" shapeId="0" xr:uid="{00000000-0006-0000-0000-00000A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ΝΕΑ Τ.Κ., ΣΥΜΦΩΝΑ ΜΕ ΤΟ Π.Δ. 101/2017 (ΦΕΚ Α' 142/28-9-2017)</t>
        </r>
      </text>
    </comment>
    <comment ref="A1874" authorId="1" shapeId="0" xr:uid="{00000000-0006-0000-0000-00000B000000}">
      <text>
        <r>
          <rPr>
            <b/>
            <sz val="8"/>
            <color indexed="81"/>
            <rFont val="Tahoma"/>
            <family val="2"/>
            <charset val="161"/>
          </rPr>
          <t>g.chrisafis: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sz val="8"/>
            <color indexed="81"/>
            <rFont val="Tahoma"/>
            <family val="2"/>
            <charset val="161"/>
          </rPr>
          <t>Μέχρι τον 3463/2006 ήταν στον Παραπόταμο και αναβίωσε ωςε Τ.Δ.</t>
        </r>
      </text>
    </comment>
    <comment ref="A2063" authorId="0" shapeId="0" xr:uid="{00000000-0006-0000-0000-00000C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ΠΛΑΤΑΝΙΑ ΜΕ ΤΟ ΑΡΘ. 11, ΠΑΡ. 12 ΤΟΥ Ν.4674/2020 (ΦΕΚ Α' 53/11-3-2020)</t>
        </r>
      </text>
    </comment>
    <comment ref="A2191" authorId="0" shapeId="0" xr:uid="{00000000-0006-0000-0000-00000D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ΑΜΠΕΛΕΙΑ, ΣΥΜΦΩΝΑ ΜΕ ΤΟ Π.Δ.120/2017 (ΦΕΚ Α' 147/5-10-2017)</t>
        </r>
      </text>
    </comment>
    <comment ref="A2260" authorId="0" shapeId="0" xr:uid="{00000000-0006-0000-0000-00000E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ΚΑΣΤΑΝΕΑ, ΣΥΜΦΩΝΑ ΜΕ ΤΟ ΠΔ 161/2013 (ΦΕΚ Α' 255/2013)</t>
        </r>
      </text>
    </comment>
    <comment ref="A2317" authorId="0" shapeId="0" xr:uid="{00000000-0006-0000-0000-00000F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ΛΙΜΝΗ ΜΕ ΤΟ ΑΡΘ. 11, ΠΑΡ. 11 ΤΟΥ Ν.4674/2020 (ΦΕΚ Α' 53/11-3-2020)</t>
        </r>
      </text>
    </comment>
    <comment ref="A2494" authorId="0" shapeId="0" xr:uid="{00000000-0006-0000-0000-000010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Η ΙΣΤΟΡΙΚΗ ΕΔΡΑ ΘΕΣΜΟΘΕΤΗΘΗΚΕ ΜΕ ΤΗΝ ΥΠ' ΑΡΙΘΜ. 30027/10-05-2022 ΥΠΟΥΡΓΙΚΗ ΑΠΟΦΑΣΗ (ΦΕΚ Β' 2585/25-05-2022)</t>
        </r>
      </text>
    </comment>
    <comment ref="A2883" authorId="0" shapeId="0" xr:uid="{00000000-0006-0000-0000-000011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ΜΕΤΑΝΟΜΑΣΙΑ Τ.Κ. ΚΑΛΑΜΑΚΙΟΥ (ΦΕΚ 5Α'/2014)</t>
        </r>
      </text>
    </comment>
    <comment ref="A2924" authorId="0" shapeId="0" xr:uid="{00000000-0006-0000-0000-000012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Δήμο Καλαμπάκας, σύμφωνα με την παρ. 3 του αρθ. 221 του Ν.4555/2018 (ΚΛΕΙΣΘΕΝΗΣ Ι)</t>
        </r>
      </text>
    </comment>
    <comment ref="A2951" authorId="0" shapeId="0" xr:uid="{00000000-0006-0000-0000-000013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ΑΠΌ ΟΙΚΙΣΜΟΣ ΣΕ ΔΗΜΟΤΙΚΗ ΚΟΙΝΟΤΗΤΑ ΜΕ ΤΟ Π.Δ. 76/2020 (ΦΕΚ Α' 173/10-09-2020)</t>
        </r>
      </text>
    </comment>
    <comment ref="A2969" authorId="0" shapeId="0" xr:uid="{00000000-0006-0000-0000-000014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ΥΠ' ΑΡΙΘ. 89/2022 ΠΡΟΕΔΡΙΚΟ ΔΙΑΤΑΓΜΑ (ΦΕΚ Α' 243/27-12-2022)</t>
        </r>
      </text>
    </comment>
    <comment ref="A2972" authorId="0" shapeId="0" xr:uid="{00000000-0006-0000-0000-00001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ΥΠ' ΑΡΙΘ. 91/2022 ΠΡΟΕΔΡΙΚΟ ΔΙΑΤΑΓΜΑ (ΦΕΚ Α' 243/27-12-2022)</t>
        </r>
      </text>
    </comment>
    <comment ref="A2979" authorId="0" shapeId="0" xr:uid="{00000000-0006-0000-0000-000016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ΥΠ' ΑΡΙΘ. 90/2022 ΠΡΟΕΔΡΙΚΟ ΔΙΑΤΑΓΜΑ (ΦΕΚ Α' 243/27-12-2022)</t>
        </r>
      </text>
    </comment>
    <comment ref="A3172" authorId="0" shapeId="0" xr:uid="{00000000-0006-0000-0000-000017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3215" authorId="0" shapeId="0" xr:uid="{00000000-0006-0000-0000-000018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3270" authorId="0" shapeId="0" xr:uid="{00000000-0006-0000-0000-000019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3300" authorId="0" shapeId="0" xr:uid="{00000000-0006-0000-0000-00001A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3339" authorId="0" shapeId="0" xr:uid="{00000000-0006-0000-0000-00001B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3356" authorId="0" shapeId="0" xr:uid="{00000000-0006-0000-0000-00001C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3588" authorId="0" shapeId="0" xr:uid="{00000000-0006-0000-0000-00001D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από Μυρτέας σε Μυρτιάς, σύμφωνα με ΠΔ 40/2017</t>
        </r>
      </text>
    </comment>
    <comment ref="A3923" authorId="0" shapeId="0" xr:uid="{00000000-0006-0000-0000-00001E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ΜΕΤΟΝΟΜΑΣΙΑ ΑΠΌ ΡΟΓΩΝ ΣΥΜΦΩΝΑ ΜΕ ΤΟ Π.Δ. 69/2021 (ΦΕΚ Α' 158/6-9-2021)</t>
        </r>
      </text>
    </comment>
    <comment ref="A4245" authorId="0" shapeId="0" xr:uid="{00000000-0006-0000-0000-00001F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ΜΕΤΟΝΟΜΑΣΙΑ ΑΠΌ ΔΗΜΟ ΑΛΙΑΡΤΟΥ, ΣΥΜΦΩΝΑ ΜΕ ΤΟ Π.Δ. 17/2014 (ΦΕΚ Α' 25/31-1-2014)</t>
        </r>
      </text>
    </comment>
    <comment ref="A4334" authorId="0" shapeId="0" xr:uid="{00000000-0006-0000-0000-000020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u/>
            <sz val="8"/>
            <color indexed="81"/>
            <rFont val="Tahoma"/>
            <family val="2"/>
            <charset val="161"/>
          </rPr>
          <t>ΣΥΣΤΑΘΗΚΕ</t>
        </r>
        <r>
          <rPr>
            <sz val="8"/>
            <color indexed="81"/>
            <rFont val="Tahoma"/>
            <family val="2"/>
            <charset val="161"/>
          </rPr>
          <t>, σύμφωνα με την παρ. 1 του αρθ. 221 του Ν.4555/2018 (ΚΛΕΙΣΘΕΝΗΣ Ι)</t>
        </r>
      </text>
    </comment>
    <comment ref="A4335" authorId="0" shapeId="0" xr:uid="{00000000-0006-0000-0000-000021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u/>
            <sz val="8"/>
            <color indexed="81"/>
            <rFont val="Tahoma"/>
            <family val="2"/>
            <charset val="161"/>
          </rPr>
          <t>ΣΥΣΤΑΘΗΚΕ</t>
        </r>
        <r>
          <rPr>
            <sz val="8"/>
            <color indexed="81"/>
            <rFont val="Tahoma"/>
            <family val="2"/>
            <charset val="161"/>
          </rPr>
          <t>, σύμφωνα με την παρ. 1 του αρθ. 221 του Ν.4555/2018 (ΚΛΕΙΣΘΕΝΗΣ Ι)</t>
        </r>
      </text>
    </comment>
    <comment ref="A4336" authorId="0" shapeId="0" xr:uid="{00000000-0006-0000-0000-000022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u/>
            <sz val="8"/>
            <color indexed="81"/>
            <rFont val="Tahoma"/>
            <family val="2"/>
            <charset val="161"/>
          </rPr>
          <t>ΣΥΣΤΑΘΗΚΕ</t>
        </r>
        <r>
          <rPr>
            <sz val="8"/>
            <color indexed="81"/>
            <rFont val="Tahoma"/>
            <family val="2"/>
            <charset val="161"/>
          </rPr>
          <t>, σύμφωνα με την παρ. 1 του αρθ. 221 του Ν.4555/2018 (ΚΛΕΙΣΘΕΝΗΣ Ι)</t>
        </r>
      </text>
    </comment>
    <comment ref="A4360" authorId="0" shapeId="0" xr:uid="{00000000-0006-0000-0000-000023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από Παλιούρα σε Πάλιουρα, σύμφωνα με το ΠΔ 77/2017 (ΦΕΚ Α' 106/31-7-2017)</t>
        </r>
      </text>
    </comment>
    <comment ref="A4498" authorId="0" shapeId="0" xr:uid="{00000000-0006-0000-0000-000024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Μετονομάσθηκε από Πράσινο σε Καλέντζι σύμφωνα με το ΠΔ 152/2017 (ΦΕΚ Α' 197/21-12-2017)</t>
        </r>
      </text>
    </comment>
    <comment ref="A4531" authorId="0" shapeId="0" xr:uid="{00000000-0006-0000-0000-000025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ΜΕ Π.Δ. 43/2017 (ΦΕΚ Α' 69/16-5-2017)</t>
        </r>
      </text>
    </comment>
    <comment ref="A4612" authorId="0" shapeId="0" xr:uid="{00000000-0006-0000-0000-000026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ΤΥΠ' ΑΡΙΘ. 64/2021 ΠΡΟΕΔΡΙΚΟ ΔΙΑΤΑΓΜΑ (ΦΕΚ Α' 151/26-8-2021)</t>
        </r>
      </text>
    </comment>
    <comment ref="A4827" authorId="0" shapeId="0" xr:uid="{00000000-0006-0000-0000-000027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Δήμο Μώλου - Αγ. Κωνσταντίνου, σύμφωνα με την παρ. 4 του αρθ. 221 του Ν.4555/2018 (ΚΛΕΙΣΘΕΝΗΣ Ι)</t>
        </r>
      </text>
    </comment>
    <comment ref="A5065" authorId="0" shapeId="0" xr:uid="{00000000-0006-0000-0000-000028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ΦΙΛΑΔΕΛΦΕΙΑΣ - ΧΑΛΚΗΔΟΝΟΣ, ΣΥΜΦΩΝΑ ΜΕ ΤΟ Π.Δ. 71/2017 (ΦΕΚ Α' 104/26-7-2017)</t>
        </r>
      </text>
    </comment>
    <comment ref="A5156" authorId="0" shapeId="0" xr:uid="{00000000-0006-0000-0000-000029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ΜΕΤΟΝΟΜΑΣΙΑ ΑΠΌ ΔΗΜΟ ΤΡΟΙΖΗΝΙΑΣ, ΣΥΜΦΩΝΑ ΜΕ ΤΟ Π.Δ. 14/2014 (ΦΕΚ Α' 23/29-1-2014)</t>
        </r>
      </text>
    </comment>
    <comment ref="A5294" authorId="0" shapeId="0" xr:uid="{00000000-0006-0000-0000-00002A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ΣΥΣΤΑΣΗ ΚΟΙΝΟΤΗΤΑΣ ΜΕ ΤΟ Π.Δ. 4/2017 (ΦΕΚ Α' 9/1-2-2017)</t>
        </r>
      </text>
    </comment>
    <comment ref="A5353" authorId="0" shapeId="0" xr:uid="{00000000-0006-0000-0000-00002B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ΜΕΤΑΦΟΡΑ ΤΗΣ ΕΔΡΑΣ ΑΠΌ ΤΟ ΑΣΚΛΗΠΙΕΙΟ ΣΤΟ ΛΥΓΟΥΡΙΟ ΜΕ ΤΟ Π.Δ. 57/2015 (ΦΕΚ Α' 91/5-8-2015)</t>
        </r>
      </text>
    </comment>
    <comment ref="A5512" authorId="0" shapeId="0" xr:uid="{00000000-0006-0000-0000-00002C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ΑΠΌ ΒΛΑΧΟΡΡΑΠΤΗ 
(ΦΕΚ 106/13-5-2002, Α)</t>
        </r>
      </text>
    </comment>
    <comment ref="A5518" authorId="0" shapeId="0" xr:uid="{00000000-0006-0000-0000-00002D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από Κωτιλίου σε Κοτυλίου, σύμφωνα με ΠΔ 33/2017</t>
        </r>
      </text>
    </comment>
    <comment ref="A5701" authorId="1" shapeId="0" xr:uid="{00000000-0006-0000-0000-00002E000000}">
      <text>
        <r>
          <rPr>
            <b/>
            <sz val="8"/>
            <color indexed="81"/>
            <rFont val="Tahoma"/>
            <family val="2"/>
            <charset val="161"/>
          </rPr>
          <t>g.chrisafis: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sz val="12"/>
            <color indexed="81"/>
            <rFont val="Times New Roman"/>
            <family val="1"/>
            <charset val="161"/>
          </rPr>
          <t>Απόφαση 33982/2012 Υπ.Εσ., ΦΕΚ Β 2604/25-9-2012)</t>
        </r>
      </text>
    </comment>
    <comment ref="A5729" authorId="1" shapeId="0" xr:uid="{00000000-0006-0000-0000-00002F000000}">
      <text>
        <r>
          <rPr>
            <b/>
            <sz val="8"/>
            <color indexed="81"/>
            <rFont val="Tahoma"/>
            <family val="2"/>
            <charset val="161"/>
          </rPr>
          <t>g.chrisafis: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sz val="12"/>
            <color indexed="81"/>
            <rFont val="Times New Roman"/>
            <family val="1"/>
            <charset val="161"/>
          </rPr>
          <t xml:space="preserve">Απόφαση 33981/2012 Υπ.Εσ., ΦΕΚ Β 2604/25-9-2012)
l.zagoritis:
</t>
        </r>
        <r>
          <rPr>
            <b/>
            <sz val="11"/>
            <color indexed="81"/>
            <rFont val="Times New Roman"/>
            <family val="1"/>
            <charset val="161"/>
          </rPr>
          <t>ΜΕΤΟΝΟΜΑΣΤΗΚΕ ΑΠΌ ΔΗΜΟ ΛΟΥΤΡΑΚΙΟΥ - ΑΓΙΩΝ ΘΕΟΔΩΡΩΝ, ΣΥΜΦΩΝΑ ΜΕ ΤΟ Π.Δ. 15/2014 (ΦΕΚ Α' 23/29-1-2014)</t>
        </r>
      </text>
    </comment>
    <comment ref="A5789" authorId="0" shapeId="0" xr:uid="{00000000-0006-0000-0000-000030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ΣΙΚΥΩΝΟΣ ΣΥΜΦΩΝΑ ΜΕ ΤΟ Π.Δ.80/2017 (ΦΕΚ Α' 112/2017)</t>
        </r>
      </text>
    </comment>
    <comment ref="A5803" authorId="0" shapeId="0" xr:uid="{00000000-0006-0000-0000-00003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ΜΕΤΟΝΟΜΑΣΙΑ ΑΠΌ ΤΟΠΙΚΗ ΚΟΙΝΟΤΗΤΑ ΣΙΚΥΩΝΟΣ, ΣΥΜΦΩΝΑ ΜΕ ΤΟ Π.Δ. 13/2014 (ΦΕΚ Α' 23/29-1-2014)</t>
        </r>
      </text>
    </comment>
    <comment ref="A5891" authorId="0" shapeId="0" xr:uid="{00000000-0006-0000-0000-000032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ΚΑΛΛΙΘΕΑ, ΚΑΘΩΣ ΚΑΙ ΤΟΥ ΟΜΩΝΥΜΟΥ ΟΙΚΙΣΜΟΥ ΣΥΜΦΩΝΑ ΜΕ ΤΟ Π.Δ.85/2017 (ΦΕΚ Α' 118/2017)</t>
        </r>
      </text>
    </comment>
    <comment ref="A6361" authorId="0" shapeId="0" xr:uid="{00000000-0006-0000-0000-000033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6405" authorId="0" shapeId="0" xr:uid="{00000000-0006-0000-0000-000034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6490" authorId="0" shapeId="0" xr:uid="{00000000-0006-0000-0000-00003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6513" authorId="0" shapeId="0" xr:uid="{00000000-0006-0000-0000-000036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6601" authorId="0" shapeId="0" xr:uid="{00000000-0006-0000-0000-000037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ΔΗΜΟ ΨΑΡΩΝ, ΣΥΜΦΩΝΑ ΜΕ ΤΟ ΑΡΘΡΟ 94 ΤΟΥ Ν.4582/2018 (ΦΕΚ Α' 208/11-12-2018)</t>
        </r>
      </text>
    </comment>
    <comment ref="A6674" authorId="0" shapeId="0" xr:uid="{00000000-0006-0000-0000-000038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ΠΕΡΙΦΕΡΕΙΑΚΗ ΕΝΟΤΗΤΑ ΚΑΡΠΑΘΟΥ, ΣΥΜΦΩΝΑ ΜΕ ΤΟ ΑΡΘΡΟ 94 ΤΟΥ Ν.4582/2018 (ΦΕΚ Α' 208/11-12-2018)</t>
        </r>
      </text>
    </comment>
    <comment ref="A6688" authorId="0" shapeId="0" xr:uid="{00000000-0006-0000-0000-000039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ΔΗΜΟ ΚΑΣΟΥ, ΣΥΜΦΩΝΑ ΜΕ ΤΟ ΑΡΘΡΟ 94 ΤΟΥ Ν.4582/2018 (ΦΕΚ Α' 208/11-12-2018)</t>
        </r>
      </text>
    </comment>
    <comment ref="A7218" authorId="1" shapeId="0" xr:uid="{00000000-0006-0000-0000-00003A000000}">
      <text>
        <r>
          <rPr>
            <b/>
            <sz val="8"/>
            <color indexed="81"/>
            <rFont val="Tahoma"/>
            <family val="2"/>
            <charset val="161"/>
          </rPr>
          <t>g.chrisafis: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sz val="10"/>
            <color indexed="81"/>
            <rFont val="Tahoma"/>
            <family val="2"/>
            <charset val="161"/>
          </rPr>
          <t>Ένταξη στο Δήμο Σητείας με το Π.Δ. 105/2011 από τον Δήμο Ιεράπετρας.
L.zagoritis:
παρ. 2 του άρθρου 9 του Ν. 4257/2014 (Α' 93)</t>
        </r>
      </text>
    </comment>
    <comment ref="A7235" authorId="0" shapeId="0" xr:uid="{00000000-0006-0000-0000-00003B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ΛΑΜΠΙΝΗ, ΣΥΜΦΩΝΑ ΜΕ ΤΟ ΠΔ 177/2013 (ΦΕΚ Α' 283/2013)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431" authorId="0" shapeId="0" xr:uid="{00000000-0006-0000-01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ΟΡΙΣΜΟΣ ΙΣΤΟΡΙΚΗΣ ΕΔΡΑΣ ΣΥΜΦΩΝΑ ΜΕ ΤΗΝ ΥΠ' ΑΡΙΘ. 36711/31-05-2022 ΥΠΟΥΡΓΙΚΗ ΑΠΟΦΑΣΗ (ΦΕΚ Β' 3090/17-06-2022)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477" authorId="0" shapeId="0" xr:uid="{00000000-0006-0000-02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Π.Δ. 66/2020 (ΦΕΚ Α' 159/21-8-2020)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61" authorId="0" shapeId="0" xr:uid="{00000000-0006-0000-0300-000001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ΖΑΚΑ ΣΕ ΖΙΑΚΑ, ΣΥΝΦΩΝΑ ΜΕ ΤΟ ΠΔ75/2017 (ΦΕΚ Α' 106/31-7-2017)</t>
        </r>
      </text>
    </comment>
    <comment ref="A101" authorId="0" shapeId="0" xr:uid="{00000000-0006-0000-03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Π.Δ. 106/2018 (ΦΕΚ Α' 204/6-12-2018)</t>
        </r>
      </text>
    </comment>
    <comment ref="A137" authorId="0" shapeId="0" xr:uid="{00000000-0006-0000-0300-000003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ΥΠ' ΑΡΙΘ. 23/2022 ΠΡΟΕΔΡΙΚΟ ΔΙΑΤΑΓΜΑ (ΦΕΚ Α' 64/24-3-2022)</t>
        </r>
      </text>
    </comment>
    <comment ref="B271" authorId="0" shapeId="0" xr:uid="{00000000-0006-0000-0300-000004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ΓΙΑ ΑΥΤΉ ΤΗΝ ΚΟΙΝΟΤΗΤΑ, ΠΛΗΘΥΣΜΟΣ ΝΟΕΙΤΑΙ Ο ΑΡΙΘΜΟΣ ΤΩΝ ΕΓΓΕΓΡΑΜΜΕΝΩΝ ΣΤΟΥΣ ΕΚΛΟΓΙΚΟΥΣ ΚΑΤΑΛΟΓΟΥΣ, ΣΥΜΦΩΝΑ ΜΕ ΤΟ AΡΘ. 54 N. 4873/2021 (ΦΕΚ 248 Α')</t>
        </r>
      </text>
    </comment>
    <comment ref="B272" authorId="0" shapeId="0" xr:uid="{00000000-0006-0000-0300-00000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ΓΙΑ ΑΥΤΉ ΤΗΝ ΚΟΙΝΟΤΗΤΑ, ΠΛΗΘΥΣΜΟΣ ΝΟΕΙΤΑΙ Ο ΑΡΙΘΜΟΣ ΤΩΝ ΕΓΓΕΓΡΑΜΜΕΝΩΝ ΣΤΟΥΣ ΕΚΛΟΓΙΚΟΥΣ ΚΑΤΑΛΟΓΟΥΣ, ΣΥΜΦΩΝΑ ΜΕ ΤΟ AΡΘ. 54 N. 4873/2021 (ΦΕΚ 248 Α')</t>
        </r>
      </text>
    </comment>
    <comment ref="A336" authorId="0" shapeId="0" xr:uid="{00000000-0006-0000-0300-000006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359" authorId="0" shapeId="0" xr:uid="{00000000-0006-0000-0300-000007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468" authorId="0" shapeId="0" xr:uid="{00000000-0006-0000-0300-000008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ΝΕΑ Τ.Κ., ΣΥΜΦΩΝΑ ΜΕ ΤΟ Π.Δ. 101/2017 (ΦΕΚ Α' 142/28-9-2017)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g.chrisafis</author>
    <author>l.zagoritis</author>
  </authors>
  <commentList>
    <comment ref="A130" authorId="0" shapeId="0" xr:uid="{00000000-0006-0000-0400-000001000000}">
      <text>
        <r>
          <rPr>
            <b/>
            <sz val="8"/>
            <color indexed="81"/>
            <rFont val="Tahoma"/>
            <family val="2"/>
            <charset val="161"/>
          </rPr>
          <t>g.chrisafis: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sz val="8"/>
            <color indexed="81"/>
            <rFont val="Tahoma"/>
            <family val="2"/>
            <charset val="161"/>
          </rPr>
          <t>Μέχρι τον 3463/2006 ήταν στον Παραπόταμο και αναβίωσε ωςε Τ.Δ.</t>
        </r>
      </text>
    </comment>
    <comment ref="A319" authorId="1" shapeId="0" xr:uid="{00000000-0006-0000-04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ΠΛΑΤΑΝΙΑ ΜΕ ΤΟ ΑΡΘ. 11, ΠΑΡ. 12 ΤΟΥ Ν.4674/2020 (ΦΕΚ Α' 53/11-3-2020)</t>
        </r>
      </text>
    </comment>
    <comment ref="A447" authorId="1" shapeId="0" xr:uid="{00000000-0006-0000-0400-000003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ΑΜΠΕΛΕΙΑ, ΣΥΜΦΩΝΑ ΜΕ ΤΟ Π.Δ.120/2017 (ΦΕΚ Α' 147/5-10-2017)</t>
        </r>
      </text>
    </comment>
    <comment ref="A516" authorId="1" shapeId="0" xr:uid="{00000000-0006-0000-0400-000004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ΚΑΣΤΑΝΕΑ, ΣΥΜΦΩΝΑ ΜΕ ΤΟ ΠΔ 161/2013 (ΦΕΚ Α' 255/2013)</t>
        </r>
      </text>
    </comment>
    <comment ref="A573" authorId="1" shapeId="0" xr:uid="{00000000-0006-0000-0400-00000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ΛΙΜΝΗ ΜΕ ΤΟ ΑΡΘ. 11, ΠΑΡ. 11 ΤΟΥ Ν.4674/2020 (ΦΕΚ Α' 53/11-3-2020)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69" authorId="0" shapeId="0" xr:uid="{00000000-0006-0000-05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Η ΙΣΤΟΡΙΚΗ ΕΔΡΑ ΘΕΣΜΟΘΕΤΗΘΗΚΕ ΜΕ ΤΗΝ ΥΠ' ΑΡΙΘΜ. 30027/10-05-2022 ΥΠΟΥΡΓΙΚΗ ΑΠΟΦΑΣΗ (ΦΕΚ Β' 2585/25-05-2022)</t>
        </r>
      </text>
    </comment>
    <comment ref="A458" authorId="0" shapeId="0" xr:uid="{00000000-0006-0000-0500-000002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ΜΕΤΑΝΟΜΑΣΙΑ Τ.Κ. ΚΑΛΑΜΑΚΙΟΥ (ΦΕΚ 5Α'/2014)</t>
        </r>
      </text>
    </comment>
    <comment ref="A499" authorId="0" shapeId="0" xr:uid="{00000000-0006-0000-0500-000003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Δήμο Καλαμπάκας, σύμφωνα με την παρ. 3 του αρθ. 221 του Ν.4555/2018 (ΚΛΕΙΣΘΕΝΗΣ Ι)</t>
        </r>
      </text>
    </comment>
    <comment ref="A526" authorId="0" shapeId="0" xr:uid="{00000000-0006-0000-0500-000004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ΑΠΌ ΟΙΚΙΣΜΟΣ ΣΕ ΔΗΜΟΤΙΚΗ ΚΟΙΝΟΤΗΤΑ ΜΕ ΤΟ Π.Δ. 76/2020 (ΦΕΚ Α' 173/10-09-2020)</t>
        </r>
      </text>
    </comment>
    <comment ref="A544" authorId="0" shapeId="0" xr:uid="{00000000-0006-0000-0500-00000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ΥΠ' ΑΡΙΘ. 89/2022 ΠΡΟΕΔΡΙΚΟ ΔΙΑΤΑΓΜΑ (ΦΕΚ Α' 243/27-12-2022)</t>
        </r>
      </text>
    </comment>
    <comment ref="A547" authorId="0" shapeId="0" xr:uid="{00000000-0006-0000-0500-000006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ΥΠ' ΑΡΙΘ. 91/2022 ΠΡΟΕΔΡΙΚΟ ΔΙΑΤΑΓΜΑ (ΦΕΚ Α' 243/27-12-2022)</t>
        </r>
      </text>
    </comment>
    <comment ref="A554" authorId="0" shapeId="0" xr:uid="{00000000-0006-0000-0500-000007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ΥΠ' ΑΡΙΘ. 90/2022 ΠΡΟΕΔΡΙΚΟ ΔΙΑΤΑΓΜΑ (ΦΕΚ Α' 243/27-12-2022)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71" authorId="0" shapeId="0" xr:uid="{00000000-0006-0000-06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114" authorId="0" shapeId="0" xr:uid="{00000000-0006-0000-06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169" authorId="0" shapeId="0" xr:uid="{00000000-0006-0000-0600-000003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199" authorId="0" shapeId="0" xr:uid="{00000000-0006-0000-0600-000004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238" authorId="0" shapeId="0" xr:uid="{00000000-0006-0000-0600-00000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255" authorId="0" shapeId="0" xr:uid="{00000000-0006-0000-0600-000006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153" authorId="0" shapeId="0" xr:uid="{00000000-0006-0000-0700-000001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από Μυρτέας σε Μυρτιάς, σύμφωνα με ΠΔ 40/2017</t>
        </r>
      </text>
    </comment>
    <comment ref="A488" authorId="0" shapeId="0" xr:uid="{00000000-0006-0000-07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ΜΕΤΟΝΟΜΑΣΙΑ ΑΠΌ ΡΟΓΩΝ ΣΥΜΦΩΝΑ ΜΕ ΤΟ Π.Δ. 69/2021 (ΦΕΚ Α' 158/6-9-2021)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5" authorId="0" shapeId="0" xr:uid="{00000000-0006-0000-08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ΜΕΤΟΝΟΜΑΣΙΑ ΑΠΌ ΔΗΜΟ ΑΛΙΑΡΤΟΥ, ΣΥΜΦΩΝΑ ΜΕ ΤΟ Π.Δ. 17/2014 (ΦΕΚ Α' 25/31-1-2014)</t>
        </r>
      </text>
    </comment>
    <comment ref="A94" authorId="0" shapeId="0" xr:uid="{00000000-0006-0000-0800-000002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u/>
            <sz val="8"/>
            <color indexed="81"/>
            <rFont val="Tahoma"/>
            <family val="2"/>
            <charset val="161"/>
          </rPr>
          <t>ΣΥΣΤΑΘΗΚΕ</t>
        </r>
        <r>
          <rPr>
            <sz val="8"/>
            <color indexed="81"/>
            <rFont val="Tahoma"/>
            <family val="2"/>
            <charset val="161"/>
          </rPr>
          <t>, σύμφωνα με την παρ. 1 του αρθ. 221 του Ν.4555/2018 (ΚΛΕΙΣΘΕΝΗΣ Ι)</t>
        </r>
      </text>
    </comment>
    <comment ref="A95" authorId="0" shapeId="0" xr:uid="{00000000-0006-0000-0800-000003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u/>
            <sz val="8"/>
            <color indexed="81"/>
            <rFont val="Tahoma"/>
            <family val="2"/>
            <charset val="161"/>
          </rPr>
          <t>ΣΥΣΤΑΘΗΚΕ</t>
        </r>
        <r>
          <rPr>
            <sz val="8"/>
            <color indexed="81"/>
            <rFont val="Tahoma"/>
            <family val="2"/>
            <charset val="161"/>
          </rPr>
          <t>, σύμφωνα με την παρ. 1 του αρθ. 221 του Ν.4555/2018 (ΚΛΕΙΣΘΕΝΗΣ Ι)</t>
        </r>
      </text>
    </comment>
    <comment ref="A96" authorId="0" shapeId="0" xr:uid="{00000000-0006-0000-0800-000004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u/>
            <sz val="8"/>
            <color indexed="81"/>
            <rFont val="Tahoma"/>
            <family val="2"/>
            <charset val="161"/>
          </rPr>
          <t>ΣΥΣΤΑΘΗΚΕ</t>
        </r>
        <r>
          <rPr>
            <sz val="8"/>
            <color indexed="81"/>
            <rFont val="Tahoma"/>
            <family val="2"/>
            <charset val="161"/>
          </rPr>
          <t>, σύμφωνα με την παρ. 1 του αρθ. 221 του Ν.4555/2018 (ΚΛΕΙΣΘΕΝΗΣ Ι)</t>
        </r>
      </text>
    </comment>
    <comment ref="A120" authorId="0" shapeId="0" xr:uid="{00000000-0006-0000-0800-00000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από Παλιούρα σε Πάλιουρα, σύμφωνα με το ΠΔ 77/2017 (ΦΕΚ Α' 106/31-7-2017)</t>
        </r>
      </text>
    </comment>
    <comment ref="A258" authorId="0" shapeId="0" xr:uid="{00000000-0006-0000-0800-000006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Μετονομάσθηκε από Πράσινο σε Καλέντζι σύμφωνα με το ΠΔ 152/2017 (ΦΕΚ Α' 197/21-12-2017)</t>
        </r>
      </text>
    </comment>
    <comment ref="A291" authorId="0" shapeId="0" xr:uid="{00000000-0006-0000-0800-000007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ΜΕ Π.Δ. 43/2017 (ΦΕΚ Α' 69/16-5-2017)</t>
        </r>
      </text>
    </comment>
    <comment ref="A372" authorId="0" shapeId="0" xr:uid="{00000000-0006-0000-0800-000008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ΤΥΠ' ΑΡΙΘ. 64/2021 ΠΡΟΕΔΡΙΚΟ ΔΙΑΤΑΓΜΑ (ΦΕΚ Α' 151/26-8-2021)</t>
        </r>
      </text>
    </comment>
    <comment ref="A587" authorId="0" shapeId="0" xr:uid="{00000000-0006-0000-0800-000009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Δήμο Μώλου - Αγ. Κωνσταντίνου, σύμφωνα με την παρ. 4 του αρθ. 221 του Ν.4555/2018 (ΚΛΕΙΣΘΕΝΗΣ Ι)</t>
        </r>
      </text>
    </comment>
  </commentList>
</comments>
</file>

<file path=xl/comments10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97" authorId="0" shapeId="0" xr:uid="{00000000-0006-0000-0900-000001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ΦΙΛΑΔΕΛΦΕΙΑΣ - ΧΑΛΚΗΔΟΝΟΣ, ΣΥΜΦΩΝΑ ΜΕ ΤΟ Π.Δ. 71/2017 (ΦΕΚ Α' 104/26-7-2017)</t>
        </r>
      </text>
    </comment>
    <comment ref="A188" authorId="0" shapeId="0" xr:uid="{00000000-0006-0000-09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ΜΕΤΟΝΟΜΑΣΙΑ ΑΠΌ ΔΗΜΟ ΤΡΟΙΖΗΝΙΑΣ, ΣΥΜΦΩΝΑ ΜΕ ΤΟ Π.Δ. 14/2014 (ΦΕΚ Α' 23/29-1-2014)</t>
        </r>
      </text>
    </comment>
    <comment ref="A326" authorId="0" shapeId="0" xr:uid="{00000000-0006-0000-0900-000003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ΣΥΣΤΑΣΗ ΚΟΙΝΟΤΗΤΑΣ ΜΕ ΤΟ Π.Δ. 4/2017 (ΦΕΚ Α' 9/1-2-2017)</t>
        </r>
      </text>
    </comment>
  </commentList>
</comments>
</file>

<file path=xl/comments1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  <author>g.chrisafis</author>
  </authors>
  <commentList>
    <comment ref="A52" authorId="0" shapeId="0" xr:uid="{00000000-0006-0000-0A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ΜΕΤΑΦΟΡΑ ΤΗΣ ΕΔΡΑΣ ΑΠΌ ΤΟ ΑΣΚΛΗΠΙΕΙΟ ΣΤΟ ΛΥΓΟΥΡΙΟ ΜΕ ΤΟ Π.Δ. 57/2015 (ΦΕΚ Α' 91/5-8-2015)</t>
        </r>
      </text>
    </comment>
    <comment ref="A211" authorId="0" shapeId="0" xr:uid="{00000000-0006-0000-0A00-000002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ΑΠΌ ΒΛΑΧΟΡΡΑΠΤΗ 
(ΦΕΚ 106/13-5-2002, Α)</t>
        </r>
      </text>
    </comment>
    <comment ref="A217" authorId="0" shapeId="0" xr:uid="{00000000-0006-0000-0A00-000003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από Κωτιλίου σε Κοτυλίου, σύμφωνα με ΠΔ 33/2017</t>
        </r>
      </text>
    </comment>
    <comment ref="A400" authorId="1" shapeId="0" xr:uid="{00000000-0006-0000-0A00-000004000000}">
      <text>
        <r>
          <rPr>
            <b/>
            <sz val="8"/>
            <color indexed="81"/>
            <rFont val="Tahoma"/>
            <family val="2"/>
            <charset val="161"/>
          </rPr>
          <t>g.chrisafis: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sz val="12"/>
            <color indexed="81"/>
            <rFont val="Times New Roman"/>
            <family val="1"/>
            <charset val="161"/>
          </rPr>
          <t>Απόφαση 33982/2012 Υπ.Εσ., ΦΕΚ Β 2604/25-9-2012)</t>
        </r>
      </text>
    </comment>
    <comment ref="A428" authorId="1" shapeId="0" xr:uid="{00000000-0006-0000-0A00-000005000000}">
      <text>
        <r>
          <rPr>
            <b/>
            <sz val="8"/>
            <color indexed="81"/>
            <rFont val="Tahoma"/>
            <family val="2"/>
            <charset val="161"/>
          </rPr>
          <t>g.chrisafis: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sz val="12"/>
            <color indexed="81"/>
            <rFont val="Times New Roman"/>
            <family val="1"/>
            <charset val="161"/>
          </rPr>
          <t xml:space="preserve">Απόφαση 33981/2012 Υπ.Εσ., ΦΕΚ Β 2604/25-9-2012)
l.zagoritis:
</t>
        </r>
        <r>
          <rPr>
            <b/>
            <sz val="11"/>
            <color indexed="81"/>
            <rFont val="Times New Roman"/>
            <family val="1"/>
            <charset val="161"/>
          </rPr>
          <t>ΜΕΤΟΝΟΜΑΣΤΗΚΕ ΑΠΌ ΔΗΜΟ ΛΟΥΤΡΑΚΙΟΥ - ΑΓΙΩΝ ΘΕΟΔΩΡΩΝ, ΣΥΜΦΩΝΑ ΜΕ ΤΟ Π.Δ. 15/2014 (ΦΕΚ Α' 23/29-1-2014)</t>
        </r>
      </text>
    </comment>
    <comment ref="A488" authorId="0" shapeId="0" xr:uid="{00000000-0006-0000-0A00-000006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ΣΙΚΥΩΝΟΣ ΣΥΜΦΩΝΑ ΜΕ ΤΟ Π.Δ.80/2017 (ΦΕΚ Α' 112/2017)</t>
        </r>
      </text>
    </comment>
    <comment ref="A502" authorId="0" shapeId="0" xr:uid="{00000000-0006-0000-0A00-000007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ΜΕΤΟΝΟΜΑΣΙΑ ΑΠΌ ΤΟΠΙΚΗ ΚΟΙΝΟΤΗΤΑ ΣΙΚΥΩΝΟΣ, ΣΥΜΦΩΝΑ ΜΕ ΤΟ Π.Δ. 13/2014 (ΦΕΚ Α' 23/29-1-2014)</t>
        </r>
      </text>
    </comment>
    <comment ref="A590" authorId="0" shapeId="0" xr:uid="{00000000-0006-0000-0A00-000008000000}">
      <text>
        <r>
          <rPr>
            <b/>
            <sz val="8"/>
            <color indexed="81"/>
            <rFont val="Tahoma"/>
            <family val="2"/>
            <charset val="161"/>
          </rPr>
          <t>l.zagoritis:</t>
        </r>
        <r>
          <rPr>
            <sz val="8"/>
            <color indexed="81"/>
            <rFont val="Tahoma"/>
            <family val="2"/>
            <charset val="161"/>
          </rPr>
          <t xml:space="preserve">
ΜΕΤΟΝΟΜΑΣΙΑ ΑΠΌ ΚΑΛΛΙΘΕΑ, ΚΑΘΩΣ ΚΑΙ ΤΟΥ ΟΜΩΝΥΜΟΥ ΟΙΚΙΣΜΟΥ ΣΥΜΦΩΝΑ ΜΕ ΤΟ Π.Δ.85/2017 (ΦΕΚ Α' 118/2017)</t>
        </r>
      </text>
    </comment>
  </commentList>
</comments>
</file>

<file path=xl/comments1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24" authorId="0" shapeId="0" xr:uid="{00000000-0006-0000-0B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68" authorId="0" shapeId="0" xr:uid="{00000000-0006-0000-0B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153" authorId="0" shapeId="0" xr:uid="{00000000-0006-0000-0B00-000003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176" authorId="0" shapeId="0" xr:uid="{00000000-0006-0000-0B00-000004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ΣΥΣΤΑΘΗΚΕ ΜΕ ΤΟ ΑΡΘΡΟ 154 ΤΟΥ Ν. 4600/2019 (ΦΕΚ Α' 43/9-3-2019).</t>
        </r>
      </text>
    </comment>
    <comment ref="A264" authorId="0" shapeId="0" xr:uid="{00000000-0006-0000-0B00-000005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ΔΗΜΟ ΨΑΡΩΝ, ΣΥΜΦΩΝΑ ΜΕ ΤΟ ΑΡΘΡΟ 94 ΤΟΥ Ν.4582/2018 (ΦΕΚ Α' 208/11-12-2018)</t>
        </r>
      </text>
    </comment>
  </commentList>
</comments>
</file>

<file path=xl/comments1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l.zagoritis</author>
  </authors>
  <commentList>
    <comment ref="A74" authorId="0" shapeId="0" xr:uid="{00000000-0006-0000-0C00-000001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ΠΕΡΙΦΕΡΕΙΑΚΗ ΕΝΟΤΗΤΑ ΚΑΡΠΑΘΟΥ, ΣΥΜΦΩΝΑ ΜΕ ΤΟ ΑΡΘΡΟ 94 ΤΟΥ Ν.4582/2018 (ΦΕΚ Α' 208/11-12-2018)</t>
        </r>
      </text>
    </comment>
    <comment ref="A88" authorId="0" shapeId="0" xr:uid="{00000000-0006-0000-0C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ΔΗΜΟ ΚΑΣΟΥ, ΣΥΜΦΩΝΑ ΜΕ ΤΟ ΑΡΘΡΟ 94 ΤΟΥ Ν.4582/2018 (ΦΕΚ Α' 208/11-12-2018)</t>
        </r>
      </text>
    </comment>
  </commentList>
</comments>
</file>

<file path=xl/comments1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g.chrisafis</author>
    <author>l.zagoritis</author>
  </authors>
  <commentList>
    <comment ref="A334" authorId="0" shapeId="0" xr:uid="{00000000-0006-0000-0D00-000001000000}">
      <text>
        <r>
          <rPr>
            <b/>
            <sz val="8"/>
            <color indexed="81"/>
            <rFont val="Tahoma"/>
            <family val="2"/>
            <charset val="161"/>
          </rPr>
          <t>g.chrisafis:</t>
        </r>
        <r>
          <rPr>
            <sz val="8"/>
            <color indexed="81"/>
            <rFont val="Tahoma"/>
            <family val="2"/>
            <charset val="161"/>
          </rPr>
          <t xml:space="preserve">
</t>
        </r>
        <r>
          <rPr>
            <b/>
            <sz val="10"/>
            <color indexed="81"/>
            <rFont val="Tahoma"/>
            <family val="2"/>
            <charset val="161"/>
          </rPr>
          <t>Ένταξη στο Δήμο Σητείας με το Π.Δ. 105/2011 από τον Δήμο Ιεράπετρας.
L.zagoritis:
παρ. 2 του άρθρου 9 του Ν. 4257/2014 (Α' 93)</t>
        </r>
      </text>
    </comment>
    <comment ref="A351" authorId="1" shapeId="0" xr:uid="{00000000-0006-0000-0D00-000002000000}">
      <text>
        <r>
          <rPr>
            <b/>
            <sz val="9"/>
            <color indexed="81"/>
            <rFont val="Tahoma"/>
            <family val="2"/>
            <charset val="161"/>
          </rPr>
          <t>l.zagoritis:</t>
        </r>
        <r>
          <rPr>
            <sz val="9"/>
            <color indexed="81"/>
            <rFont val="Tahoma"/>
            <family val="2"/>
            <charset val="161"/>
          </rPr>
          <t xml:space="preserve">
ΜΕΤΟΝΟΜΑΣΤΗΚΕ ΑΠΌ ΛΑΜΠΙΝΗ, ΣΥΜΦΩΝΑ ΜΕ ΤΟ ΠΔ 177/2013 (ΦΕΚ Α' 283/2013)</t>
        </r>
      </text>
    </comment>
  </commentList>
</comments>
</file>

<file path=xl/sharedStrings.xml><?xml version="1.0" encoding="utf-8"?>
<sst xmlns="http://schemas.openxmlformats.org/spreadsheetml/2006/main" count="15312" uniqueCount="6249">
  <si>
    <t>ε. ΔΗΜΟΤΙΚΗ ΕΝΟΤΗΤΑ ΠΡΟΥΣΟΥ</t>
  </si>
  <si>
    <t>γ. ΔΗΜΟΤΙΚΗ ΕΝΟΤΗΤΑ ΟΙΝΟΦΥΤΩΝ</t>
  </si>
  <si>
    <t>δ. ΔΗΜΟΤΙΚΗ ΕΝΟΤΗΤΑ ΣΧΗΜΑΤΑΡΙΟΥ</t>
  </si>
  <si>
    <t>ε. ΔΗΜΟΤΙΚΗ ΕΝΟΤΗΤΑ ΤΑΝΑΓΡΑΣ</t>
  </si>
  <si>
    <t>β. ΔΗΜΟΤΙΚΗ ΕΝΟΤΗΤΑ ΔΗΛΕΣΙΟΥ</t>
  </si>
  <si>
    <t>1. ΔΗΜΟΣ ΜΕΤΕΩΡΩΝ (Έδρα: Καλαμπάκα)</t>
  </si>
  <si>
    <t>6. ΔΗΜΟΣ ΚΑΜΕΝΩΝ ΒΟΥΡΛΩΝ (Έδρα: Καμένα Βούρλα)</t>
  </si>
  <si>
    <t>Μ3. ΠΕΡΙΦΕΡΕΙΑΚΗ ΕΝΟΤΗΤΑ ΚΑΛΥΜΝΟΥ</t>
  </si>
  <si>
    <t>1. ΔΗΜΟΣ ΑΓΑΘΟΝΗΣΙΟΥ (Έδρα: Αγαθονήσι)</t>
  </si>
  <si>
    <t>γ. ΔΗΜΟΤΙΚΗ ΕΝΟΤΗΤΑ ΘΕΟΔΩΡΙΑΝΩΝ</t>
  </si>
  <si>
    <t>ε. ΔΗΜΟΤΙΚΗ ΕΝΟΤΗΤΑ ΛΑΓΚΑΔΑ</t>
  </si>
  <si>
    <t>Μ13. ΠΕΡΙΦΕΡΕΙΑΚΗ ΕΝΟΤΗΤΑ ΤΗΝΟΥ</t>
  </si>
  <si>
    <t>1. ΔΗΜΟΣ ΤΗΝΟΥ (Έδρα: Τήνος Ιστορική Έδρα: Πάνορμος)</t>
  </si>
  <si>
    <t>α. ΔΗΜΟΤΙΚΗ ΕΝΟΤΗΤΑ ΕΞΩΜΒΟΥΡΓΟΥ</t>
  </si>
  <si>
    <t>α. ΔΗΜΟΤΙΚΗ ΕΝΟΤΗΤΑ ΓΑΛΛΙΚΟΥ</t>
  </si>
  <si>
    <t>6. ΔΗΜΟΣ ΠΑΤΜΟΥ (Έδρα: Πάτμος)</t>
  </si>
  <si>
    <t>1. ΔΗΜΟΣ ΚΑΡΠΑΘΟΥ (Έδρα: Κάρπαθος Ιστορική Έδρα: Όλυμπος)</t>
  </si>
  <si>
    <t>α. ΔΗΜΟΤΙΚΗ ΕΝΟΤΗΤΑ ΚΑΡΠΑΘΟΥ</t>
  </si>
  <si>
    <t>γ. ΔΗΜΟΤΙΚΗ ΕΝΟΤΗΤΑ ΘΕΡΙΣΟΥ</t>
  </si>
  <si>
    <t>β. ΔΗΜΟΤΙΚΗ ΕΝΟΤΗΤΑ ΚΟΛΥΜΒΑΡΙΟΥ</t>
  </si>
  <si>
    <t>δ. ΔΗΜΟΤΙΚΗ ΕΝΟΤΗΤΑ ΜΑΣΤΟΡΟΧΩΡΙΩΝ</t>
  </si>
  <si>
    <t>η. ΔΗΜΟΤΙΚΗ ΕΝΟΤΗΤΑ ΠΥΛΗΣ</t>
  </si>
  <si>
    <t>ε. ΔΗΜΟΤΙΚΗ ΕΝΟΤΗΤΑ ΠΡΟΜΑΧΩΝΟΣ</t>
  </si>
  <si>
    <t>ζ. ΔΗΜΟΤΙΚΗ ΕΝΟΤΗΤΑ ΣΙΔΗΡΟΚΑΣΤΡΟΥ</t>
  </si>
  <si>
    <t>6. ΔΗΜΟΣ ΤΥΡΝΑΒΟΥ (Έδρα: Τύρναβος)</t>
  </si>
  <si>
    <t>β. ΔΗΜΟΤΙΚΗ ΕΝΟΤΗΤΑ ΤΥΡΝΑΒΟΥ</t>
  </si>
  <si>
    <t>3. ΔΗΜΟΣ ΝΕΑΣ ΠΡΟΠΟΝΤΙΔΑΣ (Έδρα: Νέα Μουδανιά)</t>
  </si>
  <si>
    <t>α. ΔΗΜΟΤΙΚΗ ΕΝΟΤΗΤΑ ΚΑΛΛΙΚΡΑΤΕΙΑΣ</t>
  </si>
  <si>
    <t>β. ΔΗΜΟΤΙΚΗ ΕΝΟΤΗΤΑ ΜΟΥΔΑΝΙΩΝ</t>
  </si>
  <si>
    <t>γ. ΔΗΜΟΤΙΚΗ ΕΝΟΤΗΤΑ ΤΡΙΓΛΙΑΣ</t>
  </si>
  <si>
    <t>ε. ΔΗΜΟΤΙΚΗ ΕΝΟΤΗΤΑ ΜΟΥΡΙΩΝ</t>
  </si>
  <si>
    <t>β. ΔΗΜΟΤΙΚΗ ΕΝΟΤΗΤΑ ΓΟΡΤΥΝΑΣ</t>
  </si>
  <si>
    <t>4. ΔΗΜΟΣ ΝΙΚΟΛΑΟΥ ΣΚΟΥΦΑ (Έδρα: Πέτα Ιστορική Έδρα: Κομμένο)</t>
  </si>
  <si>
    <t>α. ΔΗΜΟΤΙΚΗ ΕΝΟΤΗΤΑ ΑΡΑΧΘΟΥ</t>
  </si>
  <si>
    <t>β. ΔΗΜΟΤΙΚΗ ΕΝΟΤΗΤΑ ΘΕΣΠΡΩΤΙΚΟΥ</t>
  </si>
  <si>
    <t>3. ΔΗΜΟΣ ΦΙΛΙΑΤΩΝ (Έδρα: Φιλιάτες)</t>
  </si>
  <si>
    <t>α. ΔΗΜΟΤΙΚΗ ΕΝΟΤΗΤΑ ΣΑΓΙΑΔΑΣ</t>
  </si>
  <si>
    <t>γ. ΔΗΜΟΤΙΚΗ ΕΝΟΤΗΤΑ ΜΗΛΕΑΣ</t>
  </si>
  <si>
    <t>8. ΔΗΜΟΣ ΠΩΓΩΝΙΟΥ (Έδρα: Καλπάκι Ιστορική Έδρα: Δελβινάκι)</t>
  </si>
  <si>
    <t>α. ΔΗΜΟΤΙΚΗ ΕΝΟΤΗΤΑ ΆΝΩ ΚΑΛΑΜΑ</t>
  </si>
  <si>
    <t>11. ΔΗΜΟΣ ΠΑΥΛΟΥ ΜΕΛΑ (Έδρα: Σταυρούπολη)</t>
  </si>
  <si>
    <t>α. ΔΗΜΟΤΙΚΗ ΕΝΟΤΗΤΑ ΕΥΚΑΡΠΙΑΣ</t>
  </si>
  <si>
    <t>β. ΔΗΜΟΤΙΚΗ ΕΝΟΤΗΤΑ ΠΟΛΙΧΝΗΣ</t>
  </si>
  <si>
    <t>γ. ΔΗΜΟΤΙΚΗ ΕΝΟΤΗΤΑ ΣΤΑΥΡΟΥΠΟΛΕΩΣ</t>
  </si>
  <si>
    <t>δ. ΔΗΜΟΤΙΚΗ ΕΝΟΤΗΤΑ ΕΓΝΑΤΙΑΣ</t>
  </si>
  <si>
    <t>3. ΔΗΜΟΣ ΚΕΝΤΡΙΚΩΝ ΤΖΟΥΜΕΡΚΩΝ (Έδρα: Βουλγαρέλι)</t>
  </si>
  <si>
    <t>14. ΔΗΜΟΣ ΩΡΑΙΟΚΑΣΤΡΟΥ (Έδρα: Ωραιόκαστρο)</t>
  </si>
  <si>
    <t>ζ. ΔΗΜΟΤΙΚΗ ΕΝΟΤΗΤΑ ΣΟΥΔΑΣ</t>
  </si>
  <si>
    <t>η. ΔΗΜΟΤΙΚΗ ΕΝΟΤΗΤΑ ΧΑΝΙΩΝ</t>
  </si>
  <si>
    <t>β. ΔΗΜΟΤΙΚΗ ΕΝΟΤΗΤΑ ΟΛΥΜΠΟΥ</t>
  </si>
  <si>
    <t>3. ΔΗΜΟΣ ΓΟΡΤΥΝΑΣ (Έδρα: Άγιοι Δέκα)</t>
  </si>
  <si>
    <t>α. ΔΗΜΟΤΙΚΗ ΕΝΟΤΗΤΑ ΑΓΙΑΣ ΒΑΡΒΑΡΑΣ</t>
  </si>
  <si>
    <t>β. ΔΗΜΟΤΙΚΗ ΕΝΟΤΗΤΑ ΘΡΑΚΟΜΑΚΕΔΟΝΩΝ</t>
  </si>
  <si>
    <t>γ. ΔΗΜΟΤΙΚΗ ΕΝΟΤΗΤΑ ΣΩΣΤΟΥ</t>
  </si>
  <si>
    <t>7. ΔΗΜΟΣ ΦΑΡΣΑΛΩΝ (Έδρα: Φάρσαλα)</t>
  </si>
  <si>
    <t>α. ΔΗΜΟΤΙΚΗ ΕΝΟΤΗΤΑ ΕΝΙΠΠΕΑ</t>
  </si>
  <si>
    <t>θ. ΔΗΜΟΤΙΚΗ ΕΝΟΤΗΤΑ ΘΕΟΔΩΡΟΥ ΖΙΑΚΑ</t>
  </si>
  <si>
    <t>Μ5. ΠΕΡΙΦΕΡΕΙΑΚΗ ΕΝΟΤΗΤΑ ΚΕΑΣ - ΚΥΘΝΟΥ</t>
  </si>
  <si>
    <t>1. ΔΗΜΟΣ ΚΕΑΣ (Έδρα: Κέα)</t>
  </si>
  <si>
    <t>ζ. ΔΗΜΟΤΙΚΗ ΕΝΟΤΗΤΑ ΜΑΡΚΟΠΟΥΛΟΥ ΩΡΩΠΟΥ</t>
  </si>
  <si>
    <t>4. ΔΗΜΟΣ ΖΙΤΣΑΣ (Έδρα: Ελεούσα)</t>
  </si>
  <si>
    <t>1. ΔΗΜΟΣ ΒΟΡΕΙΩΝ ΤΖΟΥΜΕΡΚΩΝ (Έδρα: Πράμαντα)</t>
  </si>
  <si>
    <t>α. ΔΗΜΟΤΙΚΗ ΕΝΟΤΗΤΑ ΒΑΘΥΠΕΔΟΥ</t>
  </si>
  <si>
    <t>ε. ΔΗΜΟΤΙΚΗ ΕΝΟΤΗΤΑ ΠΙΑΛΕΙΩΝ</t>
  </si>
  <si>
    <t>β. ΔΗΜΟΤΙΚΗ ΕΝΟΤΗΤΑ ΕΥΡΥΜΕΝΩΝ</t>
  </si>
  <si>
    <t>β. ΔΗΜΟΤΙΚΗ ΕΝΟΤΗΤΑ ΒΟΒΟΥΣΗΣ</t>
  </si>
  <si>
    <t>γ. ΔΗΜΟΤΙΚΗ ΕΝΟΤΗΤΑ ΖΙΤΣΑΣ</t>
  </si>
  <si>
    <t>δ. ΔΗΜΟΤΙΚΗ ΕΝΟΤΗΤΑ ΚΑΛΠΑΚΙΟΥ</t>
  </si>
  <si>
    <t>ε. ΔΗΜΟΤΙΚΗ ΕΝΟΤΗΤΑ ΦΟΥΡΚΑΣ</t>
  </si>
  <si>
    <t>β. ΔΗΜΟΤΙΚΗ ΕΝΟΤΗΤΑ ΘΡΑΨΑΝΟΥ</t>
  </si>
  <si>
    <t>12. ΔΗΜΟΣ ΣΠΑΤΩΝ - ΑΡΤΕΜΙΔΟΣ (Έδρα: Σπάτα)</t>
  </si>
  <si>
    <t>β. ΔΗΜΟΤΙΚΗ ΕΝΟΤΗΤΑ ΟΙΑΣ</t>
  </si>
  <si>
    <t>3. ΔΗΜΟΣ ΙΗΤΩΝ (Έδρα: Ίος)</t>
  </si>
  <si>
    <t>4. ΔΗΜΟΣ ΣΙΚΙΝΟΥ (Έδρα: Σίκινος)</t>
  </si>
  <si>
    <t>5. ΔΗΜΟΣ ΦΟΛΕΓΑΝΔΡΟΥ (Έδρα: Φολέγανδρος)</t>
  </si>
  <si>
    <t>ε. ΔΗΜΟΤΙΚΗ ΕΝΟΤΗΤΑ ΠΡΑΜΑΝΤΩΝ</t>
  </si>
  <si>
    <t>γ. ΔΗΜΟΤΙΚΗ ΕΝΟΤΗΤΑ ΠΟΣΕΙΔΩΝΙΑΣ</t>
  </si>
  <si>
    <t>β. ΔΗΜΟΤΙΚΗ ΕΝΟΤΗΤΑ ΜΥΓΔΟΝΙΑΣ</t>
  </si>
  <si>
    <t>γ. ΔΗΜΟΤΙΚΗ ΕΝΟΤΗΤΑ ΩΡΑΙΟΚΑΣΤΡΟΥ</t>
  </si>
  <si>
    <t>Β3. ΠΕΡΙΦΕΡΕΙΑΚΗ ΕΝΟΤΗΤΑ ΚΙΛΚΙΣ</t>
  </si>
  <si>
    <t>1. ΔΗΜΟΣ ΚΙΛΚΙΣ (Έδρα: Κιλκίς, Ιστορική έδρα: Νέα Σάντα)</t>
  </si>
  <si>
    <t>β. ΔΗΜΟΤΙΚΗ ΕΝΟΤΗΤΑ ΔΟΪΡΑΝΗΣ</t>
  </si>
  <si>
    <t>γ. ΔΗΜΟΤΙΚΗ ΕΝΟΤΗΤΑ ΚΙΛΚΙΣ</t>
  </si>
  <si>
    <t>δ. ΔΗΜΟΤΙΚΗ ΕΝΟΤΗΤΑ ΚΑΠΑΝΔΡΙΤΙΟΥ</t>
  </si>
  <si>
    <t>ε. ΔΗΜΟΤΙΚΗ ΕΝΟΤΗΤΑ ΜΑΛΑΚΑΣΗΣ</t>
  </si>
  <si>
    <t>β. ΔΗΜΟΤΙΚΗ ΕΝΟΤΗΤΑ ΚΡΥΑΣ ΒΡΥΣΗΣ</t>
  </si>
  <si>
    <t>8. ΔΗΜΟΣ ΝΕΑΣ ΦΙΛΑΔΕΛΦΕΙΑΣ - ΝΕΑΣ ΧΑΛΚΗΔΟΝΑΣ (Έδρα: Νέα Φιλαδέλφεια)</t>
  </si>
  <si>
    <t>ζ. ΔΗΜΟΤΙΚΗ ΕΝΟΤΗΤΑ ΠΙΚΡΟΛΙΜΝΗΣ</t>
  </si>
  <si>
    <t>δ. ΔΗΜΟΤΙΚΗ ΕΝΟΤΗΤΑ ΒΟΛΟΥ</t>
  </si>
  <si>
    <t>ε. ΔΗΜΟΤΙΚΗ ΕΝΟΤΗΤΑ ΙΩΛΚΟΥ</t>
  </si>
  <si>
    <t>γ. ΔΗΜΟΤΙΚΗ ΕΝΟΤΗΤΑ ΚΕΝΤΡΙΚΟΥ ΖΑΓΟΡΙΟΥ</t>
  </si>
  <si>
    <t>ε. ΔΗΜΟΤΙΚΗ ΕΝΟΤΗΤΑ ΠΛΑΤΥΚΑΜΠΟΥ</t>
  </si>
  <si>
    <t>γ. ΔΗΜΟΤΙΚΗ ΕΝΟΤΗΤΑ ΦΥΤΕΙΩΝ</t>
  </si>
  <si>
    <t>α. ΔΗΜΟΤΙΚΗ ΕΝΟΤΗΤΑ ΠΡΟΣΟΤΣΑΝΗΣ</t>
  </si>
  <si>
    <t>β. ΔΗΜΟΤΙΚΗ ΕΝΟΤΗΤΑ ΓΟΜΦΩΝ</t>
  </si>
  <si>
    <t>γ. ΔΗΜΟΤΙΚΗ ΕΝΟΤΗΤΑ ΚΑΛΑΜΟΥ</t>
  </si>
  <si>
    <t>Ν. ΠΕΡΙΦΕΡΕΙΑ ΚΡΗΤΗΣ</t>
  </si>
  <si>
    <t>Ν1. ΠΕΡΙΦΕΡΕΙΑΚΗ ΕΝΟΤΗΤΑ ΗΡΑΚΛΕΙΟΥ</t>
  </si>
  <si>
    <t>1. ΔΗΜΟΣ ΑΡΧΑΝΩΝ - ΑΣΤΕΡΟΥΣΙΩΝ (Έδρα: Πεζά Ιστορική Έδρα: Αρχάνες / Πύργος)</t>
  </si>
  <si>
    <t>α. ΔΗΜΟΤΙΚΗ ΕΝΟΤΗΤΑ ΑΡΧΑΝΩΝ</t>
  </si>
  <si>
    <t>ε. ΔΗΜΟΤΙΚΗ ΕΝΟΤΗΤΑ ΜΑΔΥΤΟΥ</t>
  </si>
  <si>
    <t>θ. ΔΗΜΟΤΙΚΗ ΕΝΟΤΗΤΑ ΣΑΡΑΝΤΑΠΟΡΟΥ</t>
  </si>
  <si>
    <t>α. ΔΗΜΟΤΙΚΗ ΕΝΟΤΗΤΑ ΑΡΜΕΝΙΟΥ</t>
  </si>
  <si>
    <t>Ε. ΠΕΡΙΦΕΡΕΙΑ ΘΕΣΣΑΛΙΑΣ</t>
  </si>
  <si>
    <t>Ε1. ΠΕΡΙΦΕΡΕΙΑΚΗ ΕΝΟΤΗΤΑ ΚΑΡΔΙΤΣΑΣ</t>
  </si>
  <si>
    <t>1. ΔΗΜΟΣ ΑΡΓΙΘΕΑΣ (Έδρα: Ανθηρό)</t>
  </si>
  <si>
    <t>α. ΔΗΜΟΤΙΚΗ ΕΝΟΤΗΤΑ ΑΝΑΤΟΛΙΚΗΣ ΑΡΓΙΘΕΑΣ</t>
  </si>
  <si>
    <t>γ. ΔΗΜΟΤΙΚΗ ΕΝΟΤΗΤΑ ΚΡΑΝΝΩΝΟΣ</t>
  </si>
  <si>
    <t>γ. ΔΗΜΟΤΙΚΗ ΕΝΟΤΗΤΑ ΑΧΕΛΩΟΥ</t>
  </si>
  <si>
    <t>2. ΔΗΜΟΣ ΚΑΡΔΙΤΣΑΣ (Έδρα: Καρδίτσα)</t>
  </si>
  <si>
    <t>α. ΔΗΜΟΤΙΚΗ ΕΝΟΤΗΤΑ ΙΤΑΜΟΥ</t>
  </si>
  <si>
    <t>γ. ΔΗΜΟΤΙΚΗ ΕΝΟΤΗΤΑ ΜΗΛΕΩΝ</t>
  </si>
  <si>
    <t>γ. ΔΗΜΟΤΙΚΗ ΕΝΟΤΗΤΑ ΠΡΕΒΕΖΗΣ</t>
  </si>
  <si>
    <t>1. ΔΗΜΟΣ ΑΙΓΙΑΛΕΙΑΣ (Έδρα: Αίγιο)</t>
  </si>
  <si>
    <t>α. ΔΗΜΟΤΙΚΗ ΕΝΟΤΗΤΑ ΑΙΓΕΙΡΑΣ</t>
  </si>
  <si>
    <t>β. ΔΗΜΟΤΙΚΗ ΕΝΟΤΗΤΑ ΕΔΕΣΣΑΣ</t>
  </si>
  <si>
    <t>η. ΔΗΜΟΤΙΚΗ ΕΝΟΤΗΤΑ ΤΡΙΚΚΑΙΩΝ</t>
  </si>
  <si>
    <t>δ. ΔΗΜΟΤΙΚΗ ΕΝΟΤΗΤΑ ΠΑΪΩΝ</t>
  </si>
  <si>
    <t>γ. ΔΗΜΟΤΙΚΗ ΕΝΟΤΗΤΑ ΦΑΛΑΙΣΙΑΣ</t>
  </si>
  <si>
    <t>β. ΔΗΜΟΤΙΚΗ ΕΝΟΤΗΤΑ ΕΛΕΥΘΕΡΩΝ</t>
  </si>
  <si>
    <t>2. ΔΗΜΟΣ ΚΟΡΥΔΑΛΛΟΥ (Έδρα: Κορυδαλλός)</t>
  </si>
  <si>
    <t>β. ΔΗΜΟΤΙΚΗ ΕΝΟΤΗΤΑ ΜΑΡΓΑΡΙΤΙΟΥ</t>
  </si>
  <si>
    <t>Κ. ΠΕΡΙΦΕΡΕΙΑ ΠΕΛΟΠΟΝΝΗΣΟΥ</t>
  </si>
  <si>
    <t>Κ1. ΠΕΡΙΦΕΡΕΙΑΚΗ ΕΝΟΤΗΤΑ ΑΡΓΟΛΙΔΑΣ</t>
  </si>
  <si>
    <t>1. ΔΗΜΟΣ ΆΡΓΟΥΣ - ΜΥΚΗΝΩΝ (Έδρα: Άργος Ιστορική Έδρα: Μυκήνες)</t>
  </si>
  <si>
    <t>α. ΔΗΜΟΤΙΚΗ ΕΝΟΤΗΤΑ ΑΛΕΑΣ</t>
  </si>
  <si>
    <t>γ. ΔΗΜΟΤΙΚΗ ΕΝΟΤΗΤΑ ΖΑΡΑΚΑ</t>
  </si>
  <si>
    <t>δ. ΔΗΜΟΤΙΚΗ ΕΝΟΤΗΤΑ ΤΟΛΟΦΩΝΟΣ</t>
  </si>
  <si>
    <t>Η3. ΠΕΡΙΦΕΡΕΙΑΚΗ ΕΝΟΤΗΤΑ ΗΛΕΙΑΣ</t>
  </si>
  <si>
    <t>1. ΔΗΜΟΣ ΑΝΔΡΑΒΙΔΑΣ - ΚΥΛΛΗΝΗΣ (Έδρα: Λεχαινά Ιστορική Έδρα: Βάρδα)</t>
  </si>
  <si>
    <t>α. ΔΗΜΟΤΙΚΗ ΕΝΟΤΗΤΑ ΑΝΔΡΑΒΙΔΑΣ</t>
  </si>
  <si>
    <t>γ. ΔΗΜΟΤΙΚΗ ΕΝΟΤΗΤΑ ΑΧΛΑΔΟΚΑΜΠΟΥ</t>
  </si>
  <si>
    <t>β. ΔΗΜΟΤΙΚΗ ΕΝΟΤΗΤΑ ΠΕΥΚΗΣ</t>
  </si>
  <si>
    <t>β. ΔΗΜΟΤΙΚΗ ΕΝΟΤΗΤΑ ΚΟΙΛΑΔΑΣ</t>
  </si>
  <si>
    <t>1. ΔΗΜΟΣ ΑΜΠΕΛΟΚΗΠΩΝ - ΜΕΝΕΜΕΝΗΣ (Έδρα: Αμπελόκηποι)</t>
  </si>
  <si>
    <t>α. ΔΗΜΟΤΙΚΗ ΕΝΟΤΗΤΑ ΑΜΠΕΛΟΚΗΠΩΝ</t>
  </si>
  <si>
    <t>β. ΔΗΜΟΤΙΚΗ ΕΝΟΤΗΤΑ ΜΕΝΕΜΕΝΗΣ</t>
  </si>
  <si>
    <t>δ. ΔΗΜΟΤΙΚΗ ΕΝΟΤΗΤΑ ΜΑΚΡΥΧΩΡΙΟΥ</t>
  </si>
  <si>
    <t>β. ΔΗΜΟΤΙΚΗ ΕΝΟΤΗΤΑ ΓΟΝΝΩΝ</t>
  </si>
  <si>
    <t>10. ΔΗΜΟΣ ΠΕΝΤΕΛΗΣ (Έδρα: Μελίσσια)</t>
  </si>
  <si>
    <t>α. ΔΗΜΟΤΙΚΗ ΕΝΟΤΗΤΑ ΜΕΛΙΣΣΙΩΝ</t>
  </si>
  <si>
    <t>β. ΔΗΜΟΤΙΚΗ ΕΝΟΤΗΤΑ ΝΕΑΣ ΠΕΝΤΕΛΗΣ</t>
  </si>
  <si>
    <t>α. ΔΗΜΟΤΙΚΗ ΕΝΟΤΗΤΑ ΑΜΑΡΥΝΘΙΩΝ</t>
  </si>
  <si>
    <t>γ. ΔΗΜΟΤΙΚΗ ΕΝΟΤΗΤΑ ΜΩΛΟΥ</t>
  </si>
  <si>
    <t>β. ΔΗΜΟΤΙΚΗ ΕΝΟΤΗΤΑ ΦΙΛΙΑΤΩΝ</t>
  </si>
  <si>
    <t>6. ΔΗΜΟΣ ΜΑΡΑΘΩΝΟΣ (Έδρα: Μαραθώνας)</t>
  </si>
  <si>
    <t>α. ΔΗΜΟΤΙΚΗ ΕΝΟΤΗΤΑ ΒΑΡΝΑΒΑ</t>
  </si>
  <si>
    <t>β. ΔΗΜΟΤΙΚΗ ΕΝΟΤΗΤΑ ΓΡΑΜΜΑΤΙΚΟΥ</t>
  </si>
  <si>
    <t>γ. ΔΗΜΟΤΙΚΗ ΕΝΟΤΗΤΑ ΜΑΡΑΘΩΝΟΣ</t>
  </si>
  <si>
    <t>δ. ΔΗΜΟΤΙΚΗ ΕΝΟΤΗΤΑ ΝΕΑΣ ΜΑΚΡΗΣ</t>
  </si>
  <si>
    <t>α. ΔΗΜΟΤΙΚΗ ΕΝΟΤΗΤΑ ΓΛΥΚΩΝ ΝΕΡΩΝ</t>
  </si>
  <si>
    <t>β. ΔΗΜΟΤΙΚΗ ΕΝΟΤΗΤΑ ΚΡΟΥΣΩΝΑ</t>
  </si>
  <si>
    <t>Μ. ΠΕΡΙΦΕΡΕΙΑ ΝΟΤΙΟΥ ΑΙΓΑΙΟΥ</t>
  </si>
  <si>
    <t>Μ1. ΠΕΡΙΦΕΡΕΙΑΚΗ ΕΝΟΤΗΤΑ ΑΝΔΡΟΥ</t>
  </si>
  <si>
    <t>δ. ΔΗΜΟΤΙΚΗ ΕΝΟΤΗΤΑ ΠΟΛΥΓΥΡΟΥ</t>
  </si>
  <si>
    <t>β. ΔΗΜΟΤΙΚΗ ΕΝΟΤΗΤΑ ΠΛΑΣΤΗΡΑ</t>
  </si>
  <si>
    <t>4. ΔΗΜΟΣ ΜΟΥΖΑΚΙΟΥ (Έδρα: Μουζάκι)</t>
  </si>
  <si>
    <t>α. ΔΗΜΟΤΙΚΗ ΕΝΟΤΗΤΑ ΙΘΩΜΗΣ</t>
  </si>
  <si>
    <t>β. ΔΗΜΟΤΙΚΗ ΕΝΟΤΗΤΑ ΜΟΥΖΑΚΙΟΥ</t>
  </si>
  <si>
    <t>β. ΔΗΜΟΤΙΚΗ ΕΝΟΤΗΤΑ ΓΟΥΜΕΝΙΣΣΑΣ</t>
  </si>
  <si>
    <t>η. ΔΗΜΟΤΙΚΗ ΕΝΟΤΗΤΑ ΧΕΡΣΟΥ</t>
  </si>
  <si>
    <t>γ. ΔΗΜΟΤΙΚΗ ΕΝΟΤΗΤΑ ΕΥΡΩΠΟΥ</t>
  </si>
  <si>
    <t>Β5. ΠΕΡΙΦΕΡΕΙΑΚΗ ΕΝΟΤΗΤΑ ΠΙΕΡΙΑΣ</t>
  </si>
  <si>
    <t>1. ΔΗΜΟΣ ΔΙΟΥ - ΟΛΥΜΠΟΥ (Έδρα: Λιτόχωρο. Ιστορική Έδρα: Δίον)</t>
  </si>
  <si>
    <t>α. ΔΗΜΟΤΙΚΗ ΕΝΟΤΗΤΑ ΑΝΑΤΟΛΙΚΟΥ ΟΛΥΜΠΟΥ</t>
  </si>
  <si>
    <t>β. ΔΗΜΟΤΙΚΗ ΕΝΟΤΗΤΑ ΣΕΛΛΑΝΩΝ</t>
  </si>
  <si>
    <t>β. ΔΗΜΟΤΙΚΗ ΕΝΟΤΗΤΑ ΔΙΟΥ</t>
  </si>
  <si>
    <t>γ. ΔΗΜΟΤΙΚΗ ΕΝΟΤΗΤΑ ΛΙΤΟΧΩΡΟΥ</t>
  </si>
  <si>
    <t>2. ΔΗΜΟΣ ΚΑΤΕΡΙΝΗΣ (Έδρα: Κατερίνη)</t>
  </si>
  <si>
    <t>α. ΔΗΜΟΤΙΚΗ ΕΝΟΤΗΤΑ ΕΛΑΦΙΝΑΣ</t>
  </si>
  <si>
    <t>ζ. ΔΗΜΟΤΙΚΗ ΕΝΟΤΗΤΑ ΠΙΕΡΙΩΝ</t>
  </si>
  <si>
    <t>3. ΔΗΜΟΣ ΠΥΔΝΑΣ - ΚΟΛΙΝΔΡΟΥ (Έδρα: Αιγίνιο Ιστορική Έδρα: Κολινδρός)</t>
  </si>
  <si>
    <t>α. ΔΗΜΟΤΙΚΗ ΕΝΟΤΗΤΑ ΑΙΓΙΝΙΟΥ</t>
  </si>
  <si>
    <t>β. ΔΗΜΟΤΙΚΗ ΕΝΟΤΗΤΑ ΚΑΛΥΒΙΩΝ ΘΟΡΙΚΟΥ</t>
  </si>
  <si>
    <t>β. ΔΗΜΟΤΙΚΗ ΕΝΟΤΗΤΑ ΜΑΚΡΑΚΩΜΗΣ</t>
  </si>
  <si>
    <t>γ. ΔΗΜΟΤΙΚΗ ΕΝΟΤΗΤΑ ΜΕΝΙΔΙΟΥ</t>
  </si>
  <si>
    <t>η. ΔΗΜΟΤΙΚΗ ΕΝΟΤΗΤΑ ΗΡΑΚΛΕΩΤΩΝ</t>
  </si>
  <si>
    <t>β. ΔΗΜΟΤΙΚΗ ΕΝΟΤΗΤΑ ΙΕΡΑΣ ΠΟΛΗΣ ΜΕΣΟΛΟΓΓΙΟΥ</t>
  </si>
  <si>
    <t>κ. ΔΗΜΟΤΙΚΗ ΕΝΟΤΗΤΑ ΠΕΡΙΒΟΛΙΟΥ</t>
  </si>
  <si>
    <t>λ. ΔΗΜΟΤΙΚΗ ΕΝΟΤΗΤΑ ΣΑΜΑΡΙΝΑΣ</t>
  </si>
  <si>
    <t>4. ΔΗΜΟΣ ΘΕΡΜΟΥ (Έδρα: Θέρμο)</t>
  </si>
  <si>
    <t>β. ΔΗΜΟΤΙΚΗ ΕΝΟΤΗΤΑ ΛΑΜΠΕΙΑΣ</t>
  </si>
  <si>
    <t>γ. ΔΗΜΟΤΙΚΗ ΕΝΟΤΗΤΑ ΛΑΣΙΩΝΟΣ</t>
  </si>
  <si>
    <t>3. ΔΗΜΟΣ ΟΡΕΣΤΙΑΔΑΣ (Έδρα: Ορεστιάδα)</t>
  </si>
  <si>
    <t>α. ΔΗΜΟΤΙΚΗ ΕΝΟΤΗΤΑ ΒΥΣΣΑΣ</t>
  </si>
  <si>
    <t>γ. ΔΗΜΟΤΙΚΗ ΕΝΟΤΗΤΑ ΦΕΝΕΟΥ</t>
  </si>
  <si>
    <t>δ. ΔΗΜΟΤΙΚΗ ΕΝΟΤΗΤΑ ΤΡΙΓΩΝΟΥ</t>
  </si>
  <si>
    <t>5. ΔΗΜΟΣ ΙΕΡΑΣ ΠΟΛΗΣ ΜΕΣΟΛΟΓΓΙΟΥ (Έδρα: Μεσολόγγι)</t>
  </si>
  <si>
    <t>ε. ΔΗΜΟΤΙΚΗ ΕΝΟΤΗΤΑ ΔΕΣΦΙΝΑΣ</t>
  </si>
  <si>
    <t>ζ. ΔΗΜΟΤΙΚΗ ΕΝΟΤΗΤΑ ΙΤΕΑΣ</t>
  </si>
  <si>
    <t>ν. ΔΗΜΟΤΙΚΗ ΕΝΟΤΗΤΑ ΦΙΛΙΠΠΑΙΩΝ</t>
  </si>
  <si>
    <t>2. ΔΗΜΟΣ ΔΕΣΚΑΤΗΣ (Έδρα: Δεσκάτη)</t>
  </si>
  <si>
    <t>α. ΔΗΜΟΤΙΚΗ ΕΝΟΤΗΤΑ ΔΕΣΚΑΤΗΣ</t>
  </si>
  <si>
    <t>η. ΔΗΜΟΤΙΚΗ ΕΝΟΤΗΤΑ ΚΑΛΛΙΕΩΝ</t>
  </si>
  <si>
    <t>γ. ΔΗΜΟΤΙΚΗ ΕΝΟΤΗΤΑ ΚΑΤΣΑΝΟΧΩΡΙΩΝ</t>
  </si>
  <si>
    <t>β. ΔΗΜΟΤΙΚΗ ΕΝΟΤΗΤΑ ΚΑΛΑΡΡΥΤΩΝ</t>
  </si>
  <si>
    <t>Μ9. ΠΕΡΙΦΕΡΕΙΑΚΗ ΕΝΟΤΗΤΑ ΝΑΞΟΥ</t>
  </si>
  <si>
    <t>1. ΔΗΜΟΣ ΑΜΟΡΓΟΥ (Έδρα: Αμοργός)</t>
  </si>
  <si>
    <t>δ. ΔΗΜΟΤΙΚΗ ΕΝΟΤΗΤΑ ΚΑΡΥΑΣ</t>
  </si>
  <si>
    <t>7. ΔΗΜΟΣ ΞΗΡΟΜΕΡΟΥ (Έδρα: Αστακός)</t>
  </si>
  <si>
    <t>α. ΔΗΜΟΤΙΚΗ ΕΝΟΤΗΤΑ ΑΛΥΖΙΑΣ</t>
  </si>
  <si>
    <t>β. ΔΗΜΟΤΙΚΗ ΕΝΟΤΗΤΑ ΑΣΤΑΚΟΥ</t>
  </si>
  <si>
    <t>5. ΔΗΜΟΣ ΉΛΙΔΑΣ (Έδρα: Αμαλιάδα)</t>
  </si>
  <si>
    <t>β. ΔΗΜΟΤΙΚΗ ΕΝΟΤΗΤΑ ΧΑΣΙΩΝ</t>
  </si>
  <si>
    <t>γ. ΔΗΜΟΤΙΚΗ ΕΝΟΤΗΤΑ ΒΛΑΣΤΗΣ</t>
  </si>
  <si>
    <t>γ. ΔΗΜΟΤΙΚΗ ΕΝΟΤΗΤΑ ΓΡΑΒΙΑΣ</t>
  </si>
  <si>
    <t>δ. ΔΗΜΟΤΙΚΗ ΕΝΟΤΗΤΑ ΔΕΛΦΩΝ</t>
  </si>
  <si>
    <t>Γ4. ΠΕΡΙΦΕΡΕΙΑΚΗ ΕΝΟΤΗΤΑ ΦΛΩΡΙΝΑΣ</t>
  </si>
  <si>
    <t>1. ΔΗΜΟΣ ΑΜΥΝΤΑΙΟΥ (Έδρα: Αμύνταιο Ιστορική Έδρα: Νυμφαίο)</t>
  </si>
  <si>
    <t>α. ΔΗΜΟΤΙΚΗ ΕΝΟΤΗΤΑ ΑΕΤΟΥ</t>
  </si>
  <si>
    <t>β. ΔΗΜΟΤΙΚΗ ΕΝΟΤΗΤΑ ΗΡΑΚΛΕΙΔΩΝ</t>
  </si>
  <si>
    <t>2. ΔΗΜΟΣ ΝΙΣΥΡΟΥ (Έδρα: Νίσυρος/Μανδράκι)</t>
  </si>
  <si>
    <t>Γ2. ΠΕΡΙΦΕΡΕΙΑΚΗ ΕΝΟΤΗΤΑ ΚΑΣΤΟΡΙΑΣ</t>
  </si>
  <si>
    <t>1. ΔΗΜΟΣ ΚΑΣΤΟΡΙΑΣ (Έδρα: Καστοριά)</t>
  </si>
  <si>
    <t>α. ΔΗΜΟΤΙΚΗ ΕΝΟΤΗΤΑ ΑΓΙΑΣ ΤΡΙΑΔΟΣ</t>
  </si>
  <si>
    <t>γ. ΔΗΜΟΤΙΚΗ ΕΝΟΤΗΤΑ ΚΩ</t>
  </si>
  <si>
    <t>3. ΔΗΜΟΣ ΚΑΤΩ ΝΕΥΡΟΚΟΠΙΟΥ (Έδρα: Κάτω Νευροκόπι)</t>
  </si>
  <si>
    <t>γ. ΔΗΜΟΤΙΚΗ ΕΝΟΤΗΤΑ ΛΕΒΙΔΙΟΥ</t>
  </si>
  <si>
    <t>β. ΔΗΜΟΤΙΚΗ ΕΝΟΤΗΤΑ ΦΙΓΑΛΕΙΑΣ</t>
  </si>
  <si>
    <t>7. ΔΗΜΟΣ ΦΑΙΣΤΟΥ (Έδρα: Μοίρες Ιστορική Έδρα: Τυμπάκι)</t>
  </si>
  <si>
    <t>α. ΔΗΜΟΤΙΚΗ ΕΝΟΤΗΤΑ ΖΑΡΟΥ</t>
  </si>
  <si>
    <t>3. ΔΗΜΟΣ ΤΡΙΚΚΑΙΩΝ (Έδρα: Τρίκαλα)</t>
  </si>
  <si>
    <t>α. ΔΗΜΟΤΙΚΗ ΕΝΟΤΗΤΑ ΕΣΤΙΑΙΩΤΙΔΑΣ</t>
  </si>
  <si>
    <t>γ. ΔΗΜΟΤΙΚΗ ΕΝΟΤΗΤΑ ΦΕΡΩΝ</t>
  </si>
  <si>
    <t>β. ΔΗΜΟΤΙΚΗ ΕΝΟΤΗΤΑ ΑΙΓΙΟΥ</t>
  </si>
  <si>
    <t>ζ. ΔΗΜΟΤΙΚΗ ΕΝΟΤΗΤΑ ΦΟΥΡΝΑ</t>
  </si>
  <si>
    <t>γ. ΔΗΜΟΤΙΚΗ ΕΝΟΤΗΤΑ ΧΑΛΚΗΔΟΝΟΣ</t>
  </si>
  <si>
    <t>β. ΔΗΜΟΤΙΚΗ ΕΝΟΤΗΤΑ ΗΡΑΚΛΕΙΑΣ</t>
  </si>
  <si>
    <t>γ. ΔΗΜΟΤΙΚΗ ΕΝΟΤΗΤΑ ΤΕΤΡΑΦΥΛΙΑΣ</t>
  </si>
  <si>
    <t>7. ΔΗΜΟΣ ΣΤΥΛΙΔΑΣ (Έδρα: Στυλίδα)</t>
  </si>
  <si>
    <t>γ. ΔΗΜΟΤΙΚΗ ΕΝΟΤΗΤΑ ΚΥΡΡΟΥ</t>
  </si>
  <si>
    <t>1. ΔΗΜΟΣ ΑΝΤΙΠΑΡΟΥ (Έδρα: Αντίπαρος)</t>
  </si>
  <si>
    <t>2. ΔΗΜΟΣ ΠΑΡΟΥ (Έδρα: Πάρος)</t>
  </si>
  <si>
    <t>4. ΔΗΜΟΣ ΣΚΥΔΡΑΣ (Έδρα: Σκύδρα)</t>
  </si>
  <si>
    <t>α. ΔΗΜΟΤΙΚΗ ΕΝΟΤΗΤΑ ΜΕΝΗΙΔΟΣ</t>
  </si>
  <si>
    <t>Μ11. ΠΕΡΙΦΕΡΕΙΑΚΗ ΕΝΟΤΗΤΑ ΡΟΔΟΥ</t>
  </si>
  <si>
    <t>1. ΔΗΜΟΣ ΜΕΓΙΣΤΗΣ (Έδρα: Μεγίστη)</t>
  </si>
  <si>
    <t>2. ΔΗΜΟΣ ΡΟΔΟΥ (Έδρα: Ρόδος)</t>
  </si>
  <si>
    <t>α. ΔΗΜΟΤΙΚΗ ΕΝΟΤΗΤΑ ΑΡΧΑΓΓΕΛΟΥ</t>
  </si>
  <si>
    <t>β. ΔΗΜΟΤΙΚΗ ΕΝΟΤΗΤΑ ΜΟΙΡΩΝ</t>
  </si>
  <si>
    <t>ε. ΔΗΜΟΤΙΚΗ ΕΝΟΤΗΤΑ ΛΙΒΑΔΙΟΥ</t>
  </si>
  <si>
    <t>γ. ΔΗΜΟΤΙΚΗ ΕΝΟΤΗΤΑ ΛΑΥΡΕΩΤΙΚΗΣ</t>
  </si>
  <si>
    <t>3. ΔΗΜΟΣ ΔΙΟΝΥΣΟΥ (Έδρα: Άγιος Στέφανος)</t>
  </si>
  <si>
    <t>α. ΔΗΜΟΤΙΚΗ ΕΝΟΤΗΤΑ ΑΓΙΟΥ ΣΤΕΦΑΝΟΥ</t>
  </si>
  <si>
    <t>δ. ΔΗΜΟΤΙΚΗ ΕΝΟΤΗΤΑ ΠΑΛΑΙΑΣ ΦΩΚΑΙΑΣ</t>
  </si>
  <si>
    <t>ε. ΔΗΜΟΤΙΚΗ ΕΝΟΤΗΤΑ ΚΑΣΤΟΥ</t>
  </si>
  <si>
    <t>β. ΔΗΜΟΤΙΚΗ ΕΝΟΤΗΤΑ ΠΕΛΑΣΓΙΑΣ</t>
  </si>
  <si>
    <t>δ. ΔΗΜΟΤΙΚΗ ΕΝΟΤΗΤΑ ΧΕΡΣΟΝΗΣΟΥ</t>
  </si>
  <si>
    <t>α. ΔΗΜΟΤΙΚΗ ΕΝΟΤΗΤΑ ΕΧΙΝΑΙΩΝ</t>
  </si>
  <si>
    <t>γ. ΔΗΜΟΤΙΚΗ ΕΝΟΤΗΤΑ ΚΟΥΒΑΡΑ</t>
  </si>
  <si>
    <t>Δ. ΠΕΡΙΦΕΡΕΙΑ ΗΠΕΙΡΟΥ</t>
  </si>
  <si>
    <t>Δ1. ΠΕΡΙΦΕΡΕΙΑΚΗ ΕΝΟΤΗΤΑ ΑΡΤΑΣ</t>
  </si>
  <si>
    <t>1. ΔΗΜΟΣ ΑΡΤΑΙΩΝ (Έδρα: Άρτα)</t>
  </si>
  <si>
    <t>α. ΔΗΜΟΤΙΚΗ ΕΝΟΤΗΤΑ ΑΜΒΡΑΚΙΚΟΥ</t>
  </si>
  <si>
    <t>β. ΔΗΜΟΤΙΚΗ ΕΝΟΤΗΤΑ ΆΡΓΟΥΣ</t>
  </si>
  <si>
    <t>6. ΔΗΜΟΣ ΣΙΚΥΩΝΙΩΝ (Έδρα: Κιάτο)</t>
  </si>
  <si>
    <t>α. ΔΗΜΟΤΙΚΗ ΕΝΟΤΗΤΑ ΣΙΚΥΩΝΙΩΝ</t>
  </si>
  <si>
    <t>δ. ΔΗΜΟΤΙΚΗ ΕΝΟΤΗΤΑ ΜΕΛΙΓΑΛΑ</t>
  </si>
  <si>
    <t>6. ΔΗΜΟΣ ΤΡΙΦΥΛΙΑΣ (Έδρα: Κυπαρισσία)</t>
  </si>
  <si>
    <t>7. ΔΗΜΟΣ ΜΕΤΣΟΒΟΥ (Έδρα: Μέτσοβο)</t>
  </si>
  <si>
    <t>α. ΔΗΜΟΤΙΚΗ ΕΝΟΤΗΤΑ ΕΓΝΑΤΙΑΣ</t>
  </si>
  <si>
    <t>ζ. ΔΗΜΟΤΙΚΗ ΕΝΟΤΗΤΑ ΧΙΛΙΟΧΩΡΙΩΝ</t>
  </si>
  <si>
    <t>5. ΔΗΜΟΣ ΠΛΑΤΑΝΙΑ (Έδρα: Γεράνι)</t>
  </si>
  <si>
    <t>α. ΔΗΜΟΤΙΚΗ ΕΝΟΤΗΤΑ ΒΟΥΚΟΛΙΩΝ</t>
  </si>
  <si>
    <t>ζ. ΔΗΜΟΤΙΚΗ ΕΝΟΤΗΤΑ ΡΟΔΟΠΟΛΕΩΣ</t>
  </si>
  <si>
    <t>4. ΔΗΜΟΣ ΚΡΩΠΙΑΣ (Έδρα: Κορωπί)</t>
  </si>
  <si>
    <t>5. ΔΗΜΟΣ ΛΑΥΡΕΩΤΙΚΗΣ (Έδρα: Λαύριο)</t>
  </si>
  <si>
    <t>α. ΔΗΜΟΤΙΚΗ ΕΝΟΤΗΤΑ ΑΓΙΟΥ ΚΩΝΣΤΑΝΤΙΝΟΥ</t>
  </si>
  <si>
    <t>β. ΔΗΜΟΤΙΚΗ ΕΝΟΤΗΤΑ ΚΕΡΑΤΕΑΣ</t>
  </si>
  <si>
    <t>β. ΔΗΜΟΤΙΚΗ ΕΝΟΤΗΤΑ ΓΕΡΑΚΑ</t>
  </si>
  <si>
    <t>γ. ΔΗΜΟΤΙΚΗ ΕΝΟΤΗΤΑ ΠΑΛΛΗΝΗΣ</t>
  </si>
  <si>
    <t>β. ΔΗΜΟΤΙΚΗ ΕΝΟΤΗΤΑ ΒΕΡΜΙΟΥ</t>
  </si>
  <si>
    <t>12. ΔΗΜΟΣ ΧΑΛΑΝΔΡΙΟΥ (Έδρα: Χαλάνδρι)</t>
  </si>
  <si>
    <t>Ι2. ΠΕΡΙΦΕΡΕΙΑΚΗ ΕΝΟΤΗΤΑ ΔΥΤΙΚΟΥ ΤΟΜΕΑ ΑΘΗΝΩΝ</t>
  </si>
  <si>
    <t>1. ΔΗΜΟΣ ΑΓΙΑΣ ΒΑΡΒΑΡΑΣ (Έδρα: Αγία Βαρβάρα)</t>
  </si>
  <si>
    <t>2. ΔΗΜΟΣ ΑΓΙΩΝ ΑΝΑΡΓΥΡΩΝ - ΚΑΜΑΤΕΡΟΥ (Έδρα: Αγιοι Ανάργυροι)</t>
  </si>
  <si>
    <t>α. ΔΗΜΟΤΙΚΗ ΕΝΟΤΗΤΑ ΑΓΙΩΝ ΑΝΑΡΓΥΡΩΝ</t>
  </si>
  <si>
    <t>Η1. ΠΕΡΙΦΕΡΕΙΑΚΗ ΕΝΟΤΗΤΑ ΑΙΤΩΛΟΑΚΑΡΝΑΝΙΑΣ</t>
  </si>
  <si>
    <t>β. ΔΗΜΟΤΙΚΗ ΕΝΟΤΗΤΑ ΜΕΣΣΑΠΙΩΝ</t>
  </si>
  <si>
    <t>11. ΔΗΜΟΣ ΦΙΛΟΘΕΗΣ - ΨΥΧΙΚΟΥ (Έδρα: Ψυχικό)</t>
  </si>
  <si>
    <t>1. ΔΗΜΟΣ ΔΕΛΦΩΝ (Έδρα: Άμφισσα. Ιστορική Έδρα: Δελφοί)</t>
  </si>
  <si>
    <t>α. ΔΗΜΟΤΙΚΗ ΕΝΟΤΗΤΑ ΑΜΦΙΣΣΗΣ</t>
  </si>
  <si>
    <t>γ. ΔΗΜΟΤΙΚΗ ΕΝΟΤΗΤΑ ΠΕΝΤΕΛΗΣ</t>
  </si>
  <si>
    <t>β. ΔΗΜΟΤΙΚΗ ΕΝΟΤΗΤΑ ΠΑΝΟΡΜΟΥ</t>
  </si>
  <si>
    <t>δ. ΔΗΜΟΤΙΚΗ ΕΝΟΤΗΤΑ ΦΙΛΙΠΠΙΑΔΟΣ</t>
  </si>
  <si>
    <t>2. ΔΗΜΟΣ ΠΑΙΟΝΙΑΣ (Έδρα: Πολύκαστρο. Ιστορική Έδρα: Γουμένισσα)</t>
  </si>
  <si>
    <t>α. ΔΗΜΟΤΙΚΗ ΕΝΟΤΗΤΑ ΑΞΙΟΥΠΟΛΗΣ</t>
  </si>
  <si>
    <t>δ. ΔΗΜΟΤΙΚΗ ΕΝΟΤΗΤΑ ΣΕΛΛΩΝ</t>
  </si>
  <si>
    <t>Ν2. ΠΕΡΙΦΕΡΕΙΑΚΗ ΕΝΟΤΗΤΑ ΛΑΣΙΘΙΟΥ</t>
  </si>
  <si>
    <t>1. ΔΗΜΟΣ ΑΓΙΟΥ ΝΙΚΟΛΑΟΥ (Έδρα: Άγιος Νικόλαος Ιστορική Έδρα: Νεάπολη)</t>
  </si>
  <si>
    <t>α. ΔΗΜΟΤΙΚΗ ΕΝΟΤΗΤΑ ΑΓΙΟΥ ΝΙΚΟΛΑΟΥ</t>
  </si>
  <si>
    <t>6. ΔΗΜΟΣ ΚΟΝΙΤΣΑΣ (Έδρα: Κόνιτσα)</t>
  </si>
  <si>
    <t>α. ΔΗΜΟΤΙΚΗ ΕΝΟΤΗΤΑ ΑΕΤΟΜΗΛΙΤΣΗΣ</t>
  </si>
  <si>
    <t>ε. ΔΗΜΟΤΙΚΗ ΕΝΟΤΗΤΑ ΓΡΕΒΕΝΩΝ</t>
  </si>
  <si>
    <t>5. ΔΗΜΟΣ ΞΥΛΟΚΑΣΤΡΟΥ - ΕΥΡΩΣΤΙΝΗΣ (Έδρα: Ξυλόκαστρο)</t>
  </si>
  <si>
    <t>α. ΔΗΜΟΤΙΚΗ ΕΝΟΤΗΤΑ ΕΥΡΩΣΤΙΝΗΣ</t>
  </si>
  <si>
    <t>β. ΔΗΜΟΤΙΚΗ ΕΝΟΤΗΤΑ ΣΤΥΜΦΑΛΙΑΣ</t>
  </si>
  <si>
    <t>Κ4. ΠΕΡΙΦΕΡΕΙΑΚΗ ΕΝΟΤΗΤΑ ΛΑΚΩΝΙΑΣ</t>
  </si>
  <si>
    <t>1. ΔΗΜΟΣ ΑΝΑΤΟΛΙΚΗΣ ΜΑΝΗΣ (Έδρα: Γύθειο Ιστορική Έδρα: Αρεόπολη)</t>
  </si>
  <si>
    <t>α. ΔΗΜΟΤΙΚΗ ΕΝΟΤΗΤΑ ΑΝΑΤΟΛΙΚΗΣ ΜΑΝΗΣ</t>
  </si>
  <si>
    <t>β. ΔΗΜΟΤΙΚΗ ΕΝΟΤΗΤΑ ΣΟΥΦΛΙΟΥ</t>
  </si>
  <si>
    <t>γ. ΔΗΜΟΤΙΚΗ ΕΝΟΤΗΤΑ ΜΟΒΡΗΣ</t>
  </si>
  <si>
    <t>4. ΔΗΜΟΣ ΝΟΤΙΑΣ ΚΥΝΟΥΡΙΑΣ (Έδρα: Λεωνίδιο)</t>
  </si>
  <si>
    <t>α. ΔΗΜΟΤΙΚΗ ΕΝΟΤΗΤΑ ΚΟΣΜΑ</t>
  </si>
  <si>
    <t>β. ΔΗΜΟΤΙΚΗ ΕΝΟΤΗΤΑ ΛΕΩΝΙΔΙΟΥ</t>
  </si>
  <si>
    <t>2. ΔΗΜΟΣ ΝΑΞΟΥ &amp; ΜΙΚΡΩΝ ΚΥΚΛΑΔΩΝ (Έδρα: Νάξος)</t>
  </si>
  <si>
    <t>β. ΔΗΜΟΤΙΚΗ ΕΝΟΤΗΤΑ ΣΙΔΗΡΟΝΕΡΟΥ</t>
  </si>
  <si>
    <t>5. ΔΗΜΟΣ ΤΡΙΠΟΛΗΣ (Έδρα: Τρίπολη)</t>
  </si>
  <si>
    <t>α. ΔΗΜΟΤΙΚΗ ΕΝΟΤΗΤΑ ΒΑΛΤΕΤΣΙΟΥ</t>
  </si>
  <si>
    <t>ζ. ΔΗΜΟΤΙΚΗ ΕΝΟΤΗΤΑ ΝΕΑΠΟΛΗΣ</t>
  </si>
  <si>
    <t>η. ΔΗΜΟΤΙΚΗ ΕΝΟΤΗΤΑ ΠΑΝΑΙΤΩΛΙΚΟΥ</t>
  </si>
  <si>
    <t>γ. ΔΗΜΟΤΙΚΗ ΕΝΟΤΗΤΑ ΝΕΣΤΟΡΟΣ</t>
  </si>
  <si>
    <t>θ. ΔΗΜΟΤΙΚΗ ΕΝΟΤΗΤΑ ΤΡΟΠΑΙΩΝ</t>
  </si>
  <si>
    <t>η. ΔΗΜΟΤΙΚΗ ΕΝΟΤΗΤΑ ΣΦΑΚΙΩΤΩΝ</t>
  </si>
  <si>
    <t>γ. ΔΗΜΟΤΙΚΗ ΕΝΟΤΗΤΑ ΚΟΖΙΑΚΑ</t>
  </si>
  <si>
    <t>δ. ΔΗΜΟΤΙΚΗ ΕΝΟΤΗΤΑ ΜΕΓΑΛΩΝ ΚΑΛΥΒΙΩΝ</t>
  </si>
  <si>
    <t>α. ΔΗΜΟΤΙΚΗ ΕΝΟΤΗΤΑ ΔΟΝΟΥΣΗΣ</t>
  </si>
  <si>
    <t>β. ΔΗΜΟΤΙΚΗ ΕΝΟΤΗΤΑ ΔΡΥΜΑΛΙΑΣ</t>
  </si>
  <si>
    <t>ζ. ΔΗΜΟΤΙΚΗ ΕΝΟΤΗΤΑ ΤΕΓΕΑΣ</t>
  </si>
  <si>
    <t>β. ΔΗΜΟΤΙΚΗ ΕΝΟΤΗΤΑ ΠΗΝΕΙΑΣ</t>
  </si>
  <si>
    <t>δ. ΔΗΜΟΤΙΚΗ ΕΝΟΤΗΤΑ ΠΑΠΑΦΛΕΣΣΑ</t>
  </si>
  <si>
    <t>κ. ΔΗΜΟΤΙΚΗ ΕΝΟΤΗΤΑ ΣΤΡΑΤΟΥ</t>
  </si>
  <si>
    <t>γ. ΔΗΜΟΤΙΚΗ ΕΝΟΤΗΤΑ ΥΔΡΟΥΣΑΣ</t>
  </si>
  <si>
    <t>Α2. ΠΕΡΙΦΕΡΕΙΑΚΗ ΕΝΟΤΗΤΑ ΕΒΡΟΥ</t>
  </si>
  <si>
    <t>1. ΔΗΜΟΣ ΑΛΕΞΑΝΔΡΟΥΠΟΛΗΣ (Έδρα: Αλεξανδρούπολη. Ιστορική Έδρα: Βήρα)</t>
  </si>
  <si>
    <t>α. ΔΗΜΟΤΙΚΗ ΕΝΟΤΗΤΑ ΑΛΕΞΑΝΔΡΟΥΠΟΛΗΣ</t>
  </si>
  <si>
    <t>ε. ΔΗΜΟΤΙΚΗ ΕΝΟΤΗΤΑ ΛΑΒΔΑΝΗΣ</t>
  </si>
  <si>
    <t>4. ΔΗΜΟΣ ΜΕΓΑΡΕΩΝ (Έδρα: Μέγαρα)</t>
  </si>
  <si>
    <t>5. ΔΗΜΟΣ ΠΡΟΣΟΤΣΑΝΗΣ (Έδρα: Προσοτσάνη)</t>
  </si>
  <si>
    <t>2. ΔΗΜΟΣ ΕΔΕΣΣΑΣ (Έδρα: Έδεσσα)</t>
  </si>
  <si>
    <t>α. ΔΗΜΟΤΙΚΗ ΕΝΟΤΗΤΑ ΒΕΓΟΡΙΤΙΔΑΣ</t>
  </si>
  <si>
    <t>β. ΔΗΜΟΤΙΚΗ ΕΝΟΤΗΤΑ ΠΑΡΑΝΕΣΤΙΟΥ</t>
  </si>
  <si>
    <t>η. ΔΗΜΟΤΙΚΗ ΕΝΟΤΗΤΑ ΠΟΤΑΜΙΑΣ</t>
  </si>
  <si>
    <t>γ. ΔΗΜΟΤΙΚΗ ΕΝΟΤΗΤΑ ΚΟΥΛΟΥΚΩΝΑ</t>
  </si>
  <si>
    <t>ι. ΔΗΜΟΤΙΚΗ ΕΝΟΤΗΤΑ ΤΣΑΡΙΤΣΑΝΗΣ</t>
  </si>
  <si>
    <t>3. ΔΗΜΟΣ ΚΙΛΕΛΕΡ (Έδρα: Νίκαια Ιστορική Έδρα: Κιλελέρ)</t>
  </si>
  <si>
    <t>β. ΔΗΜΟΤΙΚΗ ΕΝΟΤΗΤΑ ΚΙΛΕΛΕΡ</t>
  </si>
  <si>
    <t>3. ΔΗΜΟΣ ΠΕΛΛΑΣ (Έδρα: Γιαννιτσά. Ιστορική Έδρα: Πέλλα)</t>
  </si>
  <si>
    <t>α. ΔΗΜΟΤΙΚΗ ΕΝΟΤΗΤΑ ΓΙΑΝΝΙΤΣΩΝ</t>
  </si>
  <si>
    <t>γ. ΔΗΜΟΤΙΚΗ ΕΝΟΤΗΤΑ ΕΛΑΣΣΟΝΑΣ</t>
  </si>
  <si>
    <t>β. ΔΗΜΟΤΙΚΗ ΕΝΟΤΗΤΑ ΚΑΛΛΙΦΩΝΙΟΥ</t>
  </si>
  <si>
    <t>Η2. ΠΕΡΙΦΕΡΕΙΑΚΗ ΕΝΟΤΗΤΑ ΑΧΑΪΑΣ</t>
  </si>
  <si>
    <t>β. ΔΗΜΟΤΙΚΗ ΕΝΟΤΗΤΑ ΚΟΡΜΙΣΤΑΣ</t>
  </si>
  <si>
    <t>ε. ΔΗΜΟΤΙΚΗ ΕΝΟΤΗΤΑ ΤΥΜΦΗΣ</t>
  </si>
  <si>
    <t>1. ΔΗΜΟΣ ΙΘΑΚΗΣ (Έδρα: Ιθάκη)</t>
  </si>
  <si>
    <t>β. ΔΗΜΟΤΙΚΗ ΕΝΟΤΗΤΑ ΠΕΛΛΙΝΑΙΩΝ</t>
  </si>
  <si>
    <t>4. ΔΗΜΟΣ ΗΡΑΚΛΕΙΑΣ (Έδρα: Ηράκλεια)</t>
  </si>
  <si>
    <t>α. ΔΗΜΟΤΙΚΗ ΕΝΟΤΗΤΑ ΗΡΑΚΛΕΙΑΣ</t>
  </si>
  <si>
    <t>β. ΔΗΜΟΤΙΚΗ ΕΝΟΤΗΤΑ ΑΣΤΕΡΟΥΣΙΩΝ</t>
  </si>
  <si>
    <t>γ. ΔΗΜΟΤΙΚΗ ΕΝΟΤΗΤΑ ΦΑΡΚΑΔΟΝΑΣ</t>
  </si>
  <si>
    <t>β. ΔΗΜΟΤΙΚΗ ΕΝΟΤΗΤΑ ΑΡΓΙΘΕΑΣ</t>
  </si>
  <si>
    <t>γ. ΔΗΜΟΤΙΚΗ ΕΝΟΤΗΤΑ ΑΦΑΝΤΟΥ</t>
  </si>
  <si>
    <t>δ. ΔΗΜΟΤΙΚΗ ΕΝΟΤΗΤΑ ΙΑΛΥΣΟΥ</t>
  </si>
  <si>
    <t>γ. ΔΗΜΟΤΙΚΗ ΕΝΟΤΗΤΑ ΝΙΚΟΥ ΚΑΖΑΝΤΖΑΚΗ</t>
  </si>
  <si>
    <t>δ. ΔΗΜΟΤΙΚΗ ΕΝΟΤΗΤΑ ΣΗΠΙΑΔΟΣ</t>
  </si>
  <si>
    <t>ε. ΔΗΜΟΤΙΚΗ ΕΝΟΤΗΤΑ ΤΡΙΚΕΡΙΟΥ</t>
  </si>
  <si>
    <t>5. ΔΗΜΟΣ ΡΗΓΑ ΦΕΡΑΙΟΥ (Έδρα: Βελεστίνο)</t>
  </si>
  <si>
    <t>α. ΔΗΜΟΤΙΚΗ ΕΝΟΤΗΤΑ ΚΑΡΛΑΣ</t>
  </si>
  <si>
    <t>δ. ΔΗΜΟΤΙΚΗ ΕΝΟΤΗΤΑ ΦΑΡΣΑΛΩΝ</t>
  </si>
  <si>
    <t>β. ΔΗΜΟΤΙΚΗ ΕΝΟΤΗΤΑ ΚΕΡΑΜΙΔΙΟΥ</t>
  </si>
  <si>
    <t>Ε4. ΠΕΡΙΦΕΡΕΙΑΚΗ ΕΝΟΤΗΤΑ ΣΠΟΡΑΔΩΝ</t>
  </si>
  <si>
    <t>1. ΔΗΜΟΣ ΑΛΟΝΝΗΣΟΥ (Έδρα: Αλόννησος)</t>
  </si>
  <si>
    <t>2. ΔΗΜΟΣ ΣΚΙΑΘΟΥ (Έδρα: Σκιάθος)</t>
  </si>
  <si>
    <t>3. ΔΗΜΟΣ ΣΚΟΠΕΛΟΥ (Έδρα: Σκόπελος)</t>
  </si>
  <si>
    <t>2. ΔΗΜΟΣ ΒΕΡΟΙΑΣ (Έδρα: Βέροια Ιστορική Έδρα: Βεργίνα)</t>
  </si>
  <si>
    <t>α. ΔΗΜΟΤΙΚΗ ΕΝΟΤΗΤΑ ΑΠΟΣΤΟΛΟΥ ΠΑΥΛΟΥ</t>
  </si>
  <si>
    <t>β. ΔΗΜΟΤΙΚΗ ΕΝΟΤΗΤΑ ΒΑΣΙΛΙΚΗΣ</t>
  </si>
  <si>
    <t>β. ΔΗΜΟΤΙΚΗ ΕΝΟΤΗΤΑ ΒΕΡΓΙΝΑΣ</t>
  </si>
  <si>
    <t>γ. ΔΗΜΟΤΙΚΗ ΕΝΟΤΗΤΑ ΒΕΡΟΙΑΣ</t>
  </si>
  <si>
    <t>2. ΔΗΜΟΣ ΒΟΛΟΥ (Έδρα: Βόλος)</t>
  </si>
  <si>
    <t>α. ΔΗΜΟΤΙΚΗ ΕΝΟΤΗΤΑ ΑΓΡΙΑΣ</t>
  </si>
  <si>
    <t>β. ΔΗΜΟΤΙΚΗ ΕΝΟΤΗΤΑ ΑΙΣΩΝΙΑΣ</t>
  </si>
  <si>
    <t>ζ. ΔΗΜΟΤΙΚΗ ΕΝΟΤΗΤΑ ΣΧΟΙΝΟΥΣΣΗΣ</t>
  </si>
  <si>
    <t>Μ10. ΠΕΡΙΦΕΡΕΙΑΚΗ ΕΝΟΤΗΤΑ ΠΑΡΟΥ</t>
  </si>
  <si>
    <t>γ. ΔΗΜΟΤΙΚΗ ΕΝΟΤΗΤΑ ΚΑΜΠΟΥ</t>
  </si>
  <si>
    <t>θ. ΔΗΜΟΤΙΚΗ ΕΝΟΤΗΤΑ ΧΑΣΙΩΝ</t>
  </si>
  <si>
    <t>2. ΔΗΜΟΣ ΠΥΛΗΣ (Έδρα: Πύλη)</t>
  </si>
  <si>
    <t>α. ΔΗΜΟΤΙΚΗ ΕΝΟΤΗΤΑ ΑΙΘΗΚΩΝ</t>
  </si>
  <si>
    <t>3. ΔΗΜΟΣ ΕΜΜΑΝΟΥΗΛ ΠΑΠΠΑ (Έδρα: Χρυσό)</t>
  </si>
  <si>
    <t>α. ΔΗΜΟΤΙΚΗ ΕΝΟΤΗΤΑ ΕΜΜΑΝΟΥΗΛ ΠΑΠΠΑ</t>
  </si>
  <si>
    <t>3. ΔΗΜΟΣ ΠΡΕΒΕΖΑΣ (Έδρα: Πρέβεζα)</t>
  </si>
  <si>
    <t>δ. ΔΗΜΟΤΙΚΗ ΕΝΟΤΗΤΑ ΠΑΠΙΓΚΟΥ</t>
  </si>
  <si>
    <t>γ. ΔΗΜΟΤΙΚΗ ΕΝΟΤΗΤΑ ΤΥΛΙΣΟΥ</t>
  </si>
  <si>
    <t>2. ΔΗΜΟΣ ΒΟΛΒΗΣ (Έδρα: Σταυρός)</t>
  </si>
  <si>
    <t>β. ΔΗΜΟΤΙΚΗ ΕΝΟΤΗΤΑ ΤΡΟΙΖΗΝΟΣ</t>
  </si>
  <si>
    <t>η. ΔΗΜΟΤΙΚΗ ΕΝΟΤΗΤΑ ΠΟΛΥΔΕΝΔΡΙΟΥ</t>
  </si>
  <si>
    <t>Β4. ΠΕΡΙΦΕΡΕΙΑΚΗ ΕΝΟΤΗΤΑ ΠΕΛΛΑΣ</t>
  </si>
  <si>
    <t>1. ΔΗΜΟΣ ΑΛΜΩΠΙΑΣ (Έδρα: Αριδαία)</t>
  </si>
  <si>
    <t>α. ΔΗΜΟΤΙΚΗ ΕΝΟΤΗΤΑ ΑΡΙΔΑΙΑΣ</t>
  </si>
  <si>
    <t>γ. ΔΗΜΟΤΙΚΗ ΕΝΟΤΗΤΑ ΡΕΝΤΙΝΗΣ</t>
  </si>
  <si>
    <t>3. ΔΗΜΟΣ ΖΑΓΟΡΑΣ - ΜΟΥΡΕΣΙΟΥ (Έδρα: Ζαγορά)</t>
  </si>
  <si>
    <t>α. ΔΗΜΟΤΙΚΗ ΕΝΟΤΗΤΑ ΖΑΓΟΡΑΣ</t>
  </si>
  <si>
    <t>ε. ΔΗΜΟΤΙΚΗ ΕΝΟΤΗΤΑ ΠΕΤΡΑΣ</t>
  </si>
  <si>
    <t>γ. ΔΗΜΟΤΙΚΗ ΕΝΟΤΗΤΑ ΜΠΙΖΑΝΙΟΥ</t>
  </si>
  <si>
    <t>β. ΔΗΜΟΤΙΚΗ ΕΝΟΤΗΤΑ ΙΩΑΝΝΙΤΩΝ</t>
  </si>
  <si>
    <t>β. ΔΗΜΟΤΙΚΗ ΕΝΟΤΗΤΑ ΚΟΛΙΝΔΡΟΥ</t>
  </si>
  <si>
    <t>ε. ΔΗΜΟΤΙΚΗ ΕΝΟΤΗΤΑ ΤΑΜΑΣΙΟΥ</t>
  </si>
  <si>
    <t>Ε2. ΠΕΡΙΦΕΡΕΙΑΚΗ ΕΝΟΤΗΤΑ ΛΑΡΙΣΑΣ</t>
  </si>
  <si>
    <t>1. ΔΗΜΟΣ ΑΓΙΑΣ (Έδρα: Αγιά)</t>
  </si>
  <si>
    <t>α. ΔΗΜΟΤΙΚΗ ΕΝΟΤΗΤΑ ΑΓΙΑΣ</t>
  </si>
  <si>
    <t>ζ. ΔΗΜΟΤΙΚΗ ΕΝΟΤΗΤΑ ΔΟΤΣΙΚΟΥ</t>
  </si>
  <si>
    <t>δ. ΔΗΜΟΤΙΚΗ ΕΝΟΤΗΤΑ ΦΟΛΟΗΣ</t>
  </si>
  <si>
    <t>γ. ΔΗΜΟΤΙΚΗ ΕΝΟΤΗΤΑ ΦΥΛΛΟΥ</t>
  </si>
  <si>
    <t>δ. ΔΗΜΟΤΙΚΗ ΕΝΟΤΗΤΑ ΛΙΒΑΔΙΩΝ</t>
  </si>
  <si>
    <t>ε. ΔΗΜΟΤΙΚΗ ΕΝΟΤΗΤΑ ΠΟΛΥΚΑΣΤΡΟΥ</t>
  </si>
  <si>
    <t>α. ΔΗΜΟΤΙΚΗ ΕΝΟΤΗΤΑ ΆΡΝΗΣ</t>
  </si>
  <si>
    <t>β. ΔΗΜΟΤΙΚΗ ΕΝΟΤΗΤΑ ΜΕΝΕΛΑΪΔΑΣ</t>
  </si>
  <si>
    <t>θ. ΔΗΜΟΤΙΚΗ ΕΝΟΤΗΤΑ ΝΕΑΣ ΙΩΝΙΑΣ</t>
  </si>
  <si>
    <t>δ. ΔΗΜΟΤΙΚΗ ΕΝΟΤΗΤΑ ΚΑΣΤΑΝΙΑΣ</t>
  </si>
  <si>
    <t>ε. ΔΗΜΟΤΙΚΗ ΕΝΟΤΗΤΑ ΚΛΕΙΝΟΒΟΥ</t>
  </si>
  <si>
    <t>ζ. ΔΗΜΟΤΙΚΗ ΕΝΟΤΗΤΑ ΜΑΛΑΚΑΣΙΟΥ</t>
  </si>
  <si>
    <t>γ. ΔΗΜΟΤΙΚΗ ΕΝΟΤΗΤΑ ΚΟΝΙΣΤΡΩΝ</t>
  </si>
  <si>
    <t>ι. ΔΗΜΟΤΙΚΗ ΕΝΟΤΗΤΑ ΜΕΣΟΛΟΥΡΙΟΥ</t>
  </si>
  <si>
    <t>δ. ΔΗΜΟΤΙΚΗ ΕΝΟΤΗΤΑ ΚΥΜΗΣ</t>
  </si>
  <si>
    <t>β. ΔΗΜΟΤΙΚΗ ΕΝΟΤΗΤΑ ΓΑΛΑΞΙΔΙΟΥ</t>
  </si>
  <si>
    <t>Δ3. ΠΕΡΙΦΕΡΕΙΑΚΗ ΕΝΟΤΗΤΑ ΙΩΑΝΝΙΝΩΝ</t>
  </si>
  <si>
    <t>2. ΔΗΜΟΣ ΚΥΘΝΟΥ (Έδρα: Κύθνος)</t>
  </si>
  <si>
    <t>Μ6. ΠΕΡΙΦΕΡΕΙΑΚΗ ΕΝΟΤΗΤΑ ΚΩ</t>
  </si>
  <si>
    <t>1. ΔΗΜΟΣ ΚΩ (Έδρα: Κως)</t>
  </si>
  <si>
    <t>α. ΔΗΜΟΤΙΚΗ ΕΝΟΤΗΤΑ ΔΙΚΑΙΟΥ</t>
  </si>
  <si>
    <t>γ. ΔΗΜΟΤΙΚΗ ΕΝΟΤΗΤΑ ΔΕΛΒΙΝΑΚΙΟΥ</t>
  </si>
  <si>
    <t>3. ΔΗΜΟΣ ΖΑΓΟΡΙΟΥ (Έδρα: Ασπράγγελοι)</t>
  </si>
  <si>
    <t>α. ΔΗΜΟΤΙΚΗ ΕΝΟΤΗΤΑ ΑΝΑΤΟΛΙΚΟΥ ΖΑΓΟΡΙΟΥ</t>
  </si>
  <si>
    <t>α. ΔΗΜΟΤΙΚΗ ΕΝΟΤΗΤΑ ΑΜΑΛΙΑΔΟΣ</t>
  </si>
  <si>
    <t>2. ΔΗΜΟΣ ΛΗΜΝΟΥ (Έδρα: Μύρινα)</t>
  </si>
  <si>
    <t>α. ΔΗΜΟΤΙΚΗ ΕΝΟΤΗΤΑ ΑΤΣΙΚΗΣ</t>
  </si>
  <si>
    <t>β. ΔΗΜΟΤΙΚΗ ΕΝΟΤΗΤΑ ΜΟΥΔΡΟΥ</t>
  </si>
  <si>
    <t>γ. ΔΗΜΟΤΙΚΗ ΕΝΟΤΗΤΑ ΜΥΡΙΝΑΣ</t>
  </si>
  <si>
    <t>β. ΔΗΜΟΤΙΚΗ ΕΝΟΤΗΤΑ ΒΟΙΩΝ</t>
  </si>
  <si>
    <t>α. ΔΗΜΟΤΙΚΗ ΕΝΟΤΗΤΑ ΑΓΙΟΥ ΜΗΝΑ</t>
  </si>
  <si>
    <t>β. ΔΗΜΟΤΙΚΗ ΕΝΟΤΗΤΑ ΑΜΑΝΗΣ</t>
  </si>
  <si>
    <t>γ. ΔΗΜΟΤΙΚΗ ΕΝΟΤΗΤΑ ΙΩΝΙΑΣ</t>
  </si>
  <si>
    <t>δ. ΔΗΜΟΤΙΚΗ ΕΝΟΤΗΤΑ ΚΑΜΠΟΧΩΡΩΝ</t>
  </si>
  <si>
    <t>ε. ΔΗΜΟΤΙΚΗ ΕΝΟΤΗΤΑ ΚΑΡΔΑΜΥΛΩΝ</t>
  </si>
  <si>
    <t>ζ. ΔΗΜΟΤΙΚΗ ΕΝΟΤΗΤΑ ΜΑΣΤΙΧΟΧΩΡΙΩΝ</t>
  </si>
  <si>
    <t>η. ΔΗΜΟΤΙΚΗ ΕΝΟΤΗΤΑ ΟΜΗΡΟΥΠΟΛΗΣ</t>
  </si>
  <si>
    <t>θ. ΔΗΜΟΤΙΚΗ ΕΝΟΤΗΤΑ ΧΙΟΥ</t>
  </si>
  <si>
    <t>δ. ΔΗΜΟΤΙΚΗ ΕΝΟΤΗΤΑ ΕΛΑΤΙΩΝ</t>
  </si>
  <si>
    <t>γ. ΔΗΜΟΤΙΚΗ ΕΝΟΤΗΤΑ ΚΑΣΤΕΛΛΙΟΥ</t>
  </si>
  <si>
    <t>ε. ΔΗΜΟΤΙΚΗ ΕΝΟΤΗΤΑ ΚΡΥΟΝΕΡΙΟΥ</t>
  </si>
  <si>
    <t>δ. ΔΗΜΟΤΙΚΗ ΕΝΟΤΗΤΑ ΔΡΟΣΙΑΣ</t>
  </si>
  <si>
    <t>α. ΔΗΜΟΤΙΚΗ ΕΝΟΤΗΤΑ ΑΓΙΟΥ ΙΩΑΝΝΟΥ ΡΕΝΤΗ</t>
  </si>
  <si>
    <t>3. ΔΗΜΟΣ ΚΥΘΗΡΩΝ (Έδρα: Κύθηρα)</t>
  </si>
  <si>
    <t>3. ΔΗΜΟΣ ΚΟΖΑΝΗΣ (Έδρα: Κοζάνη Ιστορική Έδρα: Αιανή)</t>
  </si>
  <si>
    <t>α. ΔΗΜΟΤΙΚΗ ΕΝΟΤΗΤΑ ΑΙΑΝΗΣ</t>
  </si>
  <si>
    <t>Η. ΠΕΡΙΦΕΡΕΙΑ ΔΥΤΙΚΗΣ ΕΛΛΑΔΑΣ</t>
  </si>
  <si>
    <t>γ. ΔΗΜΟΤΙΚΗ ΕΝΟΤΗΤΑ ΣΤΥΛΙΔΟΣ</t>
  </si>
  <si>
    <t>β. ΔΗΜΟΤΙΚΗ ΕΝΟΤΗΤΑ ΧΟΛΑΡΓΟΥ</t>
  </si>
  <si>
    <t>α. ΔΗΜΟΤΙΚΗ ΕΝΟΤΗΤΑ ΝΕΟΥ ΨΥΧΙΚΟΥ</t>
  </si>
  <si>
    <t>β. ΔΗΜΟΤΙΚΗ ΕΝΟΤΗΤΑ ΦΙΛΟΘΕΗΣ</t>
  </si>
  <si>
    <t>3. ΔΗΜΟΣ ΑΙΓΑΛΕΩ (Έδρα: Αιγάλεω)</t>
  </si>
  <si>
    <t>5. ΔΗΜΟΣ ΠΕΡΙΣΤΕΡΙΟΥ (Έδρα: Περιστέρι)</t>
  </si>
  <si>
    <t>γ. ΔΗΜΟΤΙΚΗ ΕΝΟΤΗΤΑ ΨΥΧΙΚΟΥ</t>
  </si>
  <si>
    <t>γ. ΔΗΜΟΤΙΚΗ ΕΝΟΤΗΤΑ ΚΡΑΝΕΑΣ</t>
  </si>
  <si>
    <t>γ. ΔΗΜΟΤΙΚΗ ΕΝΟΤΗΤΑ ΜΥΘΗΜΝΗΣ</t>
  </si>
  <si>
    <t>β. ΔΗΜΟΤΙΚΗ ΕΝΟΤΗΤΑ ΒΡΑΧΑΣΙΟΥ</t>
  </si>
  <si>
    <t>γ. ΔΗΜΟΤΙΚΗ ΕΝΟΤΗΤΑ ΝΕΑΠΟΛΗΣ</t>
  </si>
  <si>
    <t>5. ΔΗΜΟΣ ΚΥΜΗΣ - ΑΛΙΒΕΡΙΟΥ (Έδρα: Αλιβέρι Ιστορική Έδρα: Κύμη)</t>
  </si>
  <si>
    <t>α. ΔΗΜΟΤΙΚΗ ΕΝΟΤΗΤΑ ΑΡΓΟΣΤΟΛΙΟΥ</t>
  </si>
  <si>
    <t>δ. ΔΗΜΟΤΙΚΗ ΕΝΟΤΗΤΑ ΓΟΡΓΙΑΝΗΣ</t>
  </si>
  <si>
    <t>δ. ΔΗΜΟΤΙΚΗ ΕΝΟΤΗΤΑ ΦΛΩΡΙΝΑΣ</t>
  </si>
  <si>
    <t>5. ΔΗΜΟΣ ΠΥΛΟΥ - ΝΕΣΤΟΡΟΣ (Έδρα: Πύλος)</t>
  </si>
  <si>
    <t>α. ΔΗΜΟΤΙΚΗ ΕΝΟΤΗΤΑ ΚΟΡΩΝΗΣ</t>
  </si>
  <si>
    <t>β. ΔΗΜΟΤΙΚΗ ΕΝΟΤΗΤΑ ΜΕΘΩΝΗΣ</t>
  </si>
  <si>
    <t>δ. ΔΗΜΟΤΙΚΗ ΕΝΟΤΗΤΑ ΟΙΝΟΥΝΤΟΣ</t>
  </si>
  <si>
    <t>β. ΔΗΜΟΤΙΚΗ ΕΝΟΤΗΤΑ ΚΑΡΥΩΝ</t>
  </si>
  <si>
    <t>γ. ΔΗΜΟΤΙΚΗ ΕΝΟΤΗΤΑ ΜΥΣΤΡΑ</t>
  </si>
  <si>
    <t>ε. ΔΗΜΟΤΙΚΗ ΕΝΟΤΗΤΑ ΤΡΙΠΥΛΗΣ</t>
  </si>
  <si>
    <t>β. ΔΗΜΟΤΙΚΗ ΕΝΟΤΗΤΑ ΓΥΘΕΙΟΥ</t>
  </si>
  <si>
    <t>γ. ΔΗΜΟΤΙΚΗ ΕΝΟΤΗΤΑ ΟΙΤΥΛΟΥ</t>
  </si>
  <si>
    <t>δ. ΔΗΜΟΤΙΚΗ ΕΝΟΤΗΤΑ ΩΛΕΝΙΑΣ</t>
  </si>
  <si>
    <t>ε. ΔΗΜΟΤΙΚΗ ΕΝΟΤΗΤΑ ΠΥΛΛΗΝΗΣ</t>
  </si>
  <si>
    <t>γ. ΔΗΜΟΤΙΚΗ ΕΝΟΤΗΤΑ ΣΠΕΡΧΕΙΑΔΟΣ</t>
  </si>
  <si>
    <t>β. ΔΗΜΟΤΙΚΗ ΕΝΟΤΗΤΑ ΚΑΡΠΕΝΗΣΙΟΥ</t>
  </si>
  <si>
    <t>γ. ΔΗΜΟΤΙΚΗ ΕΝΟΤΗΤΑ ΝΑΥΠΛΙΕΩΝ</t>
  </si>
  <si>
    <t>1. ΔΗΜΟΣ ΑΓΙΑΣ ΠΑΡΑΣΚΕΥΗΣ (Έδρα: Αγία Παρασκευή)</t>
  </si>
  <si>
    <t>η. ΔΗΜΟΤΙΚΗ ΕΝΟΤΗΤΑ ΦΑΡΙΔΟΣ</t>
  </si>
  <si>
    <t>2. ΔΗΜΟΣ ΔΡΑΜΑΣ (Έδρα: Δράμα)</t>
  </si>
  <si>
    <t>α. ΔΗΜΟΤΙΚΗ ΕΝΟΤΗΤΑ ΔΡΑΜΑΣ</t>
  </si>
  <si>
    <t>ζ. ΔΗΜΟΤΙΚΗ ΕΝΟΤΗΤΑ ΧΑΛΚΕΙΑΣ</t>
  </si>
  <si>
    <t>1. ΔΗΜΟΣ ΔΥΤΙΚΗΣ ΜΑΝΗΣ (Έδρα: Καρδαμύλη)</t>
  </si>
  <si>
    <t>α. ΔΗΜΟΤΙΚΗ ΕΝΟΤΗΤΑ ΑΒΙΑΣ</t>
  </si>
  <si>
    <t>2. ΔΗΜΟΣ ΚΑΛΑΜΑΤΑΣ (Έδρα: Καλαμάτα)</t>
  </si>
  <si>
    <t>α. ΔΗΜΟΤΙΚΗ ΕΝΟΤΗΤΑ ΆΡΙΟΣ</t>
  </si>
  <si>
    <t>β. ΔΗΜΟΤΙΚΗ ΕΝΟΤΗΤΑ ΔΗΜΗΤΣΑΝΗΣ</t>
  </si>
  <si>
    <t>1. ΔΗΜΟΣ ΑΒΔΗΡΩΝ (Έδρα: Γενισέα. Ιστορική Έδρα: Άβδηρα)</t>
  </si>
  <si>
    <t>3. ΔΗΜΟΣ ΜΕΣΣΗΝΗΣ (Έδρα: Μεσσήνη)</t>
  </si>
  <si>
    <t>α. ΔΗΜΟΤΙΚΗ ΕΝΟΤΗΤΑ ΑΙΠΕΙΑΣ</t>
  </si>
  <si>
    <t>β. ΔΗΜΟΤΙΚΗ ΕΝΟΤΗΤΑ ΚΑΛΑΜΠΑΚΙΟΥ</t>
  </si>
  <si>
    <t>γ. ΔΗΜΟΤΙΚΗ ΕΝΟΤΗΤΑ ΤΥΡΟΥ</t>
  </si>
  <si>
    <t>Α1. ΠΕΡΙΦΕΡΕΙΑΚΗ ΕΝΟΤΗΤΑ ΔΡΑΜΑΣ</t>
  </si>
  <si>
    <t>α. ΔΗΜΟΤΙΚΗ ΕΝΟΤΗΤΑ ΔΟΞΑΤΟΥ</t>
  </si>
  <si>
    <t>β. ΔΗΜΟΤΙΚΗ ΕΝΟΤΗΤΑ ΚΟΡΥΘΙΟΥ</t>
  </si>
  <si>
    <t>ζ. ΔΗΜΟΤΙΚΗ ΕΝΟΤΗΤΑ ΛΑΓΚΑΔΙΩΝ</t>
  </si>
  <si>
    <t>η. ΔΗΜΟΤΙΚΗ ΕΝΟΤΗΤΑ ΤΡΙΚΟΛΩΝΩΝ</t>
  </si>
  <si>
    <t>ε. ΔΗΜΟΤΙΚΗ ΕΝΟΤΗΤΑ ΠΥΛΟΥ</t>
  </si>
  <si>
    <t>γ. ΔΗΜΟΤΙΚΗ ΕΝΟΤΗΤΑ ΑΡΙΣΤΟΜΕΝΟΥΣ</t>
  </si>
  <si>
    <t>4. ΔΗΜΟΣ ΚΑΡΥΣΤΟΥ (Έδρα: Κάρυστος)</t>
  </si>
  <si>
    <t>α. ΔΗΜΟΤΙΚΗ ΕΝΟΤΗΤΑ ΚΑΡΥΣΤΟΥ</t>
  </si>
  <si>
    <t>β. ΔΗΜΟΤΙΚΗ ΕΝΟΤΗΤΑ ΣΙΤΑΓΡΩΝ</t>
  </si>
  <si>
    <t>α. ΔΗΜΟΤΙΚΗ ΕΝΟΤΗΤΑ ΝΕΑΣ ΦΙΛΑΔΕΛΦΕΙΑΣ</t>
  </si>
  <si>
    <t>6. ΔΗΜΟΣ ΜΑΝΤΟΥΔΙΟΥ - ΛΙΜΝΗΣ - ΑΓΙΑΣ ΑΝΝΑΣ (Έδρα: Λίμνη Ευβοίας)</t>
  </si>
  <si>
    <t>α. ΔΗΜΟΤΙΚΗ ΕΝΟΤΗΤΑ ΕΛΥΜΝΙΩΝ</t>
  </si>
  <si>
    <t>γ. ΔΗΜΟΤΙΚΗ ΕΝΟΤΗΤΑ ΤΙΘΟΡΕΑΣ</t>
  </si>
  <si>
    <t>β. ΔΗΜΟΤΙΚΗ ΕΝΟΤΗΤΑ ΕΛΑΤΕΙΑΣ</t>
  </si>
  <si>
    <t>6. ΔΗΜΟΣ ΣΦΑΚΙΩΝ (Έδρα: Σφακιά)</t>
  </si>
  <si>
    <t>1. ΔΗΜΟΣ ΖΗΡΟΥ (Έδρα: Φιλιππιάδα)</t>
  </si>
  <si>
    <t>α. ΔΗΜΟΤΙΚΗ ΕΝΟΤΗΤΑ ΑΝΩΓΕΙΟΥ</t>
  </si>
  <si>
    <t>θ. ΔΗΜΟΤΙΚΗ ΕΝΟΤΗΤΑ ΦΑΛΩΡΕΙΑΣ</t>
  </si>
  <si>
    <t>4. ΔΗΜΟΣ ΦΑΡΚΑΔΟΝΑΣ (Έδρα: Φαρκαδόνα)</t>
  </si>
  <si>
    <t>ζ. ΔΗΜΟΤΙΚΗ ΕΝΟΤΗΤΑ ΠΩΓΩΝΙΑΝΗΣ</t>
  </si>
  <si>
    <t>γ. ΔΗΜΟΤΙΚΗ ΕΝΟΤΗΤΑ ΝΕΑΣ ΕΡΥΘΡΑΙΑΣ</t>
  </si>
  <si>
    <t>ζ. ΔΗΜΟΤΙΚΗ ΕΝΟΤΗΤΑ ΡΕΝΤΙΝΑΣ</t>
  </si>
  <si>
    <t>3. ΔΗΜΟΣ ΔΕΛΤΑ (Έδρα: Σίνδος)</t>
  </si>
  <si>
    <t>α. ΔΗΜΟΤΙΚΗ ΕΝΟΤΗΤΑ ΑΞΙΟΥ</t>
  </si>
  <si>
    <t>β. ΔΗΜΟΤΙΚΗ ΕΝΟΤΗΤΑ ΜΟΥΡΕΣΙΟΥ</t>
  </si>
  <si>
    <t>α. ΔΗΜΟΤΙΚΗ ΕΝΟΤΗΤΑ ΑΡΓΑΛΑΣΤΗΣ</t>
  </si>
  <si>
    <t>β. ΔΗΜΟΤΙΚΗ ΕΝΟΤΗΤΑ ΑΦΕΤΩΝ</t>
  </si>
  <si>
    <t>β. ΔΗΜΟΤΙΚΗ ΕΝΟΤΗΤΑ ΑΝΤΙΓΟΝΙΔΩΝ</t>
  </si>
  <si>
    <t>δ. ΔΗΜΟΤΙΚΗ ΕΝΟΤΗΤΑ ΠΛΑΤΕΟΣ</t>
  </si>
  <si>
    <t>β. ΔΗΜΟΤΙΚΗ ΕΝΟΤΗΤΑ ΚΑΠΕΤΑΝ ΜΗΤΡΟΥΣΙΟΥ</t>
  </si>
  <si>
    <t>γ. ΔΗΜΟΤΙΚΗ ΕΝΟΤΗΤΑ ΜΕΛΙΚΗΣ</t>
  </si>
  <si>
    <t>δ. ΔΗΜΟΤΙΚΗ ΕΝΟΤΗΤΑ ΟΡΕΙΝΗΣ</t>
  </si>
  <si>
    <t>ε. ΔΗΜΟΤΙΚΗ ΕΝΟΤΗΤΑ ΣΕΡΡΩΝ</t>
  </si>
  <si>
    <t>ζ. ΔΗΜΟΤΙΚΗ ΕΝΟΤΗΤΑ ΣΚΟΥΤΑΡΕΩΣ</t>
  </si>
  <si>
    <t>γ. ΔΗΜΟΤΙΚΗ ΕΝΟΤΗΤΑ ΑΡΤΕΜΙΔΑΣ</t>
  </si>
  <si>
    <t>2. ΔΗΜΟΣ ΝΕΣΤΟΥ (Έδρα: Χρυσούπολη)</t>
  </si>
  <si>
    <t>α. ΔΗΜΟΤΙΚΗ ΕΝΟΤΗΤΑ ΚΕΡΑΜΩΤΗΣ</t>
  </si>
  <si>
    <t>γ. ΔΗΜΟΤΙΚΗ ΕΝΟΤΗΤΑ ΜΥΡΟΦΥΛΛΟΥ</t>
  </si>
  <si>
    <t>δ. ΔΗΜΟΤΙΚΗ ΕΝΟΤΗΤΑ ΝΕΡΑΙΔΑΣ</t>
  </si>
  <si>
    <t>β. ΔΗΜΟΤΙΚΗ ΕΝΟΤΗΤΑ ΟΡΕΙΝΟΥ</t>
  </si>
  <si>
    <t>β. ΔΗΜΟΤΙΚΗ ΕΝΟΤΗΤΑ ΕΙΡΗΝΟΥΠΟΛΗΣ</t>
  </si>
  <si>
    <t>γ. ΔΗΜΟΤΙΚΗ ΕΝΟΤΗΤΑ ΝΑΟΥΣΑΣ</t>
  </si>
  <si>
    <t>α. ΔΗΜΟΤΙΚΗ ΕΝΟΤΗΤΑ ΑΝΤΙΚΥΘΗΡΩΝ</t>
  </si>
  <si>
    <t>ε. ΔΗΜΟΤΙΚΗ ΕΝΟΤΗΤΑ ΦΡΑΓΚΙΣΤΑΣ</t>
  </si>
  <si>
    <t>γ. ΔΗΜΟΤΙΚΗ ΕΝΟΤΗΤΑ ΧΡΥΣΟΥΠΟΛΗΣ</t>
  </si>
  <si>
    <t>β. ΔΗΜΟΤΙΚΗ ΕΝΟΤΗΤΑ ΚΑΛΑΒΡΥΤΩΝ</t>
  </si>
  <si>
    <t>3. ΔΗΜΟΣ ΠΑΓΓΑΙΟΥ (Έδρα: Ελευθερούπολη)</t>
  </si>
  <si>
    <t>α. ΔΗΜΟΤΙΚΗ ΕΝΟΤΗΤΑ ΕΛΕΥΘΕΡΟΥΠΟΛΗΣ</t>
  </si>
  <si>
    <t>2. ΔΗΜΟΣ ΓΑΥΔΟΥ (Έδρα: Γαύδος)</t>
  </si>
  <si>
    <t>3. ΔΗΜΟΣ ΚΑΝΤΑΝΟΥ - ΣΕΛΙΝΟΥ (Έδρα: Παλαιοχώρα Ιστορική Έδρα: Κάντανος)</t>
  </si>
  <si>
    <t>α. ΔΗΜΟΤΙΚΗ ΕΝΟΤΗΤΑ ΑΝΑΤΟΛΙΚΟΥ ΣΕΛΙΝΟΥ</t>
  </si>
  <si>
    <t>2. ΔΗΜΟΣ ΚΑΡΠΕΝΗΣΙΟΥ (Έδρα: Καρπενήσι)</t>
  </si>
  <si>
    <t>β. ΔΗΜΟΤΙΚΗ ΕΝΟΤΗΤΑ ΘΕΣΣΑΛΙΩΤΙΔΟΣ</t>
  </si>
  <si>
    <t>δ. ΔΗΜΟΤΙΚΗ ΕΝΟΤΗΤΑ ΜΑΤΣΟΥΚΙΟΥ</t>
  </si>
  <si>
    <t>δ. ΔΗΜΟΤΙΚΗ ΕΝΟΤΗΤΑ ΣΙΑΤΙΣΤΑΣ</t>
  </si>
  <si>
    <t>γ. ΔΗΜΟΤΙΚΗ ΕΝΟΤΗΤΑ ΚΟΦΙΝΑ</t>
  </si>
  <si>
    <t>2. ΔΗΜΟΣ ΙΑΣΜΟΥ (Έδρα: Ίασμος)</t>
  </si>
  <si>
    <t>α. ΔΗΜΟΤΙΚΗ ΕΝΟΤΗΤΑ ΑΜΑΞΑΔΩΝ</t>
  </si>
  <si>
    <t>10. ΔΗΜΟΣ ΡΑΦΗΝΑΣ - ΠΙΚΕΡΜΙΟΥ (Έδρα: Ραφήνα)</t>
  </si>
  <si>
    <t>α. ΔΗΜΟΤΙΚΗ ΕΝΟΤΗΤΑ ΠΙΚΕΡΜΙΟΥ</t>
  </si>
  <si>
    <t>Γ3. ΠΕΡΙΦΕΡΕΙΑΚΗ ΕΝΟΤΗΤΑ ΚΟΖΑΝΗΣ</t>
  </si>
  <si>
    <t>1. ΔΗΜΟΣ ΒΟΪΟΥ (Έδρα: Σιάτιστα Ιστορική Έδρα: Νεάπολη)</t>
  </si>
  <si>
    <t>α. ΔΗΜΟΤΙΚΗ ΕΝΟΤΗΤΑ ΑΣΚΙΟΥ</t>
  </si>
  <si>
    <t>δ. ΔΗΜΟΤΙΚΗ ΕΝΟΤΗΤΑ ΒΙΝΙΑΝΗΣ</t>
  </si>
  <si>
    <t>Δ2. ΠΕΡΙΦΕΡΕΙΑΚΗ ΕΝΟΤΗΤΑ ΘΕΣΠΡΩΤΙΑΣ</t>
  </si>
  <si>
    <t>γ. ΔΗΜΟΤΙΚΗ ΕΝΟΤΗΤΑ ΤΥΜΠΑΚΙΟΥ</t>
  </si>
  <si>
    <t>5. ΔΗΜΟΣ ΜΑΛΕΒΙΖΙΟΥ (Έδρα: Γάζι)</t>
  </si>
  <si>
    <t>α. ΔΗΜΟΤΙΚΗ ΕΝΟΤΗΤΑ ΓΑΖΙΟΥ</t>
  </si>
  <si>
    <t>θ. ΔΗΜΟΤΙΚΗ ΕΝΟΤΗΤΑ ΣΥΚΑΜΙΝΟΥ</t>
  </si>
  <si>
    <t>β. ΔΗΜΟΤΙΚΗ ΕΝΟΤΗΤΑ ΗΡΑΚΛΕΙΟΥ</t>
  </si>
  <si>
    <t>ε. ΔΗΜΟΤΙΚΗ ΕΝΟΤΗΤΑ ΤΕΜΕΝΟΥΣ</t>
  </si>
  <si>
    <t>δ. ΔΗΜΟΤΙΚΗ ΕΝΟΤΗΤΑ ΜΟΛΟΣΣΩΝ</t>
  </si>
  <si>
    <t>13. ΔΗΜΟΣ ΩΡΩΠΟΥ (Έδρα: Ωρωπός)</t>
  </si>
  <si>
    <t>α. ΔΗΜΟΤΙΚΗ ΕΝΟΤΗΤΑ ΑΥΛΩΝΟΣ</t>
  </si>
  <si>
    <t>β. ΔΗΜΟΤΙΚΗ ΕΝΟΤΗΤΑ ΡΑΦΗΝΑΣ</t>
  </si>
  <si>
    <t>11. ΔΗΜΟΣ ΣΑΡΩΝΙΚΟΥ (Έδρα: Καλύβια Θορικού)</t>
  </si>
  <si>
    <t>α. ΔΗΜΟΤΙΚΗ ΕΝΟΤΗΤΑ ΑΝΑΒΥΣΣΟΥ</t>
  </si>
  <si>
    <t>6. ΔΗΜΟΣ ΛΥΚΟΒΡΥΣΗΣ - ΠΕΥΚΗΣ (Έδρα: Πεύκη)</t>
  </si>
  <si>
    <t>Ι. ΠΕΡΙΦΕΡΕΙΑ ΑΤΤΙΚΗΣ</t>
  </si>
  <si>
    <t>Ι1. ΠΕΡΙΦΕΡΕΙΑΚΗ ΕΝΟΤΗΤΑ ΒΟΡΕΙΟΥ ΤΟΜΕΑ ΑΘΗΝΩΝ</t>
  </si>
  <si>
    <t>β. ΔΗΜΟΤΙΚΗ ΕΝΟΤΗΤΑ ΦΑΝΑΡΙΟΥ</t>
  </si>
  <si>
    <t>5. ΔΗΜΟΣ ΙΩΑΝΝΙΤΩΝ (Έδρα: Ιωάννινα)</t>
  </si>
  <si>
    <t>α. ΔΗΜΟΤΙΚΗ ΕΝΟΤΗΤΑ ΑΝΑΤΟΛΗΣ</t>
  </si>
  <si>
    <t>α. ΔΗΜΟΤΙΚΗ ΕΝΟΤΗΤΑ ΓΟΥΒΩΝ</t>
  </si>
  <si>
    <t>α. ΔΗΜΟΤΙΚΗ ΕΝΟΤΗΤΑ ΚΑΛΛΙΘΕΑΣ</t>
  </si>
  <si>
    <t>β. ΔΗΜΟΤΙΚΗ ΕΝΟΤΗΤΑ ΑΠΟΛΛΩΝΙΑΣ</t>
  </si>
  <si>
    <t>7. ΔΗΜΟΣ ΣΚΥΡΟΥ (Έδρα: Σκύρος)</t>
  </si>
  <si>
    <t>8. ΔΗΜΟΣ ΧΑΛΚΙΔΕΩΝ (Έδρα: Χαλκίδα)</t>
  </si>
  <si>
    <t>α. ΔΗΜΟΤΙΚΗ ΕΝΟΤΗΤΑ ΑΝΘΗΔΩΝΟΣ</t>
  </si>
  <si>
    <t>β. ΔΗΜΟΤΙΚΗ ΕΝΟΤΗΤΑ ΑΥΛΙΔΟΣ</t>
  </si>
  <si>
    <t>δ. ΔΗΜΟΤΙΚΗ ΕΝΟΤΗΤΑ ΓΕΩΡΓΙΟΥΠΟΛΕΩΣ</t>
  </si>
  <si>
    <t>γ. ΔΗΜΟΤΙΚΗ ΕΝΟΤΗΤΑ ΛΗΛΑΝΤΙΩΝ</t>
  </si>
  <si>
    <t>ε. ΔΗΜΟΤΙΚΗ ΕΝΟΤΗΤΑ ΧΑΛΚΙΔΕΩΝ</t>
  </si>
  <si>
    <t>ε. ΔΗΜΟΤΙΚΗ ΕΝΟΤΗΤΑ ΚΟΝΤΟΒΑΖΑΙΝΗΣ</t>
  </si>
  <si>
    <t>δ. ΔΗΜΟΤΙΚΗ ΕΝΟΤΗΤΑ ΣΜΥΝΟΥΣ</t>
  </si>
  <si>
    <t>β. ΔΗΜΟΤΙΚΗ ΕΝΟΤΗΤΑ ΜΕΓΑΛΟΠΟΛΗΣ</t>
  </si>
  <si>
    <t>ζ. ΔΗΜΟΤΙΚΗ ΕΝΟΤΗΤΑ ΜΕΣΣΗΝΗΣ</t>
  </si>
  <si>
    <t>η. ΔΗΜΟΤΙΚΗ ΕΝΟΤΗΤΑ ΤΡΙΠΟΛΗΣ</t>
  </si>
  <si>
    <t>η. ΔΗΜΟΤΙΚΗ ΕΝΟΤΗΤΑ ΠΕΤΑΛΙΔΙΟΥ</t>
  </si>
  <si>
    <t>θ. ΔΗΜΟΤΙΚΗ ΕΝΟΤΗΤΑ ΤΡΙΚΟΡΦΟΥ</t>
  </si>
  <si>
    <t>4. ΔΗΜΟΣ ΖΑΧΑΡΩΣ (Έδρα: Ζαχάρω)</t>
  </si>
  <si>
    <t>α. ΔΗΜΟΤΙΚΗ ΕΝΟΤΗΤΑ ΖΑΧΑΡΩΣ</t>
  </si>
  <si>
    <t>δ. ΔΗΜΟΤΙΚΗ ΕΝΟΤΗΤΑ ΡΟΥΒΑ</t>
  </si>
  <si>
    <t>3. ΔΗΜΟΣ ΞΑΝΘΗΣ (Έδρα: Ξάνθη)</t>
  </si>
  <si>
    <t>α. ΔΗΜΟΤΙΚΗ ΕΝΟΤΗΤΑ ΞΑΝΘΗΣ</t>
  </si>
  <si>
    <t>4. ΔΗΜΟΣ ΤΟΠΕΙΡΟΥ (Έδρα: Εύλαλο)</t>
  </si>
  <si>
    <t>Α6. ΠΕΡΙΦΕΡΕΙΑΚΗ ΕΝΟΤΗΤΑ ΡΟΔΟΠΗΣ</t>
  </si>
  <si>
    <t>1. ΔΗΜΟΣ ΑΡΡΙΑΝΩΝ (Έδρα: Φιλύρρα)</t>
  </si>
  <si>
    <t>α. ΔΗΜΟΤΙΚΗ ΕΝΟΤΗΤΑ ΑΡΡΙΑΝΩΝ</t>
  </si>
  <si>
    <t>α. ΔΗΜΟΤΙΚΗ ΕΝΟΤΗΤΑ ΑΝΤΙΚΥΡΑΣ</t>
  </si>
  <si>
    <t>β. ΔΗΜΟΤΙΚΗ ΕΝΟΤΗΤΑ ΑΡΑΧΟΒΗΣ</t>
  </si>
  <si>
    <t>4. ΔΗΜΟΣ ΟΙΧΑΛΙΑΣ (Έδρα: Μελιγαλάς)</t>
  </si>
  <si>
    <t>α. ΔΗΜΟΤΙΚΗ ΕΝΟΤΗΤΑ ΑΝΔΑΝΙΑΣ</t>
  </si>
  <si>
    <t>δ. ΔΗΜΟΤΙΚΗ ΕΝΟΤΗΤΑ ΚΥΠΑΡΙΣΣΙΑΣ</t>
  </si>
  <si>
    <t>δ. ΔΗΜΟΤΙΚΗ ΕΝΟΤΗΤΑ ΜΟΛΑΩΝ</t>
  </si>
  <si>
    <t>ε. ΔΗΜΟΤΙΚΗ ΕΝΟΤΗΤΑ ΜΟΝΕΜΒΑΣΙΑΣ</t>
  </si>
  <si>
    <t>γ. ΔΗΜΟΤΙΚΗ ΕΝΟΤΗΤΑ ΝΑΥΠΑΚΤΟΥ</t>
  </si>
  <si>
    <t>β. ΔΗΜΟΤΙΚΗ ΕΝΟΤΗΤΑ ΚΟΡΩΝΕΙΑΣ</t>
  </si>
  <si>
    <t>4. ΔΗΜΟΣ ΛΕΒΑΔΕΩΝ (Έδρα: Λειβαδιά)</t>
  </si>
  <si>
    <t>α. ΔΗΜΟΤΙΚΗ ΕΝΟΤΗΤΑ ΔΑΥΛΕΙΑΣ</t>
  </si>
  <si>
    <t>β. ΔΗΜΟΤΙΚΗ ΕΝΟΤΗΤΑ ΒΟΧΑΣ</t>
  </si>
  <si>
    <t>β. ΔΗΜΟΤΙΚΗ ΕΝΟΤΗΤΑ ΑΡΦΑΡΩΝ</t>
  </si>
  <si>
    <t>β. ΔΗΜΟΤΙΚΗ ΕΝΟΤΗΤΑ ΜΙΔΕΑΣ</t>
  </si>
  <si>
    <t>β. ΔΗΜΟΤΙΚΗ ΕΝΟΤΗΤΑ ΚΟΡΙΝΘΙΩΝ</t>
  </si>
  <si>
    <t>γ. ΔΗΜΟΤΙΚΗ ΕΝΟΤΗΤΑ ΣΑΡΩΝΙΚΟΥ</t>
  </si>
  <si>
    <t>β. ΔΗΜΟΤΙΚΗ ΕΝΟΤΗΤΑ ΘΕΣΠΙΕΩΝ</t>
  </si>
  <si>
    <t>ι. ΔΗΜΟΤΙΚΗ ΕΝΟΤΗΤΑ ΜΕΣΟΠΟΤΑΜΙΑΣ</t>
  </si>
  <si>
    <t>α. ΔΗΜΟΤΙΚΗ ΕΝΟΤΗΤΑ ΒΩΛΑΚΟΣ</t>
  </si>
  <si>
    <t>7. ΔΗΜΟΣ ΠΥΡΓΟΥ (Έδρα: Πύργος)</t>
  </si>
  <si>
    <t>γ. ΔΗΜΟΤΙΚΗ ΕΝΟΤΗΤΑ ΚΡΟΚΕΩΝ</t>
  </si>
  <si>
    <t>4. ΔΗΜΟΣ ΜΟΝΕΜΒΑΣΙΑΣ (Έδρα: Μολάοι)</t>
  </si>
  <si>
    <t>α. ΔΗΜΟΤΙΚΗ ΕΝΟΤΗΤΑ ΑΣΩΠΟΥ</t>
  </si>
  <si>
    <t>η. ΔΗΜΟΤΙΚΗ ΕΝΟΤΗΤΑ ΜΥΚΗΝΑΙΩΝ</t>
  </si>
  <si>
    <t>α. ΔΗΜΟΤΙΚΗ ΕΝΟΤΗΤΑ ΑΓΙΩΝ ΘΕΟΔΩΡΩΝ</t>
  </si>
  <si>
    <t>β. ΔΗΜΟΤΙΚΗ ΕΝΟΤΗΤΑ ΛΟΥΤΡΑΚΙΟΥ-ΠΕΡΑΧΩΡΑΣ</t>
  </si>
  <si>
    <t>θ. ΔΗΜΟΤΙΚΗ ΕΝΟΤΗΤΑ ΦΑΛΑΝΘΟΥ</t>
  </si>
  <si>
    <t>β. ΔΗΜΟΤΙΚΗ ΕΝΟΤΗΤΑ ΔΗΜΗΤΡΙΟΥ ΥΨΗΛΑΝΤΗ</t>
  </si>
  <si>
    <t>4. ΔΗΜΟΣ ΕΛΛΗΝΙΚΟΥ - ΑΡΓΥΡΟΥΠΟΛΗΣ (Έδρα: Αργυρούπολη)</t>
  </si>
  <si>
    <t>α. ΔΗΜΟΤΙΚΗ ΕΝΟΤΗΤΑ ΑΡΓΥΡΟΥΠΟΛΗΣ</t>
  </si>
  <si>
    <t>α. ΔΗΜΟΤΙΚΗ ΕΝΟΤΗΤΑ ΜΟΣΧΑΤΟΥ</t>
  </si>
  <si>
    <t>β. ΔΗΜΟΤΙΚΗ ΕΝΟΤΗΤΑ ΑΝΟΙΞΕΩΣ</t>
  </si>
  <si>
    <t>β. ΔΗΜΟΤΙΚΗ ΕΝΟΤΗΤΑ ΠΑΙΑΝΙΑΣ</t>
  </si>
  <si>
    <t>γ. ΔΗΜΟΤΙΚΗ ΕΝΟΤΗΤΑ ΑΡΑΚΥΝΘΟΥ</t>
  </si>
  <si>
    <t>9. ΔΗΜΟΣ ΠΑΛΛΗΝΗΣ (Έδρα: Γέρακας)</t>
  </si>
  <si>
    <t>7. ΔΗΜΟΣ ΝΕΑΣ ΣΜΥΡΝΗΣ (Έδρα: Νέα Σμύρνη)</t>
  </si>
  <si>
    <t>β. ΔΗΜΟΤΙΚΗ ΕΝΟΤΗΤΑ ΚΑΜΑΤΕΡΟΥ</t>
  </si>
  <si>
    <t>δ. ΔΗΜΟΤΙΚΗ ΕΝΟΤΗΤΑ ΠΑΥΛΙΑΝΗΣ</t>
  </si>
  <si>
    <t>ε. ΔΗΜΟΤΙΚΗ ΕΝΟΤΗΤΑ ΥΠΑΤΗΣ</t>
  </si>
  <si>
    <t>4. ΔΗΜΟΣ ΚΙΣΣΑΜΟΥ (Έδρα: Κίσσαμος)</t>
  </si>
  <si>
    <t>α. ΔΗΜΟΤΙΚΗ ΕΝΟΤΗΤΑ ΙΝΑΧΩΡΙΟΥ</t>
  </si>
  <si>
    <t>β. ΔΗΜΟΤΙΚΗ ΕΝΟΤΗΤΑ ΚΙΣΣΑΜΟΥ</t>
  </si>
  <si>
    <t>2. ΔΗΜΟΣ ΙΕΡΑΠΕΤΡΑΣ (Έδρα: Ιεράπετρα)</t>
  </si>
  <si>
    <t>α. ΔΗΜΟΤΙΚΗ ΕΝΟΤΗΤΑ ΙΕΡΑΠΕΤΡΑΣ</t>
  </si>
  <si>
    <t>γ. ΔΗΜΟΤΙΚΗ ΕΝΟΤΗΤΑ ΙΣΤΙΑΙΑΣ</t>
  </si>
  <si>
    <t>3. ΔΗΜΟΣ ΑΝΩΓΕΙΩΝ (Έδρα: Ανώγεια)</t>
  </si>
  <si>
    <t>4. ΔΗΜΟΣ ΜΥΛΟΠΟΤΑΜΟΥ (Έδρα: Πέραμα)</t>
  </si>
  <si>
    <t>α. ΔΗΜΟΤΙΚΗ ΕΝΟΤΗΤΑ ΓΕΡΟΠΟΤΑΜΟΥ</t>
  </si>
  <si>
    <t>α. ΔΗΜΟΤΙΚΗ ΕΝΟΤΗΤΑ ΜΕΓΑΡΕΩΝ</t>
  </si>
  <si>
    <t>β. ΔΗΜΟΤΙΚΗ ΕΝΟΤΗΤΑ ΝΕΑΣ ΠΕΡΑΜΟΥ</t>
  </si>
  <si>
    <t>5. ΔΗΜΟΣ ΦΥΛΗΣ (Έδρα: Άνω Λιόσια)</t>
  </si>
  <si>
    <t>α. ΔΗΜΟΤΙΚΗ ΕΝΟΤΗΤΑ ΆΝΩ ΛΙΟΣΙΩΝ</t>
  </si>
  <si>
    <t>γ. ΔΗΜΟΤΙΚΗ ΕΝΟΤΗΤΑ ΦΥΛΗΣ</t>
  </si>
  <si>
    <t>3. ΔΗΜΟΣ ΒΡΙΛΗΣΣΙΩΝ (Έδρα: Βριλήσσια)</t>
  </si>
  <si>
    <t>4. ΔΗΜΟΣ ΗΡΑΚΛΕΙΟΥ (Έδρα: Ηράκλειο)</t>
  </si>
  <si>
    <t>5. ΔΗΜΟΣ ΚΗΦΙΣΙΑΣ (Έδρα: Κηφισιά)</t>
  </si>
  <si>
    <t>β. ΔΗΜΟΤΙΚΗ ΕΝΟΤΗΤΑ ΚΗΦΙΣΙΑΣ</t>
  </si>
  <si>
    <t>5. ΔΗΜΟΣ ΖΩΓΡΑΦΟΥ (Έδρα: Ζωγράφου)</t>
  </si>
  <si>
    <t>δ. ΔΗΜΟΤΙΚΗ ΕΝΟΤΗΤΑ ΚΟΥΦΟΝΗΣΙΩΝ</t>
  </si>
  <si>
    <t>ε. ΔΗΜΟΤΙΚΗ ΕΝΟΤΗΤΑ ΝΑΞΟΥ</t>
  </si>
  <si>
    <t>β. ΔΗΜΟΤΙΚΗ ΕΝΟΤΗΤΑ ΘΕΡΜΑΪΚΟΥ</t>
  </si>
  <si>
    <t>5. ΔΗΜΟΣ ΝΕΑΣ ΖΙΧΝΗΣ (Έδρα: Νέας Ζίχνη)</t>
  </si>
  <si>
    <t>α. ΔΗΜΟΤΙΚΗ ΕΝΟΤΗΤΑ ΑΛΙΣΤΡΑΤΗΣ</t>
  </si>
  <si>
    <t>7. ΔΗΜΟΣ ΤΡΟΙΖΗΝΙΑΣ-ΜΕΘΑΝΩΝ (Έδρα: Γαλατάς)</t>
  </si>
  <si>
    <t>γ. ΔΗΜΟΤΙΚΗ ΕΝΟΤΗΤΑ ΜΗΧΑΝΙΩΝΑΣ</t>
  </si>
  <si>
    <t>β. ΔΗΜΟΤΙΚΗ ΕΝΟΤΗΤΑ ΖΩΝΙΑΝΩΝ</t>
  </si>
  <si>
    <t>δ. ΔΗΜΟΤΙΚΗ ΕΝΟΤΗΤΑ ΛΙΧΑΔΟΣ</t>
  </si>
  <si>
    <t>ε. ΔΗΜΟΤΙΚΗ ΕΝΟΤΗΤΑ ΠΑΛΗΟΚΑΣΤΡΟΥ</t>
  </si>
  <si>
    <t>ε. ΔΗΜΟΤΙΚΗ ΕΝΟΤΗΤΑ ΤΑΜΥΝΕΩΝ</t>
  </si>
  <si>
    <t>β. ΔΗΜΟΤΙΚΗ ΕΝΟΤΗΤΑ ΤΡΑΪΑΝΟΥΠΟΛΗΣ</t>
  </si>
  <si>
    <t>6. ΔΗΜΟΣ ΗΛΙΟΥΠΟΛΕΩΣ (Έδρα: Ηλιούπολη)</t>
  </si>
  <si>
    <t>7. ΔΗΜΟΣ ΚΑΙΣΑΡΙΑΝΗΣ (Έδρα: Καισαριανή)</t>
  </si>
  <si>
    <t>β. ΔΗΜΟΤΙΚΗ ΕΝΟΤΗΤΑ ΖΕΦΥΡΙΟΥ</t>
  </si>
  <si>
    <t>2. ΔΗΜΟΣ ΒΥΡΩΝΟΣ (Έδρα: Βύρωνας)</t>
  </si>
  <si>
    <t>3. ΔΗΜΟΣ ΓΑΛΑΤΣΙΟΥ (Έδρα: Γαλάτσι)</t>
  </si>
  <si>
    <t>4. ΔΗΜΟΣ ΔΑΦΝΗΣ - ΥΜΗΤΤΟΥ (Έδρα: Δάφνη)</t>
  </si>
  <si>
    <t>α. ΔΗΜΟΤΙΚΗ ΕΝΟΤΗΤΑ ΔΑΦΝΗΣ</t>
  </si>
  <si>
    <t>β. ΔΗΜΟΤΙΚΗ ΕΝΟΤΗΤΑ ΥΜΗΤΤΟΥ</t>
  </si>
  <si>
    <t>β. ΔΗΜΟΤΙΚΗ ΕΝΟΤΗΤΑ ΒΙΣΑΛΤΙΑΣ</t>
  </si>
  <si>
    <t>ζ. ΔΗΜΟΤΙΚΗ ΕΝΟΤΗΤΑ ΛΑΓΑΝΑ</t>
  </si>
  <si>
    <t>η. ΔΗΜΟΤΙΚΗ ΕΝΟΤΗΤΑ ΣΟΧΟΥ</t>
  </si>
  <si>
    <t>δ. ΔΗΜΟΤΙΚΗ ΕΝΟΤΗΤΑ ΜΕΛΙΣΣΟΥΡΓΩΝ</t>
  </si>
  <si>
    <t>β. ΔΗΜΟΤΙΚΗ ΕΝΟΤΗΤΑ ΑΡΤΑΙΩΝ</t>
  </si>
  <si>
    <t>5. ΔΗΜΟΣ ΚΑΛΛΙΘΕΑΣ (Έδρα: Καλλιθέα)</t>
  </si>
  <si>
    <t>6. ΔΗΜΟΣ ΜΟΣΧΑΤΟΥ - ΤΑΥΡΟΥ (Έδρα: Μοσχάτο)</t>
  </si>
  <si>
    <t>β. ΔΗΜΟΤΙΚΗ ΕΝΟΤΗΤΑ ΚΕΡΑΤΣΙΝΙΟΥ</t>
  </si>
  <si>
    <t>α. ΔΗΜΟΤΙΚΗ ΕΝΟΤΗΤΑ ΑΜΠΕΛΑΚΙΩΝ</t>
  </si>
  <si>
    <t>5. ΔΗΜΟΣ ΠΕΡΑΜΑΤΟΣ (Έδρα: Πέραμα)</t>
  </si>
  <si>
    <t>Ι6. ΠΕΡΙΦΕΡΕΙΑΚΗ ΕΝΟΤΗΤΑ ΝΗΣΩΝ</t>
  </si>
  <si>
    <t>1. ΔΗΜΟΣ ΑΓΚΙΣΤΡΙΟΥ (Έδρα: Αγκίστρι)</t>
  </si>
  <si>
    <t>4. ΔΗΜΟΣ ΙΛΙΟΥ (Έδρα: Ίλιον)</t>
  </si>
  <si>
    <t>δ. ΔΗΜΟΤΙΚΗ ΕΝΟΤΗΤΑ ΡΕΘΥΜΝΗΣ</t>
  </si>
  <si>
    <t>ζ. ΔΗΜΟΤΙΚΗ ΕΝΟΤΗΤΑ ΦΡΕ</t>
  </si>
  <si>
    <t>ε. ΔΗΜΟΤΙΚΗ ΕΝΟΤΗΤΑ ΚΡΥΟΝΕΡΙΔΑΣ</t>
  </si>
  <si>
    <t>γ. ΔΗΜΟΤΙΚΗ ΕΝΟΤΗΤΑ ΚΟΜΠΟΤΙΟΥ</t>
  </si>
  <si>
    <t>Ε3. ΠΕΡΙΦΕΡΕΙΑΚΗ ΕΝΟΤΗΤΑ ΜΑΓΝΗΣΙΑΣ</t>
  </si>
  <si>
    <t>1. ΔΗΜΟΣ ΑΛΜΥΡΟΥ (Έδρα: Αλμυρός)</t>
  </si>
  <si>
    <t>α. ΔΗΜΟΤΙΚΗ ΕΝΟΤΗΤΑ ΑΛΜΥΡΟΥ</t>
  </si>
  <si>
    <t>Ε5. ΠΕΡΙΦΕΡΕΙΑΚΗ ΕΝΟΤΗΤΑ ΤΡΙΚΑΛΩΝ</t>
  </si>
  <si>
    <t>α. ΔΗΜΟΤΙΚΗ ΕΝΟΤΗΤΑ ΑΣΠΡΟΠΟΤΑΜΟΥ</t>
  </si>
  <si>
    <t>γ. ΔΗΜΟΤΙΚΗ ΕΝΟΤΗΤΑ ΚΑΛΑΜΠΑΚΑΣ</t>
  </si>
  <si>
    <t>γ. ΔΗΜΟΤΙΚΗ ΕΝΟΤΗΤΑ ΑΡΕΘΟΥΣΑΣ</t>
  </si>
  <si>
    <t>δ. ΔΗΜΟΤΙΚΗ ΕΝΟΤΗΤΑ ΚΡΟΥΣΣΩΝ</t>
  </si>
  <si>
    <t>ζ. ΔΗΜΟΤΙΚΗ ΕΝΟΤΗΤΑ ΜΑΚΡΙΝΙΤΣΗΣ</t>
  </si>
  <si>
    <t>η. ΔΗΜΟΤΙΚΗ ΕΝΟΤΗΤΑ ΝΕΑΣ ΑΓΧΙΑΛΟΥ</t>
  </si>
  <si>
    <t>δ. ΔΗΜΟΤΙΚΗ ΕΝΟΤΗΤΑ ΚΑΡΔΙΤΣΑΣ</t>
  </si>
  <si>
    <t>δ. ΔΗΜΟΤΙΚΗ ΕΝΟΤΗΤΑ ΜΕΓΑΛΟΥ ΑΛΕΞΑΝΔΡΟΥ</t>
  </si>
  <si>
    <t>4. ΔΗΜΟΣ ΛΑΡΙΣΑΙΩΝ (Έδρα: Λάρισα)</t>
  </si>
  <si>
    <t>α. ΔΗΜΟΤΙΚΗ ΕΝΟΤΗΤΑ ΓΙΑΝΝΟΥΛΗΣ</t>
  </si>
  <si>
    <t>β. ΔΗΜΟΤΙΚΗ ΕΝΟΤΗΤΑ ΠΑΡΑΜΥΘΙΑΣ</t>
  </si>
  <si>
    <t>δ. ΔΗΜΟΤΙΚΗ ΕΝΟΤΗΤΑ ΚΟΥΤΣΟΠΟΔΙΟΥ</t>
  </si>
  <si>
    <t>β. ΔΗΜΟΤΙΚΗ ΕΝΟΤΗΤΑ ΑΓΡΙΝΙΟΥ</t>
  </si>
  <si>
    <t>2. ΔΗΜΟΣ ΑΝΔΡΙΤΣΑΙΝΑΣ - ΚΡΕΣΤΕΝΩΝ (Έδρα: Κρέστενα Ιστορική Έδρα: Ανδρίτσαινα)</t>
  </si>
  <si>
    <t>α. ΔΗΜΟΤΙΚΗ ΕΝΟΤΗΤΑ ΑΛΙΦΕΙΡΑΣ</t>
  </si>
  <si>
    <t>γ. ΔΗΜΟΤΙΚΗ ΕΝΟΤΗΤΑ ΚΑΤΩ ΟΛΥΜΠΟΥ</t>
  </si>
  <si>
    <t>α. ΔΗΜΟΤΙΚΗ ΕΝΟΤΗΤΑ ΘΗΡΑΣ</t>
  </si>
  <si>
    <t>Θ2. ΠΕΡΙΦΕΡΕΙΑΚΗ ΕΝΟΤΗΤΑ ΕΥΒΟΙΑΣ</t>
  </si>
  <si>
    <t>1. ΔΗΜΟΣ ΔΙΡΦΥΩΝ - ΜΕΣΣΑΠΙΩΝ (Έδρα: Ψαχνά)</t>
  </si>
  <si>
    <t>α. ΔΗΜΟΤΙΚΗ ΕΝΟΤΗΤΑ ΔΙΡΦΥΩΝ</t>
  </si>
  <si>
    <t>β. ΔΗΜΟΤΙΚΗ ΕΝΟΤΗΤΑ ΦΟΙΝΙΚΑ</t>
  </si>
  <si>
    <t>α. ΔΗΜΟΤΙΚΗ ΕΝΟΤΗΤΑ ΝΕΒΡΟΠΟΛΗΣ ΑΓΡΑΦΩΝ</t>
  </si>
  <si>
    <t>β. ΔΗΜΟΤΙΚΗ ΕΝΟΤΗΤΑ ΖΕΡΒΟΧΩΡΙΩΝ</t>
  </si>
  <si>
    <t>γ. ΔΗΜΟΤΙΚΗ ΕΝΟΤΗΤΑ ΟΡΜΥΛΙΑΣ</t>
  </si>
  <si>
    <t>β. ΔΗΜΟΤΙΚΗ ΕΝΟΤΗΤΑ ΜΕΤΣΟΒΟΥ</t>
  </si>
  <si>
    <t>β. ΔΗΜΟΤΙΚΗ ΕΝΟΤΗΤΑ ΑΤΑΒΥΡΟΥ</t>
  </si>
  <si>
    <t>γ. ΔΗΜΟΤΙΚΗ ΕΝΟΤΗΤΑ ΠΑΜΙΣΟΥ</t>
  </si>
  <si>
    <t>5. ΔΗΜΟΣ ΠΑΛΑΜΑ (Έδρα: Παλαμάς)</t>
  </si>
  <si>
    <t>α. ΔΗΜΟΤΙΚΗ ΕΝΟΤΗΤΑ ΠΑΛΑΜΑ</t>
  </si>
  <si>
    <t>α. ΔΗΜΟΤΙΚΗ ΕΝΟΤΗΤΑ ΙΤΑΝΟΥ</t>
  </si>
  <si>
    <t>β. ΔΗΜΟΤΙΚΗ ΕΝΟΤΗΤΑ ΛΕΥΚΗΣ</t>
  </si>
  <si>
    <t>γ. ΔΗΜΟΤΙΚΗ ΕΝΟΤΗΤΑ ΜΟΥΣΟΥΡΩΝ</t>
  </si>
  <si>
    <t>2. ΔΗΜΟΣ ΜΕΓΑΝΗΣΙΟΥ (Έδρα: Μεγανήσι)</t>
  </si>
  <si>
    <t>β. ΔΗΜΟΤΙΚΗ ΕΝΟΤΗΤΑ ΊΩΝΟΣ ΔΡΑΓΟΥΜΗ</t>
  </si>
  <si>
    <t>δ. ΔΗΜΟΤΙΚΗ ΕΝΟΤΗΤΑ ΛΕΒΑΔΕΩΝ</t>
  </si>
  <si>
    <t>ε. ΔΗΜΟΤΙΚΗ ΕΝΟΤΗΤΑ ΧΑΙΡΩΝΕΙΑΣ</t>
  </si>
  <si>
    <t>γ. ΔΗΜΟΤΙΚΗ ΕΝΟΤΗΤΑ ΚΥΡΙΑΚΙΟΥ</t>
  </si>
  <si>
    <t>γ. ΔΗΜΟΤΙΚΗ ΕΝΟΤΗΤΑ ΘΟΥΡΙΑΣ</t>
  </si>
  <si>
    <t>γ. ΔΗΜΟΤΙΚΗ ΕΝΟΤΗΤΑ ΓΑΡΓΑΛΙΑΝΩΝ</t>
  </si>
  <si>
    <t>2. ΔΗΜΟΣ ΚΟΡΙΝΘΙΩΝ (Έδρα: Κόρινθος, Ιστορική έδρα: Αρχαία Κόρινθος)</t>
  </si>
  <si>
    <t>Λ1. ΠΕΡΙΦΕΡΕΙΑΚΗ ΕΝΟΤΗΤΑ ΙΚΑΡΙΑΣ</t>
  </si>
  <si>
    <t>1. ΔΗΜΟΣ ΙΚΑΡΙΑΣ (Έδρα: Άγιος Κήρυκος)</t>
  </si>
  <si>
    <t>2. ΔΗΜΟΣ ΕΛΑΦΟΝΗΣΟΥ (Έδρα: Ελαφόνησος)</t>
  </si>
  <si>
    <t>3. ΔΗΜΟΣ ΕΥΡΩΤΑ (Έδρα: Σκάλα)</t>
  </si>
  <si>
    <t>α. ΔΗΜΟΤΙΚΗ ΕΝΟΤΗΤΑ ΓΕΡΟΝΘΡΩΝ</t>
  </si>
  <si>
    <t>α. ΔΗΜΟΤΙΚΗ ΕΝΟΤΗΤΑ ΑΓΙΟΥ ΚΗΡΥΚΟΥ</t>
  </si>
  <si>
    <t>β. ΔΗΜΟΤΙΚΗ ΕΝΟΤΗΤΑ ΕΥΔΗΛΟΥ</t>
  </si>
  <si>
    <t>γ. ΔΗΜΟΤΙΚΗ ΕΝΟΤΗΤΑ ΡΑΧΩΝ</t>
  </si>
  <si>
    <t>2. ΔΗΜΟΣ ΦΟΥΡΝΩΝ ΚΟΡΣΕΩΝ (Έδρα: Φούρνοι)</t>
  </si>
  <si>
    <t>Λ2. ΠΕΡΙΦΕΡΕΙΑΚΗ ΕΝΟΤΗΤΑ ΛΕΣΒΟΥ</t>
  </si>
  <si>
    <t>β. ΔΗΜΟΤΙΚΗ ΕΝΟΤΗΤΑ ΈΛΟΥΣ</t>
  </si>
  <si>
    <t>δ. ΔΗΜΟΤΙΚΗ ΕΝΟΤΗΤΑ ΝΕΣΤΟΡΙΟΥ</t>
  </si>
  <si>
    <t>ε. ΔΗΜΟΤΙΚΗ ΕΝΟΤΗΤΑ ΚΟΖΑΝΗΣ</t>
  </si>
  <si>
    <t>δ. ΔΗΜΟΤΙΚΗ ΕΝΟΤΗΤΑ ΝΕΑΣ ΚΟΥΤΑΛΗΣ</t>
  </si>
  <si>
    <t>Λ4. ΠΕΡΙΦΕΡΕΙΑΚΗ ΕΝΟΤΗΤΑ ΣΑΜΟΥ</t>
  </si>
  <si>
    <t>α. ΔΗΜΟΤΙΚΗ ΕΝΟΤΗΤΑ ΒΑΘΕΟΣ</t>
  </si>
  <si>
    <t>Λ5. ΠΕΡΙΦΕΡΕΙΑΚΗ ΕΝΟΤΗΤΑ ΧΙΟΥ</t>
  </si>
  <si>
    <t>1. ΔΗΜΟΣ ΟΙΝΟΥΣΣΩΝ (Έδρα: Οινούσσες)</t>
  </si>
  <si>
    <t>2. ΔΗΜΟΣ ΧΙΟΥ (Έδρα: Χίος)</t>
  </si>
  <si>
    <t>β. ΔΗΜΟΤΙΚΗ ΕΝΟΤΗΤΑ ΚΕΧΡΟΥ</t>
  </si>
  <si>
    <t>γ. ΔΗΜΟΤΙΚΗ ΕΝΟΤΗΤΑ ΟΡΓΑΝΗΣ</t>
  </si>
  <si>
    <t>δ. ΔΗΜΟΤΙΚΗ ΕΝΟΤΗΤΑ ΦΙΛΛΥΡΑΣ</t>
  </si>
  <si>
    <t>β. ΔΗΜΟΤΙΚΗ ΕΝΟΤΗΤΑ ΔΩΡΙΟΥ</t>
  </si>
  <si>
    <t>γ. ΔΗΜΟΤΙΚΗ ΕΝΟΤΗΤΑ ΕΙΡΑΣ</t>
  </si>
  <si>
    <t>Λ3. ΠΕΡΙΦΕΡΕΙΑΚΗ ΕΝΟΤΗΤΑ ΛΗΜΝΟΥ</t>
  </si>
  <si>
    <t>1. ΔΗΜΟΣ ΑΓΙΟΥ ΕΥΣΤΡΑΤΙΟΥ (Έδρα: Άγιος Ευστράτιος)</t>
  </si>
  <si>
    <t>3. ΔΗΜΟΣ ΜΕΓΑΛΟΠΟΛΗΣ (Έδρα: Μεγαλόπολη)</t>
  </si>
  <si>
    <t>α. ΔΗΜΟΤΙΚΗ ΕΝΟΤΗΤΑ ΓΟΡΤΥΝΟΣ</t>
  </si>
  <si>
    <t>β. ΔΗΜΟΤΙΚΗ ΕΝΟΤΗΤΑ ΑΠΟΔΟΤΙΑΣ</t>
  </si>
  <si>
    <t>δ. ΔΗΜΟΤΙΚΗ ΕΝΟΤΗΤΑ ΘΕΣΤΙΕΩΝ</t>
  </si>
  <si>
    <t>Ι8. ΠΕΡΙΦΕΡΕΙΑΚΗ ΕΝΟΤΗΤΑ ΔΥΤΙΚΗΣ ΑΤΤΙΚΗΣ</t>
  </si>
  <si>
    <t>1. ΔΗΜΟΣ ΑΣΠΡΟΠΥΡΓΟΥ (Έδρα: Ασπρόπυργος)</t>
  </si>
  <si>
    <t>Θ. ΠΕΡΙΦΕΡΕΙΑ ΣΤΕΡΕΑΣ ΕΛΛΑΔΑΣ</t>
  </si>
  <si>
    <t>Θ1. ΠΕΡΙΦΕΡΕΙΑΚΗ ΕΝΟΤΗΤΑ ΒΟΙΩΤΙΑΣ</t>
  </si>
  <si>
    <t>α. ΔΗΜΟΤΙΚΗ ΕΝΟΤΗΤΑ ΑΛΙΑΡΤΟΥ</t>
  </si>
  <si>
    <t>γ. ΔΗΜΟΤΙΚΗ ΕΝΟΤΗΤΑ ΤΡΑΓΑΝΟΥ</t>
  </si>
  <si>
    <t>δ. ΔΗΜΟΤΙΚΗ ΕΝΟΤΗΤΑ ΠΛΑΤΑΝΟΥ</t>
  </si>
  <si>
    <t>β. ΔΗΜΟΤΙΚΗ ΕΝΟΤΗΤΑ ΟΡΧΟΜΕΝΟΥ</t>
  </si>
  <si>
    <t>6. ΔΗΜΟΣ ΤΑΝΑΓΡΑΣ (Έδρα: Σχηματάρι)</t>
  </si>
  <si>
    <t>α. ΔΗΜΟΤΙΚΗ ΕΝΟΤΗΤΑ ΔΕΡΒΕΝΟΧΩΡΙΩΝ</t>
  </si>
  <si>
    <t>γ. ΔΗΜΟΤΙΚΗ ΕΝΟΤΗΤΑ ΗΡΑΙΑΣ</t>
  </si>
  <si>
    <t>β. ΔΗΜΟΤΙΚΗ ΕΝΟΤΗΤΑ ΚΑΦΗΡΕΩΣ</t>
  </si>
  <si>
    <t>γ. ΔΗΜΟΤΙΚΗ ΕΝΟΤΗΤΑ ΜΑΡΜΑΡΙΟΥ</t>
  </si>
  <si>
    <t>1. ΔΗΜΟΣ ΗΓΟΥΜΕΝΙΤΣΑΣ (Έδρα: Ηγουμενίτσα)</t>
  </si>
  <si>
    <t>α. ΔΗΜΟΤΙΚΗ ΕΝΟΤΗΤΑ ΗΓΟΥΜΕΝΙΤΣΗΣ</t>
  </si>
  <si>
    <t>Ζ3. ΠΕΡΙΦΕΡΕΙΑΚΗ ΕΝΟΤΗΤΑ ΚΕΡΚΥΡΑΣ</t>
  </si>
  <si>
    <t>α. ΔΗΜΟΤΙΚΗ ΕΝΟΤΗΤΑ ΑΓΙΟΥ ΓΕΩΡΓΙΟΥ</t>
  </si>
  <si>
    <t>ε. ΔΗΜΟΤΙΚΗ ΕΝΟΤΗΤΑ ΤΣΟΤΥΛΙΟΥ</t>
  </si>
  <si>
    <t>δ. ΔΗΜΟΤΙΚΗ ΕΝΟΤΗΤΑ ΞΗΡΟΒΟΥΝΙΟΥ</t>
  </si>
  <si>
    <t>γ. ΔΗΜΟΤΙΚΗ ΕΝΟΤΗΤΑ ΠΑΡΑΠΟΤΑΜΟΥ</t>
  </si>
  <si>
    <t>δ. ΔΗΜΟΤΙΚΗ ΕΝΟΤΗΤΑ ΠΕΡΔΙΚΑΣ</t>
  </si>
  <si>
    <t>ε. ΔΗΜΟΤΙΚΗ ΕΝΟΤΗΤΑ ΣΥΒΟΤΩΝ</t>
  </si>
  <si>
    <t>2. ΔΗΜΟΣ ΣΟΥΛΙΟΥ (Έδρα: Παραμυθιά Ιστορική Έδρα: Σαμονίδα Σουλίου)</t>
  </si>
  <si>
    <t>α. ΔΗΜΟΤΙΚΗ ΕΝΟΤΗΤΑ ΑΧΕΡΟΝΤΑ</t>
  </si>
  <si>
    <t>γ. ΔΗΜΟΤΙΚΗ ΕΝΟΤΗΤΑ ΑΡΤΕΜΙΣΙΩΝ</t>
  </si>
  <si>
    <t>β. ΔΗΜΟΤΙΚΗ ΕΝΟΤΗΤΑ ΒΟΥΠΡΑΣΙΑΣ</t>
  </si>
  <si>
    <t>ε. ΔΗΜΟΤΙΚΗ ΕΝΟΤΗΤΑ ΕΡΙΝΕΟΥ</t>
  </si>
  <si>
    <t>δ. ΔΗΜΟΤΙΚΗ ΕΝΟΤΗΤΑ ΛΕΧΑΙΝΩΝ</t>
  </si>
  <si>
    <t>β. ΔΗΜΟΤΙΚΗ ΕΝΟΤΗΤΑ ΛΑΠΠΑΙΩΝ</t>
  </si>
  <si>
    <t>β. ΔΗΜΟΤΙΚΗ ΕΝΟΤΗΤΑ ΚΟΜΟΤΗΝΗΣ</t>
  </si>
  <si>
    <t>Β7. ΠΕΡΙΦΕΡΕΙΑΚΗ ΕΝΟΤΗΤΑ ΧΑΛΚΙΔΙΚΗΣ</t>
  </si>
  <si>
    <t>1. ΔΗΜΟΣ ΑΡΙΣΤΟΤΕΛΗ (Έδρα: Ιερισσός Ιστορική Έδρα: Αρναία)</t>
  </si>
  <si>
    <t>α. ΔΗΜΟΤΙΚΗ ΕΝΟΤΗΤΑ ΑΡΝΑΙΑΣ</t>
  </si>
  <si>
    <t>β. ΔΗΜΟΤΙΚΗ ΕΝΟΤΗΤΑ ΝΑΡΘΑΚΙΟΥ</t>
  </si>
  <si>
    <t>Μ2. ΠΕΡΙΦΕΡΕΙΑΚΗ ΕΝΟΤΗΤΑ ΘΗΡΑΣ</t>
  </si>
  <si>
    <t>1. ΔΗΜΟΣ ΑΝΑΦΗΣ (Έδρα: Ανάφης)</t>
  </si>
  <si>
    <t>2. ΔΗΜΟΣ ΘΗΡΑΣ (Έδρα: Θήρα)</t>
  </si>
  <si>
    <t>γ. ΔΗΜΟΤΙΚΗ ΕΝΟΤΗΤΑ ΛΑΡΙΣΑΙΩΝ</t>
  </si>
  <si>
    <t>5. ΔΗΜΟΣ ΤΕΜΠΩΝ (Έδρα: Μακρυχώρι Ιστορική Έδρα: Αμπελάκια)</t>
  </si>
  <si>
    <t>ζ. ΔΗΜΟΤΙΚΗ ΕΝΟΤΗΤΑ ΛΕΥΚΑΔΟΣ</t>
  </si>
  <si>
    <t>2. ΔΗΜΟΣ ΕΡΕΤΡΙΑΣ (Έδρα: Ερέτρια)</t>
  </si>
  <si>
    <t>δ. ΔΗΜΟΤΙΚΗ ΕΝΟΤΗΤΑ ΚΕΡΑΜΙΩΝ</t>
  </si>
  <si>
    <t>δ. ΔΗΜΟΤΙΚΗ ΕΝΟΤΗΤΑ ΠΑΛΙΑΝΗΣ</t>
  </si>
  <si>
    <t>ε. ΔΗΜΟΤΙΚΗ ΕΝΟΤΗΤΑ ΝΕΑΣ ΚΥΔΩΝΙΑΣ</t>
  </si>
  <si>
    <t>β. ΔΗΜΟΤΙΚΗ ΕΝΟΤΗΤΑ ΕΛΛΗΝΙΚΟΥ</t>
  </si>
  <si>
    <t>β. ΔΗΜΟΤΙΚΗ ΕΝΟΤΗΤΑ ΕΞΑΠΛΑΤΑΝΟΥ</t>
  </si>
  <si>
    <t>δ. ΔΗΜΟΤΙΚΗ ΕΝΟΤΗΤΑ ΝΙΚΑΙΑΣ</t>
  </si>
  <si>
    <t>ζ. ΔΗΜΟΤΙΚΗ ΕΝΟΤΗΤΑ ΟΛΥΜΠΟΥ</t>
  </si>
  <si>
    <t>γ. ΔΗΜΟΤΙΚΗ ΕΝΟΤΗΤΑ ΝΙΓΡΙΤΗΣ</t>
  </si>
  <si>
    <t>δ. ΔΗΜΟΤΙΚΗ ΕΝΟΤΗΤΑ ΤΡΑΓΙΛΟΥ</t>
  </si>
  <si>
    <t>γ. ΔΗΜΟΤΙΚΗ ΕΝΟΤΗΤΑ ΠΡΩΤΗΣ</t>
  </si>
  <si>
    <t>δ. ΔΗΜΟΤΙΚΗ ΕΝΟΤΗΤΑ ΡΟΔΟΛΙΒΟΥΣ</t>
  </si>
  <si>
    <t>2. ΔΗΜΟΣ ΒΙΣΑΛΤΙΑΣ (Έδρα: Νιγρίτα)</t>
  </si>
  <si>
    <t>α. ΔΗΜΟΤΙΚΗ ΕΝΟΤΗΤΑ ΑΧΙΝΟΥ</t>
  </si>
  <si>
    <t>β. ΔΗΜΟΤΙΚΗ ΕΝΟΤΗΤΑ ΑΝΑΒΡΑΣ</t>
  </si>
  <si>
    <t>γ. ΔΗΜΟΤΙΚΗ ΕΝΟΤΗΤΑ ΠΤΕΛΕΟΥ</t>
  </si>
  <si>
    <t>δ. ΔΗΜΟΤΙΚΗ ΕΝΟΤΗΤΑ ΣΟΥΡΠΗΣ</t>
  </si>
  <si>
    <t>β. ΔΗΜΟΤΙΚΗ ΕΝΟΤΗΤΑ ΜΑΚΡΥ ΓΙΑΛΟΥ</t>
  </si>
  <si>
    <t>2. ΔΗΜΟΣ ΑΣΤΥΠΑΛΑΙΑΣ (Έδρα: Αστυπάλαια)</t>
  </si>
  <si>
    <t>3. ΔΗΜΟΣ ΚΑΛΥΜΝΙΩΝ (Έδρα: Κάλυμνος)</t>
  </si>
  <si>
    <t>4. ΔΗΜΟΣ ΛΕΙΨΩΝ (Έδρα: Λειψοί)</t>
  </si>
  <si>
    <t>5. ΔΗΜΟΣ ΛΕΡΟΥ (Έδρα: Λέρος)</t>
  </si>
  <si>
    <t>γ. ΔΗΜΟΤΙΚΗ ΕΝΟΤΗΤΑ ΒΛΑΧΕΡΝΩΝ</t>
  </si>
  <si>
    <t>α. ΔΗΜΟΤΙΚΗ ΕΝΟΤΗΤΑ ΑΓΝΑΝΤΩΝ</t>
  </si>
  <si>
    <t>Β6. ΠΕΡΙΦΕΡΕΙΑΚΗ ΕΝΟΤΗΤΑ ΣΕΡΡΩΝ</t>
  </si>
  <si>
    <t>1. ΔΗΜΟΣ ΑΜΦΙΠΟΛΗΣ (Έδρα: Ροδολίβος)</t>
  </si>
  <si>
    <t>α. ΔΗΜΟΤΙΚΗ ΕΝΟΤΗΤΑ ΑΜΦΙΠΟΛΗΣ</t>
  </si>
  <si>
    <t>ζ. ΔΗΜΟΤΙΚΗ ΕΝΟΤΗΤΑ ΛΑΧΑΝΑ</t>
  </si>
  <si>
    <t>10. ΔΗΜΟΣ ΝΕΑΠΟΛΗΣ - ΣΥΚΕΩΝ (Έδρα: Συκιές)</t>
  </si>
  <si>
    <t>α. ΔΗΜΟΤΙΚΗ ΕΝΟΤΗΤΑ ΑΓΙΟΥ ΠΑΥΛΟΥ</t>
  </si>
  <si>
    <t>β. ΔΗΜΟΤΙΚΗ ΕΝΟΤΗΤΑ ΝΕΑΠΟΛΕΩΣ</t>
  </si>
  <si>
    <t>γ. ΔΗΜΟΤΙΚΗ ΕΝΟΤΗΤΑ ΠΕΥΚΩΝ</t>
  </si>
  <si>
    <t>δ. ΔΗΜΟΤΙΚΗ ΕΝΟΤΗΤΑ ΣΥΚΕΩΝ</t>
  </si>
  <si>
    <t>γ. ΔΗΜΟΤΙΚΗ ΕΝΟΤΗΤΑ ΜΕΘΩΝΗΣ</t>
  </si>
  <si>
    <t>δ. ΔΗΜΟΤΙΚΗ ΕΝΟΤΗΤΑ ΠΥΔΝΑΣ</t>
  </si>
  <si>
    <t>β. ΔΗΜΟΤΙΚΗ ΕΝΟΤΗΤΑ ΔΩΔΩΝΗΣ</t>
  </si>
  <si>
    <t>β. ΔΗΜΟΤΙΚΗ ΕΝΟΤΗΤΑ ΣΤΡΥΜΩΝΑ</t>
  </si>
  <si>
    <t>β. ΔΗΜΟΤΙΚΗ ΕΝΟΤΗΤΑ ΠΥΛΑΙΑΣ</t>
  </si>
  <si>
    <t>Ζ4. ΠΕΡΙΦΕΡΕΙΑΚΗ ΕΝΟΤΗΤΑ ΚΕΦΑΛΛΗΝΙΑΣ</t>
  </si>
  <si>
    <t>α. ΔΗΜΟΤΙΚΗ ΕΝΟΤΗΤΑ ΓΕΩΡΓΙΟΥ ΚΑΡΑΪΣΚΑΚΗ</t>
  </si>
  <si>
    <t>8. ΔΗΜΟΣ ΧΕΡΣΟΝΗΣΟΥ (Έδρα: Γούρνες)</t>
  </si>
  <si>
    <t>2. ΔΗΜΟΣ ΚΑΣΣΑΝΔΡΑΣ (Έδρα: Κασσάνδρεια)</t>
  </si>
  <si>
    <t>α. ΔΗΜΟΤΙΚΗ ΕΝΟΤΗΤΑ ΚΑΣΣΑΝΔΡΑΣ</t>
  </si>
  <si>
    <t>β. ΔΗΜΟΤΙΚΗ ΕΝΟΤΗΤΑ ΚΟΜΜΕΝΟΥ</t>
  </si>
  <si>
    <t>β. ΔΗΜΟΤΙΚΗ ΕΝΟΤΗΤΑ ΣΑΛΑΜΙΝΑΣ</t>
  </si>
  <si>
    <t>6. ΔΗΜΟΣ ΣΠΕΤΣΩΝ (Έδρα: Σπέτσες)</t>
  </si>
  <si>
    <t>α. ΔΗΜΟΤΙΚΗ ΕΝΟΤΗΤΑ ΜΕΘΑΝΩΝ</t>
  </si>
  <si>
    <t>γ. ΔΗΜΟΤΙΚΗ ΕΝΟΤΗΤΑ ΧΟΡΤΙΑΤΗ</t>
  </si>
  <si>
    <t>13. ΔΗΜΟΣ ΧΑΛΚΗΔΟΝΟΣ (Έδρα: Κουφάλια. Ιστορική Έδρα: Γέφυρα)</t>
  </si>
  <si>
    <t>α. ΔΗΜΟΤΙΚΗ ΕΝΟΤΗΤΑ ΑΓΙΟΥ ΑΘΑΝΑΣΙΟΥ</t>
  </si>
  <si>
    <t>β. ΔΗΜΟΤΙΚΗ ΕΝΟΤΗΤΑ ΚΟΥΦΑΛΙΩΝ</t>
  </si>
  <si>
    <t>ζ. ΔΗΜΟΤΙΚΗ ΕΝΟΤΗΤΑ ΠΙΝΔΕΩΝ</t>
  </si>
  <si>
    <t>ε. ΔΗΜΟΤΙΚΗ ΕΝΟΤΗΤΑ ΚΑΛΛΙΘΕΑΣ</t>
  </si>
  <si>
    <t>ζ. ΔΗΜΟΤΙΚΗ ΕΝΟΤΗΤΑ ΚΑΜΕΙΡΟΥ</t>
  </si>
  <si>
    <t>η. ΔΗΜΟΤΙΚΗ ΕΝΟΤΗΤΑ ΛΙΝΔΙΩΝ</t>
  </si>
  <si>
    <t>12. ΔΗΜΟΣ ΠΥΛΑΙΑΣ - ΧΟΡΤΙΑΤΗ (Έδρα: Πανόραμα Ιστορική Έδρα: Χορτιάτης)</t>
  </si>
  <si>
    <t>α. ΔΗΜΟΤΙΚΗ ΕΝΟΤΗΤΑ ΠΑΝΟΡΑΜΑΤΟΣ</t>
  </si>
  <si>
    <t>ε. ΔΗΜΟΤΙΚΗ ΕΝΟΤΗΤΑ ΦΙΛΟΘΕΗΣ</t>
  </si>
  <si>
    <t>θ. ΔΗΜΟΤΙΚΗ ΕΝΟΤΗΤΑ ΝΟΤΙΑΣ ΡΟΔΟΥ</t>
  </si>
  <si>
    <t>κ. ΔΗΜΟΤΙΚΗ ΕΝΟΤΗΤΑ ΡΟΔΟΥ</t>
  </si>
  <si>
    <t>3. ΔΗΜΟΣ ΣΥΜΗΣ (Έδρα: Σύμη)</t>
  </si>
  <si>
    <t>4. ΔΗΜΟΣ ΤΗΛΟΥ (Έδρα: Τήλος)</t>
  </si>
  <si>
    <t>ζ. ΔΗΜΟΤΙΚΗ ΕΝΟΤΗΤΑ ΠΑΡΑΛΗΘΑΙΩΝ</t>
  </si>
  <si>
    <t>ε. ΔΗΜΟΤΙΚΗ ΕΝΟΤΗΤΑ ΖΑΚΥΝΘΙΩΝ</t>
  </si>
  <si>
    <t>γ. ΔΗΜΟΤΙΚΗ ΕΝΟΤΗΤΑ ΛΑΚΕΡΕΙΑΣ</t>
  </si>
  <si>
    <t>δ. ΔΗΜΟΤΙΚΗ ΕΝΟΤΗΤΑ ΜΕΛΙΒΟΙΑΣ</t>
  </si>
  <si>
    <t>2. ΔΗΜΟΣ ΑΙΓΙΝΑΣ (Έδρα: Αίγινα)</t>
  </si>
  <si>
    <t>2. ΔΗΜΟΣ ΑΜΑΡΟΥΣΙΟΥ (Έδρα: Αμαρούσιο)</t>
  </si>
  <si>
    <t>β. ΔΗΜΟΤΙΚΗ ΕΝΟΤΗΤΑ ΕΡΥΘΡΩΝ</t>
  </si>
  <si>
    <t>γ. ΔΗΜΟΤΙΚΗ ΕΝΟΤΗΤΑ ΜΑΝΔΡΑΣ</t>
  </si>
  <si>
    <t>δ. ΔΗΜΟΤΙΚΗ ΕΝΟΤΗΤΑ ΟΙΝΟΗΣ</t>
  </si>
  <si>
    <t>β. ΔΗΜΟΤΙΚΗ ΕΝΟΤΗΤΑ ΣΚΟΤΟΥΣΣΗΣ</t>
  </si>
  <si>
    <t>Θ4. ΠΕΡΙΦΕΡΕΙΑΚΗ ΕΝΟΤΗΤΑ ΦΘΙΩΤΙΔΑΣ</t>
  </si>
  <si>
    <t>1. ΔΗΜΟΣ ΑΜΦΙΚΛΕΙΑΣ - ΕΛΑΤΕΙΑΣ (Έδρα: Κάτω Τιθορέα)</t>
  </si>
  <si>
    <t>α. ΔΗΜΟΤΙΚΗ ΕΝΟΤΗΤΑ ΑΜΦΙΚΛΕΙΑΣ</t>
  </si>
  <si>
    <t>ι. ΔΗΜΟΤΙΚΗ ΕΝΟΤΗΤΑ ΩΡΩΠΙΩΝ</t>
  </si>
  <si>
    <t>γ. ΔΗΜΟΤΙΚΗ ΕΝΟΤΗΤΑ ΣΗΤΕΙΑΣ</t>
  </si>
  <si>
    <t>Δ4. ΠΕΡΙΦΕΡΕΙΑΚΗ ΕΝΟΤΗΤΑ ΠΡΕΒΕΖΑΣ</t>
  </si>
  <si>
    <t>γ. ΔΗΜΟΤΙΚΗ ΕΝΟΤΗΤΑ ΣΟΥΛΙΟΥ</t>
  </si>
  <si>
    <t>Β. ΠΕΡΙΦΕΡΕΙΑ ΚΕΝΤΡΙΚΗΣ ΜΑΚΕΔΟΝΙΑΣ</t>
  </si>
  <si>
    <t>Β1. ΠΕΡΙΦΕΡΕΙΑΚΗ ΕΝΟΤΗΤΑ ΗΜΑΘΙΑΣ</t>
  </si>
  <si>
    <t>1. ΔΗΜΟΣ ΑΛΕΞΑΝΔΡΕΙΑΣ (Έδρα: Αλεξάνδρεια)</t>
  </si>
  <si>
    <t>β. ΔΗΜΟΤΙΚΗ ΕΝΟΤΗΤΑ ΕΧΕΔΩΡΟΥ</t>
  </si>
  <si>
    <t>α. ΔΗΜΟΤΙΚΗ ΕΝΟΤΗΤΑ ΑΛΕΞΑΝΔΡΕΙΑΣ</t>
  </si>
  <si>
    <t>γ. ΔΗΜΟΤΙΚΗ ΕΝΟΤΗΤΑ ΝΙΚΗΦΟΡΟΥ ΦΩΚΑ</t>
  </si>
  <si>
    <t>6. ΔΗΜΟΣ ΣΕΡΡΩΝ (Έδρα: Σέρρες)</t>
  </si>
  <si>
    <t>α. ΔΗΜΟΤΙΚΗ ΕΝΟΤΗΤΑ ΆΝΩ ΒΡΟΝΤΟΥΣ</t>
  </si>
  <si>
    <t>β. ΔΗΜΟΤΙΚΗ ΕΝΟΤΗΤΑ ΘΕΡΜΗΣ</t>
  </si>
  <si>
    <t>δ. ΔΗΜΟΤΙΚΗ ΕΝΟΤΗΤΑ ΔΟΒΡΑ</t>
  </si>
  <si>
    <t>ε. ΔΗΜΟΤΙΚΗ ΕΝΟΤΗΤΑ ΜΑΚΕΔΟΝΙΔΟΣ</t>
  </si>
  <si>
    <t>γ. ΔΗΜΟΤΙΚΗ ΕΝΟΤΗΤΑ ΛΕΥΚΩΝΑ</t>
  </si>
  <si>
    <t>γ. ΔΗΜΟΤΙΚΗ ΕΝΟΤΗΤΑ ΜΙΚΡΑΣ</t>
  </si>
  <si>
    <t>δ. ΔΗΜΟΤΙΚΗ ΕΝΟΤΗΤΑ ΦΑΡΡΩΝ</t>
  </si>
  <si>
    <t>5. ΔΗΜΟΣ ΘΕΡΜΗΣ (Έδρα: Θέρμη)</t>
  </si>
  <si>
    <t>α. ΔΗΜΟΤΙΚΗ ΕΝΟΤΗΤΑ ΒΑΣΙΛΙΚΩΝ</t>
  </si>
  <si>
    <t>7. ΔΗΜΟΣ ΣΙΝΤΙΚΗΣ (Έδρα: Σιδηρόκαστρο)</t>
  </si>
  <si>
    <t>α. ΔΗΜΟΤΙΚΗ ΕΝΟΤΗΤΑ ΑΓΚΙΣΤΡΟΥ</t>
  </si>
  <si>
    <t>β. ΔΗΜΟΤΙΚΗ ΕΝΟΤΗΤΑ ΑΧΛΑΔΟΧΩΡΙΟΥ</t>
  </si>
  <si>
    <t>α. ΔΗΜΟΤΙΚΗ ΕΝΟΤΗΤΑ ΑΝΘΕΜΙΩΝ</t>
  </si>
  <si>
    <t>δ. ΔΗΜΟΤΙΚΗ ΕΝΟΤΗΤΑ ΠΕΤΡΙΤΣΙΟΥ</t>
  </si>
  <si>
    <t>δ. ΔΗΜΟΤΙΚΗ ΕΝΟΤΗΤΑ ΚΟΡΩΝΕΙΑΣ</t>
  </si>
  <si>
    <t>β. ΔΗΜΟΤΙΚΗ ΕΝΟΤΗΤΑ ΑΠΕΡΑΝΤΙΩΝ</t>
  </si>
  <si>
    <t>9. ΔΗΜΟΣ ΛΑΓΚΑΔΑ (Έδρα: Λαγκαδάς Ιστορική Έδρα: Λαχανάς)</t>
  </si>
  <si>
    <t>α. ΔΗΜΟΤΙΚΗ ΕΝΟΤΗΤΑ ΑΣΣΗΡΟΥ</t>
  </si>
  <si>
    <t>β. ΔΗΜΟΤΙΚΗ ΕΝΟΤΗΤΑ ΆΝΩ ΠΩΓΩΝΙΟΥ</t>
  </si>
  <si>
    <t>β. ΔΗΜΟΤΙΚΗ ΕΝΟΤΗΤΑ ΒΕΡΤΙΣΚΟΥ</t>
  </si>
  <si>
    <t>4. ΔΗΜΟΣ ΚΑΛΑΒΡΥΤΩΝ (Έδρα: Καλάβρυτα)</t>
  </si>
  <si>
    <t>α. ΔΗΜΟΤΙΚΗ ΕΝΟΤΗΤΑ ΑΡΟΑΝΙΑΣ</t>
  </si>
  <si>
    <t>γ. ΔΗΜΟΤΙΚΗ ΕΝΟΤΗΤΑ ΠΕΝΤΑΛΟΦΟΥ</t>
  </si>
  <si>
    <t>6. ΔΗΜΟΣ ΝΑΥΠΑΚΤΙΑΣ (Έδρα: Ναύπακτος)</t>
  </si>
  <si>
    <t>α. ΔΗΜΟΤΙΚΗ ΕΝΟΤΗΤΑ ΑΝΤΙΡΡΙΟΥ</t>
  </si>
  <si>
    <t>β. ΔΗΜΟΤΙΚΗ ΕΝΟΤΗΤΑ ΑΓΙΟΥ ΚΟΣΜΑ</t>
  </si>
  <si>
    <t>β. ΔΗΜΟΤΙΚΗ ΕΝΟΤΗΤΑ ΚΗΡΕΩΣ</t>
  </si>
  <si>
    <t>γ. ΔΗΜΟΤΙΚΗ ΕΝΟΤΗΤΑ ΠΑΛΑΙΡΟΥ</t>
  </si>
  <si>
    <t>4. ΔΗΜΟΣ ΛΟΚΡΩΝ (Έδρα: Αταλάντη)</t>
  </si>
  <si>
    <t>α. ΔΗΜΟΤΙΚΗ ΕΝΟΤΗΤΑ ΑΤΑΛΑΝΤΗΣ</t>
  </si>
  <si>
    <t>β. ΔΗΜΟΤΙΚΗ ΕΝΟΤΗΤΑ ΜΕΛΙΤΗΣ</t>
  </si>
  <si>
    <t>1. ΔΗΜΟΣ ΘΑΣΟΥ (Έδρα: Θάσος)</t>
  </si>
  <si>
    <t>ε. ΔΗΜΟΤΙΚΗ ΕΝΟΤΗΤΑ ΠΤΟΛΕΜΑΪΔΑΣ</t>
  </si>
  <si>
    <t>δ. ΔΗΜΟΤΙΚΗ ΕΝΟΤΗΤΑ ΟΠΟΥΝΤΙΩΝ</t>
  </si>
  <si>
    <t>β. ΔΗΜΟΤΙΚΗ ΕΝΟΤΗΤΑ ΒΙΣΤΩΝΙΔΟΣ</t>
  </si>
  <si>
    <t>2. ΔΗΜΟΣ ΝΕΣΤΟΡΙΟΥ (Έδρα: Νεστόριο)</t>
  </si>
  <si>
    <t>α. ΔΗΜΟΤΙΚΗ ΕΝΟΤΗΤΑ ΑΚΡΙΤΩΝ</t>
  </si>
  <si>
    <t>α. ΔΗΜΟΤΙΚΗ ΕΝΟΤΗΤΑ ΔΟΜΝΙΣΤΑΣ</t>
  </si>
  <si>
    <t>β. ΔΗΜΟΤΙΚΗ ΕΝΟΤΗΤΑ ΑΡΡΕΝΩΝ</t>
  </si>
  <si>
    <t>β. ΔΗΜΟΤΙΚΗ ΕΝΟΤΗΤΑ ΑΣΗ ΓΩΝΙΑΣ</t>
  </si>
  <si>
    <t>γ. ΔΗΜΟΤΙΚΗ ΕΝΟΤΗΤΑ ΒΑΜΟΥ</t>
  </si>
  <si>
    <t>β. ΔΗΜΟΤΙΚΗ ΕΝΟΤΗΤΑ ΜΑΓΟΥΛΑΣ</t>
  </si>
  <si>
    <t>2. ΔΗΜΟΣ ΕΛΕΥΣΙΝΑΣ (Έδρα: Ελευσίνα)</t>
  </si>
  <si>
    <t>α. ΔΗΜΟΤΙΚΗ ΕΝΟΤΗΤΑ ΕΛΕΥΣΙΝΟΣ</t>
  </si>
  <si>
    <t>3. ΔΗΜΟΣ ΜΑΝΔΡΑΣ - ΕΙΔΥΛΛΙΑΣ (Έδρα: Μάνδρα)</t>
  </si>
  <si>
    <t>α. ΔΗΜΟΤΙΚΗ ΕΝΟΤΗΤΑ ΒΙΛΙΩΝ</t>
  </si>
  <si>
    <t>Ι4. ΠΕΡΙΦΕΡΕΙΑΚΗ ΕΝΟΤΗΤΑ ΝΟΤΙΟΥ ΤΟΜΕΑ ΑΘΗΝΩΝ</t>
  </si>
  <si>
    <t>1. ΔΗΜΟΣ ΑΓΙΟΥ ΔΗΜΗΤΡΙΟΥ (Έδρα: Άγιος Δημήτριος)</t>
  </si>
  <si>
    <t>2. ΔΗΜΟΣ ΑΛΙΜΟΥ (Έδρα: Άλιμος)</t>
  </si>
  <si>
    <t>δ. ΔΗΜΟΤΙΚΗ ΕΝΟΤΗΤΑ ΤΥΜΦΡΗΣΤΟΥ</t>
  </si>
  <si>
    <t>ε. ΔΗΜΟΤΙΚΗ ΕΝΟΤΗΤΑ ΡΙΟΥ</t>
  </si>
  <si>
    <t>Α4. ΠΕΡΙΦΕΡΕΙΑΚΗ ΕΝΟΤΗΤΑ ΚΑΒΑΛΑΣ</t>
  </si>
  <si>
    <t>1. ΔΗΜΟΣ ΚΑΒΑΛΑΣ (Έδρα: Καβάλα)</t>
  </si>
  <si>
    <t>α. ΔΗΜΟΤΙΚΗ ΕΝΟΤΗΤΑ ΚΑΒΑΛΑΣ</t>
  </si>
  <si>
    <t>γ. ΔΗΜΟΤΙΚΗ ΕΝΟΤΗΤΑ ΝΕΑΣ ΑΛΙΚΑΡΝΑΣΣΟΥ</t>
  </si>
  <si>
    <t>γ. ΔΗΜΟΤΙΚΗ ΕΝΟΤΗΤΑ ΧΑΛΑΣΤΡΑΣ</t>
  </si>
  <si>
    <t>α. ΔΗΜΟΤΙΚΗ ΕΝΟΤΗΤΑ ΕΠΑΝΟΜΗΣ</t>
  </si>
  <si>
    <t>β. ΔΗΜΟΤΙΚΗ ΕΝΟΤΗΤΑ ΝΕΑΣ ΖΙΧΝΗΣ</t>
  </si>
  <si>
    <t>η. ΔΗΜΟΤΙΚΗ ΕΝΟΤΗΤΑ ΤΖΟΥΜΕΡΚΩΝ</t>
  </si>
  <si>
    <t>6. ΔΗΜΟΣ ΘΕΣΣΑΛΟΝΙΚΗΣ (Έδρα: Θεσσαλονίκη)</t>
  </si>
  <si>
    <t>α. ΔΗΜΟΤΙΚΗ ΕΝΟΤΗΤΑ ΘΕΣΣΑΛΟΝΙΚΗΣ</t>
  </si>
  <si>
    <t>β. ΔΗΜΟΤΙΚΗ ΕΝΟΤΗΤΑ ΤΡΙΑΝΔΡΙΑΣ</t>
  </si>
  <si>
    <t>7. ΔΗΜΟΣ ΚΑΛΑΜΑΡΙΑΣ (Έδρα: Καλαμαριά)</t>
  </si>
  <si>
    <t>8. ΔΗΜΟΣ ΚΟΡΔΕΛΙΟΥ - ΕΥΟΣΜΟΥ (Έδρα: Εύοσμος)</t>
  </si>
  <si>
    <t>α. ΔΗΜΟΤΙΚΗ ΕΝΟΤΗΤΑ ΕΛΕΥΘΕΡΙΟΥ-ΚΟΡΔΕΛΙΟΥ</t>
  </si>
  <si>
    <t>β. ΔΗΜΟΤΙΚΗ ΕΝΟΤΗΤΑ ΕΥΟΣΜΟΥ</t>
  </si>
  <si>
    <t>γ. ΔΗΜΟΤΙΚΗ ΕΝΟΤΗΤΑ ΚΕΡΚΙΝΗΣ</t>
  </si>
  <si>
    <t>Θ3. ΠΕΡΙΦΕΡΕΙΑΚΗ ΕΝΟΤΗΤΑ ΕΥΡΥΤΑΝΙΑΣ</t>
  </si>
  <si>
    <t>1. ΔΗΜΟΣ ΑΓΡΑΦΩΝ (Έδρα: Κερασοχώρι)</t>
  </si>
  <si>
    <t>α. ΔΗΜΟΤΙΚΗ ΕΝΟΤΗΤΑ ΑΓΡΑΦΩΝ</t>
  </si>
  <si>
    <t>2. ΔΗΜΟΣ ΒΙΑΝΝΟΥ (Έδρα: Άνω Βιάνος)</t>
  </si>
  <si>
    <t>δ. ΔΗΜΟΤΙΚΗ ΕΝΟΤΗΤΑ ΩΛΕΝΗΣ</t>
  </si>
  <si>
    <t>Ζ. ΠΕΡΙΦΕΡΕΙΑ ΙΟΝΙΩΝ ΝΗΣΩΝ</t>
  </si>
  <si>
    <t>Ζ1. ΠΕΡΙΦΕΡΕΙΑΚΗ ΕΝΟΤΗΤΑ ΖΑΚΥΝΘΟΥ</t>
  </si>
  <si>
    <t>β. ΔΗΜΟΤΙΚΗ ΕΝΟΤΗΤΑ ΣΤΑΥΡΟΥΠΟΛΗΣ</t>
  </si>
  <si>
    <t>α. ΔΗΜΟΤΙΚΗ ΕΝΟΤΗΤΑ ΑΛΥΚΩΝ</t>
  </si>
  <si>
    <t>β. ΔΗΜΟΤΙΚΗ ΕΝΟΤΗΤΑ ΑΡΚΑΔΙΩΝ</t>
  </si>
  <si>
    <t>ε. ΔΗΜΟΤΙΚΗ ΕΝΟΤΗΤΑ ΣΚΑΛΑΣ</t>
  </si>
  <si>
    <t>5. ΔΗΜΟΣ ΠΑΤΡΕΩΝ (Έδρα: Πάτρα)</t>
  </si>
  <si>
    <t>α. ΔΗΜΟΤΙΚΗ ΕΝΟΤΗΤΑ ΒΡΑΧΝΑΙΙΚΩΝ</t>
  </si>
  <si>
    <t>4. ΔΗΜΟΣ ΠΕΙΡΑΙΩΣ (Έδρα: Πειραιάς)</t>
  </si>
  <si>
    <t>β. ΔΗΜΟΤΙΚΗ ΕΝΟΤΗΤΑ ΚΥΘΗΡΩΝ</t>
  </si>
  <si>
    <t>γ. ΔΗΜΟΤΙΚΗ ΕΝΟΤΗΤΑ ΔΙΟΝΥΣΟΥ</t>
  </si>
  <si>
    <t>η. ΔΗΜΟΤΙΚΗ ΕΝΟΤΗΤΑ ΣΤΑΜΑΤΑΣ</t>
  </si>
  <si>
    <t>γ. ΔΗΜΟΤΙΚΗ ΕΝΟΤΗΤΑ ΟΡΦΑΝΟΥ</t>
  </si>
  <si>
    <t>η. ΔΗΜΟΤΙΚΗ ΕΝΟΤΗΤΑ ΤΥΜΦΑΙΩΝ</t>
  </si>
  <si>
    <t>β. ΔΗΜΟΤΙΚΗ ΕΝΟΤΗΤΑ ΛΟΥΡΟΥ</t>
  </si>
  <si>
    <t>γ. ΔΗΜΟΤΙΚΗ ΕΝΟΤΗΤΑ ΑΣΠΡΟΠΟΤΑΜΟΥ</t>
  </si>
  <si>
    <t>β. ΔΗΜΟΤΙΚΗ ΕΝΟΤΗΤΑ ΝΕΑΠΟΛΗΣ</t>
  </si>
  <si>
    <t>β. ΔΗΜΟΤΙΚΗ ΕΝΟΤΗΤΑ ΕΠΙΣΚΟΠΗΣ</t>
  </si>
  <si>
    <t>δ. ΔΗΜΟΤΙΚΗ ΕΝΟΤΗΤΑ ΠΕΤΑ</t>
  </si>
  <si>
    <t>β. ΔΗΜΟΤΙΚΗ ΕΝΟΤΗΤΑ ΔΙΣΤΡΑΤΟΥ</t>
  </si>
  <si>
    <t>γ. ΔΗΜΟΤΙΚΗ ΕΝΟΤΗΤΑ ΚΟΝΙΤΣΑΣ</t>
  </si>
  <si>
    <t>γ. ΔΗΜΟΤΙΚΗ ΕΝΟΤΗΤΑ ΞΥΝΙΑΔΟΣ</t>
  </si>
  <si>
    <t>2. ΔΗΜΟΣ ΠΑΡΓΑΣ (Έδρα: Καναλάκι Ιστορική Έδρα: Πάργα)</t>
  </si>
  <si>
    <t>α. ΔΗΜΟΤΙΚΗ ΕΝΟΤΗΤΑ ΠΑΡΓΑΣ</t>
  </si>
  <si>
    <t>δ. ΔΗΜΟΤΙΚΗ ΕΝΟΤΗΤΑ ΝΗΣΟΥ ΙΩΑΝΝΙΝΩΝ</t>
  </si>
  <si>
    <t>ε. ΔΗΜΟΤΙΚΗ ΕΝΟΤΗΤΑ ΠΑΜΒΩΤΙΔΟΣ</t>
  </si>
  <si>
    <t>ι. ΔΗΜΟΤΙΚΗ ΕΝΟΤΗΤΑ ΠΕΤΑΛΟΥΔΩΝ</t>
  </si>
  <si>
    <t>δ. ΔΗΜΟΤΙΚΗ ΕΝΟΤΗΤΑ ΠΛΑΤΑΝΙΑ</t>
  </si>
  <si>
    <t>4. ΔΗΜΟΣ ΠΑΡΑΝΕΣΤΙΟΥ (Έδρα: Παρανέστι)</t>
  </si>
  <si>
    <t>α. ΔΗΜΟΤΙΚΗ ΕΝΟΤΗΤΑ ΝΙΚΗΦΟΡΟΥ</t>
  </si>
  <si>
    <t>β. ΔΗΜΟΤΙΚΗ ΕΝΟΤΗΤΑ ΕΡΜΟΥΠΟΛΕΩΣ</t>
  </si>
  <si>
    <t>γ. ΔΗΜΟΤΙΚΗ ΕΝΟΤΗΤΑ ΛΑΚΚΑΣ ΣΟΥΛΙΟΥ</t>
  </si>
  <si>
    <t>β. ΔΗΜΟΤΙΚΗ ΕΝΟΤΗΤΑ ΕΛΛΟΜΕΝΟΥ</t>
  </si>
  <si>
    <t>Β2. ΠΕΡΙΦΕΡΕΙΑΚΗ ΕΝΟΤΗΤΑ ΘΕΣΣΑΛΟΝΙΚΗΣ</t>
  </si>
  <si>
    <t>3. ΔΗΜΟΣ ΚΟΜΟΤΗΝΗΣ (Έδρα: Κομοτηνή)</t>
  </si>
  <si>
    <t>α. ΔΗΜΟΤΙΚΗ ΕΝΟΤΗΤΑ ΑΙΓΕΙΡΟΥ</t>
  </si>
  <si>
    <t>β. ΔΗΜΟΤΙΚΗ ΕΝΟΤΗΤΑ ΠΑΝΑΓΙΑΣ</t>
  </si>
  <si>
    <t>5. ΔΗΜΟΣ ΧΑΛΚΗΣ (Έδρα: Χάλκη/Μεγάλο Χωριό)</t>
  </si>
  <si>
    <t>Μ12. ΠΕΡΙΦΕΡΕΙΑΚΗ ΕΝΟΤΗΤΑ ΣΥΡΟΥ</t>
  </si>
  <si>
    <t>1. ΔΗΜΟΣ ΣΥΡΟΥ - ΕΡΜΟΥΠΟΛΗΣ (Έδρα: Ερμούπολη Ιστορική Έδρα: Άνω Σύρος)</t>
  </si>
  <si>
    <t>α. ΔΗΜΟΤΙΚΗ ΕΝΟΤΗΤΑ ΆΝΩ ΣΥΡΟΥ</t>
  </si>
  <si>
    <t>γ. ΔΗΜΟΤΙΚΗ ΕΝΟΤΗΤΑ ΗΡΑΚΛΕΙΑΣ</t>
  </si>
  <si>
    <t>γ. ΔΗΜΟΤΙΚΗ ΕΝΟΤΗΤΑ ΠΟΛΥΔΑΜΑΝΤΑ</t>
  </si>
  <si>
    <t>ε. ΔΗΜΟΤΙΚΗ ΕΝΟΤΗΤΑ ΝΕΣΣΩΝΟΣ</t>
  </si>
  <si>
    <t>ε. ΔΗΜΟΤΙΚΗ ΕΝΟΤΗΤΑ ΠΕΛΛΑΣ</t>
  </si>
  <si>
    <t>β. ΔΗΜΟΤΙΚΗ ΕΝΟΤΗΤΑ ΠΑΛΛΗΝΗΣ</t>
  </si>
  <si>
    <t>β. ΔΗΜΟΤΙΚΗ ΕΝΟΤΗΤΑ ΣΚΥΔΡΑΣ</t>
  </si>
  <si>
    <t>β. ΔΗΜΟΤΙΚΗ ΕΝΟΤΗΤΑ ΚΑΛΛΙΔΕΝΔΡΟΥ</t>
  </si>
  <si>
    <t>α. ΔΗΜΟΤΙΚΗ ΕΝΟΤΗΤΑ ΕΚΑΛΗΣ</t>
  </si>
  <si>
    <t>8. ΔΗΜΟΣ ΎΔΡΑΣ (Έδρα: Ύδρα)</t>
  </si>
  <si>
    <t>Ι7. ΠΕΡΙΦΕΡΕΙΑΚΗ ΕΝΟΤΗΤΑ ΑΝΑΤΟΛΙΚΗΣ ΑΤΤΙΚΗΣ</t>
  </si>
  <si>
    <t>1. ΔΗΜΟΣ ΑΧΑΡΝΩΝ (Έδρα: Αχαρνές)</t>
  </si>
  <si>
    <t>α. ΔΗΜΟΤΙΚΗ ΕΝΟΤΗΤΑ ΑΧΑΡΝΩΝ</t>
  </si>
  <si>
    <t>2. ΔΗΜΟΣ ΔΩΔΩΝΗΣ (Έδρα: Αγιά Κυριακή)</t>
  </si>
  <si>
    <t>α. ΔΗΜΟΤΙΚΗ ΕΝΟΤΗΤΑ ΑΓΙΟΥ ΔΗΜΗΤΡΙΟΥ</t>
  </si>
  <si>
    <t>δ. ΔΗΜΟΤΙΚΗ ΕΝΟΤΗΤΑ ΝΕΑΣ ΑΡΤΑΚΗΣ</t>
  </si>
  <si>
    <t>6. ΔΗΜΟΣ ΜΙΝΩΑ ΠΕΔΙΑΔΑΣ (Έδρα: Ευαγγελισμός Καστελλίου Ιστορική Έδρα: Καστέλλι / Αρκαλοχώρι)</t>
  </si>
  <si>
    <t>α. ΔΗΜΟΤΙΚΗ ΕΝΟΤΗΤΑ ΑΡΚΑΛΟΧΩΡΙΟΥ</t>
  </si>
  <si>
    <t>γ. ΔΗΜΟΤΙΚΗ ΕΝΟΤΗΤΑ ΝΗΛΕΩΣ</t>
  </si>
  <si>
    <t>δ. ΔΗΜΟΤΙΚΗ ΕΝΟΤΗΤΑ ΚΑΛΑΜΑΤΑΣ</t>
  </si>
  <si>
    <t>3. ΔΗΜΟΣ ΑΡΧΑΙΑΣ ΟΛΥΜΠΙΑΣ (Έδρα: Αρχαία Ολυμπία)</t>
  </si>
  <si>
    <t>α. ΔΗΜΟΤΙΚΗ ΕΝΟΤΗΤΑ ΑΡΧΑΙΑΣ ΟΛΥΜΠΙΑΣ</t>
  </si>
  <si>
    <t>ε. ΔΗΜΟΤΙΚΗ ΕΝΟΤΗΤΑ ΚΑΣΤΡΑΚΙΟΥ</t>
  </si>
  <si>
    <t>ζ. ΔΗΜΟΤΙΚΗ ΕΝΟΤΗΤΑ ΚΛΕΙΣΟΥΡΑΣ</t>
  </si>
  <si>
    <t>η. ΔΗΜΟΤΙΚΗ ΕΝΟΤΗΤΑ ΚΟΡΕΣΤΙΩΝ</t>
  </si>
  <si>
    <t>δ. ΔΗΜΟΤΙΚΗ ΕΝΟΤΗΤΑ ΚΑΣΤΟΡΙΑΣ</t>
  </si>
  <si>
    <t>3. ΔΗΜΟΣ ΓΛΥΦΑΔΑΣ (Έδρα: Γλυφάδα)</t>
  </si>
  <si>
    <t>5. ΔΗΜΟΣ ΜΑΚΡΑΚΩΜΗΣ (Έδρα: Σπερχειάδα)</t>
  </si>
  <si>
    <t>7. ΔΗΜΟΣ ΧΑΝΙΩΝ (Έδρα: Χανιά)</t>
  </si>
  <si>
    <t>α. ΔΗΜΟΤΙΚΗ ΕΝΟΤΗΤΑ ΑΚΡΩΤΗΡΙΟΥ</t>
  </si>
  <si>
    <t>4. ΔΗΜΟΣ ΣΗΤΕΙΑΣ (Έδρα: Σητεία)</t>
  </si>
  <si>
    <t>ε. ΔΗΜΟΤΙΚΗ ΕΝΟΤΗΤΑ ΩΡΕΩΝ</t>
  </si>
  <si>
    <t>3. ΔΗΜΟΣ ΑΡΓΟΥΣ ΟΡΕΣΤΙΚΟΥ (Έδρα: Άργος Ορεστικό)</t>
  </si>
  <si>
    <t>α. ΔΗΜΟΤΙΚΗ ΕΝΟΤΗΤΑ ΑΡΓΟΥΣ ΟΡΕΣΤΙΚΟΥ</t>
  </si>
  <si>
    <t>γ. ΔΗΜΟΤΙΚΗ ΕΝΟΤΗΤΑ ΓΡΑΜΟΥ</t>
  </si>
  <si>
    <t>5. ΔΗΜΟΣ ΣΠΑΡΤΗΣ (Έδρα: Σπάρτη Ιστορική Έδρα: Μυστράς)</t>
  </si>
  <si>
    <t>α. ΔΗΜΟΤΙΚΗ ΕΝΟΤΗΤΑ ΘΕΡΑΠΝΩΝ</t>
  </si>
  <si>
    <t>β. ΔΗΜΟΤΙΚΗ ΕΝΟΤΗΤΑ ΕΠΙΔΑΥΡΟΥ</t>
  </si>
  <si>
    <t>β. ΔΗΜΟΤΙΚΗ ΕΝΟΤΗΤΑ ΤΑΥΡΟΥ</t>
  </si>
  <si>
    <t>β. ΔΗΜΟΤΙΚΗ ΕΝΟΤΗΤΑ ΕΛΕΥΘΕΡΙΟΥ ΒΕΝΙΖΕΛΟΥ</t>
  </si>
  <si>
    <t>8. ΔΗΜΟΣ ΠΑΛΑΙΟΥ ΦΑΛΗΡΟΥ (Έδρα: Παλαιό Φάληρο)</t>
  </si>
  <si>
    <t>Ι5. ΠΕΡΙΦΕΡΕΙΑΚΗ ΕΝΟΤΗΤΑ ΠΕΙΡΑΙΩΣ</t>
  </si>
  <si>
    <t>1. ΔΗΜΟΣ ΚΕΡΑΤΣΙΝΙΟΥ - ΔΡΑΠΕΤΣΩΝΑΣ (Έδρα: Κερατσίνι)</t>
  </si>
  <si>
    <t>α. ΔΗΜΟΤΙΚΗ ΕΝΟΤΗΤΑ ΔΡΑΠΕΤΣΩΝΑΣ</t>
  </si>
  <si>
    <t>3. ΔΗΜΟΣ ΟΡΟΠΕΔΙΟΥ ΛΑΣΙΘΙΟΥ (Έδρα: Τζερμιάδο)</t>
  </si>
  <si>
    <t>δ. ΔΗΜΟΤΙΚΗ ΕΝΟΤΗΤΑ ΝΙΑΤΩΝ</t>
  </si>
  <si>
    <t>β. ΔΗΜΟΤΙΚΗ ΕΝΟΤΗΤΑ ΛΕΥΚΤΡΟΥ</t>
  </si>
  <si>
    <t>4. ΔΗΜΟΣ ΠΟΛΥΓΥΡΟΥ (Έδρα: Πολύγυρος)</t>
  </si>
  <si>
    <t>α. ΔΗΜΟΤΙΚΗ ΕΝΟΤΗΤΑ ΑΝΘΕΜΟΥΝΤΑ</t>
  </si>
  <si>
    <t>γ. ΔΗΜΟΤΙΚΗ ΕΝΟΤΗΤΑ ΤΗΝΟΥ</t>
  </si>
  <si>
    <t>2. ΔΗΜΟΣ ΑΜΑΡΙΟΥ (Έδρα: Αγία Φωτεινη Ιστορική Έδρα: Φουρφουράς)</t>
  </si>
  <si>
    <t>α. ΔΗΜΟΤΙΚΗ ΕΝΟΤΗΤΑ ΚΟΥΡΗΤΩΝ</t>
  </si>
  <si>
    <t>ε. ΔΗΜΟΤΙΚΗ ΕΝΟΤΗΤΑ ΜΗΤΡΟΠΟΛΗΣ</t>
  </si>
  <si>
    <t>7. ΔΗΜΟΣ ΜΕΤΑΜΟΡΦΩΣΕΩΣ (Έδρα: Μεταμόρφωση)</t>
  </si>
  <si>
    <t>8. ΔΗΜΟΣ ΝΕΑΣ ΙΩΝΙΑΣ (Έδρα: Νέα Ιωνία)</t>
  </si>
  <si>
    <t>9. ΔΗΜΟΣ ΠΑΠΑΓΟΥ - ΧΟΛΑΡΓΟΥ (Έδρα: Χολαργός)</t>
  </si>
  <si>
    <t>α. ΔΗΜΟΤΙΚΗ ΕΝΟΤΗΤΑ ΠΑΠΑΓΟΥ</t>
  </si>
  <si>
    <t>5. ΔΗΜΟΣ ΣΙΘΩΝΙΑΣ (Έδρα: Νικήτη)</t>
  </si>
  <si>
    <t>α. ΔΗΜΟΤΙΚΗ ΕΝΟΤΗΤΑ ΣΙΘΩΝΙΑΣ</t>
  </si>
  <si>
    <t>β. ΔΗΜΟΤΙΚΗ ΕΝΟΤΗΤΑ ΤΟΡΩΝΗΣ</t>
  </si>
  <si>
    <t>β. ΔΗΜΟΤΙΚΗ ΕΝΟΤΗΤΑ ΚΑΤΕΡΙΝΗΣ</t>
  </si>
  <si>
    <t>δ. ΔΗΜΟΤΙΚΗ ΕΝΟΤΗΤΑ ΠΛΑΤΑΙΩΝ</t>
  </si>
  <si>
    <t>δ. ΔΗΜΟΤΙΚΗ ΕΝΟΤΗΤΑ ΣΟΦΑΔΩΝ</t>
  </si>
  <si>
    <t>ι. ΔΗΜΟΤΙΚΗ ΕΝΟΤΗΤΑ ΠΟΡΤΑΡΙΑΣ</t>
  </si>
  <si>
    <t>1. ΔΗΜΟΣ ΆΝΔΡΟΥ (Έδρα: Άνδρος)</t>
  </si>
  <si>
    <t>α. ΔΗΜΟΤΙΚΗ ΕΝΟΤΗΤΑ ΆΝΔΡΟΥ</t>
  </si>
  <si>
    <t>ζ. ΔΗΜΟΤΙΚΗ ΕΝΟΤΗΤΑ ΠΕΡΑΜΑΤΟΣ</t>
  </si>
  <si>
    <t>β. ΔΗΜΟΤΙΚΗ ΕΝΟΤΗΤΑ ΑΘΑΜΑΝΙΑΣ</t>
  </si>
  <si>
    <t>Ζ2. ΠΕΡΙΦΕΡΕΙΑΚΗ ΕΝΟΤΗΤΑ ΙΘΑΚΗΣ</t>
  </si>
  <si>
    <t>γ. ΔΗΜΟΤΙΚΗ ΕΝΟΤΗΤΑ ΚΟΡΙΝΟΥ</t>
  </si>
  <si>
    <t>β. ΔΗΜΟΤΙΚΗ ΕΝΟΤΗΤΑ ΕΛΕΙΟΥ-ΠΡΟΝΩΝ</t>
  </si>
  <si>
    <t>δ. ΔΗΜΟΤΙΚΗ ΕΝΟΤΗΤΑ ΠΑΡΑΛΙΑΣ</t>
  </si>
  <si>
    <t>β. ΔΗΜΟΤΙΚΗ ΕΝΟΤΗΤΑ ΙΝΑΧΟΥ</t>
  </si>
  <si>
    <t>β. ΔΗΜΟΤΙΚΗ ΕΝΟΤΗΤΑ ΚΥΠΡΙΝΟΥ</t>
  </si>
  <si>
    <t>γ. ΔΗΜΟΤΙΚΗ ΕΝΟΤΗΤΑ ΟΡΕΣΤΙΑΔΟΣ</t>
  </si>
  <si>
    <t>β. ΔΗΜΟΤΙΚΗ ΕΝΟΤΗΤΑ ΞΥΛΟΚΑΣΤΡΟΥ</t>
  </si>
  <si>
    <t>β. ΔΗΜΟΤΙΚΗ ΕΝΟΤΗΤΑ ΑΜΥΝΤΑΙΟΥ</t>
  </si>
  <si>
    <t>θ. ΔΗΜΟΤΙΚΗ ΕΝΟΤΗΤΑ ΠΑΡΝΑΣΣΟΥ</t>
  </si>
  <si>
    <t>2. ΔΗΜΟΣ ΔΩΡΙΔΟΣ (Έδρα: Λιδωρίκι)</t>
  </si>
  <si>
    <t>α. ΔΗΜΟΤΙΚΗ ΕΝΟΤΗΤΑ ΒΑΡΔΟΥΣΙΩΝ</t>
  </si>
  <si>
    <t>α. ΔΗΜΟΤΙΚΗ ΕΝΟΤΗΤΑ ΛΑΜΠΗΣ</t>
  </si>
  <si>
    <t>δ. ΔΗΜΟΤΙΚΗ ΕΝΟΤΗΤΑ ΜΟΥΡΙΚΙΟΥ</t>
  </si>
  <si>
    <t>μ. ΔΗΜΟΤΙΚΗ ΕΝΟΤΗΤΑ ΣΜΙΞΗΣ</t>
  </si>
  <si>
    <t>Ν3. ΠΕΡΙΦΕΡΕΙΑΚΗ ΕΝΟΤΗΤΑ ΡΕΘΥΜΝΟΥ</t>
  </si>
  <si>
    <t>1. ΔΗΜΟΣ ΑΓΙΟΥ ΒΑΣΙΛΕΙΟΥ (Έδρα: Σπήλι)</t>
  </si>
  <si>
    <t>γ. ΔΗΜΟΤΙΚΗ ΕΝΟΤΗΤΑ ΔΙΣΤΟΜΟΥ</t>
  </si>
  <si>
    <t>3. ΔΗΜΟΣ ΘΗΒΑΙΩΝ (Έδρα: Θήβα)</t>
  </si>
  <si>
    <t>α. ΔΗΜΟΤΙΚΗ ΕΝΟΤΗΤΑ ΒΑΓΙΩΝ</t>
  </si>
  <si>
    <t>β. ΔΗΜΟΤΙΚΗ ΕΝΟΤΗΤΑ ΘΗΒΑΙΩΝ</t>
  </si>
  <si>
    <t>Μ8. ΠΕΡΙΦΕΡΕΙΑΚΗ ΕΝΟΤΗΤΑ ΜΥΚΟΝΟΥ</t>
  </si>
  <si>
    <t>1. ΔΗΜΟΣ ΜΥΚΟΝΟΥ (Έδρα: Μύκονος)</t>
  </si>
  <si>
    <t>4. ΔΗΜΟΣ ΣΑΜΟΘΡΑΚΗΣ (Έδρα: Σαμοθράκη)</t>
  </si>
  <si>
    <t>5. ΔΗΜΟΣ ΣΟΥΦΛΙΟΥ (Έδρα: Σουφλί)</t>
  </si>
  <si>
    <t>α. ΔΗΜΟΤΙΚΗ ΕΝΟΤΗΤΑ ΟΡΦΕΑ</t>
  </si>
  <si>
    <t>γ. ΔΗΜΟΤΙΚΗ ΕΝΟΤΗΤΑ ΟΙΝΙΑΔΩΝ</t>
  </si>
  <si>
    <t>β. ΔΗΜΟΤΙΚΗ ΕΝΟΤΗΤΑ ΛΑΜΙΕΩΝ</t>
  </si>
  <si>
    <t>α. ΔΗΜΟΤΙΚΗ ΕΝΟΤΗΤΑ ΑΙΤΩΛΙΚΟΥ</t>
  </si>
  <si>
    <t>Ζ5. ΠΕΡΙΦΕΡΕΙΑΚΗ ΕΝΟΤΗΤΑ ΛΕΥΚΑΔΑΣ</t>
  </si>
  <si>
    <t>1. ΔΗΜΟΣ ΛΕΥΚΑΔΑΣ (Έδρα: Λευκάδα)</t>
  </si>
  <si>
    <t>α. ΔΗΜΟΤΙΚΗ ΕΝΟΤΗΤΑ ΑΠΟΛΛΩΝΙΩΝ</t>
  </si>
  <si>
    <t>Μ7. ΠΕΡΙΦΕΡΕΙΑΚΗ ΕΝΟΤΗΤΑ ΜΗΛΟΥ</t>
  </si>
  <si>
    <t>1. ΔΗΜΟΣ ΚΙΜΩΛΟΥ (Έδρα: Κίμωλος)</t>
  </si>
  <si>
    <t>2. ΔΗΜΟΣ ΜΗΛΟΥ (Έδρα: Μήλος)</t>
  </si>
  <si>
    <t>3. ΔΗΜΟΣ ΣΕΡΙΦΟΥ (Έδρα: Σέριφος)</t>
  </si>
  <si>
    <t>4. ΔΗΜΟΣ ΣΙΦΝΟΥ (Έδρα: Σίφνος)</t>
  </si>
  <si>
    <t>δ. ΔΗΜΟΤΙΚΗ ΕΝΟΤΗΤΑ ΑΝΑΛΗΨΗΣ</t>
  </si>
  <si>
    <t>β. ΔΗΜΟΤΙΚΗ ΕΝΟΤΗΤΑ ΑΝΔΡΟΥΣΑΣ</t>
  </si>
  <si>
    <t>ι. ΔΗΜΟΤΙΚΗ ΕΝΟΤΗΤΑ ΠΑΡΑΚΑΜΠΥΛΙΩΝ</t>
  </si>
  <si>
    <t>θ. ΔΗΜΟΤΙΚΗ ΕΝΟΤΗΤΑ ΠΑΡΑΒΟΛΑΣ</t>
  </si>
  <si>
    <t>ε. ΔΗΜΟΤΙΚΗ ΕΝΟΤΗΤΑ ΣΚΙΡΙΤΙΔΑΣ</t>
  </si>
  <si>
    <t>δ. ΔΗΜΟΤΙΚΗ ΕΝΟΤΗΤΑ ΜΑΝΤΙΝΕΙΑΣ</t>
  </si>
  <si>
    <t>β. ΔΗΜΟΤΙΚΗ ΕΝΟΤΗΤΑ ΚΟΡΘΙΟΥ</t>
  </si>
  <si>
    <t>2. ΔΗΜΟΣ ΕΛΑΣΣΟΝΑΣ (Έδρα: Ελασσόνα)</t>
  </si>
  <si>
    <t>α. ΔΗΜΟΤΙΚΗ ΕΝΟΤΗΤΑ ΑΝΤΙΧΑΣΙΩΝ</t>
  </si>
  <si>
    <t>β. ΔΗΜΟΤΙΚΗ ΕΝΟΤΗΤΑ ΝΕΑΣ ΧΑΛΚΗΔΟΝΟΣ</t>
  </si>
  <si>
    <t>2. ΔΗΜΟΣ ΒΑΡΗΣ - ΒΟΥΛΑΣ - ΒΟΥΛΙΑΓΜΕΝΗΣ (Έδρα: Βούλα)</t>
  </si>
  <si>
    <t>α. ΔΗΜΟΤΙΚΗ ΕΝΟΤΗΤΑ ΒΑΡΗΣ</t>
  </si>
  <si>
    <t>β. ΔΗΜΟΤΙΚΗ ΕΝΟΤΗΤΑ ΑΦΙΔΝΩΝ</t>
  </si>
  <si>
    <t>ε. ΔΗΜΟΤΙΚΗ ΕΝΟΤΗΤΑ ΣΑΡΩΝΙΔΟΣ</t>
  </si>
  <si>
    <t>β. ΔΗΜΟΤΙΚΗ ΕΝΟΤΗΤΑ ΓΑΣΤΟΥΝΗΣ</t>
  </si>
  <si>
    <t>δ. ΔΗΜΟΤΙΚΗ ΕΝΟΤΗΤΑ ΝΕΑΣ ΤΙΡΥΝΘΑΣ</t>
  </si>
  <si>
    <t>α. ΔΗΜΟΤΙΚΗ ΕΝΟΤΗΤΑ ΑΡΜΕΝΩΝ</t>
  </si>
  <si>
    <t>Κ2. ΠΕΡΙΦΕΡΕΙΑΚΗ ΕΝΟΤΗΤΑ ΑΡΚΑΔΙΑΣ</t>
  </si>
  <si>
    <t>1. ΔΗΜΟΣ ΒΟΡΕΙΑΣ ΚΥΝΟΥΡΙΑΣ (Έδρα: Άστρος)</t>
  </si>
  <si>
    <t>α. ΔΗΜΟΤΙΚΗ ΕΝΟΤΗΤΑ ΒΥΤΙΝΑΣ</t>
  </si>
  <si>
    <t>3. ΔΗΜΟΣ ΕΡΜΙΟΝΙΔΑΣ (Έδρα: Κρανίδι)</t>
  </si>
  <si>
    <t>α. ΔΗΜΟΤΙΚΗ ΕΝΟΤΗΤΑ ΕΡΜΙΟΝΗΣ</t>
  </si>
  <si>
    <t>β. ΔΗΜΟΤΙΚΗ ΕΝΟΤΗΤΑ ΚΡΑΝΙΔΙΟΥ</t>
  </si>
  <si>
    <t>5. ΔΗΜΟΣ ΟΡΧΟΜΕΝΟΥ (Έδρα: Ορχομενός)</t>
  </si>
  <si>
    <t>α. ΔΗΜΟΤΙΚΗ ΕΝΟΤΗΤΑ ΑΚΡΑΙΦΝΙΑΣ</t>
  </si>
  <si>
    <t>δ. ΔΗΜΟΤΙΚΗ ΕΝΟΤΗΤΑ ΔΙΑΚΟΠΤΟΥ</t>
  </si>
  <si>
    <t>2. ΔΗΜΟΣ ΑΚΤΙΟΥ - ΒΟΝΙΤΣΑΣ (Έδρα: Βόνιτσα)</t>
  </si>
  <si>
    <t>α. ΔΗΜΟΤΙΚΗ ΕΝΟΤΗΤΑ ΑΝΑΚΤΟΡΙΟΥ</t>
  </si>
  <si>
    <t>6. ΔΗΜΟΣ ΠΗΝΕΙΟΥ (Έδρα: Γαστούνη)</t>
  </si>
  <si>
    <t>3. ΔΗΜΟΣ ΑΜΦΙΛΟΧΙΑΣ (Έδρα: Αμφιλοχία)</t>
  </si>
  <si>
    <t>α. ΔΗΜΟΤΙΚΗ ΕΝΟΤΗΤΑ ΑΜΦΙΛΟΧΙΑΣ</t>
  </si>
  <si>
    <t>γ. ΔΗΜΟΤΙΚΗ ΕΝΟΤΗΤΑ ΜΑΛΛΙΩΝ</t>
  </si>
  <si>
    <t>ζ. ΔΗΜΟΤΙΚΗ ΕΝΟΤΗΤΑ ΦΙΛΩΤΑ</t>
  </si>
  <si>
    <t>ε. ΔΗΜΟΤΙΚΗ ΕΝΟΤΗΤΑ ΠΙΕΡΕΩΝ</t>
  </si>
  <si>
    <t>δ. ΔΗΜΟΤΙΚΗ ΕΝΟΤΗΤΑ ΚΛΕΙΤΟΡΟΣ</t>
  </si>
  <si>
    <t>4. ΔΗΜΟΣ ΠΟΡΟΥ (Έδρα: Πόρος)</t>
  </si>
  <si>
    <t>β. ΔΗΜΟΤΙΚΗ ΕΝΟΤΗΤΑ ΣΑΠΩΝ</t>
  </si>
  <si>
    <t>β. ΔΗΜΟΤΙΚΗ ΕΝΟΤΗΤΑ ΦΙΛΙΠΠΩΝ</t>
  </si>
  <si>
    <t>6. ΔΗΜΟΣ ΣΟΦΑΔΩΝ (Έδρα: Σοφάδες Ιστορική Έδρα: Ρεντίνα)</t>
  </si>
  <si>
    <t>β. ΔΗΜΟΤΙΚΗ ΕΝΟΤΗΤΑ ΑΥΛΩΝΟΣ</t>
  </si>
  <si>
    <t>4. ΔΗΜΟΣ ΝΑΥΠΛΙΕΩΝ (Έδρα: Ναύπλιο)</t>
  </si>
  <si>
    <t>α. ΔΗΜΟΤΙΚΗ ΕΝΟΤΗΤΑ ΑΣΙΝΗΣ</t>
  </si>
  <si>
    <t>γ. ΔΗΜΟΤΙΚΗ ΕΝΟΤΗΤΑ ΣΚΙΛΛΟΥΝΤΟΣ</t>
  </si>
  <si>
    <t>Γ. ΠΕΡΙΦΕΡΕΙΑ ΔΥΤΙΚΗΣ ΜΑΚΕΔΟΝΙΑΣ</t>
  </si>
  <si>
    <t>Γ1. ΠΕΡΙΦΕΡΕΙΑΚΗ ΕΝΟΤΗΤΑ ΓΡΕΒΕΝΩΝ</t>
  </si>
  <si>
    <t>1. ΔΗΜΟΣ ΓΡΕΒΕΝΩΝ (Έδρα: Γρεβενά)</t>
  </si>
  <si>
    <t>α. ΔΗΜΟΤΙΚΗ ΕΝΟΤΗΤΑ ΑΒΔΕΛΛΑΣ</t>
  </si>
  <si>
    <t>Κ3. ΠΕΡΙΦΕΡΕΙΑΚΗ ΕΝΟΤΗΤΑ ΚΟΡΙΝΘΙΑΣ</t>
  </si>
  <si>
    <t>1. ΔΗΜΟΣ ΒΕΛΟΥ - ΒΟΧΑΣ (Έδρα: Ζευγολατιό)</t>
  </si>
  <si>
    <t>α. ΔΗΜΟΤΙΚΗ ΕΝΟΤΗΤΑ ΒΕΛΟΥ</t>
  </si>
  <si>
    <t>ε. ΔΗΜΟΤΙΚΗ ΕΝΟΤΗΤΑ ΙΘΩΜΗΣ</t>
  </si>
  <si>
    <t>Κ5. ΠΕΡΙΦΕΡΕΙΑΚΗ ΕΝΟΤΗΤΑ ΜΕΣΣΗΝΙΑΣ</t>
  </si>
  <si>
    <t>2. ΔΗΜΟΣ ΓΟΡΤΥΝΙΑΣ (Έδρα: Δημητσάνα)</t>
  </si>
  <si>
    <t>γ. ΔΗΜΟΤΙΚΗ ΕΝΟΤΗΤΑ ΛΙΔΩΡΙΚΙΟΥ</t>
  </si>
  <si>
    <t>γ. ΔΗΜΟΤΙΚΗ ΕΝΟΤΗΤΑ ΤΥΧΕΡΟΥ</t>
  </si>
  <si>
    <t>β. ΔΗΜΟΤΙΚΗ ΕΝΟΤΗΤΑ ΝΙΚΑΙΑΣ</t>
  </si>
  <si>
    <t>6. ΔΗΜΟΣ ΠΕΤΡΟΥΠΟΛΕΩΣ (Έδρα: Πετρούπολη)</t>
  </si>
  <si>
    <t>7. ΔΗΜΟΣ ΧΑΪΔΑΡΙΟΥ (Έδρα: Χαϊδάρι)</t>
  </si>
  <si>
    <t>Ι3. ΠΕΡΙΦΕΡΕΙΑΚΗ ΕΝΟΤΗΤΑ ΚΕΝΤΡΙΚΟΥ ΤΟΜΕΑ ΑΘΗΝΩΝ</t>
  </si>
  <si>
    <t>4. ΔΗΜΟΣ ΗΡΑΚΛΕΙΟΥ (Έδρα: Ηράκλειο Ιστορική Έδρα: Νέα Αλικαρνασσός)</t>
  </si>
  <si>
    <t>5. ΔΗΜΟΣ ΡΕΘΥΜΝΗΣ (Έδρα: Ρέθυμνο)</t>
  </si>
  <si>
    <t>α. ΔΗΜΟΤΙΚΗ ΕΝΟΤΗΤΑ ΑΡΚΑΔΙΟΥ</t>
  </si>
  <si>
    <t>β. ΔΗΜΟΤΙΚΗ ΕΝΟΤΗΤΑ ΙΑΣΜΟΥ</t>
  </si>
  <si>
    <t>ζ. ΔΗΜΟΤΙΚΗ ΕΝΟΤΗΤΑ ΛΥΡΚΕΙΑΣ</t>
  </si>
  <si>
    <t>ζ. ΔΗΜΟΤΙΚΗ ΕΝΟΤΗΤΑ ΣΥΜΠΟΛΙΤΕΙΑΣ</t>
  </si>
  <si>
    <t>β. ΔΗΜΟΤΙΚΗ ΕΝΟΤΗΤΑ ΑΝΔΡΙΤΣΑΙΝΗΣ</t>
  </si>
  <si>
    <t>1. ΔΗΜΟΣ ΑΓΡΙΝΙΟΥ (Έδρα: Αγρίνιο)</t>
  </si>
  <si>
    <t>α. ΔΗΜΟΤΙΚΗ ΕΝΟΤΗΤΑ ΑΓΓΕΛΟΚΑΣΤΡΟΥ</t>
  </si>
  <si>
    <t>γ. ΔΗΜΟΤΙΚΗ ΕΝΟΤΗΤΑ ΝΕΟΥ ΣΙΔΗΡΟΧΩΡΙΟΥ</t>
  </si>
  <si>
    <t>ε. ΔΗΜΟΤΙΚΗ ΕΝΟΤΗΤΑ ΛΕΡΝΑΣ</t>
  </si>
  <si>
    <t>α. ΔΗΜΟΤΙΚΗ ΕΝΟΤΗΤΑ ΖΑΛΟΓΓΟΥ</t>
  </si>
  <si>
    <t>α. ΔΗΜΟΤΙΚΗ ΕΝΟΤΗΤΑ ΔΥΜΗΣ</t>
  </si>
  <si>
    <t>γ. ΔΗΜΟΤΙΚΗ ΕΝΟΤΗΤΑ ΘΙΣΒΗΣ</t>
  </si>
  <si>
    <t>δ. ΔΗΜΟΤΙΚΗ ΕΝΟΤΗΤΑ ΣΤΥΡΕΩΝ</t>
  </si>
  <si>
    <t>γ. ΔΗΜΟΤΙΚΗ ΕΝΟΤΗΤΑ ΛΕΙΑΝΟΚΛΑΔΙΟΥ</t>
  </si>
  <si>
    <t>Θ5. ΠΕΡΙΦΕΡΕΙΑΚΗ ΕΝΟΤΗΤΑ ΦΩΚΙΔΑΣ</t>
  </si>
  <si>
    <t>δ. ΔΗΜΟΤΙΚΗ ΕΝΟΤΗΤΑ ΕΛΛΗΣΠΟΝΤΟΥ</t>
  </si>
  <si>
    <t>2. ΔΗΜΟΣ ΠΡΕΣΠΩΝ (Έδρα: Λαιμός)</t>
  </si>
  <si>
    <t>α. ΔΗΜΟΤΙΚΗ ΕΝΟΤΗΤΑ ΚΡΥΣΤΑΛΛΟΠΗΓΗΣ</t>
  </si>
  <si>
    <t>β. ΔΗΜΟΤΙΚΗ ΕΝΟΤΗΤΑ ΚΟΤΥΛΗΣ</t>
  </si>
  <si>
    <t>γ. ΔΗΜΟΤΙΚΗ ΕΝΟΤΗΤΑ ΜΥΚΗΣ</t>
  </si>
  <si>
    <t>δ. ΔΗΜΟΤΙΚΗ ΕΝΟΤΗΤΑ ΣΑΤΡΩΝ</t>
  </si>
  <si>
    <t>ε. ΔΗΜΟΤΙΚΗ ΕΝΟΤΗΤΑ ΟΙΧΑΛΙΑΣ</t>
  </si>
  <si>
    <t>γ. ΔΗΜΟΤΙΚΗ ΕΝΟΤΗΤΑ ΒΕΝΤΖΙΟΥ</t>
  </si>
  <si>
    <t>α. ΔΗΜΟΤΙΚΗ ΕΝΟΤΗΤΑ ΛΥΚΟΒΡΥΣΕΩΣ</t>
  </si>
  <si>
    <t>1. ΔΗΜΟΣ ΑΘΗΝΑΙΩΝ (Έδρα: Αθήνα)</t>
  </si>
  <si>
    <t>γ. ΔΗΜΟΤΙΚΗ ΕΝΟΤΗΤΑ ΑΚΡΑΤΑΣ</t>
  </si>
  <si>
    <t>3. ΔΗΜΟΣ ΕΡΥΜΑΝΘΟΥ (Έδρα: Χαλανδρίτσα)</t>
  </si>
  <si>
    <t>α. ΔΗΜΟΤΙΚΗ ΕΝΟΤΗΤΑ ΚΑΛΕΝΤΖΙΟΥ</t>
  </si>
  <si>
    <t>β. ΔΗΜΟΤΙΚΗ ΕΝΟΤΗΤΑ ΛΕΟΝΤΙΟΥ</t>
  </si>
  <si>
    <t>2. ΔΗΜΟΣ ΕΟΡΔΑΙΑΣ (Έδρα: Πτολεμαϊδα)</t>
  </si>
  <si>
    <t>α. ΔΗΜΟΤΙΚΗ ΕΝΟΤΗΤΑ ΑΓΙΑΣ ΠΑΡΑΣΚΕΥΗΣ</t>
  </si>
  <si>
    <t>γ. ΔΗΜΟΤΙΚΗ ΕΝΟΤΗΤΑ ΜΑΛΕΣΙΝΗΣ</t>
  </si>
  <si>
    <t>Α5. ΠΕΡΙΦΕΡΕΙΑΚΗ ΕΝΟΤΗΤΑ ΞΑΝΘΗΣ</t>
  </si>
  <si>
    <t>α. ΔΗΜΟΤΙΚΗ ΕΝΟΤΗΤΑ ΑΒΔΗΡΩΝ</t>
  </si>
  <si>
    <t>δ. ΔΗΜΟΤΙΚΗ ΕΝΟΤΗΤΑ ΒΟΥΦΡΑΔΩΝ</t>
  </si>
  <si>
    <t>ζ. ΔΗΜΟΤΙΚΗ ΕΝΟΤΗΤΑ ΦΙΛΙΑΤΡΩΝ</t>
  </si>
  <si>
    <t>ε. ΔΗΜΟΤΙΚΗ ΕΝΟΤΗΤΑ ΠΕΛΛΑΝΑΣ</t>
  </si>
  <si>
    <t>γ. ΔΗΜΟΤΙΚΗ ΕΝΟΤΗΤΑ ΚΤΗΜΕΝΙΩΝ</t>
  </si>
  <si>
    <t>δ. ΔΗΜΟΤΙΚΗ ΕΝΟΤΗΤΑ ΠΟΤΑΜΙΑΣ</t>
  </si>
  <si>
    <t>γ. ΔΗΜΟΤΙΚΗ ΕΝΟΤΗΤΑ ΕΛΙΜΕΙΑΣ</t>
  </si>
  <si>
    <t>α. ΔΗΜΟΤΙΚΗ ΕΝΟΤΗΤΑ ΒΑΡΘΟΛΟΜΙΟΥ</t>
  </si>
  <si>
    <t>2. ΔΗΜΟΣ ΔΙΔΥΜΟΤΕΙΧΟΥ (Έδρα: Διδυμότειχο)</t>
  </si>
  <si>
    <t>α. ΔΗΜΟΤΙΚΗ ΕΝΟΤΗΤΑ ΔΙΔΥΜΟΤΕΙΧΟΥ</t>
  </si>
  <si>
    <t>β. ΔΗΜΟΤΙΚΗ ΕΝΟΤΗΤΑ ΜΕΣΣΑΤΙΔΟΣ</t>
  </si>
  <si>
    <t>δ. ΔΗΜΟΤΙΚΗ ΕΝΟΤΗΤΑ ΠΑΓΓΑΙΟΥ</t>
  </si>
  <si>
    <t>γ. ΔΗΜΟΤΙΚΗ ΕΝΟΤΗΤΑ ΒΑΡΙΚΟΥ</t>
  </si>
  <si>
    <t>γ. ΔΗΜΟΤΙΚΗ ΕΝΟΤΗΤΑ ΠΑΡΑΛΙΑΣ</t>
  </si>
  <si>
    <t>δ. ΔΗΜΟΤΙΚΗ ΕΝΟΤΗΤΑ ΛΕΧΟΒΟΥ</t>
  </si>
  <si>
    <t>δ. ΔΗΜΟΤΙΚΗ ΕΝΟΤΗΤΑ ΠΑΤΡΕΩΝ</t>
  </si>
  <si>
    <t>ε. ΔΗΜΟΤΙΚΗ ΕΝΟΤΗΤΑ ΝΥΜΦΑΙΟΥ</t>
  </si>
  <si>
    <t>γ. ΔΗΜΟΤΙΚΗ ΕΝΟΤΗΤΑ ΤΡΙΤΑΙΑΣ</t>
  </si>
  <si>
    <t>β. ΔΗΜΟΤΙΚΗ ΕΝΟΤΗΤΑ ΙΑΡΔΑΝΟΥ</t>
  </si>
  <si>
    <t>β. ΔΗΜΟΤΙΚΗ ΕΝΟΤΗΤΑ ΜΕΤΑΞΑΔΩΝ</t>
  </si>
  <si>
    <t>β. ΔΗΜΟΤΙΚΗ ΕΝΟΤΗΤΑ ΕΥΠΑΛΙΟΥ</t>
  </si>
  <si>
    <t>2. ΔΗΜΟΣ ΔΟΜΟΚΟΥ (Έδρα: Δομοκός)</t>
  </si>
  <si>
    <t>α. ΔΗΜΟΤΙΚΗ ΕΝΟΤΗΤΑ ΔΟΜΟΚΟΥ</t>
  </si>
  <si>
    <t>α. ΔΗΜΟΤΙΚΗ ΕΝΟΤΗΤΑ ΑΓΙΟΥ ΓΕΩΡΓΙΟΥ ΤΥΜΦΡΗΣΤΟΥ</t>
  </si>
  <si>
    <t>β. ΔΗΜΟΤΙΚΗ ΕΝΟΤΗΤΑ ΑΓΙΩΝ ΑΝΑΡΓΥΡΩΝ</t>
  </si>
  <si>
    <t>γ. ΔΗΜΟΤΙΚΗ ΕΝΟΤΗΤΑ ΒΙΤΣΙΟΥ</t>
  </si>
  <si>
    <t>β. ΔΗΜΟΤΙΚΗ ΕΝΟΤΗΤΑ ΒΟΥΛΑΣ</t>
  </si>
  <si>
    <t>γ. ΔΗΜΟΤΙΚΗ ΕΝΟΤΗΤΑ ΒΟΥΛΙΑΓΜΕΝΗΣ</t>
  </si>
  <si>
    <t>α. ΔΗΜΟΤΙΚΗ ΕΝΟΤΗΤΑ ΑΣΚΛΗΠΙΕΙΟΥ</t>
  </si>
  <si>
    <t>δ. ΔΗΜΟΤΙΚΗ ΕΝΟΤΗΤΑ ΣΟΛΥΓΕΙΑΣ</t>
  </si>
  <si>
    <t>ε. ΔΗΜΟΤΙΚΗ ΕΝΟΤΗΤΑ ΤΕΝΕΑΣ</t>
  </si>
  <si>
    <t>α. ΔΗΜΟΤΙΚΗ ΕΝΟΤΗΤΑ ΜΑΡΩΝΕΙΑΣ</t>
  </si>
  <si>
    <t>ε. ΔΗΜΟΤΙΚΗ ΕΝΟΤΗΤΑ ΜΑΚΡΥΝΕΙΑΣ</t>
  </si>
  <si>
    <t>β. ΔΗΜΟΤΙΚΗ ΕΝΟΤΗΤΑ ΔΑΦΝΟΥΣΙΩΝ</t>
  </si>
  <si>
    <t>γ. ΔΗΜΟΤΙΚΗ ΕΝΟΤΗΤΑ ΠΕΡΑΣΜΑΤΟΣ</t>
  </si>
  <si>
    <t>Α3. ΠΕΡΙΦΕΡΕΙΑΚΗ ΕΝΟΤΗΤΑ ΘΑΣΟΥ</t>
  </si>
  <si>
    <t>3. ΔΗΜΟΣ ΛΑΜΙΕΩΝ (Έδρα: Λαμία)</t>
  </si>
  <si>
    <t>α. ΔΗΜΟΤΙΚΗ ΕΝΟΤΗΤΑ ΓΟΡΓΟΠΟΤΑΜΟΥ</t>
  </si>
  <si>
    <t>θ. ΔΗΜΟΤΙΚΗ ΕΝΟΤΗΤΑ ΜΑΚΕΔΝΩΝ</t>
  </si>
  <si>
    <t>Ν4. ΠΕΡΙΦΕΡΕΙΑΚΗ ΕΝΟΤΗΤΑ ΧΑΝΙΩΝ</t>
  </si>
  <si>
    <t>1. ΔΗΜΟΣ ΑΠΟΚΟΡΩΝΟΥ (Έδρα: Βρύσες Ιστορική Έδρα: Βάμος)</t>
  </si>
  <si>
    <t>γ. ΔΗΜΟΤΙΚΗ ΕΝΟΤΗΤΑ ΠΕΛΕΚΑΝΟΥ</t>
  </si>
  <si>
    <t>3. ΔΗΜΟΣ ΦΛΩΡΙΝΑΣ (Έδρα: Φλώρινα)</t>
  </si>
  <si>
    <t>α. ΔΗΜΟΤΙΚΗ ΕΝΟΤΗΤΑ ΚΑΤΩ ΚΛΕΙΝΩΝ</t>
  </si>
  <si>
    <t>β. ΔΗΜΟΤΙΚΗ ΕΝΟΤΗΤΑ ΠΡΕΣΠΩΝ</t>
  </si>
  <si>
    <t>γ. ΔΗΜΟΤΙΚΗ ΕΝΟΤΗΤΑ ΣΕΛΕΡΟΥ</t>
  </si>
  <si>
    <t>2. ΔΗΜΟΣ ΜΥΚΗΣ (Έδρα: Σμίνθη)</t>
  </si>
  <si>
    <t>α. ΔΗΜΟΤΙΚΗ ΕΝΟΤΗΤΑ ΘΕΡΜΩΝ</t>
  </si>
  <si>
    <t>γ. ΔΗΜΟΤΙΚΗ ΕΝΟΤΗΤΑ ΠΥΡΓΟΥ</t>
  </si>
  <si>
    <t>θ. ΔΗΜΟΤΙΚΗ ΕΝΟΤΗΤΑ ΝΕΑΣ ΚΙΟΥ</t>
  </si>
  <si>
    <t>β. ΔΗΜΟΤΙΚΗ ΕΝΟΤΗΤΑ ΑΡΤΕΜΙΣΙΟΥ</t>
  </si>
  <si>
    <t>4. ΔΗΜΟΣ ΝΕΜΕΑΣ (Έδρα: Νεμέα)</t>
  </si>
  <si>
    <t>β. ΔΗΜΟΤΙΚΗ ΕΝΟΤΗΤΑ ΚΑΜΕΝΩΝ ΒΟΥΡΛΩΝ</t>
  </si>
  <si>
    <t>β. ΔΗΜΟΤΙΚΗ ΕΝΟΤΗΤΑ ΕΡΕΤΡΙΑΣ</t>
  </si>
  <si>
    <t>3. ΔΗΜΟΣ ΙΣΤΙΑΙΑΣ - ΑΙΔΗΨΟΥ (Έδρα: Ιστιαία)</t>
  </si>
  <si>
    <t>α. ΔΗΜΟΤΙΚΗ ΕΝΟΤΗΤΑ ΑΙΔΗΨΟΥ</t>
  </si>
  <si>
    <t>β. ΔΗΜΟΤΙΚΗ ΕΝΟΤΗΤΑ ΜΕΔΕΩΝΟΣ</t>
  </si>
  <si>
    <t>α. ΔΗΜΟΤΙΚΗ ΕΝΟΤΗΤΑ ΑΜΠΕΛΩΝΟΣ</t>
  </si>
  <si>
    <t>β. ΔΗΜΟΤΙΚΗ ΕΝΟΤΗΤΑ ΣΙΒΡΙΤΟΥ</t>
  </si>
  <si>
    <t>3. ΔΗΜΟΣ ΗΡΩΙΚΗΣ ΠΟΛΕΩΣ ΝΑΟΥΣΑΣ (Έδρα: Νάουσα)</t>
  </si>
  <si>
    <t>2. ΔΗΜΟΣ ΔΥΤΙΚΗΣ ΑΧΑΪΑΣ (Έδρα: Κάτω Αχαϊα)</t>
  </si>
  <si>
    <t>α. ΔΗΜΟΤΙΚΗ ΕΝΟΤΗΤΑ ΆΣΣΟΥ - ΛΕΧΑΙΟΥ</t>
  </si>
  <si>
    <t>3. ΔΗΜΟΣ ΛΟΥΤΡΑΚΙΟΥ - ΠΕΡΑΧΩΡΑΣ - ΑΓ. ΘΕΟΔΩΡΩΝ (Έδρα: Λουτράκι, Ιστορική έδρα: Περαχώρα)</t>
  </si>
  <si>
    <t>ζ. ΔΗΜΟΤΙΚΗ ΕΝΟΤΗΤΑ ΣΠΑΡΤΙΑΤΩΝ</t>
  </si>
  <si>
    <t>5. ΔΗΜΟΣ ΣΑΛΑΜΙΝΑΣ (Έδρα: Σαλαμίνα)</t>
  </si>
  <si>
    <t>2. ΔΗΜΟΣ ΗΡΩΙΚΗΣ ΝΗΣΟΥ ΚΑΣΟΥ (Έδρα: Κάσος/Φρύ)</t>
  </si>
  <si>
    <t>Μ4. ΠΕΡΙΦΕΡΕΙΑΚΗ ΕΝΟΤΗΤΑ ΚΑΡΠΑΘΟΥ - ΗΡΩΙΚΗΣ ΝΗΣΟΥ ΚΑΣΟΥ</t>
  </si>
  <si>
    <t>3. ΔΗΜΟΣ ΗΡΩΙΚΗΣ ΝΗΣΟΥ ΨΑΡΩΝ (Έδρα: Ψαρά,τα)</t>
  </si>
  <si>
    <t>β. ΔΗΜΟΤΙΚΗ ΕΝΟΤΗΤΑ ΒΕΡΔΙΚΟΥΣΣΗΣ</t>
  </si>
  <si>
    <t>β. ΔΗΜΟΤΙΚΗ ΕΝΟΤΗΤΑ ΔΥΣΤΙΩΝ</t>
  </si>
  <si>
    <t>1. ΔΗΜΟΣ ΔΥΤΙΚΗΣ ΛΕΣΒΟΥ (Έδρα: Καλλονή)</t>
  </si>
  <si>
    <t>2. ΔΗΜΟΣ ΜΥΤΙΛΗΝΗΣ (Έδρα: Μυτιλήνη)</t>
  </si>
  <si>
    <t>β. ΔΗΜΟΤΙΚΗ ΕΝΟΤΗΤΑ ΕΡΕΣΟΥ-ΑΝΤΙΣΣΗΣ</t>
  </si>
  <si>
    <t>γ. ΔΗΜΟΤΙΚΗ ΕΝΟΤΗΤΑ ΚΑΛΛΟΝΗΣ</t>
  </si>
  <si>
    <t>δ. ΔΗΜΟΤΙΚΗ ΕΝΟΤΗΤΑ ΜΑΝΤΑΜΑΔΟΥ</t>
  </si>
  <si>
    <t>ε. ΔΗΜΟΤΙΚΗ ΕΝΟΤΗΤΑ ΜΗΘΥΜΝΑΣ</t>
  </si>
  <si>
    <t>ζ. ΔΗΜΟΤΙΚΗ ΕΝΟΤΗΤΑ ΠΕΤΡΑΣ</t>
  </si>
  <si>
    <t>η. ΔΗΜΟΤΙΚΗ ΕΝΟΤΗΤΑ ΠΟΛΙΧΝΙΤΟΥ</t>
  </si>
  <si>
    <t>α. ΔΗΜΟΤΙΚΗ ΕΝΟΤΗΤΑ ΑΓΙΑΣΟΥ</t>
  </si>
  <si>
    <t>β. ΔΗΜΟΤΙΚΗ ΕΝΟΤΗΤΑ ΓΕΡΑΣ</t>
  </si>
  <si>
    <t>γ. ΔΗΜΟΤΙΚΗ ΕΝΟΤΗΤΑ ΕΥΕΡΓΕΤΟΥΛΑ</t>
  </si>
  <si>
    <t>ε. ΔΗΜΟΤΙΚΗ ΕΝΟΤΗΤΑ ΜΥΤΙΛΗΝΗΣ</t>
  </si>
  <si>
    <t>ζ. ΔΗΜΟΤΙΚΗ ΕΝΟΤΗΤΑ ΠΛΩΜΑΡΙΟΥ</t>
  </si>
  <si>
    <t>4. ΔΗΜΟΣ ΠΑΞΩΝ (Έδρα: Γάιος)</t>
  </si>
  <si>
    <t>1. ΔΗΜΟΣ ΒΟΡΕΙΑΣ ΚΕΡΚΥΡΑΣ (Έδρα: Αχαράβη)</t>
  </si>
  <si>
    <t>2. ΔΗΜΟΣ ΚΕΝΤΡΙΚΗΣ ΚΕΡΚΥΡΑΣ ΚΑΙ ΔΙΑΠΟΝΤΙΩΝ ΝΗΣΩΝ (Έδρα: Κέρκυρα)</t>
  </si>
  <si>
    <t>3. ΔΗΜΟΣ ΝΟΤΙΑΣ ΚΕΡΚΥΡΑΣ (Έδρα: Λευκίμμη)</t>
  </si>
  <si>
    <t>β. ΔΗΜΟΤΙΚΗ ΕΝΟΤΗΤΑ ΕΣΠΕΡΙΩΝ</t>
  </si>
  <si>
    <t>γ. ΔΗΜΟΤΙΚΗ ΕΝΟΤΗΤΑ ΘΙΝΑΛΙΟΥ</t>
  </si>
  <si>
    <t>δ. ΔΗΜΟΤΙΚΗ ΕΝΟΤΗΤΑ ΚΑΣΣΩΠΑΙΩΝ</t>
  </si>
  <si>
    <t>α. ΔΗΜΟΤΙΚΗ ΕΝΟΤΗΤΑ ΑΧΙΛΛΕΙΩΝ</t>
  </si>
  <si>
    <t>β. ΔΗΜΟΤΙΚΗ ΕΝΟΤΗΤΑ ΕΡΕΙΚΟΥΣΣΗΣ</t>
  </si>
  <si>
    <t>γ. ΔΗΜΟΤΙΚΗ ΕΝΟΤΗΤΑ ΚΕΡΚΥΡΑΙΩΝ</t>
  </si>
  <si>
    <t>δ. ΔΗΜΟΤΙΚΗ ΕΝΟΤΗΤΑ ΜΑΘΡΑΚΙΟΥ</t>
  </si>
  <si>
    <t>ε. ΔΗΜΟΤΙΚΗ ΕΝΟΤΗΤΑ ΟΘΩΝΩΝ</t>
  </si>
  <si>
    <t>ζ. ΔΗΜΟΤΙΚΗ ΕΝΟΤΗΤΑ ΠΑΛΑΙΟΚΑΣΤΡΙΤΩΝ</t>
  </si>
  <si>
    <t>η. ΔΗΜΟΤΙΚΗ ΕΝΟΤΗΤΑ ΠΑΡΕΛΙΩΝ</t>
  </si>
  <si>
    <t>θ. ΔΗΜΟΤΙΚΗ ΕΝΟΤΗΤΑ ΦΑΙΑΚΩΝ</t>
  </si>
  <si>
    <t>α. ΔΗΜΟΤΙΚΗ ΕΝΟΤΗΤΑ ΚΟΡΙΣΣΙΩΝ</t>
  </si>
  <si>
    <t>β. ΔΗΜΟΤΙΚΗ ΕΝΟΤΗΤΑ ΛΕΥΚΙΜΜΑΙΩΝ</t>
  </si>
  <si>
    <t>γ. ΔΗΜΟΤΙΚΗ ΕΝΟΤΗΤΑ ΜΕΛΙΤΕΙΕΩΝ</t>
  </si>
  <si>
    <t>1. ΔΗΜΟΣ ΑΡΓΟΣΤΟΛΙΟΥ (Έδρα: Αργοστόλι)</t>
  </si>
  <si>
    <t>2. ΔΗΜΟΣ ΛΗΞΟΥΡΙΟΥ (Έδρα: Ληξούρι)</t>
  </si>
  <si>
    <t>γ. ΔΗΜΟΤΙΚΗ ΕΝΟΤΗΤΑ ΛΕΙΒΑΘΟΥΣ</t>
  </si>
  <si>
    <t>δ. ΔΗΜΟΤΙΚΗ ΕΝΟΤΗΤΑ ΟΜΑΛΩΝ</t>
  </si>
  <si>
    <t>3. ΔΗΜΟΣ ΣΑΜΗΣ (Έδρα: Σάμη)</t>
  </si>
  <si>
    <t>α. ΔΗΜΟΤΙΚΗ ΕΝΟΤΗΤΑ ΕΡΙΣΟΥ</t>
  </si>
  <si>
    <t>β. ΔΗΜΟΤΙΚΗ ΕΝΟΤΗΤΑ ΠΥΛΑΡΕΩΝ</t>
  </si>
  <si>
    <t>γ. ΔΗΜΟΤΙΚΗ ΕΝΟΤΗΤΑ ΣΑΜΗΣ</t>
  </si>
  <si>
    <t>1. ΔΗΜΟΣ ΑΝΑΤΟΛΙΚΗΣ ΣΑΜΟΥ (Έδρα: Σάμος, Ιστορική έδρα: Πυθαγόρειο)</t>
  </si>
  <si>
    <t>β. ΔΗΜΟΤΙΚΗ ΕΝΟΤΗΤΑ ΠΥΘΑΓΟΡΕΙΟΥ</t>
  </si>
  <si>
    <t>2. ΔΗΜΟΣ ΔΥΤΙΚΗΣ ΣΑΜΟΥ (Έδρα: Καρλόβασι)</t>
  </si>
  <si>
    <t>β. ΔΗΜΟΤΙΚΗ ΕΝΟΤΗΤΑ ΜΑΡΑΘΟΚΑΜΠΟΥ</t>
  </si>
  <si>
    <t>4. ΔΗΜΟΣ ΣΕΡΒΙΩΝ (Έδρα: Σέρβια)</t>
  </si>
  <si>
    <t>5. ΔΗΜΟΣ ΒΕΛΒΕΝΤΟΥ (Έδρα: Βελβεντό)</t>
  </si>
  <si>
    <t>α. ΔΗΜΟΤΙΚΗ ΕΝΟΤΗΤΑ ΚΑΜΒΟΥΝΙΩΝ</t>
  </si>
  <si>
    <t>β. ΔΗΜΟΤΙΚΗ ΕΝΟΤΗΤΑ ΛΙΒΑΔΕΡΟΥ</t>
  </si>
  <si>
    <t>γ. ΔΗΜΟΤΙΚΗ ΕΝΟΤΗΤΑ ΣΕΡΒΙΩΝ</t>
  </si>
  <si>
    <t>2. ΔΗΜΟΣ ΓΕΩΡΓΙΟΥ ΚΑΡΑΪΣΚΑΚΗ (Έδρα: Άνω Καλεντίνη Ιστορική Έδρα: Πηγές Τετραφυλίας)</t>
  </si>
  <si>
    <t>3. ΔΗΜΟΣ ΝΙΚΑΙΑΣ - ΑΓΙΟΥ ΙΩΑΝΝΗ ΡΕΝΤΗ (Έδρα: Νίκαια)</t>
  </si>
  <si>
    <t>β. ΔΗΜΟΤΙΚΗ ΕΝΟΤΗΤΑ ΛΑΡΙΣΣΟΥ</t>
  </si>
  <si>
    <t>1. ΔΗΜΟΣ ΑΛΙΑΡΤΟΥ - ΘΕΣΠΙΕΩΝ (Έδρα: Αλίαρτος, Ιστορική Έδρα: Άσκρη)</t>
  </si>
  <si>
    <t>2. ΔΗΜΟΣ ΔΙΣΤΟΜΟΥ - ΑΡΑΧΟΒΑΣ - ΑΝΤΙΚΥΡΑΣ (Έδρα: Δίστομο)</t>
  </si>
  <si>
    <t>γ. ΔΗΜΟΤΙΚΗ ΕΝΟΤΗΤΑ ΚΑΣΤΡΟΥ - ΚΥΛΛΗΝΗΣ</t>
  </si>
  <si>
    <t>α. ΔΗΜΟΤΙΚΗ ΕΝΟΤΗΤΑ ΚΑΡΛΟΒΑΣΙΩΝ</t>
  </si>
  <si>
    <t>γ. ΔΗΜΟΤΙΚΗ ΕΝΟΤΗΤΑ ΚΑΛΛΙΝΔΟΙΩΝ</t>
  </si>
  <si>
    <t>γ. ΔΗΜΟΤΙΚΗ ΕΝΟΤΗΤΑ ΣΤΡΥΜΟΝΙΚΟΥ</t>
  </si>
  <si>
    <t>γ. ΔΗΜΟΤΙΚΗ ΕΝΟΤΗΤΑ ΣΤΑΓΙΡΩΝ - ΑΚΑΝΘΟΥ</t>
  </si>
  <si>
    <t>ζ. ΔΗΜΟΤΙΚΗ ΕΝΟΤΗΤΑ ΣΥΡΡΑΚΟΥ</t>
  </si>
  <si>
    <t>ε. ΔΗΜΟΤΙΚΗ ΕΝΟΤΗΤΑ ΠΑΣΑΡΩΝΟΣ</t>
  </si>
  <si>
    <t>α. ΔΗΜΟΤΙΚΗ ΕΝΟΤΗΤΑ ΟΙΧΑΛΙΑΣ</t>
  </si>
  <si>
    <t>γ. ΔΗΜΟΤΙΚΗ ΕΝΟΤΗΤΑ ΚΛΕΙΤΟΡΟΣ</t>
  </si>
  <si>
    <t>β. ΔΗΜΟΤΙΚΗ ΕΝΟΤΗΤΑ ΣΠΑΤΩΝ - ΛΟΥΤΣΑΣ</t>
  </si>
  <si>
    <t>α. ΔΗΜΟΤΙΚΗ ΕΝΟΤΗΤΑ ΑΡΤΕΜΙΔΟΣ (ΛΟΥΤΣΑΣ)</t>
  </si>
  <si>
    <t>β. ΔΗΜΟΤΙΚΗ ΕΝΟΤΗΤΑ ΚΑΝΤΑΝΟΥ</t>
  </si>
  <si>
    <t>α. ΔΗΜΟΤΙΚΗ ΕΝΟΤΗΤΑ ΓΟΡΓΟΛΑΪΝΗ</t>
  </si>
  <si>
    <t>8. ΔΗΜΟΣ ΠΑΙΑΝΙΑΣ (Έδρα: Παιανία)</t>
  </si>
  <si>
    <t>1. ΔΗΜΟΣ ΔΟΞΑΤΟΥ (Έδρα: Καλαμπάκι, Ιστορική έδρα : Δοξάτο)</t>
  </si>
  <si>
    <t>4. ΔΗΜΟΣ ΘΕΡΜΑΪΚΟΥ (Έδρα: Περαία, Ιστορική έδρα : Επανομή)</t>
  </si>
  <si>
    <t>4. ΔΗΜΟΣ ΝΟΤΙΟΥ ΠΗΛΙΟΥ (Έδρα: Αργαλαστή, Ιστορική έδρα : Τρίκερι)</t>
  </si>
  <si>
    <t>1. ΔΗΜΟΣ ΖΑΚΥΝΘΟΥ (Έδρα: Ζάκυνθος, Ιστορική έδρα : Μπόχαλη)</t>
  </si>
  <si>
    <t>Α. ΠΕΡΙΦΕΡΕΙΑ ΑΝΑΤΟΛΙΚΗΣ ΜΑΚΕΔΟΝΙΑΣ ΚΑΙ ΘΡΑΚΗΣ</t>
  </si>
  <si>
    <t>Λ. ΠΕΡΙΦΕΡΕΙΑ ΒΟΡΕΙΟΥ ΑΙΓΑΙΟΥ</t>
  </si>
  <si>
    <t>2. ΔΗΜΟΣ ΕΠΙΔΑΥΡΟΥ (Έδρα: Λυγουριό Ιστορική Έδρα: Αρχαία Επίδαυρος)</t>
  </si>
  <si>
    <t>α. ΔΗΜΟΤΙΚΗ ΕΝΟΤΗΤΑ ΑΝΘΟΥΣΗΣ</t>
  </si>
  <si>
    <t>7. ΔΗΜΟΣ ΜΑΡΚΟΠΟΥΛΟΥ ΜΕΣΟΓΑΙΑΣ (Έδρα: Μαρκόπουλο Μεσογαίας)</t>
  </si>
  <si>
    <t>Δημοτική Κοινότητα Κατασταρίου</t>
  </si>
  <si>
    <t>Δημοτική Κοινότητα Αγίου Δημητρίου</t>
  </si>
  <si>
    <t>Δημοτική Κοινότητα Αλικανά</t>
  </si>
  <si>
    <t>Δημοτική Κοινότητα Άνω Γερακαρίου</t>
  </si>
  <si>
    <t>Δημοτική Κοινότητα Καλλιθέας</t>
  </si>
  <si>
    <t>Δημοτική Κοινότητα Κάτω Γερακαρίου</t>
  </si>
  <si>
    <t>Δημοτική Κοινότητα Μέσου Γερακαρίου</t>
  </si>
  <si>
    <t>Δημοτική Κοινότητα Πηγαδακίων</t>
  </si>
  <si>
    <t>Δημοτική Κοινότητα Σκουληκάδου</t>
  </si>
  <si>
    <t>Δημοτική Κοινότητα Αγίου Κηρύκου</t>
  </si>
  <si>
    <t>Δημοτική Κοινότητα Βανάτου</t>
  </si>
  <si>
    <t>Δημοτική Κοινότητα Καλιπάδου</t>
  </si>
  <si>
    <t>Δημοτική Κοινότητα Κυψέλης</t>
  </si>
  <si>
    <t>Δημοτική Κοινότητα Πλάνου</t>
  </si>
  <si>
    <t>Δημοτική Κοινότητα Σαρακηνάδου</t>
  </si>
  <si>
    <t>Δημοτική Κοινότητα Τραγακίου</t>
  </si>
  <si>
    <t>Δημοτική Κοινότητα Αγίας Μαρίνης</t>
  </si>
  <si>
    <t>Δημοτική Κοινότητα Αγίου Λέοντος</t>
  </si>
  <si>
    <t>Δημοτική Κοινότητα Αγίων Πάντων</t>
  </si>
  <si>
    <t>Δημοτική Κοινότητα Βουγιάτου</t>
  </si>
  <si>
    <t>Δημοτική Κοινότητα Γαλάρου (τ. Μεγάλου Γαλάρου)</t>
  </si>
  <si>
    <t>Δημοτική Κοινότητα Γυρίου</t>
  </si>
  <si>
    <t>Δημοτική Κοινότητα Κοιλιωμένου (Αγίου Νικολάου)</t>
  </si>
  <si>
    <t>Δημοτική Κοινότητα Λαγκαδακίων</t>
  </si>
  <si>
    <t>Δημοτική Κοινότητα Λαγωπόδου</t>
  </si>
  <si>
    <t>Δημοτική Κοινότητα Λούχας</t>
  </si>
  <si>
    <t>Δημοτική Κοινότητα Μαχαιράδου</t>
  </si>
  <si>
    <t>Δημοτική Κοινότητα Ρομιρίου</t>
  </si>
  <si>
    <t>Δημοτική Κοινότητα Φιολίτη</t>
  </si>
  <si>
    <t>Δημοτική Κοινότητα Αναφωνητρίας</t>
  </si>
  <si>
    <t>Δημοτική Κοινότητα Άνω Βολιμών</t>
  </si>
  <si>
    <t>Δημοτική Κοινότητα Βολιμών</t>
  </si>
  <si>
    <t>Δημοτική Κοινότητα Έξω Χώρας</t>
  </si>
  <si>
    <t>Δημοτική Κοινότητα Μαριών</t>
  </si>
  <si>
    <t>Δημοτική Κοινότητα Ορθονιών</t>
  </si>
  <si>
    <t>Δημοτική Κοινότητα Αμπελοκήπων</t>
  </si>
  <si>
    <t>Δημοτική Κοινότητα Γαϊτανίου</t>
  </si>
  <si>
    <t>Δημοτική Κοινότητα Ζακυνθίων</t>
  </si>
  <si>
    <t>Δημοτική Κοινότητα Αργασίου</t>
  </si>
  <si>
    <t>Δημοτική Κοινότητα Βασιλικού</t>
  </si>
  <si>
    <t>Δημοτική Κοινότητα Μποχάλης</t>
  </si>
  <si>
    <t>Δημοτική Κοινότητα Λιθακιάς</t>
  </si>
  <si>
    <t>Δημοτική Κοινότητα Μουζακίου</t>
  </si>
  <si>
    <t>Δημοτική Κοινότητα Παντοκράτορος</t>
  </si>
  <si>
    <t>Δημοτική Κοινότητα Αγαλά</t>
  </si>
  <si>
    <t>Δημοτική Κοινότητα Καλαμακίου</t>
  </si>
  <si>
    <t>Δημοτική Κοινότητα Κερίου</t>
  </si>
  <si>
    <t>Δημοτική Κοινότητα Ιθάκης</t>
  </si>
  <si>
    <t>Δημοτική Κοινότητα Ανωγής</t>
  </si>
  <si>
    <t>Δημοτική Κοινότητα Εξωγής</t>
  </si>
  <si>
    <t>Δημοτική Κοινότητα Κιονίου</t>
  </si>
  <si>
    <t>Δημοτική Κοινότητα Λεύκης</t>
  </si>
  <si>
    <t>Δημοτική Κοινότητα Περαχωρίου</t>
  </si>
  <si>
    <t>Δημοτική Κοινότητα Πλατρειθιά</t>
  </si>
  <si>
    <t>Δημοτική Κοινότητα Σταυρού</t>
  </si>
  <si>
    <t>Δημοτική Κοινότητα Αγίου Αθανασίου</t>
  </si>
  <si>
    <t>Δημοτική Κοινότητα Αγρού</t>
  </si>
  <si>
    <t>Δημοτική Κοινότητα Αρκαδάδων</t>
  </si>
  <si>
    <t>Δημοτική Κοινότητα Αρμενάδων</t>
  </si>
  <si>
    <t>Δημοτική Κοινότητα Αφιώνος</t>
  </si>
  <si>
    <t>Δημοτική Κοινότητα Δάφνης</t>
  </si>
  <si>
    <t>Δημοτική Κοινότητα Δροσάτου</t>
  </si>
  <si>
    <t>Δημοτική Κοινότητα Καββαδάδων</t>
  </si>
  <si>
    <t>Δημοτική Κοινότητα Καστελλάνων Γύρου</t>
  </si>
  <si>
    <t>Δημοτική Κοινότητα Μεσαριάς</t>
  </si>
  <si>
    <t>Δημοτική Κοινότητα Πάγων</t>
  </si>
  <si>
    <t>Δημοτική Κοινότητα Ραχτάδων</t>
  </si>
  <si>
    <t>Δημοτική Κοινότητα Χωρεπισκόπων</t>
  </si>
  <si>
    <t>Δημοτική Κοινότητα Αυλιωτών</t>
  </si>
  <si>
    <t>Δημοτική Κοινότητα Καρουσάδων</t>
  </si>
  <si>
    <t>Δημοτική Κοινότητα Μαγουλάδων</t>
  </si>
  <si>
    <t>Δημοτική Κοινότητα Αγίων Δούλων</t>
  </si>
  <si>
    <t>Δημοτική Κοινότητα Αγραφών</t>
  </si>
  <si>
    <t>Δημοτική Κοινότητα Αντιπερνών</t>
  </si>
  <si>
    <t>Δημοτική Κοινότητα Βαλανείου</t>
  </si>
  <si>
    <t>Δημοτική Κοινότητα Βελονάδων</t>
  </si>
  <si>
    <t>Δημοτική Κοινότητα Καβαλλουρίου</t>
  </si>
  <si>
    <t>Δημοτική Κοινότητα Περουλάδων</t>
  </si>
  <si>
    <t>Δημοτική Κοινότητα Σιδαρίου</t>
  </si>
  <si>
    <t>Δημοτική Κοινότητα Νυμφών</t>
  </si>
  <si>
    <t>Δημοτική Κοινότητα Αγίου Παντελεήμονα</t>
  </si>
  <si>
    <t>Δημοτική Κοινότητα Επισκέψεως</t>
  </si>
  <si>
    <t>Δημοτική Κοινότητα Κληματιάς</t>
  </si>
  <si>
    <t>Δημοτική Κοινότητα Λαυκίου</t>
  </si>
  <si>
    <t>Δημοτική Κοινότητα Λουτσών</t>
  </si>
  <si>
    <t>Δημοτική Κοινότητα Ξανθάτων</t>
  </si>
  <si>
    <t>Δημοτική Κοινότητα Περιθείας</t>
  </si>
  <si>
    <t>Δημοτική Κοινότητα Πεταλείας</t>
  </si>
  <si>
    <t>Δημοτική Κοινότητα Σφακερών</t>
  </si>
  <si>
    <t>Δημοτική Κοινότητα Κασσιόπης</t>
  </si>
  <si>
    <t>Δημοτική Κοινότητα Γιμαρίου</t>
  </si>
  <si>
    <t>Δημοτική Κοινότητα Νησακίου</t>
  </si>
  <si>
    <t>Δημοτική Κοινότητα Σινιών</t>
  </si>
  <si>
    <t>Δημοτική Κοινότητα Βιρού</t>
  </si>
  <si>
    <t>Δημοτική Κοινότητα Γαστουρίου</t>
  </si>
  <si>
    <t>Δημοτική Κοινότητα Κυνοπιαστών</t>
  </si>
  <si>
    <t>Δημοτική Κοινότητα Αγίου Προκοπίου</t>
  </si>
  <si>
    <t>Δημοτική Κοινότητα Αγίων Δέκα</t>
  </si>
  <si>
    <t>Δημοτική Κοινότητα Άνω Γαρούνας</t>
  </si>
  <si>
    <t>Δημοτική Κοινότητα Βαρυπατάδων</t>
  </si>
  <si>
    <t>Δημοτική Κοινότητα Καλαφατιώνων</t>
  </si>
  <si>
    <t>Δημοτική Κοινότητα Καμάρας</t>
  </si>
  <si>
    <t>Δημοτική Κοινότητα Καστελλάνων Μέσης</t>
  </si>
  <si>
    <t>Δημοτική Κοινότητα Κάτω Γαρούνας</t>
  </si>
  <si>
    <t>Δημοτική Κοινότητα Κουραμάδων</t>
  </si>
  <si>
    <t>Δημοτική Κοινότητα Μπενιτσών</t>
  </si>
  <si>
    <t>Δημοτική Κοινότητα Ερεικούσσης</t>
  </si>
  <si>
    <t>Δημοτική Κοινότητα Αλεπούς</t>
  </si>
  <si>
    <t>Δημοτική Κοινότητα Καναλίου</t>
  </si>
  <si>
    <t>Δημοτική Κοινότητα Κερκυραίων</t>
  </si>
  <si>
    <t>Δημοτική Κοινότητα Εβροπούλων</t>
  </si>
  <si>
    <t>Δημοτική Κοινότητα Μαθρακίου</t>
  </si>
  <si>
    <t>Δημοτική Κοινότητα Οθωνών</t>
  </si>
  <si>
    <t>Δημοτική Κοινότητα Λιαπάδων</t>
  </si>
  <si>
    <t>Δημοτική Κοινότητα Αλειμματάδων</t>
  </si>
  <si>
    <t>Δημοτική Κοινότητα Γαρδελάδων</t>
  </si>
  <si>
    <t>Δημοτική Κοινότητα Δουκάδων</t>
  </si>
  <si>
    <t>Δημοτική Κοινότητα Κρήνης</t>
  </si>
  <si>
    <t>Δημοτική Κοινότητα Λακώνων</t>
  </si>
  <si>
    <t>Δημοτική Κοινότητα Μακράδων</t>
  </si>
  <si>
    <t>Δημοτική Κοινότητα Σκριπερού</t>
  </si>
  <si>
    <t>Δημοτική Κοινότητα Σιναράδων</t>
  </si>
  <si>
    <t>Δημοτική Κοινότητα Αγίου Ιωάννου</t>
  </si>
  <si>
    <t>Δημοτική Κοινότητα Άφρας</t>
  </si>
  <si>
    <t>Δημοτική Κοινότητα Βάτου</t>
  </si>
  <si>
    <t>Δημοτική Κοινότητα Γιαννάδων</t>
  </si>
  <si>
    <t>Δημοτική Κοινότητα Κανακάδων</t>
  </si>
  <si>
    <t>Δημοτική Κοινότητα Κοκκινίου</t>
  </si>
  <si>
    <t>Δημοτική Κοινότητα Κομπιτσίου</t>
  </si>
  <si>
    <t>Δημοτική Κοινότητα Μαρμάρου</t>
  </si>
  <si>
    <t>Δημοτική Κοινότητα Πέλεκα</t>
  </si>
  <si>
    <t>Δημοτική Κοινότητα Άνω Κορακιάνας</t>
  </si>
  <si>
    <t>Δημοτική Κοινότητα Κάτω Κορακιάνας</t>
  </si>
  <si>
    <t>Δημοτική Κοινότητα Αγίου Μάρκου</t>
  </si>
  <si>
    <t>Δημοτική Κοινότητα Ζυγού</t>
  </si>
  <si>
    <t>Δημοτική Κοινότητα Σγουράδων</t>
  </si>
  <si>
    <t>Δημοτική Κοινότητα Σπαρτύλα</t>
  </si>
  <si>
    <t>Δημοτική Κοινότητα Σωκρακίου</t>
  </si>
  <si>
    <t>Δημοτική Κοινότητα Αργυράδων</t>
  </si>
  <si>
    <t>Δημοτική Κοινότητα Περιβολίου</t>
  </si>
  <si>
    <t>Δημοτική Κοινότητα Αγίου Νικολάου</t>
  </si>
  <si>
    <t>Δημοτική Κοινότητα Βασιλατίκων</t>
  </si>
  <si>
    <t>Δημοτική Κοινότητα Κουσπάδων</t>
  </si>
  <si>
    <t>Δημοτική Κοινότητα Πετριτής</t>
  </si>
  <si>
    <t>Δημοτική Κοινότητα Λευκίμμης</t>
  </si>
  <si>
    <t>Δημοτική Κοινότητα Νεοχωρίου</t>
  </si>
  <si>
    <t>Δημοτική Κοινότητα Άνω Λευκίμμης</t>
  </si>
  <si>
    <t>Δημοτική Κοινότητα Βιταλάδων</t>
  </si>
  <si>
    <t>Δημοτική Κοινότητα Αγίου Ματθαίου</t>
  </si>
  <si>
    <t>Δημοτική Κοινότητα Χλομού</t>
  </si>
  <si>
    <t>Δημοτική Κοινότητα Άνω Παυλιάνας</t>
  </si>
  <si>
    <t>Δημοτική Κοινότητα Βουνιατάδων</t>
  </si>
  <si>
    <t>Δημοτική Κοινότητα Κάτω Παυλιάνας</t>
  </si>
  <si>
    <t>Δημοτική Κοινότητα Μοραΐτικων</t>
  </si>
  <si>
    <t>Δημοτική Κοινότητα Πεντατίου</t>
  </si>
  <si>
    <t>Δημοτική Κοινότητα Στρογγυλής</t>
  </si>
  <si>
    <t>Δημοτική Κοινότητα Χλοματιανών</t>
  </si>
  <si>
    <t>Δημοτική Κοινότητα Γαΐου</t>
  </si>
  <si>
    <t>Δημοτική Κοινότητα Λάκκας</t>
  </si>
  <si>
    <t>Δημοτική Κοινότητα Λογγού</t>
  </si>
  <si>
    <t>Δημοτική Κοινότητα Μαγαζιών</t>
  </si>
  <si>
    <t>Δημοτική Κοινότητα Αργοστολίου</t>
  </si>
  <si>
    <t>Δημοτική Κοινότητα Αγκώνος</t>
  </si>
  <si>
    <t>Δημοτική Κοινότητα Δαυγάτων</t>
  </si>
  <si>
    <t>Δημοτική Κοινότητα Διλινάτων</t>
  </si>
  <si>
    <t>Δημοτική Κοινότητα Ζόλων</t>
  </si>
  <si>
    <t>Δημοτική Κοινότητα Θηναίας</t>
  </si>
  <si>
    <t>Δημοτική Κοινότητα Κουρουκλάτων</t>
  </si>
  <si>
    <t>Δημοτική Κοινότητα Νυφίου</t>
  </si>
  <si>
    <t>Δημοτική Κοινότητα Τρωιανάτων</t>
  </si>
  <si>
    <t>Δημοτική Κοινότητα Φαρακλάτων</t>
  </si>
  <si>
    <t>Δημοτική Κοινότητα Φάρσων</t>
  </si>
  <si>
    <t>Δημοτική Κοινότητα Πόρου</t>
  </si>
  <si>
    <t>Δημοτική Κοινότητα Αγίας Ειρήνης</t>
  </si>
  <si>
    <t>Δημοτική Κοινότητα Αργινίων</t>
  </si>
  <si>
    <t>Δημοτική Κοινότητα Βαλεριάνου</t>
  </si>
  <si>
    <t>Δημοτική Κοινότητα Μαρκοπούλου</t>
  </si>
  <si>
    <t>Δημοτική Κοινότητα Μαυράτων</t>
  </si>
  <si>
    <t>Δημοτική Κοινότητα Ξενοπούλου</t>
  </si>
  <si>
    <t>Δημοτική Κοινότητα Πάστρας</t>
  </si>
  <si>
    <t>Δημοτική Κοινότητα Σκάλας</t>
  </si>
  <si>
    <t>Δημοτική Κοινότητα Χιονάτων</t>
  </si>
  <si>
    <t>Δημοτική Κοινότητα Βλαχάτων Εικοσιμίας</t>
  </si>
  <si>
    <t>Δημοτική Κοινότητα Καραβάδου</t>
  </si>
  <si>
    <t>Δημοτική Κοινότητα Κεραμειών</t>
  </si>
  <si>
    <t>Δημοτική Κοινότητα Λακήθρας</t>
  </si>
  <si>
    <t>Δημοτική Κοινότητα Λουρδάτων</t>
  </si>
  <si>
    <t>Δημοτική Κοινότητα Μεταξάτων</t>
  </si>
  <si>
    <t>Δημοτική Κοινότητα Μουσάτων</t>
  </si>
  <si>
    <t>Δημοτική Κοινότητα Περατάτων</t>
  </si>
  <si>
    <t>Δημοτική Κοινότητα Πεσάδας</t>
  </si>
  <si>
    <t>Δημοτική Κοινότητα Σβορωνάτων</t>
  </si>
  <si>
    <t>Δημοτική Κοινότητα Σπαρτιών</t>
  </si>
  <si>
    <t>Δημοτική Κοινότητα Ομαλών</t>
  </si>
  <si>
    <t>Δημοτική Κοινότητα Ληξουρίου</t>
  </si>
  <si>
    <t>Δημοτική Κοινότητα Αγίας Θέκλης</t>
  </si>
  <si>
    <t>Δημοτική Κοινότητα Αθέρος</t>
  </si>
  <si>
    <t>Δημοτική Κοινότητα Δαμουλιανάτων</t>
  </si>
  <si>
    <t>Δημοτική Κοινότητα Καμιναράτων</t>
  </si>
  <si>
    <t>Δημοτική Κοινότητα Κατωγής</t>
  </si>
  <si>
    <t>Δημοτική Κοινότητα Κοντογενάδας</t>
  </si>
  <si>
    <t>Δημοτική Κοινότητα Κουβαλάτων</t>
  </si>
  <si>
    <t>Δημοτική Κοινότητα Μονοπολάτων</t>
  </si>
  <si>
    <t>Δημοτική Κοινότητα Ριφίου</t>
  </si>
  <si>
    <t>Δημοτική Κοινότητα Σκινέως</t>
  </si>
  <si>
    <t>Δημοτική Κοινότητα Σουλλάρων</t>
  </si>
  <si>
    <t>Δημοτική Κοινότητα Φαβατάτων</t>
  </si>
  <si>
    <t>Δημοτική Κοινότητα Χαβδάτων</t>
  </si>
  <si>
    <t>Δημοτική Κοινότητα Χαβριάτων</t>
  </si>
  <si>
    <t>Δημοτική Κοινότητα Αντιπάτων Ερίσου</t>
  </si>
  <si>
    <t>Δημοτική Κοινότητα Άσου</t>
  </si>
  <si>
    <t>Δημοτική Κοινότητα Βαρέος</t>
  </si>
  <si>
    <t>Δημοτική Κοινότητα Βασιλικιάδων</t>
  </si>
  <si>
    <t>Δημοτική Κοινότητα Καρυάς</t>
  </si>
  <si>
    <t>Δημοτική Κοινότητα Κοθρέα</t>
  </si>
  <si>
    <t>Δημοτική Κοινότητα Κομιτάτων</t>
  </si>
  <si>
    <t>Δημοτική Κοινότητα Μεσοβουνίων</t>
  </si>
  <si>
    <t>Δημοτική Κοινότητα Πατρικάτων</t>
  </si>
  <si>
    <t>Δημοτική Κοινότητα Πλαγιάς</t>
  </si>
  <si>
    <t>Δημοτική Κοινότητα Τουλιάτων</t>
  </si>
  <si>
    <t>Δημοτική Κοινότητα Φισκάρδου</t>
  </si>
  <si>
    <t>Δημοτική Κοινότητα Αγίας Ευφημίας</t>
  </si>
  <si>
    <t>Δημοτική Κοινότητα Διβαράτων</t>
  </si>
  <si>
    <t>Δημοτική Κοινότητα Μακρυωτίκων</t>
  </si>
  <si>
    <t>Δημοτική Κοινότητα Σάμης</t>
  </si>
  <si>
    <t>Δημοτική Κοινότητα Γριζάτων</t>
  </si>
  <si>
    <t>Δημοτική Κοινότητα Καραβομύλου</t>
  </si>
  <si>
    <t>Δημοτική Κοινότητα Πουλάτων</t>
  </si>
  <si>
    <t>Δημοτική Κοινότητα Πυργίου</t>
  </si>
  <si>
    <t>Δημοτική Κοινότητα Χαλιωτάτων</t>
  </si>
  <si>
    <t>Δημοτική Κοινότητα Αγίου Ηλία</t>
  </si>
  <si>
    <t>Δημοτική Κοινότητα Αγίου Πέτρου</t>
  </si>
  <si>
    <t>Δημοτική Κοινότητα Αθανίου</t>
  </si>
  <si>
    <t>Δημοτική Κοινότητα Βασιλικής</t>
  </si>
  <si>
    <t>Δημοτική Κοινότητα Βουρνικά</t>
  </si>
  <si>
    <t>Δημοτική Κοινότητα Δραγάνου</t>
  </si>
  <si>
    <t>Δημοτική Κοινότητα Ευγήρου</t>
  </si>
  <si>
    <t>Δημοτική Κοινότητα Κομηλίου</t>
  </si>
  <si>
    <t>Δημοτική Κοινότητα Κονταραίνης</t>
  </si>
  <si>
    <t>Δημοτική Κοινότητα Μαραντοχωρίου</t>
  </si>
  <si>
    <t>Δημοτική Κοινότητα Νικολή</t>
  </si>
  <si>
    <t>Δημοτική Κοινότητα Σύβρου</t>
  </si>
  <si>
    <t>Δημοτική Κοινότητα Χορτάτων</t>
  </si>
  <si>
    <t>Δημοτική Κοινότητα Νυδρίου</t>
  </si>
  <si>
    <t>Δημοτική Κοινότητα Βαυκερής</t>
  </si>
  <si>
    <t>Δημοτική Κοινότητα Βλυχού</t>
  </si>
  <si>
    <t>Δημοτική Κοινότητα Κατωχωρίου</t>
  </si>
  <si>
    <t>Δημοτική Κοινότητα Πλατυστόμων</t>
  </si>
  <si>
    <t>Δημοτική Κοινότητα Φτερνού</t>
  </si>
  <si>
    <t>Δημοτική Κοινότητα Χαραδιατίκων</t>
  </si>
  <si>
    <t>Δημοτική Κοινότητα Καλάμου (κατόπιν συγχώνευσης των δύο ΤΔ της Νήσου)</t>
  </si>
  <si>
    <t>Δημοτική Κοινότητα Εγκλουβής</t>
  </si>
  <si>
    <t>Δημοτική Κοινότητα Πηγαδησάνων</t>
  </si>
  <si>
    <t>Δημοτική Κοινότητα Καστού</t>
  </si>
  <si>
    <t>Δημοτική Κοινότητα Λευκάδος</t>
  </si>
  <si>
    <t>Δημοτική Κοινότητα Αγίου Νικήτα</t>
  </si>
  <si>
    <t>Δημοτική Κοινότητα Αλεξάνδρου</t>
  </si>
  <si>
    <t>Δημοτική Κοινότητα Απολπαίνης</t>
  </si>
  <si>
    <t>Δημοτική Κοινότητα Καλαμιτσίου</t>
  </si>
  <si>
    <t>Δημοτική Κοινότητα Καριωτών</t>
  </si>
  <si>
    <t>Δημοτική Κοινότητα Κατούνης</t>
  </si>
  <si>
    <t>Δημοτική Κοινότητα Τσουκαλάδων</t>
  </si>
  <si>
    <t>Δημοτική Κοινότητα Ασπρογερακάτων</t>
  </si>
  <si>
    <t>Δημοτική Κοινότητα Δρυμώνος</t>
  </si>
  <si>
    <t>Δημοτική Κοινότητα Εξανθείας</t>
  </si>
  <si>
    <t>Δημοτική Κοινότητα Καβάλου</t>
  </si>
  <si>
    <t>Δημοτική Κοινότητα Λαζαράτων</t>
  </si>
  <si>
    <t>Δημοτική Κοινότητα Πινακοχωρίου</t>
  </si>
  <si>
    <t>Δημοτική Κοινότητα Σπανοχωρίου</t>
  </si>
  <si>
    <t>Δημοτική Κοινότητα Βαθέως</t>
  </si>
  <si>
    <t>Δημοτική Κοινότητα Κατωμερίου</t>
  </si>
  <si>
    <t>Δημοτική Κοινότητα Σπαρτοχωρίου</t>
  </si>
  <si>
    <t>Δημοτική Κοινότητα Δοξάτου</t>
  </si>
  <si>
    <t>Δημοτική Κοινότητα Αγοράς</t>
  </si>
  <si>
    <t>Δημοτική Κοινότητα Κεφαλαρίου</t>
  </si>
  <si>
    <t>Δημοτική Κοινότητα Κυρίων</t>
  </si>
  <si>
    <t>Δημοτική Κοινότητα Πηγαδίων</t>
  </si>
  <si>
    <t>Δημοτική Κοινότητα Καλαμπακίου</t>
  </si>
  <si>
    <t>Δημοτική Κοινότητα Αγίας Παρασκευής</t>
  </si>
  <si>
    <t>Δημοτική Κοινότητα Καλαμώνος</t>
  </si>
  <si>
    <t>Δημοτική Κοινότητα Νεροφράκτου</t>
  </si>
  <si>
    <t>Δημοτική Κοινότητα Φτελιάς</t>
  </si>
  <si>
    <t>Δημοτική Κοινότητα Δράμας</t>
  </si>
  <si>
    <t>Δημοτική Κοινότητα Ξηροποτάμου</t>
  </si>
  <si>
    <t>Δημοτική Κοινότητα Χωριστής</t>
  </si>
  <si>
    <t>Δημοτική Κοινότητα Καλλιφύτου</t>
  </si>
  <si>
    <t>Δημοτική Κοινότητα Καλού Αγρού</t>
  </si>
  <si>
    <t>Δημοτική Κοινότητα Κουδουνίων</t>
  </si>
  <si>
    <t>Δημοτική Κοινότητα Λιβαδερού</t>
  </si>
  <si>
    <t>Δημοτική Κοινότητα Μακρυπλαγίου</t>
  </si>
  <si>
    <t>Δημοτική Κοινότητα Μαυροβάτου</t>
  </si>
  <si>
    <t>Δημοτική Κοινότητα Μικροχωρίου</t>
  </si>
  <si>
    <t>Δημοτική Κοινότητα Μοναστηρακίου</t>
  </si>
  <si>
    <t>Δημοτική Κοινότητα Μυλοποτάμου</t>
  </si>
  <si>
    <t>Δημοτική Κοινότητα Νικοτσάρας</t>
  </si>
  <si>
    <t>Δημοτική Κοινότητα Σιδηρονέρου</t>
  </si>
  <si>
    <t>Δημοτική Κοινότητα Σκαλωτής</t>
  </si>
  <si>
    <t>Δημοτική Κοινότητα Κάτω Νευροκοπίου</t>
  </si>
  <si>
    <t>Δημοτική Κοινότητα Αχλαδέας</t>
  </si>
  <si>
    <t>Δημοτική Κοινότητα Βαθυτόπου</t>
  </si>
  <si>
    <t>Δημοτική Κοινότητα Βώλακος</t>
  </si>
  <si>
    <t>Δημοτική Κοινότητα Γρανίτου</t>
  </si>
  <si>
    <t>Δημοτική Κοινότητα Δασωτού</t>
  </si>
  <si>
    <t>Δημοτική Κοινότητα Εξοχής</t>
  </si>
  <si>
    <t>Δημοτική Κοινότητα Καταφύτου</t>
  </si>
  <si>
    <t>Δημοτική Κοινότητα Κάτω Βροντούς</t>
  </si>
  <si>
    <t>Δημοτική Κοινότητα Λευκογείων</t>
  </si>
  <si>
    <t>Δημοτική Κοινότητα Μικροκλεισούρας</t>
  </si>
  <si>
    <t>Δημοτική Κοινότητα Μικρομηλέας</t>
  </si>
  <si>
    <t>Δημοτική Κοινότητα Οχυρού</t>
  </si>
  <si>
    <t>Δημοτική Κοινότητα Παγονερίου</t>
  </si>
  <si>
    <t>Δημοτική Κοινότητα Περιθωρίου</t>
  </si>
  <si>
    <t>Δημοτική Κοινότητα Ποταμών</t>
  </si>
  <si>
    <t>Δημοτική Κοινότητα Χρυσοκεφάλου</t>
  </si>
  <si>
    <t>Δημοτική Κοινότητα Αδριανής</t>
  </si>
  <si>
    <t>Δημοτική Κοινότητα Άνω Πυξαρίου</t>
  </si>
  <si>
    <t>Δημοτική Κοινότητα Νικηφόρου</t>
  </si>
  <si>
    <t>Δημοτική Κοινότητα Πλατανιάς</t>
  </si>
  <si>
    <t>Δημοτική Κοινότητα Πλατανόβρυσης</t>
  </si>
  <si>
    <t>Δημοτική Κοινότητα Πτελέας Πλατανιάς</t>
  </si>
  <si>
    <t>Δημοτική Κοινότητα Υψηλής Ράχης</t>
  </si>
  <si>
    <t>Δημοτική Κοινότητα Θόλου</t>
  </si>
  <si>
    <t>Δημοτική Κοινότητα Παρανεστίου</t>
  </si>
  <si>
    <t>Δημοτική Κοινότητα Σίλης</t>
  </si>
  <si>
    <t>Δημοτική Κοινότητα Προσοτσάνης</t>
  </si>
  <si>
    <t>Δημοτική Κοινότητα Ανθοχωρίου</t>
  </si>
  <si>
    <t>Δημοτική Κοινότητα Γραμμένης</t>
  </si>
  <si>
    <t>Δημοτική Κοινότητα Καλής Βρύσης</t>
  </si>
  <si>
    <t>Δημοτική Κοινότητα Κοκκινογείων</t>
  </si>
  <si>
    <t>Δημοτική Κοινότητα Μικροπόλεως</t>
  </si>
  <si>
    <t>Δημοτική Κοινότητα Πανοράματος</t>
  </si>
  <si>
    <t>Δημοτική Κοινότητα Πετρούσσης</t>
  </si>
  <si>
    <t>Δημοτική Κοινότητα Πύργων</t>
  </si>
  <si>
    <t>Δημοτική Κοινότητα Χαριτωμένης</t>
  </si>
  <si>
    <t>Δημοτική Κοινότητα Αργυρούπολις</t>
  </si>
  <si>
    <t>Δημοτική Κοινότητα Μαυρολεύκης</t>
  </si>
  <si>
    <t>Δημοτική Κοινότητα Μεγαλοκάμπου</t>
  </si>
  <si>
    <t>Δημοτική Κοινότητα Μικροκάμπου</t>
  </si>
  <si>
    <t>Δημοτική Κοινότητα Περιχώρας</t>
  </si>
  <si>
    <t>Δημοτική Κοινότητα Σιταγρών</t>
  </si>
  <si>
    <t>Δημοτική Κοινότητα Φωτολίβους</t>
  </si>
  <si>
    <t>Δημοτική Κοινότητα Αλεξανδρούπολης</t>
  </si>
  <si>
    <t>Δημοτική Κοινότητα Άβαντος</t>
  </si>
  <si>
    <t>Δημοτική Κοινότητα Αισύμης</t>
  </si>
  <si>
    <t>Δημοτική Κοινότητα Κίρκης</t>
  </si>
  <si>
    <t>Δημοτική Κοινότητα Μάκρης</t>
  </si>
  <si>
    <t>Δημοτική Κοινότητα Συκορράχης</t>
  </si>
  <si>
    <t>Δημοτική Κοινότητα Ανθείας</t>
  </si>
  <si>
    <t>Δημοτική Κοινότητα Δωρικού</t>
  </si>
  <si>
    <t>Δημοτική Κοινότητα Λουτρού</t>
  </si>
  <si>
    <t>Δημοτική Κοινότητα Νίψης</t>
  </si>
  <si>
    <t>Δημοτική Κοινότητα Φερών</t>
  </si>
  <si>
    <t>Δημοτική Κοινότητα Αρδανίου</t>
  </si>
  <si>
    <t>Δημοτική Κοινότητα Δορίσκου</t>
  </si>
  <si>
    <t>Δημοτική Κοινότητα Καβησού</t>
  </si>
  <si>
    <t>Δημοτική Κοινότητα Πέπλου</t>
  </si>
  <si>
    <t>Δημοτική Κοινότητα Πυλαίας</t>
  </si>
  <si>
    <t>Δημοτική Κοινότητα Τριφυλλίου</t>
  </si>
  <si>
    <t>Δημοτική Κοινότητα Διδυμοτείχου</t>
  </si>
  <si>
    <t>Δημοτική Κοινότητα Ασβεστάδων</t>
  </si>
  <si>
    <t>Δημοτική Κοινότητα Ασημένιου</t>
  </si>
  <si>
    <t>Δημοτική Κοινότητα Ελληνοχωρίου</t>
  </si>
  <si>
    <t>Δημοτική Κοινότητα Ισαακίου</t>
  </si>
  <si>
    <t>Δημοτική Κοινότητα Καρωτής</t>
  </si>
  <si>
    <t>Δημοτική Κοινότητα Κουφοβούνου</t>
  </si>
  <si>
    <t>Δημοτική Κοινότητα Κυανής</t>
  </si>
  <si>
    <t>Δημοτική Κοινότητα Μάνης</t>
  </si>
  <si>
    <t>Δημοτική Κοινότητα Πετράδων</t>
  </si>
  <si>
    <t>Δημοτική Κοινότητα Ποιμενικού</t>
  </si>
  <si>
    <t>Δημοτική Κοινότητα Πραγγίου</t>
  </si>
  <si>
    <t>Δημοτική Κοινότητα Πυθίου</t>
  </si>
  <si>
    <t>Δημοτική Κοινότητα Σιτοχωρίου</t>
  </si>
  <si>
    <t>Δημοτική Κοινότητα Σοφικό</t>
  </si>
  <si>
    <t>Δημοτική Κοινότητα Αλεποχωρίου</t>
  </si>
  <si>
    <t>Δημοτική Κοινότητα Ασπρονερίου</t>
  </si>
  <si>
    <t>Δημοτική Κοινότητα Βρυσικών</t>
  </si>
  <si>
    <t>Δημοτική Κοινότητα Δόξης</t>
  </si>
  <si>
    <t>Δημοτική Κοινότητα Ελαφοχωρίου</t>
  </si>
  <si>
    <t>Δημοτική Κοινότητα Λάδης</t>
  </si>
  <si>
    <t>Δημοτική Κοινότητα Μεταξάδων</t>
  </si>
  <si>
    <t>Δημοτική Κοινότητα Παλιουρίου</t>
  </si>
  <si>
    <t>Δημοτική Κοινότητα Νέας Βύσσης</t>
  </si>
  <si>
    <t>Δημοτική Κοινότητα Καβύλης</t>
  </si>
  <si>
    <t>Δημοτική Κοινότητα Καστανεών</t>
  </si>
  <si>
    <t>Δημοτική Κοινότητα Ριζίων</t>
  </si>
  <si>
    <t>Δημοτική Κοινότητα Στέρνας</t>
  </si>
  <si>
    <t>Δημοτική Κοινότητα Γαλήνης</t>
  </si>
  <si>
    <t>Δημοτική Κοινότητα Ζώνης</t>
  </si>
  <si>
    <t>Δημοτική Κοινότητα Κυπρίνος</t>
  </si>
  <si>
    <t>Δημοτική Κοινότητα Φυλακίου</t>
  </si>
  <si>
    <t>Δημοτική Κοινότητα Ορεστιάδος</t>
  </si>
  <si>
    <t>Δημοτική Κοινότητα Αμπελακίων</t>
  </si>
  <si>
    <t>Δημοτική Κοινότητα Βάλτου</t>
  </si>
  <si>
    <t>Δημοτική Κοινότητα Θουρίου</t>
  </si>
  <si>
    <t>Δημοτική Κοινότητα Μεγάλης Δοξιπάρας</t>
  </si>
  <si>
    <t>Δημοτική Κοινότητα Νέου Χειμωνίου</t>
  </si>
  <si>
    <t>Δημοτική Κοινότητα Χανδρά</t>
  </si>
  <si>
    <t>Δημοτική Κοινότητα Άρζου</t>
  </si>
  <si>
    <t>Δημοτική Κοινότητα Δικαίων</t>
  </si>
  <si>
    <t>Δημοτική Κοινότητα Ελαίας</t>
  </si>
  <si>
    <t>Δημοτική Κοινότητα Θεραπειό</t>
  </si>
  <si>
    <t>Δημοτική Κοινότητα Κομάρων</t>
  </si>
  <si>
    <t>Δημοτική Κοινότητα Μαρασίων</t>
  </si>
  <si>
    <t>Δημοτική Κοινότητα Μηλέα</t>
  </si>
  <si>
    <t>Δημοτική Κοινότητα Ορμενίου</t>
  </si>
  <si>
    <t>Δημοτική Κοινότητα Πενταλόφου</t>
  </si>
  <si>
    <t>Δημοτική Κοινότητα Πετρωτών</t>
  </si>
  <si>
    <t>Δημοτική Κοινότητα Πλάτης</t>
  </si>
  <si>
    <t>Δημοτική Κοινότητα Πτελέας</t>
  </si>
  <si>
    <t>Δημοτική Κοινότητα Σπηλαίου</t>
  </si>
  <si>
    <t>Δημοτική Κοινότητα Αμορίου</t>
  </si>
  <si>
    <t>Δημοτική Κοινότητα Κυριακής</t>
  </si>
  <si>
    <t>Δημοτική Κοινότητα Λαβάρων</t>
  </si>
  <si>
    <t>Δημοτική Κοινότητα Μάνδρας</t>
  </si>
  <si>
    <t>Δημοτική Κοινότητα Μαυροκκλησίου</t>
  </si>
  <si>
    <t>Δημοτική Κοινότητα Μικρού Δερείου</t>
  </si>
  <si>
    <t>Δημοτική Κοινότητα Πρωτοκκλησίου</t>
  </si>
  <si>
    <t>Δημοτική Κοινότητα Σουφλίου</t>
  </si>
  <si>
    <t>Δημοτική Κοινότητα Δαδιάς</t>
  </si>
  <si>
    <t>Δημοτική Κοινότητα Κορνοφωλεάς</t>
  </si>
  <si>
    <t>Δημοτική Κοινότητα Λαγυνών</t>
  </si>
  <si>
    <t>Δημοτική Κοινότητα Λυκόφωτος</t>
  </si>
  <si>
    <t>Δημοτική Κοινότητα Τυχερού</t>
  </si>
  <si>
    <t>Δημοτική Κοινότητα Λύρας</t>
  </si>
  <si>
    <t>Δημοτική Κοινότητα Προβατώνος</t>
  </si>
  <si>
    <t>Δημοτική Κοινότητα Φυλακτού</t>
  </si>
  <si>
    <t>Δημοτική Κοινότητα Θάσου</t>
  </si>
  <si>
    <t>Δημοτική Κοινότητα Θεολόγου</t>
  </si>
  <si>
    <t>Δημοτική Κοινότητα Καλλιράχης</t>
  </si>
  <si>
    <t>Δημοτική Κοινότητα Λιμεναρίων</t>
  </si>
  <si>
    <t>Δημοτική Κοινότητα Ποταμιάς</t>
  </si>
  <si>
    <t>Δημοτική Κοινότητα Πρίνου</t>
  </si>
  <si>
    <t>Δημοτική Κοινότητα Παναγίας</t>
  </si>
  <si>
    <t>Δημοτική Κοινότητα Ραχωνίου</t>
  </si>
  <si>
    <t>Δημοτική Κοινότητα Σωτήρος</t>
  </si>
  <si>
    <t>Δημοτική Κοινότητα Καβάλας</t>
  </si>
  <si>
    <t>Δημοτική Κοινότητα Νέας Καρβάλης</t>
  </si>
  <si>
    <t>Δημοτική Κοινότητα Χαλκερού</t>
  </si>
  <si>
    <t>Δημοτική Κοινότητα Αμυγδαλεώνος</t>
  </si>
  <si>
    <t>Δημοτική Κοινότητα Κρηνίδων</t>
  </si>
  <si>
    <t>Δημοτική Κοινότητα Κορυφών</t>
  </si>
  <si>
    <t>Δημοτική Κοινότητα Κρυονερίου</t>
  </si>
  <si>
    <t>Δημοτική Κοινότητα Λιμνιών</t>
  </si>
  <si>
    <t>Δημοτική Κοινότητα Λυδίας</t>
  </si>
  <si>
    <t>Δημοτική Κοινότητα Παλαιάς Καβάλας</t>
  </si>
  <si>
    <t>Δημοτική Κοινότητα Πολυνέρου</t>
  </si>
  <si>
    <t>Δημοτική Κοινότητα Πολυστύλου</t>
  </si>
  <si>
    <t>Δημοτική Κοινότητα Φιλίππων</t>
  </si>
  <si>
    <t>Δημοτική Κοινότητα Κεραμωτής</t>
  </si>
  <si>
    <t>Δημοτική Κοινότητα Αγιάσματος</t>
  </si>
  <si>
    <t>Δημοτική Κοινότητα Νέας Καρυάς</t>
  </si>
  <si>
    <t>Δημοτική Κοινότητα Πηγών</t>
  </si>
  <si>
    <t>Δημοτική Κοινότητα Αγίου Κοσμά</t>
  </si>
  <si>
    <t>Δημοτική Κοινότητα Διποτάμου</t>
  </si>
  <si>
    <t>Δημοτική Κοινότητα Δυσβάτου</t>
  </si>
  <si>
    <t>Δημοτική Κοινότητα Κεχροκάμπου</t>
  </si>
  <si>
    <t>Δημοτική Κοινότητα Λεκάνης</t>
  </si>
  <si>
    <t>Δημοτική Κοινότητα Μακρυχωρίου</t>
  </si>
  <si>
    <t>Δημοτική Κοινότητα Πλαταμώνος</t>
  </si>
  <si>
    <t>Δημοτική Κοινότητα Χρυσούπολης</t>
  </si>
  <si>
    <t>Δημοτική Κοινότητα Αβραμυλιάς</t>
  </si>
  <si>
    <t>Δημοτική Κοινότητα Γέροντα</t>
  </si>
  <si>
    <t>Δημοτική Κοινότητα Γραβούνης</t>
  </si>
  <si>
    <t>Δημοτική Κοινότητα Διαλεκτού</t>
  </si>
  <si>
    <t>Δημοτική Κοινότητα Ερατεινού</t>
  </si>
  <si>
    <t>Δημοτική Κοινότητα Ζαρκαδιάς</t>
  </si>
  <si>
    <t>Δημοτική Κοινότητα Ξεριά</t>
  </si>
  <si>
    <t>Δημοτική Κοινότητα Παραδείσου</t>
  </si>
  <si>
    <t>Δημοτική Κοινότητα Πέρνης</t>
  </si>
  <si>
    <t>Δημοτική Κοινότητα Πετροπηγής</t>
  </si>
  <si>
    <t>Δημοτική Κοινότητα Ποντολιβάδου</t>
  </si>
  <si>
    <t>Δημοτική Κοινότητα Χρυσοχωρίου</t>
  </si>
  <si>
    <t>Δημοτική Κοινότητα Ελευθερούπολης</t>
  </si>
  <si>
    <t>Δημοτική Κοινότητα Αμισιανών</t>
  </si>
  <si>
    <t>Δημοτική Κοινότητα Αντιφιλίππων</t>
  </si>
  <si>
    <t>Δημοτική Κοινότητα Κηπίων</t>
  </si>
  <si>
    <t>Δημοτική Κοινότητα Κοκκινοχώματος</t>
  </si>
  <si>
    <t>Δημοτική Κοινότητα Χρυσοκάστρου</t>
  </si>
  <si>
    <t>Δημοτική Κοινότητα Νέας Περάμου</t>
  </si>
  <si>
    <t>Δημοτική Κοινότητα Αγίου Ανδρέου</t>
  </si>
  <si>
    <t>Δημοτική Κοινότητα Ελαιοχωρίου</t>
  </si>
  <si>
    <t>Δημοτική Κοινότητα Ελευθερών</t>
  </si>
  <si>
    <t>Δημοτική Κοινότητα Μυρτοφύτου</t>
  </si>
  <si>
    <t>Δημοτική Κοινότητα Νέας Ηρακλίτσης</t>
  </si>
  <si>
    <t>Δημοτική Κοινότητα Φωλεάς</t>
  </si>
  <si>
    <t>Δημοτική Κοινότητα Ακροποτάμου</t>
  </si>
  <si>
    <t>Δημοτική Κοινότητα Γαληψού</t>
  </si>
  <si>
    <t>Δημοτική Κοινότητα Καριανής</t>
  </si>
  <si>
    <t>Δημοτική Κοινότητα Ορφανίου</t>
  </si>
  <si>
    <t>Δημοτική Κοινότητα Οφρυνίου</t>
  </si>
  <si>
    <t>Δημοτική Κοινότητα Ποδοχωρίου</t>
  </si>
  <si>
    <t>Δημοτική Κοινότητα Νικήσιανης</t>
  </si>
  <si>
    <t>Δημοτική Κοινότητα Γεωργιανής</t>
  </si>
  <si>
    <t>Δημοτική Κοινότητα Παλαιοχωρίου</t>
  </si>
  <si>
    <t>Δημοτική Κοινότητα Αυλής</t>
  </si>
  <si>
    <t>Δημοτική Κοινότητα Δωματίων</t>
  </si>
  <si>
    <t>Δημοτική Κοινότητα Μελισσοκομείου</t>
  </si>
  <si>
    <t>Δημοτική Κοινότητα Μεσιάς</t>
  </si>
  <si>
    <t>Δημοτική Κοινότητα Μεσορόπης</t>
  </si>
  <si>
    <t>Δημοτική Κοινότητα Μουσθένης</t>
  </si>
  <si>
    <t>Δημοτική Κοινότητα Πλατανοτόπου</t>
  </si>
  <si>
    <t>Δημοτική Κοινότητα Σιδηροχωρίου</t>
  </si>
  <si>
    <t>Δημοτική Κοινότητα Αβδήρων</t>
  </si>
  <si>
    <t>Δημοτική Κοινότητα Μυρωδάτου</t>
  </si>
  <si>
    <t>Δημοτική Κοινότητα Νέας Κεσσάνης</t>
  </si>
  <si>
    <t>Δημοτική Κοινότητα Γενισέας</t>
  </si>
  <si>
    <t>Δημοτική Κοινότητα Διομηδείας</t>
  </si>
  <si>
    <t>Δημοτική Κοινότητα Κουτσού</t>
  </si>
  <si>
    <t>Δημοτική Κοινότητα Μαγικού</t>
  </si>
  <si>
    <t>Δημοτική Κοινότητα Πολυσίτου</t>
  </si>
  <si>
    <t>Δημοτική Κοινότητα Σελίνου</t>
  </si>
  <si>
    <t>Δημοτική Κοινότητα Σουνίου</t>
  </si>
  <si>
    <t>Δημοτική Κοινότητα Σελέρου</t>
  </si>
  <si>
    <t>Δημοτική Κοινότητα Θερμών</t>
  </si>
  <si>
    <t>Δημοτική Κοινότητα Κοτύλης</t>
  </si>
  <si>
    <t>Δημοτική Κοινότητα Εχίνου</t>
  </si>
  <si>
    <t>Δημοτική Κοινότητα Μύκης</t>
  </si>
  <si>
    <t>Δημοτική Κοινότητα Ωραίου</t>
  </si>
  <si>
    <t>Δημοτική Κοινότητα Σατρών</t>
  </si>
  <si>
    <t>Δημοτική Κοινότητα Ευμοίρου</t>
  </si>
  <si>
    <t>Δημοτική Κοινότητα Κιμμερίων</t>
  </si>
  <si>
    <t>Δημοτική Κοινότητα Ξάνθης</t>
  </si>
  <si>
    <t>Δημοτική Κοινότητα Γέρακα</t>
  </si>
  <si>
    <t>Δημοτική Κοινότητα Δαφνώνος</t>
  </si>
  <si>
    <t>Δημοτική Κοινότητα Καρυοφύτου</t>
  </si>
  <si>
    <t>Δημοτική Κοινότητα Κομνηνών</t>
  </si>
  <si>
    <t>Δημοτική Κοινότητα Πασχαλιάς</t>
  </si>
  <si>
    <t>Δημοτική Κοινότητα Σταυρουπόλεως</t>
  </si>
  <si>
    <t>Δημοτική Κοινότητα Ευλάλου</t>
  </si>
  <si>
    <t>Δημοτική Κοινότητα Αβάτου</t>
  </si>
  <si>
    <t>Δημοτική Κοινότητα Γαλάνης</t>
  </si>
  <si>
    <t>Δημοτική Κοινότητα Ερασμίου</t>
  </si>
  <si>
    <t>Δημοτική Κοινότητα Μαγγάνων</t>
  </si>
  <si>
    <t>Δημοτική Κοινότητα Ολβίου</t>
  </si>
  <si>
    <t>Δημοτική Κοινότητα Τοξοτών</t>
  </si>
  <si>
    <t>Δημοτική Κοινότητα Αγιοχωρίου</t>
  </si>
  <si>
    <t>Δημοτική Κοινότητα Αρριανών</t>
  </si>
  <si>
    <t>Δημοτική Κοινότητα Δαρμένης</t>
  </si>
  <si>
    <t>Δημοτική Κοινότητα Δειλινών</t>
  </si>
  <si>
    <t>Δημοτική Κοινότητα Ηπίου</t>
  </si>
  <si>
    <t>Δημοτική Κοινότητα Κινύρων</t>
  </si>
  <si>
    <t>Δημοτική Κοινότητα Λυκείου</t>
  </si>
  <si>
    <t>Δημοτική Κοινότητα Μικρού Πιστού</t>
  </si>
  <si>
    <t>Δημοτική Κοινότητα Μύστακα</t>
  </si>
  <si>
    <t>Δημοτική Κοινότητα Νέδας</t>
  </si>
  <si>
    <t>Δημοτική Κοινότητα Νικητών</t>
  </si>
  <si>
    <t>Δημοτική Κοινότητα Σκαλώματος</t>
  </si>
  <si>
    <t>Δημοτική Κοινότητα Στροφής</t>
  </si>
  <si>
    <t>Δημοτική Κοινότητα Κέχρου</t>
  </si>
  <si>
    <t>Δημοτική Κοινότητα Οργάνης</t>
  </si>
  <si>
    <t>Δημοτική Κοινότητα Άγρας</t>
  </si>
  <si>
    <t>Δημοτική Κοινότητα Άνω Δροσίνης</t>
  </si>
  <si>
    <t>Δημοτική Κοινότητα Αράτου</t>
  </si>
  <si>
    <t>Δημοτική Κοινότητα Αρδείας</t>
  </si>
  <si>
    <t>Δημοτική Κοινότητα Αρχοντικών</t>
  </si>
  <si>
    <t>Δημοτική Κοινότητα Βραγιάς</t>
  </si>
  <si>
    <t>Δημοτική Κοινότητα Δοκού</t>
  </si>
  <si>
    <t>Δημοτική Κοινότητα Δροσιάς</t>
  </si>
  <si>
    <t>Δημοτική Κοινότητα Δρύμης</t>
  </si>
  <si>
    <t>Δημοτική Κοινότητα Εσοχής</t>
  </si>
  <si>
    <t>Δημοτική Κοινότητα Κάτω Δροσινής</t>
  </si>
  <si>
    <t>Δημοτική Κοινότητα Λαμπρού</t>
  </si>
  <si>
    <t>Δημοτική Κοινότητα Νέου Καλλυντήριου</t>
  </si>
  <si>
    <t>Δημοτική Κοινότητα Νεύρων</t>
  </si>
  <si>
    <t>Δημοτική Κοινότητα Ομηρικού</t>
  </si>
  <si>
    <t>Δημοτική Κοινότητα Πάσσου</t>
  </si>
  <si>
    <t>Δημοτική Κοινότητα Πατερμών</t>
  </si>
  <si>
    <t>Δημοτική Κοινότητα Ραγάδας</t>
  </si>
  <si>
    <t>Δημοτική Κοινότητα Σκιάδας</t>
  </si>
  <si>
    <t>Δημοτική Κοινότητα Φιλλύρας</t>
  </si>
  <si>
    <t>Δημοτική Κοινότητα Αμαξάδων</t>
  </si>
  <si>
    <t>Δημοτική Κοινότητα Ιάσμου</t>
  </si>
  <si>
    <t>Δημοτική Κοινότητα Αμβροσίας</t>
  </si>
  <si>
    <t>Δημοτική Κοινότητα Σάλπης</t>
  </si>
  <si>
    <t>Δημοτική Κοινότητα Ασωμάτων</t>
  </si>
  <si>
    <t>Δημοτική Κοινότητα Κερασέας</t>
  </si>
  <si>
    <t>Δημοτική Κοινότητα Ληνού</t>
  </si>
  <si>
    <t>Δημοτική Κοινότητα Μέγα Πιστού</t>
  </si>
  <si>
    <t>Δημοτική Κοινότητα Μίσχου</t>
  </si>
  <si>
    <t>Δημοτική Κοινότητα Πολυάνθου</t>
  </si>
  <si>
    <t>Δημοτική Κοινότητα Σώστη</t>
  </si>
  <si>
    <t>Δημοτική Κοινότητα Αιγείρου</t>
  </si>
  <si>
    <t>Δημοτική Κοινότητα Αρωγής</t>
  </si>
  <si>
    <t>Δημοτική Κοινότητα Γλυφάδας</t>
  </si>
  <si>
    <t>Δημοτική Κοινότητα Καλλίστης</t>
  </si>
  <si>
    <t>Δημοτική Κοινότητα Μελέτης</t>
  </si>
  <si>
    <t>Δημοτική Κοινότητα Μέσης</t>
  </si>
  <si>
    <t>Δημοτική Κοινότητα Νέας Καλλίστης</t>
  </si>
  <si>
    <t>Δημοτική Κοινότητα Παραλίας Μέσης</t>
  </si>
  <si>
    <t>Δημοτική Κοινότητα Πόρπης</t>
  </si>
  <si>
    <t>Δημοτική Κοινότητα Φαναρίου</t>
  </si>
  <si>
    <t>Δημοτική Κοινότητα Θρυλορίου</t>
  </si>
  <si>
    <t>Δημοτική Κοινότητα Κομοτηνής</t>
  </si>
  <si>
    <t>Δημοτική Κοινότητα Γρατίνης</t>
  </si>
  <si>
    <t>Δημοτική Κοινότητα Ιτέας</t>
  </si>
  <si>
    <t>Δημοτική Κοινότητα Κάλχαντος</t>
  </si>
  <si>
    <t>Δημοτική Κοινότητα Καρυδιάς</t>
  </si>
  <si>
    <t>Δημοτική Κοινότητα Κηκιδίου</t>
  </si>
  <si>
    <t>Δημοτική Κοινότητα Κοσμίου</t>
  </si>
  <si>
    <t>Δημοτική Κοινότητα Πανδρόσου</t>
  </si>
  <si>
    <t>Δημοτική Κοινότητα Σιδηράδων</t>
  </si>
  <si>
    <t>Δημοτική Κοινότητα Στυλάριου</t>
  </si>
  <si>
    <t>Δημοτική Κοινότητα Αγίων Θεοδώρων</t>
  </si>
  <si>
    <t>Δημοτική Κοινότητα Μεγάλου Δουκάτου</t>
  </si>
  <si>
    <t>Δημοτική Κοινότητα Νέου Σιδηροχωρίου</t>
  </si>
  <si>
    <t>Δημοτική Κοινότητα Παγουρίων</t>
  </si>
  <si>
    <t>Δημοτική Κοινότητα Αμαράντων</t>
  </si>
  <si>
    <t>Δημοτική Κοινότητα Ιμέρου</t>
  </si>
  <si>
    <t>Δημοτική Κοινότητα Μαρωνείας</t>
  </si>
  <si>
    <t>Δημοτική Κοινότητα Μιράνων</t>
  </si>
  <si>
    <t>Δημοτική Κοινότητα Ξυλαγανής</t>
  </si>
  <si>
    <t>Δημοτική Κοινότητα Πελαγίας</t>
  </si>
  <si>
    <t>Δημοτική Κοινότητα Προσκυνητών</t>
  </si>
  <si>
    <t>Δημοτική Κοινότητα Σαπών</t>
  </si>
  <si>
    <t>Δημοτική Κοινότητα Αμφίας</t>
  </si>
  <si>
    <t>Δημοτική Κοινότητα Αρίσβης</t>
  </si>
  <si>
    <t>Δημοτική Κοινότητα Εβρένου</t>
  </si>
  <si>
    <t>Δημοτική Κοινότητα Ιασίου</t>
  </si>
  <si>
    <t>Δημοτική Κοινότητα Κιζαρίου</t>
  </si>
  <si>
    <t>Δημοτική Κοινότητα Κρωβύλης</t>
  </si>
  <si>
    <t>Δημοτική Κοινότητα Λοφαρίου</t>
  </si>
  <si>
    <t>Δημοτική Κοινότητα Νέας Σάντας</t>
  </si>
  <si>
    <t>Δημοτική Κοινότητα Στρύμης (Στρύμνης)</t>
  </si>
  <si>
    <t>Δημοτική Κοινότητα Αλεξανδρείας</t>
  </si>
  <si>
    <t>Δημοτική Κοινότητα Βρυσακίου</t>
  </si>
  <si>
    <t>Δημοτική Κοινότητα Καμποχωρίου</t>
  </si>
  <si>
    <t>Δημοτική Κοινότητα Νησίου</t>
  </si>
  <si>
    <t>Δημοτική Κοινότητα Επισκοπής</t>
  </si>
  <si>
    <t>Δημοτική Κοινότητα Καβασίλων</t>
  </si>
  <si>
    <t>Δημοτική Κοινότητα Κεφαλοχωρίου</t>
  </si>
  <si>
    <t>Δημοτική Κοινότητα Ξεχασμένης</t>
  </si>
  <si>
    <t>Δημοτική Κοινότητα Παλαιού Σκυλλιτσίου</t>
  </si>
  <si>
    <t>Δημοτική Κοινότητα Μελίκης</t>
  </si>
  <si>
    <t>Δημοτική Κοινότητα Αγκαθιάς</t>
  </si>
  <si>
    <t>Δημοτική Κοινότητα Νεοκάστρου</t>
  </si>
  <si>
    <t>Δημοτική Κοινότητα Προδρόμου</t>
  </si>
  <si>
    <t>Δημοτική Κοινότητα Πλατέος</t>
  </si>
  <si>
    <t>Δημοτική Κοινότητα Αράχου</t>
  </si>
  <si>
    <t>Δημοτική Κοινότητα Κλειδίου</t>
  </si>
  <si>
    <t>Δημοτική Κοινότητα Κορυφής</t>
  </si>
  <si>
    <t>Δημοτική Κοινότητα Λιανοβεργίου</t>
  </si>
  <si>
    <t>Δημοτική Κοινότητα Πλατάνου</t>
  </si>
  <si>
    <t>Δημοτική Κοινότητα Πρασινάδας</t>
  </si>
  <si>
    <t>Δημοτική Κοινότητα Τρικάλων</t>
  </si>
  <si>
    <t>Δημοτική Κοινότητα Μακροχωρίου</t>
  </si>
  <si>
    <t>Δημοτική Κοινότητα Διαβατού</t>
  </si>
  <si>
    <t>Δημοτική Κοινότητα Κουλούρας</t>
  </si>
  <si>
    <t>Δημοτική Κοινότητα Λυκόγιαννης</t>
  </si>
  <si>
    <t>Δημοτική Κοινότητα Νέας Νικομηδείας</t>
  </si>
  <si>
    <t>Δημοτική Κοινότητα Βεργίνης</t>
  </si>
  <si>
    <t>Δημοτική Κοινότητα Μετόχιο Προδρόμου</t>
  </si>
  <si>
    <t>Δημοτική Κοινότητα Παλατιτσίων</t>
  </si>
  <si>
    <t>Δημοτική Κοινότητα Συκέας</t>
  </si>
  <si>
    <t>Δημοτική Κοινότητα Βέροιας</t>
  </si>
  <si>
    <t>Δημοτική Κοινότητα Αγίας Βαρβάρας</t>
  </si>
  <si>
    <t>Δημοτική Κοινότητα Άμμος</t>
  </si>
  <si>
    <t>Δημοτική Κοινότητα Ασώματα</t>
  </si>
  <si>
    <t>Δημοτική Κοινότητα Γεωργιανών</t>
  </si>
  <si>
    <t>Δημοτική Κοινότητα Καστανέας</t>
  </si>
  <si>
    <t>Δημοτική Κοινότητα Κάτω Βερμίου</t>
  </si>
  <si>
    <t>Δημοτική Κοινότητα Κουμαριάς</t>
  </si>
  <si>
    <t>Δημοτική Κοινότητα Προφήτης Ηλίας</t>
  </si>
  <si>
    <t>Δημοτική Κοινότητα Ράχης</t>
  </si>
  <si>
    <t>Δημοτική Κοινότητα Τριποτάμου</t>
  </si>
  <si>
    <t>Δημοτική Κοινότητα Αγίου Γεωργίου</t>
  </si>
  <si>
    <t>Δημοτική Κοινότητα Πατρίδος</t>
  </si>
  <si>
    <t>Δημοτική Κοινότητα Τριλόφου</t>
  </si>
  <si>
    <t>Δημοτική Κοινότητα Φυτείας</t>
  </si>
  <si>
    <t>Δημοτική Κοινότητα Δασκίου</t>
  </si>
  <si>
    <t>Δημοτική Κοινότητα Πολυδένδρου</t>
  </si>
  <si>
    <t>Δημοτική Κοινότητα Ριζωμάτων</t>
  </si>
  <si>
    <t>Δημοτική Κοινότητα Σφηκιάς</t>
  </si>
  <si>
    <t>Δημοτική Κοινότητα Κοπανού</t>
  </si>
  <si>
    <t>Δημοτική Κοινότητα Επισκοπής Νάουσας</t>
  </si>
  <si>
    <t>Δημοτική Κοινότητα Λευκαδίων</t>
  </si>
  <si>
    <t>Δημοτική Κοινότητα Μαρίνης</t>
  </si>
  <si>
    <t>Δημοτική Κοινότητα Μονοσπίτων</t>
  </si>
  <si>
    <t>Δημοτική Κοινότητα Χαριέσσης</t>
  </si>
  <si>
    <t>Δημοτική Κοινότητα Αγγελοχωρίου</t>
  </si>
  <si>
    <t>Δημοτική Κοινότητα Ζερβοχωρίου</t>
  </si>
  <si>
    <t>Δημοτική Κοινότητα Πολυπλατάνου</t>
  </si>
  <si>
    <t>Δημοτική Κοινότητα Νάουσας</t>
  </si>
  <si>
    <t>Δημοτική Κοινότητα Αρκοχωρίου</t>
  </si>
  <si>
    <t>Δημοτική Κοινότητα Γιαννακοχωρίου</t>
  </si>
  <si>
    <t>Δημοτική Κοινότητα Ροδοχωρίου</t>
  </si>
  <si>
    <t>Δημοτική Κοινότητα Στενημάχου</t>
  </si>
  <si>
    <t>Δημοτική Κοινότητα Μενεμένης</t>
  </si>
  <si>
    <t>Δημοτική Κοινότητα Ασπροβάλτας</t>
  </si>
  <si>
    <t>Δημοτική Κοινότητα Βρασνών</t>
  </si>
  <si>
    <t>Δημοτική Κοινότητα Μελισσουργού</t>
  </si>
  <si>
    <t>Δημοτική Κοινότητα Νέας Απολλωνίας</t>
  </si>
  <si>
    <t>Δημοτική Κοινότητα Νικομηδινού</t>
  </si>
  <si>
    <t>Δημοτική Κοινότητα Περιστερώνας</t>
  </si>
  <si>
    <t>Δημοτική Κοινότητα Στίβου</t>
  </si>
  <si>
    <t>Δημοτική Κοινότητα Αρέθουσας</t>
  </si>
  <si>
    <t>Δημοτική Κοινότητα Μαυρούδας</t>
  </si>
  <si>
    <t>Δημοτική Κοινότητα Σκεπαστού</t>
  </si>
  <si>
    <t>Δημοτική Κοινότητα Στεφανινών</t>
  </si>
  <si>
    <t>Δημοτική Κοινότητα Φιλαδελφίου</t>
  </si>
  <si>
    <t>Δημοτική Κοινότητα Ευαγγελισμού</t>
  </si>
  <si>
    <t>Δημοτική Κοινότητα Νυμφοπέτρας</t>
  </si>
  <si>
    <t>Δημοτική Κοινότητα Προφήτου</t>
  </si>
  <si>
    <t>Δημοτική Κοινότητα Σχολαρίου</t>
  </si>
  <si>
    <t>Δημοτική Κοινότητα Απολλωνίας</t>
  </si>
  <si>
    <t>Δημοτική Κοινότητα Μοδίου</t>
  </si>
  <si>
    <t>Δημοτική Κοινότητα Νέας Μαδύτου</t>
  </si>
  <si>
    <t>Δημοτική Κοινότητα Άνω Σταυρού</t>
  </si>
  <si>
    <t>Δημοτική Κοινότητα Βόλβης</t>
  </si>
  <si>
    <t>Δημοτική Κοινότητα Κυμίνων</t>
  </si>
  <si>
    <t>Δημοτική Κοινότητα Νέων Μαλγάρων</t>
  </si>
  <si>
    <t>Δημοτική Κοινότητα Βραχιάς</t>
  </si>
  <si>
    <t>Δημοτική Κοινότητα Διαβατών</t>
  </si>
  <si>
    <t>Δημοτική Κοινότητα Καλοχωρίου</t>
  </si>
  <si>
    <t>Δημοτική Κοινότητα Νέας Μαγνησίας</t>
  </si>
  <si>
    <t>Δημοτική Κοινότητα Σίνδου</t>
  </si>
  <si>
    <t>Δημοτική Κοινότητα Ανατολικού</t>
  </si>
  <si>
    <t>Δημοτική Κοινότητα Χαλάστρας</t>
  </si>
  <si>
    <t>Δημοτική Κοινότητα Επανομής</t>
  </si>
  <si>
    <t>Δημοτική Κοινότητα Μεσημερίου</t>
  </si>
  <si>
    <t>Δημοτική Κοινότητα Αγίας Τριάδος</t>
  </si>
  <si>
    <t>Δημοτική Κοινότητα Νέων Επιβατών</t>
  </si>
  <si>
    <t>Δημοτική Κοινότητα Περαίας</t>
  </si>
  <si>
    <t>Δημοτική Κοινότητα Νέας Μηχανιώνας</t>
  </si>
  <si>
    <t>Δημοτική Κοινότητα Ν.Κερασιάς</t>
  </si>
  <si>
    <t>Δημοτική Κοινότητα Βασιλικών</t>
  </si>
  <si>
    <t>Δημοτική Κοινότητα Αγίου Αντωνίου</t>
  </si>
  <si>
    <t>Δημοτική Κοινότητα Λιβαδίου</t>
  </si>
  <si>
    <t>Δημοτική Κοινότητα Περιστεράς</t>
  </si>
  <si>
    <t>Δημοτική Κοινότητα Σουρωτής</t>
  </si>
  <si>
    <t>Δημοτική Κοινότητα Θέρμης</t>
  </si>
  <si>
    <t>Δημοτική Κοινότητα Νέας Ραιδεστού</t>
  </si>
  <si>
    <t>Δημοτική Κοινότητα Νέου Ρυσίου</t>
  </si>
  <si>
    <t>Δημοτική Κοινότητα Ταγαράδων</t>
  </si>
  <si>
    <t>Δημοτική Κοινότητα Καρδίας</t>
  </si>
  <si>
    <t>Δημοτική Κοινότητα Πλαγιαρίου</t>
  </si>
  <si>
    <t>Δημοτική Κοινότητα Κάτω Σχολαρίου</t>
  </si>
  <si>
    <t>Δημοτική Κοινότητα 1ου Διαμερίσματος Θεσσαλονίκης</t>
  </si>
  <si>
    <t>Δημοτική Κοινότητα 2ου Διαμερίσματος Θεσσαλονίκης</t>
  </si>
  <si>
    <t>Δημοτική Κοινότητα 3ου Διαμερίσματος Θεσσαλονίκης</t>
  </si>
  <si>
    <t>Δημοτική Κοινότητα 4ου Διαμερίσματος Θεσσαλονίκης</t>
  </si>
  <si>
    <t>Δημοτική Κοινότητα 5ου Διαμερίσματος Θεσσαλονίκης</t>
  </si>
  <si>
    <t>Δημοτική Κοινότητα Τριανδρίας</t>
  </si>
  <si>
    <t>Δημοτική Κοινότητα Ελευθερίου-Κορδελιού (Ελευθερίου)</t>
  </si>
  <si>
    <t>Δημοτική Κοινότητα Ευόσμου</t>
  </si>
  <si>
    <t>Δημοτική Κοινότητα Ασσήρου</t>
  </si>
  <si>
    <t>Δημοτική Κοινότητα Κριθίας (Κριθέας)</t>
  </si>
  <si>
    <t>Δημοτική Κοινότητα Βερτίσκου</t>
  </si>
  <si>
    <t>Δημοτική Κοινότητα Εξαλόφου</t>
  </si>
  <si>
    <t>Δημοτική Κοινότητα Λοφίσκου</t>
  </si>
  <si>
    <t>Δημοτική Κοινότητα Όσσης</t>
  </si>
  <si>
    <t>Δημοτική Κοινότητα Ζαγκλιβερίου</t>
  </si>
  <si>
    <t>Δημοτική Κοινότητα Αδάμ</t>
  </si>
  <si>
    <t>Δημοτική Κοινότητα Νέων Καλινδοίων</t>
  </si>
  <si>
    <t>Δημοτική Κοινότητα Πετροκεράσων</t>
  </si>
  <si>
    <t>Δημοτική Κοινότητα Σαρακήνας</t>
  </si>
  <si>
    <t>Δημοτική Κοινότητα Αγίου Βασιλείου</t>
  </si>
  <si>
    <t>Δημοτική Κοινότητα Αρδαμερίου</t>
  </si>
  <si>
    <t>Δημοτική Κοινότητα Βασιλουδίου</t>
  </si>
  <si>
    <t>Δημοτική Κοινότητα Γερακαρούς</t>
  </si>
  <si>
    <t>Δημοτική Κοινότητα Λαγκαδικίων</t>
  </si>
  <si>
    <t>Δημοτική Κοινότητα Κολχικού</t>
  </si>
  <si>
    <t>Δημοτική Κοινότητα Λαγκαδά</t>
  </si>
  <si>
    <t>Δημοτική Κοινότητα Αναλήψεως</t>
  </si>
  <si>
    <t>Δημοτική Κοινότητα Ηρακλείου</t>
  </si>
  <si>
    <t>Δημοτική Κοινότητα Καβαλλαρίου</t>
  </si>
  <si>
    <t>Δημοτική Κοινότητα Περιβολακίου</t>
  </si>
  <si>
    <t>Δημοτική Κοινότητα Χρυσαυγής</t>
  </si>
  <si>
    <t>Δημοτική Κοινότητα Καρτερών</t>
  </si>
  <si>
    <t>Δημοτική Κοινότητα Λαχανά</t>
  </si>
  <si>
    <t>Δημοτική Κοινότητα Λευκοχωρίου</t>
  </si>
  <si>
    <t>Δημοτική Κοινότητα Νικοπόλεως</t>
  </si>
  <si>
    <t>Δημοτική Κοινότητα Ξυλοπόλεως</t>
  </si>
  <si>
    <t>Δημοτική Κοινότητα Σοχού</t>
  </si>
  <si>
    <t>Δημοτική Κοινότητα Ασκού</t>
  </si>
  <si>
    <t>Δημοτική Κοινότητα Αγίου Παύλου</t>
  </si>
  <si>
    <t>Δημοτική Κοινότητα Νεαπόλεως</t>
  </si>
  <si>
    <t>Δημοτική Κοινότητα Πεύκων</t>
  </si>
  <si>
    <t>Δημοτική Κοινότητα Συκεών</t>
  </si>
  <si>
    <t>Δημοτική Κοινότητα Ευκαρπίας</t>
  </si>
  <si>
    <t>Δημοτική Κοινότητα Πολίχνης</t>
  </si>
  <si>
    <t>Δημοτική Κοινότητα Ασβεστοχωρίου</t>
  </si>
  <si>
    <t>Δημοτική Κοινότητα Φιλύρου</t>
  </si>
  <si>
    <t>Δημοτική Κοινότητα Χορτιάτη</t>
  </si>
  <si>
    <t>Δημοτική Κοινότητα Βαθυλάκκου</t>
  </si>
  <si>
    <t>Δημοτική Κοινότητα Γεφύρας</t>
  </si>
  <si>
    <t>Δημοτική Κοινότητα Νέας Μεσημβρίας</t>
  </si>
  <si>
    <t>Δημοτική Κοινότητα Αγχιάλου</t>
  </si>
  <si>
    <t>Δημοτική Κοινότητα Ξηροχωρίου</t>
  </si>
  <si>
    <t>Δημοτική Κοινότητα Κουφαλίων</t>
  </si>
  <si>
    <t>Δημοτική Κοινότητα Προχώματος</t>
  </si>
  <si>
    <t>Δημοτική Κοινότητα Αδένδρου</t>
  </si>
  <si>
    <t>Δημοτική Κοινότητα Μικρού Μοναστηρίου</t>
  </si>
  <si>
    <t>Δημοτική Κοινότητα Χαλκηδόνος</t>
  </si>
  <si>
    <t>Δημοτική Κοινότητα Βαλτοχωρίου</t>
  </si>
  <si>
    <t>Δημοτική Κοινότητα Ελεούσης</t>
  </si>
  <si>
    <t>Δημοτική Κοινότητα Παρθενίου</t>
  </si>
  <si>
    <t>Δημοτική Κοινότητα Μεσαίου</t>
  </si>
  <si>
    <t>Δημοτική Κοινότητα Νέας Φιλαδελφείας</t>
  </si>
  <si>
    <t>Δημοτική Κοινότητα Νεοχωρούδας</t>
  </si>
  <si>
    <t>Δημοτική Κοινότητα Δρυμού</t>
  </si>
  <si>
    <t>Δημοτική Κοινότητα Λητής</t>
  </si>
  <si>
    <t>Δημοτική Κοινότητα Μελισσοχωρίου</t>
  </si>
  <si>
    <t>Δημοτική Κοινότητα Ωραιοκάστρου</t>
  </si>
  <si>
    <t>Δημοτική Κοινότητα Γαλλικού</t>
  </si>
  <si>
    <t>Δημοτική Κοινότητα Καμπάνη</t>
  </si>
  <si>
    <t>Δημοτική Κοινότητα Μανδρών</t>
  </si>
  <si>
    <t>Δημοτική Κοινότητα Πεδινού</t>
  </si>
  <si>
    <t>Δημοτική Κοινότητα Χρυσοπέτρας</t>
  </si>
  <si>
    <t>Δημοτική Κοινότητα Ακρίτας</t>
  </si>
  <si>
    <t>Δημοτική Κοινότητα Κιλκίς</t>
  </si>
  <si>
    <t>Δημοτική Κοινότητα Βαπτιστού</t>
  </si>
  <si>
    <t>Δημοτική Κοινότητα Κρηστώνης</t>
  </si>
  <si>
    <t>Δημοτική Κοινότητα Λειψυδρίου</t>
  </si>
  <si>
    <t>Δημοτική Κοινότητα Μεγάλης Βρύσης</t>
  </si>
  <si>
    <t>Δημοτική Κοινότητα Μελανθίου</t>
  </si>
  <si>
    <t>Δημοτική Κοινότητα Μεσιανού</t>
  </si>
  <si>
    <t>Δημοτική Κοινότητα Σταυροχωρίου</t>
  </si>
  <si>
    <t>Δημοτική Κοινότητα Χωρυγίου</t>
  </si>
  <si>
    <t>Δημοτική Κοινότητα Αναβρυτού</t>
  </si>
  <si>
    <t>Δημοτική Κοινότητα Αντιγονείας</t>
  </si>
  <si>
    <t>Δημοτική Κοινότητα Βάθης</t>
  </si>
  <si>
    <t>Δημοτική Κοινότητα Γερακαρίου</t>
  </si>
  <si>
    <t>Δημοτική Κοινότητα Ελληνικού</t>
  </si>
  <si>
    <t>Δημοτική Κοινότητα Επταλόφου</t>
  </si>
  <si>
    <t>Δημοτική Κοινότητα Θεοδοσίων</t>
  </si>
  <si>
    <t>Δημοτική Κοινότητα Ισώματος</t>
  </si>
  <si>
    <t>Δημοτική Κοινότητα Κάτω Θεοδωρακίου</t>
  </si>
  <si>
    <t>Δημοτική Κοινότητα Κεντρικού</t>
  </si>
  <si>
    <t>Δημοτική Κοινότητα Κοιλαδίου</t>
  </si>
  <si>
    <t>Δημοτική Κοινότητα Κοκκινιάς</t>
  </si>
  <si>
    <t>Δημοτική Κοινότητα Κορωνούδας</t>
  </si>
  <si>
    <t>Δημοτική Κοινότητα Ποντοκερασέας</t>
  </si>
  <si>
    <t>Δημοτική Κοινότητα Τερπύλλου</t>
  </si>
  <si>
    <t>Δημοτική Κοινότητα Φύσκας</t>
  </si>
  <si>
    <t>Δημοτική Κοινότητα Μουριών</t>
  </si>
  <si>
    <t>Δημοτική Κοινότητα Μυριοφύτου</t>
  </si>
  <si>
    <t>Δημοτική Κοινότητα Σταθμού Μουριών</t>
  </si>
  <si>
    <t>Δημοτική Κοινότητα Ανθοφύτου</t>
  </si>
  <si>
    <t>Δημοτική Κοινότητα Μαυρονερίου</t>
  </si>
  <si>
    <t>Δημοτική Κοινότητα Νέου Αγιονερίου (Αγιονερίου)</t>
  </si>
  <si>
    <t>Δημοτική Κοινότητα Νέου Γυναικοκάστρου</t>
  </si>
  <si>
    <t>Δημοτική Κοινότητα Ξυλοκερατέας</t>
  </si>
  <si>
    <t>Δημοτική Κοινότητα Παλαιού Αγιονερίου</t>
  </si>
  <si>
    <t>Δημοτική Κοινότητα Μεγάλης Στέρνας</t>
  </si>
  <si>
    <t>Δημοτική Κοινότητα Χέρσου</t>
  </si>
  <si>
    <t>Δημοτική Κοινότητα Αξιουπόλεως</t>
  </si>
  <si>
    <t>Δημοτική Κοινότητα Γοργόπης</t>
  </si>
  <si>
    <t>Δημοτική Κοινότητα Ειδομένης</t>
  </si>
  <si>
    <t>Δημοτική Κοινότητα Πλαγιών</t>
  </si>
  <si>
    <t>Δημοτική Κοινότητα Ρυζιών</t>
  </si>
  <si>
    <t>Δημοτική Κοινότητα Σκρα</t>
  </si>
  <si>
    <t>Δημοτική Κοινότητα Φανού</t>
  </si>
  <si>
    <t>Δημοτική Κοινότητα Γουμένισσας (Γουμενίσσης)</t>
  </si>
  <si>
    <t>Δημοτική Κοινότητα Γρίβας</t>
  </si>
  <si>
    <t>Δημοτική Κοινότητα Κάρπης</t>
  </si>
  <si>
    <t>Δημοτική Κοινότητα Καστανερής</t>
  </si>
  <si>
    <t>Δημοτική Κοινότητα Στάθης</t>
  </si>
  <si>
    <t>Δημοτική Κοινότητα Φιλυρίας</t>
  </si>
  <si>
    <t>Δημοτική Κοινότητα Ευρωπού</t>
  </si>
  <si>
    <t>Δημοτική Κοινότητα Πολυπέτρου</t>
  </si>
  <si>
    <t>Δημοτική Κοινότητα Τούμπας</t>
  </si>
  <si>
    <t>Δημοτική Κοινότητα Λιβαδίων</t>
  </si>
  <si>
    <t>Δημοτική Κοινότητα Πολυκάστρου</t>
  </si>
  <si>
    <t>Δημοτική Κοινότητα Αξιοχωρίου</t>
  </si>
  <si>
    <t>Δημοτική Κοινότητα Άσπρου</t>
  </si>
  <si>
    <t>Δημοτική Κοινότητα Βαφιοχωρίου</t>
  </si>
  <si>
    <t>Δημοτική Κοινότητα Ειρηνικού</t>
  </si>
  <si>
    <t>Δημοτική Κοινότητα Ευζώνων</t>
  </si>
  <si>
    <t>Δημοτική Κοινότητα Κορώνας</t>
  </si>
  <si>
    <t>Δημοτική Κοινότητα Λιμνοτόπου</t>
  </si>
  <si>
    <t>Δημοτική Κοινότητα Μικρού Δάσους</t>
  </si>
  <si>
    <t>Δημοτική Κοινότητα Πευκοδάσους</t>
  </si>
  <si>
    <t>Δημοτική Κοινότητα Ποντοηρακλείας</t>
  </si>
  <si>
    <t>Δημοτική Κοινότητα Αριδαίας</t>
  </si>
  <si>
    <t>Δημοτική Κοινότητα Αλώρου</t>
  </si>
  <si>
    <t>Δημοτική Κοινότητα Αψάλου</t>
  </si>
  <si>
    <t>Δημοτική Κοινότητα Βορεινού</t>
  </si>
  <si>
    <t>Δημοτική Κοινότητα Γαρεφείου</t>
  </si>
  <si>
    <t>Δημοτική Κοινότητα Δωροθέας</t>
  </si>
  <si>
    <t>Δημοτική Κοινότητα Λουτρακίου</t>
  </si>
  <si>
    <t>Δημοτική Κοινότητα Λυκοστόμου</t>
  </si>
  <si>
    <t>Δημοτική Κοινότητα Μεγαπλατάνου</t>
  </si>
  <si>
    <t>Δημοτική Κοινότητα Ξιφιανής</t>
  </si>
  <si>
    <t>Δημοτική Κοινότητα Όρμης</t>
  </si>
  <si>
    <t>Δημοτική Κοινότητα Πιπεριών</t>
  </si>
  <si>
    <t>Δημοτική Κοινότητα Πολυκαρπίου</t>
  </si>
  <si>
    <t>Δημοτική Κοινότητα Προμάχων</t>
  </si>
  <si>
    <t>Δημοτική Κοινότητα Σαρακηνών</t>
  </si>
  <si>
    <t>Δημοτική Κοινότητα Σωσάνδρας</t>
  </si>
  <si>
    <t>Δημοτική Κοινότητα Τσάκων</t>
  </si>
  <si>
    <t>Δημοτική Κοινότητα Αρχαγγέλου</t>
  </si>
  <si>
    <t>Δημοτική Κοινότητα Εξαπλατάνου</t>
  </si>
  <si>
    <t>Δημοτική Κοινότητα Θεοδωρακείου</t>
  </si>
  <si>
    <t>Δημοτική Κοινότητα Θηριοπέτρας</t>
  </si>
  <si>
    <t>Δημοτική Κοινότητα Ίδας</t>
  </si>
  <si>
    <t>Δημοτική Κοινότητα Κωνσταντίας</t>
  </si>
  <si>
    <t>Δημοτική Κοινότητα Μηλέας</t>
  </si>
  <si>
    <t>Δημοτική Κοινότητα Νερομύλων</t>
  </si>
  <si>
    <t>Δημοτική Κοινότητα Νοτίας</t>
  </si>
  <si>
    <t>Δημοτική Κοινότητα Περικλείας</t>
  </si>
  <si>
    <t>Δημοτική Κοινότητα Φιλωτείας</t>
  </si>
  <si>
    <t>Δημοτική Κοινότητα Φούστανης</t>
  </si>
  <si>
    <t>Δημοτική Κοινότητα Χρυσής</t>
  </si>
  <si>
    <t>Δημοτική Κοινότητα Αρνίσσης</t>
  </si>
  <si>
    <t>Δημοτική Κοινότητα Γραμματικού</t>
  </si>
  <si>
    <t>Δημοτική Κοινότητα Παναγίτσας</t>
  </si>
  <si>
    <t>Δημοτική Κοινότητα Εδέσσης</t>
  </si>
  <si>
    <t>Δημοτική Κοινότητα Άγρα</t>
  </si>
  <si>
    <t>Δημοτική Κοινότητα Βρυτών</t>
  </si>
  <si>
    <t>Δημοτική Κοινότητα Πλατάνης</t>
  </si>
  <si>
    <t>Δημοτική Κοινότητα Ριζαρίου</t>
  </si>
  <si>
    <t>Δημοτική Κοινότητα Σωτήρας</t>
  </si>
  <si>
    <t>Δημοτική Κοινότητα Φλαμουριάς</t>
  </si>
  <si>
    <t>Δημοτική Κοινότητα Γιαννιτσών</t>
  </si>
  <si>
    <t>Δημοτική Κοινότητα Αμπελειών</t>
  </si>
  <si>
    <t>Δημοτική Κοινότητα Μελισσίου</t>
  </si>
  <si>
    <t>Δημοτική Κοινότητα Κρύας Βρύσης</t>
  </si>
  <si>
    <t>Δημοτική Κοινότητα Αγίου Λουκά</t>
  </si>
  <si>
    <t>Δημοτική Κοινότητα Ακρολίμνης</t>
  </si>
  <si>
    <t>Δημοτική Κοινότητα Εσωβάλτων</t>
  </si>
  <si>
    <t>Δημοτική Κοινότητα Αξού</t>
  </si>
  <si>
    <t>Δημοτική Κοινότητα Αραβησσού</t>
  </si>
  <si>
    <t>Δημοτική Κοινότητα Αχλαδοχωρίου</t>
  </si>
  <si>
    <t>Δημοτική Κοινότητα Μυλοτόπου</t>
  </si>
  <si>
    <t>Δημοτική Κοινότητα Παλαιού Μυλοτόπου</t>
  </si>
  <si>
    <t>Δημοτική Κοινότητα Γαλατάδων</t>
  </si>
  <si>
    <t>Δημοτική Κοινότητα Δροσερού</t>
  </si>
  <si>
    <t>Δημοτική Κοινότητα Καρυωτίσσης</t>
  </si>
  <si>
    <t>Δημοτική Κοινότητα Λιπαρού</t>
  </si>
  <si>
    <t>Δημοτική Κοινότητα Παλαιφύτου</t>
  </si>
  <si>
    <t>Δημοτική Κοινότητα Πέλλης</t>
  </si>
  <si>
    <t>Δημοτική Κοινότητα Αγροσυκέας</t>
  </si>
  <si>
    <t>Δημοτική Κοινότητα Αθύρων</t>
  </si>
  <si>
    <t>Δημοτική Κοινότητα Δυτικού</t>
  </si>
  <si>
    <t>Δημοτική Κοινότητα Νέας Πέλλης</t>
  </si>
  <si>
    <t>Δημοτική Κοινότητα Ραχώνας</t>
  </si>
  <si>
    <t>Δημοτική Κοινότητα Ανύδρου</t>
  </si>
  <si>
    <t>Δημοτική Κοινότητα Καλής</t>
  </si>
  <si>
    <t>Δημοτική Κοινότητα Καλλιπόλεως</t>
  </si>
  <si>
    <t>Δημοτική Κοινότητα Κρανέας</t>
  </si>
  <si>
    <t>Δημοτική Κοινότητα Μανδάλου</t>
  </si>
  <si>
    <t>Δημοτική Κοινότητα Προφήτου Ηλιού</t>
  </si>
  <si>
    <t>Δημοτική Κοινότητα Σκύδρας</t>
  </si>
  <si>
    <t>Δημοτική Κοινότητα Αρσενίου</t>
  </si>
  <si>
    <t>Δημοτική Κοινότητα Καλυβίων</t>
  </si>
  <si>
    <t>Δημοτική Κοινότητα Λιποχωρίου</t>
  </si>
  <si>
    <t>Δημοτική Κοινότητα Λουτροχωρίου</t>
  </si>
  <si>
    <t>Δημοτική Κοινότητα Μαυροβουνίου</t>
  </si>
  <si>
    <t>Δημοτική Κοινότητα Νέας Ζωής</t>
  </si>
  <si>
    <t>Δημοτική Κοινότητα Πετραίας</t>
  </si>
  <si>
    <t>Δημοτική Κοινότητα Ριζού</t>
  </si>
  <si>
    <t>Δημοτική Κοινότητα Σεβαστιανών</t>
  </si>
  <si>
    <t>Δημοτική Κοινότητα Λεπτοκαρυάς</t>
  </si>
  <si>
    <t>Δημοτική Κοινότητα Παντελεήμονος</t>
  </si>
  <si>
    <t>Δημοτική Κοινότητα Πόρων</t>
  </si>
  <si>
    <t>Δημοτική Κοινότητα Σκοτίνης</t>
  </si>
  <si>
    <t>Δημοτική Κοινότητα Καρίτσης</t>
  </si>
  <si>
    <t>Δημοτική Κοινότητα Αγίου Σπυρίδωνος</t>
  </si>
  <si>
    <t>Δημοτική Κοινότητα Βροντούς</t>
  </si>
  <si>
    <t>Δημοτική Κοινότητα Δίου</t>
  </si>
  <si>
    <t>Δημοτική Κοινότητα Κονταριωτίσσης</t>
  </si>
  <si>
    <t>Δημοτική Κοινότητα Νέας Εφέσου</t>
  </si>
  <si>
    <t>Δημοτική Κοινότητα Λιτοχώρου</t>
  </si>
  <si>
    <t>Δημοτική Κοινότητα Αρωνά</t>
  </si>
  <si>
    <t>Δημοτική Κοινότητα Ελάφου</t>
  </si>
  <si>
    <t>Δημοτική Κοινότητα Καταλωνίων</t>
  </si>
  <si>
    <t>Δημοτική Κοινότητα Λαγορράχης</t>
  </si>
  <si>
    <t>Δημοτική Κοινότητα Μοσχοποτάμου</t>
  </si>
  <si>
    <t>Δημοτική Κοινότητα Παλαιού Κεραμιδίου</t>
  </si>
  <si>
    <t>Δημοτική Κοινότητα Κατερίνης</t>
  </si>
  <si>
    <t>Δημοτική Κοινότητα Σβορώνου</t>
  </si>
  <si>
    <t>Δημοτική Κοινότητα Άνω Αγίου Ιωάννου</t>
  </si>
  <si>
    <t>Δημοτική Κοινότητα Γανοχώρας</t>
  </si>
  <si>
    <t>Δημοτική Κοινότητα Νεοκαισαρείας</t>
  </si>
  <si>
    <t>Δημοτική Κοινότητα Κορινού</t>
  </si>
  <si>
    <t>Δημοτική Κοινότητα Κάτω Αγίου Ιωάννου</t>
  </si>
  <si>
    <t>Δημοτική Κοινότητα Νέας Τραπεζούντος</t>
  </si>
  <si>
    <t>Δημοτική Κοινότητα Σεβαστής</t>
  </si>
  <si>
    <t>Δημοτική Κοινότητα Περιστάσεως</t>
  </si>
  <si>
    <t>Δημοτική Κοινότητα Παραλίας</t>
  </si>
  <si>
    <t>Δημοτική Κοινότητα Λόφου</t>
  </si>
  <si>
    <t>Δημοτική Κοινότητα Μηλιάς (Κάτω Μηλέας)</t>
  </si>
  <si>
    <t>Δημοτική Κοινότητα Μοσχοχωρίου</t>
  </si>
  <si>
    <t>Δημοτική Κοινότητα Φωτεινών</t>
  </si>
  <si>
    <t>Δημοτική Κοινότητα Βρίας</t>
  </si>
  <si>
    <t>Δημοτική Κοινότητα Ελατοχωρίου</t>
  </si>
  <si>
    <t>Δημοτική Κοινότητα Ρητίνης</t>
  </si>
  <si>
    <t>Δημοτική Κοινότητα Αιγινίου</t>
  </si>
  <si>
    <t>Δημοτική Κοινότητα Καταχά</t>
  </si>
  <si>
    <t>Δημοτική Κοινότητα Κολινδρού</t>
  </si>
  <si>
    <t>Δημοτική Κοινότητα Ρυακίων</t>
  </si>
  <si>
    <t>Δημοτική Κοινότητα Μακρυγιάλου</t>
  </si>
  <si>
    <t>Δημοτική Κοινότητα Μεθώνης</t>
  </si>
  <si>
    <t>Δημοτική Κοινότητα Νέας Αγαθουπόλεως</t>
  </si>
  <si>
    <t>Δημοτική Κοινότητα Παλαιού Ελευθεροχωρίου</t>
  </si>
  <si>
    <t>Δημοτική Κοινότητα Αλωνίων</t>
  </si>
  <si>
    <t>Δημοτική Κοινότητα Παλαιοστάνης</t>
  </si>
  <si>
    <t>Δημοτική Κοινότητα Πύδνας</t>
  </si>
  <si>
    <t>Δημοτική Κοινότητα Σφενδαμίου</t>
  </si>
  <si>
    <t>Δημοτική Κοινότητα Αμφιπόλεως</t>
  </si>
  <si>
    <t>Δημοτική Κοινότητα Μεσολακκιάς</t>
  </si>
  <si>
    <t>Δημοτική Κοινότητα Νέων Κερδυλίων</t>
  </si>
  <si>
    <t>Δημοτική Κοινότητα Παλαιοκώμης</t>
  </si>
  <si>
    <t>Δημοτική Κοινότητα Ηλιοκώμης</t>
  </si>
  <si>
    <t>Δημοτική Κοινότητα Κορμίστης</t>
  </si>
  <si>
    <t>Δημοτική Κοινότητα Νέας Μπάφρας</t>
  </si>
  <si>
    <t>Δημοτική Κοινότητα Συμβολής</t>
  </si>
  <si>
    <t>Δημοτική Κοινότητα Αγγίστης</t>
  </si>
  <si>
    <t>Δημοτική Κοινότητα Κρηνίδος</t>
  </si>
  <si>
    <t>Δημοτική Κοινότητα Πρώτης</t>
  </si>
  <si>
    <t>Δημοτική Κοινότητα Ροδολίβους</t>
  </si>
  <si>
    <t>Δημοτική Κοινότητα Δομίρου</t>
  </si>
  <si>
    <t>Δημοτική Κοινότητα Μικρού Σουλίου</t>
  </si>
  <si>
    <t>Δημοτική Κοινότητα Αχινού</t>
  </si>
  <si>
    <t>Δημοτική Κοινότητα Λευκοτόπου</t>
  </si>
  <si>
    <t>Δημοτική Κοινότητα Πατρικίου</t>
  </si>
  <si>
    <t>Δημοτική Κοινότητα Χουμνικού</t>
  </si>
  <si>
    <t>Δημοτική Κοινότητα Αμπέλων</t>
  </si>
  <si>
    <t>Δημοτική Κοινότητα Βέργης</t>
  </si>
  <si>
    <t>Δημοτική Κοινότητα Δημητρητσίου</t>
  </si>
  <si>
    <t>Δημοτική Κοινότητα Λυγαριάς</t>
  </si>
  <si>
    <t>Δημοτική Κοινότητα Νικοκλείας</t>
  </si>
  <si>
    <t>Δημοτική Κοινότητα Σησαμίας</t>
  </si>
  <si>
    <t>Δημοτική Κοινότητα Τριανταφυλλιάς (Τριανταφυλλεών)</t>
  </si>
  <si>
    <t>Δημοτική Κοινότητα Νιγρίτης</t>
  </si>
  <si>
    <t>Δημοτική Κοινότητα Τερπνής</t>
  </si>
  <si>
    <t>Δημοτική Κοινότητα Ανθής</t>
  </si>
  <si>
    <t>Δημοτική Κοινότητα Φλαμπούρου</t>
  </si>
  <si>
    <t>Δημοτική Κοινότητα Αηδονοχωρίου</t>
  </si>
  <si>
    <t>Δημοτική Κοινότητα Ιβήρων</t>
  </si>
  <si>
    <t>Δημοτική Κοινότητα Καστανοχωρίου</t>
  </si>
  <si>
    <t>Δημοτική Κοινότητα Μαυροθαλάσσης</t>
  </si>
  <si>
    <t>Δημοτική Κοινότητα Τραγίλου</t>
  </si>
  <si>
    <t>Δημοτική Κοινότητα Νέου Σουλίου</t>
  </si>
  <si>
    <t>Δημοτική Κοινότητα Αγίου Πνεύματος</t>
  </si>
  <si>
    <t>Δημοτική Κοινότητα Δαφνουδίου</t>
  </si>
  <si>
    <t>Δημοτική Κοινότητα Εμμανουήλ Παππά</t>
  </si>
  <si>
    <t>Δημοτική Κοινότητα Μετάλλων</t>
  </si>
  <si>
    <t>Δημοτική Κοινότητα Πενταπόλεως</t>
  </si>
  <si>
    <t>Δημοτική Κοινότητα Χρυσού</t>
  </si>
  <si>
    <t>Δημοτική Κοινότητα Βαλτοτοπίου</t>
  </si>
  <si>
    <t>Δημοτική Κοινότητα Μεσοκώμης</t>
  </si>
  <si>
    <t>Δημοτική Κοινότητα Μονόβρυσης</t>
  </si>
  <si>
    <t>Δημοτική Κοινότητα Νέου Σκοπού</t>
  </si>
  <si>
    <t>Δημοτική Κοινότητα Νεοχωρίου Σερρών</t>
  </si>
  <si>
    <t>Δημοτική Κοινότητα Παραλιμνίου</t>
  </si>
  <si>
    <t>Δημοτική Κοινότητα Πεθελινού</t>
  </si>
  <si>
    <t>Δημοτική Κοινότητα Ψυχικού</t>
  </si>
  <si>
    <t>Δημοτική Κοινότητα Ηρακλείας</t>
  </si>
  <si>
    <t>Δημοτική Κοινότητα Βαλτερού</t>
  </si>
  <si>
    <t>Δημοτική Κοινότητα Δασοχωρίου</t>
  </si>
  <si>
    <t>Δημοτική Κοινότητα Καρπερής</t>
  </si>
  <si>
    <t>Δημοτική Κοινότητα Κοιμήσεως</t>
  </si>
  <si>
    <t>Δημοτική Κοινότητα Λιθοτόπου</t>
  </si>
  <si>
    <t>Δημοτική Κοινότητα Λιμνοχωρίου</t>
  </si>
  <si>
    <t>Δημοτική Κοινότητα Ποντισμένου</t>
  </si>
  <si>
    <t>Δημοτική Κοινότητα Χρυσοχωράφων</t>
  </si>
  <si>
    <t>Δημοτική Κοινότητα Αμμουδιάς</t>
  </si>
  <si>
    <t>Δημοτική Κοινότητα Γεφυρουδίου</t>
  </si>
  <si>
    <t>Δημοτική Κοινότητα Μελενικιτσίου</t>
  </si>
  <si>
    <t>Δημοτική Κοινότητα Νέας Τυρολόης</t>
  </si>
  <si>
    <t>Δημοτική Κοινότητα Παλαιοκάστρου</t>
  </si>
  <si>
    <t>Δημοτική Κοινότητα Σκοτούσσης</t>
  </si>
  <si>
    <t>Δημοτική Κοινότητα Ζευγολατιού</t>
  </si>
  <si>
    <t>Δημοτική Κοινότητα Καλοκάστρου</t>
  </si>
  <si>
    <t>Δημοτική Κοινότητα Λιβαδοχωρίου</t>
  </si>
  <si>
    <t>Δημοτική Κοινότητα Στρυμονικού</t>
  </si>
  <si>
    <t>Δημοτική Κοινότητα Τριάδος</t>
  </si>
  <si>
    <t>Δημοτική Κοινότητα Χειμάρρου</t>
  </si>
  <si>
    <t>Δημοτική Κοινότητα Αλιστράτης</t>
  </si>
  <si>
    <t>Δημοτική Κοινότητα Λευκοθέας</t>
  </si>
  <si>
    <t>Δημοτική Κοινότητα Μανδηλίου</t>
  </si>
  <si>
    <t>Δημοτική Κοινότητα Σκοπιάς</t>
  </si>
  <si>
    <t>Δημοτική Κοινότητα Σταθμού Αγγίστης</t>
  </si>
  <si>
    <t>Δημοτική Κοινότητα Νέας Ζίχνης</t>
  </si>
  <si>
    <t>Δημοτική Κοινότητα Αγίου Χριστοφόρου</t>
  </si>
  <si>
    <t>Δημοτική Κοινότητα Αγριανής</t>
  </si>
  <si>
    <t>Δημοτική Κοινότητα Αναστασίας</t>
  </si>
  <si>
    <t>Δημοτική Κοινότητα Γαζώρου</t>
  </si>
  <si>
    <t>Δημοτική Κοινότητα Δήμητρας</t>
  </si>
  <si>
    <t>Δημοτική Κοινότητα Δραβήσκου</t>
  </si>
  <si>
    <t>Δημοτική Κοινότητα Θολού</t>
  </si>
  <si>
    <t>Δημοτική Κοινότητα Μαυρολόφου</t>
  </si>
  <si>
    <t>Δημοτική Κοινότητα Μεσορράχης</t>
  </si>
  <si>
    <t>Δημοτική Κοινότητα Μυρκίνου</t>
  </si>
  <si>
    <t>Δημοτική Κοινότητα Μυρρίνης</t>
  </si>
  <si>
    <t>Δημοτική Κοινότητα Νέας Πέτρας</t>
  </si>
  <si>
    <t>Δημοτική Κοινότητα Σφελινού</t>
  </si>
  <si>
    <t>Δημοτική Κοινότητα Άνω Βροντούς</t>
  </si>
  <si>
    <t>Δημοτική Κοινότητα Αναγεννήσεως</t>
  </si>
  <si>
    <t>Δημοτική Κοινότητα Άνω Καμήλας</t>
  </si>
  <si>
    <t>Δημοτική Κοινότητα Βαμβακιάς</t>
  </si>
  <si>
    <t>Δημοτική Κοινότητα Μητρουσίου</t>
  </si>
  <si>
    <t>Δημοτική Κοινότητα Μονοκκλησιάς</t>
  </si>
  <si>
    <t>Δημοτική Κοινότητα Προβατά</t>
  </si>
  <si>
    <t>Δημοτική Κοινότητα Λευκώνα</t>
  </si>
  <si>
    <t>Δημοτική Κοινότητα Καλών Δένδρων</t>
  </si>
  <si>
    <t>Δημοτική Κοινότητα Χριστού</t>
  </si>
  <si>
    <t>Δημοτική Κοινότητα Ορεινής</t>
  </si>
  <si>
    <t>Δημοτική Κοινότητα Σερρών</t>
  </si>
  <si>
    <t>Δημοτική Κοινότητα Ελαιώνος</t>
  </si>
  <si>
    <t>Δημοτική Κοινότητα Επταμύλων</t>
  </si>
  <si>
    <t>Δημοτική Κοινότητα Οινούσσας (Χιονοχωρίου)</t>
  </si>
  <si>
    <t>Δημοτική Κοινότητα Σκουτάρεως</t>
  </si>
  <si>
    <t>Δημοτική Κοινότητα Αγίας Ελένης</t>
  </si>
  <si>
    <t>Δημοτική Κοινότητα Αδελφικού</t>
  </si>
  <si>
    <t>Δημοτική Κοινότητα Βαμβακούσσης</t>
  </si>
  <si>
    <t>Δημοτική Κοινότητα Κάτω Καμήλας</t>
  </si>
  <si>
    <t>Δημοτική Κοινότητα Κουβουκλίων</t>
  </si>
  <si>
    <t>Δημοτική Κοινότητα Κωνσταντινάτου</t>
  </si>
  <si>
    <t>Δημοτική Κοινότητα Πεπονιάς</t>
  </si>
  <si>
    <t>Δημοτική Κοινότητα Αγκίστρου</t>
  </si>
  <si>
    <t>Δημοτική Κοινότητα Καπνοφύτου</t>
  </si>
  <si>
    <t>Δημοτική Κοινότητα Ανατολής</t>
  </si>
  <si>
    <t>Δημοτική Κοινότητα Άνω Ποροΐων</t>
  </si>
  <si>
    <t>Δημοτική Κοινότητα Καστανούσσης</t>
  </si>
  <si>
    <t>Δημοτική Κοινότητα Κάτω Ποροΐων</t>
  </si>
  <si>
    <t>Δημοτική Κοινότητα Κερκίνης</t>
  </si>
  <si>
    <t>Δημοτική Κοινότητα Λιβαδιάς</t>
  </si>
  <si>
    <t>Δημοτική Κοινότητα Μακρινίτσης</t>
  </si>
  <si>
    <t>Δημοτική Κοινότητα Νεοχωρίου (Σιντικής)</t>
  </si>
  <si>
    <t>Δημοτική Κοινότητα Πλατανακίων</t>
  </si>
  <si>
    <t>Δημοτική Κοινότητα Ροδοπόλεως</t>
  </si>
  <si>
    <t>Δημοτική Κοινότητα Ακριτοχωρίου</t>
  </si>
  <si>
    <t>Δημοτική Κοινότητα Βυρωνείας</t>
  </si>
  <si>
    <t>Δημοτική Κοινότητα Γονίμου</t>
  </si>
  <si>
    <t>Δημοτική Κοινότητα Μανδρακίου</t>
  </si>
  <si>
    <t>Δημοτική Κοινότητα Μεγαλοχωρίου</t>
  </si>
  <si>
    <t>Δημοτική Κοινότητα Νέου Πετριτσίου</t>
  </si>
  <si>
    <t>Δημοτική Κοινότητα Προμαχώνος</t>
  </si>
  <si>
    <t>Δημοτική Κοινότητα Σιδηροκάστρου</t>
  </si>
  <si>
    <t>Δημοτική Κοινότητα Βαμβακοφύτου</t>
  </si>
  <si>
    <t>Δημοτική Κοινότητα Καμαρωτού</t>
  </si>
  <si>
    <t>Δημοτική Κοινότητα Στρυμονοχωρίου</t>
  </si>
  <si>
    <t>Δημοτική Κοινότητα Χαροπού</t>
  </si>
  <si>
    <t>Δημοτική Κοινότητα Χορτερού</t>
  </si>
  <si>
    <t>Δημοτική Κοινότητα Αρναίας</t>
  </si>
  <si>
    <t>Δημοτική Κοινότητα Βαρβάρας</t>
  </si>
  <si>
    <t>Δημοτική Κοινότητα Στανού</t>
  </si>
  <si>
    <t>Δημοτική Κοινότητα Μεγάλης Παναγίας</t>
  </si>
  <si>
    <t>Δημοτική Κοινότητα Γοματίου</t>
  </si>
  <si>
    <t>Δημοτική Κοινότητα Πυργαδικίων</t>
  </si>
  <si>
    <t>Δημοτική Κοινότητα Αμμουλιανής</t>
  </si>
  <si>
    <t>Δημοτική Κοινότητα Ιερισσού</t>
  </si>
  <si>
    <t>Δημοτική Κοινότητα Νέων Ρόδων</t>
  </si>
  <si>
    <t>Δημοτική Κοινότητα Ολυμπιάδος</t>
  </si>
  <si>
    <t>Δημοτική Κοινότητα Ουρανοπόλεως</t>
  </si>
  <si>
    <t>Δημοτική Κοινότητα Σταγίρων</t>
  </si>
  <si>
    <t>Δημοτική Κοινότητα Στρατονίκης</t>
  </si>
  <si>
    <t>Δημοτική Κοινότητα Στρατωνίου</t>
  </si>
  <si>
    <t>Δημοτική Κοινότητα Κασσανδρείας</t>
  </si>
  <si>
    <t>Δημοτική Κοινότητα Νέας Φωκαίας</t>
  </si>
  <si>
    <t>Δημοτική Κοινότητα Αφύτου</t>
  </si>
  <si>
    <t>Δημοτική Κοινότητα Καλάνδρας</t>
  </si>
  <si>
    <t>Δημοτική Κοινότητα Κασσανδρηνού</t>
  </si>
  <si>
    <t>Δημοτική Κοινότητα Κρυοπηγής</t>
  </si>
  <si>
    <t>Δημοτική Κοινότητα Φούρκας</t>
  </si>
  <si>
    <t>Δημοτική Κοινότητα Πευκοχωρίου</t>
  </si>
  <si>
    <t>Δημοτική Κοινότητα Νέας Σκιώνης</t>
  </si>
  <si>
    <t>Δημοτική Κοινότητα Πολυχρόνου</t>
  </si>
  <si>
    <t>Δημοτική Κοινότητα Χανιώτη</t>
  </si>
  <si>
    <t>Δημοτική Κοινότητα Νέας Καλλικράτειας</t>
  </si>
  <si>
    <t>Δημοτική Κοινότητα Λακκώματος</t>
  </si>
  <si>
    <t>Δημοτική Κοινότητα Νέας Γωνιάς</t>
  </si>
  <si>
    <t>Δημοτική Κοινότητα Νέων Σιλάτων</t>
  </si>
  <si>
    <t>Δημοτική Κοινότητα Νέων Μουδανιών</t>
  </si>
  <si>
    <t>Δημοτική Κοινότητα Σημάντρων</t>
  </si>
  <si>
    <t>Δημοτική Κοινότητα Αγίου Μάμαντος</t>
  </si>
  <si>
    <t>Δημοτική Κοινότητα Αγίου Παντελεήμονος</t>
  </si>
  <si>
    <t>Δημοτική Κοινότητα Διονυσίου</t>
  </si>
  <si>
    <t>Δημοτική Κοινότητα Ζωγράφου</t>
  </si>
  <si>
    <t>Δημοτική Κοινότητα Νέας Ποτειδαίας</t>
  </si>
  <si>
    <t>Δημοτική Κοινότητα Πορταριάς</t>
  </si>
  <si>
    <t>Δημοτική Κοινότητα Φλογητών</t>
  </si>
  <si>
    <t>Δημοτική Κοινότητα Νέας Τριγλίας</t>
  </si>
  <si>
    <t>Δημοτική Κοινότητα Ελαιοχωρίων</t>
  </si>
  <si>
    <t>Δημοτική Κοινότητα Νέας Τενέδου</t>
  </si>
  <si>
    <t>Δημοτική Κοινότητα Νέων Πλαγίων</t>
  </si>
  <si>
    <t>Δημοτική Κοινότητα Πετραλώνων</t>
  </si>
  <si>
    <t>Δημοτική Κοινότητα Γαλατίστης</t>
  </si>
  <si>
    <t>Δημοτική Κοινότητα Βάβδου</t>
  </si>
  <si>
    <t>Δημοτική Κοινότητα Γαλαρινού</t>
  </si>
  <si>
    <t>Δημοτική Κοινότητα Δουμπιών</t>
  </si>
  <si>
    <t>Δημοτική Κοινότητα Γεροπλατάνου</t>
  </si>
  <si>
    <t>Δημοτική Κοινότητα Κρήμνης</t>
  </si>
  <si>
    <t>Δημοτική Κοινότητα Μαραθούσσης</t>
  </si>
  <si>
    <t>Δημοτική Κοινότητα Παλαιοχώρας</t>
  </si>
  <si>
    <t>Δημοτική Κοινότητα Ριζών</t>
  </si>
  <si>
    <t>Δημοτική Κοινότητα Ορμυλίας</t>
  </si>
  <si>
    <t>Δημοτική Κοινότητα Μεταμορφώσεως</t>
  </si>
  <si>
    <t>Δημοτική Κοινότητα Πολυγύρου</t>
  </si>
  <si>
    <t>Δημοτική Κοινότητα Αγίου Προδρόμου</t>
  </si>
  <si>
    <t>Δημοτική Κοινότητα Βραστάμων</t>
  </si>
  <si>
    <t>Δημοτική Κοινότητα Ολύνθου</t>
  </si>
  <si>
    <t>Δημοτική Κοινότητα Σανών</t>
  </si>
  <si>
    <t>Δημοτική Κοινότητα Ταξιάρχου</t>
  </si>
  <si>
    <t>Δημοτική Κοινότητα Νέου Μαρμαρά</t>
  </si>
  <si>
    <t>Δημοτική Κοινότητα Νικήτης (Νικήτα)</t>
  </si>
  <si>
    <t>Δημοτική Κοινότητα Μεταγκιτσίου</t>
  </si>
  <si>
    <t>Δημοτική Κοινότητα Σάρτης</t>
  </si>
  <si>
    <t>Δημοτική Κοινότητα Αβδέλλας</t>
  </si>
  <si>
    <t>Δημοτική Κοινότητα Δασυλλίου</t>
  </si>
  <si>
    <t>Δημοτική Κοινότητα Καληράχης</t>
  </si>
  <si>
    <t>Δημοτική Κοινότητα Καλλονής</t>
  </si>
  <si>
    <t>Δημοτική Κοινότητα Κυδωνιών</t>
  </si>
  <si>
    <t>Δημοτική Κοινότητα Κυπαρισσίου</t>
  </si>
  <si>
    <t>Δημοτική Κοινότητα Μεγάρου</t>
  </si>
  <si>
    <t>Δημοτική Κοινότητα Οροπεδίου</t>
  </si>
  <si>
    <t>Δημοτική Κοινότητα Τρικόρφου</t>
  </si>
  <si>
    <t>Δημοτική Κοινότητα Εξάρχου</t>
  </si>
  <si>
    <t>Δημοτική Κοινότητα Κέντρου</t>
  </si>
  <si>
    <t>Δημοτική Κοινότητα Κνίδης</t>
  </si>
  <si>
    <t>Δημοτική Κοινότητα Ποντινής</t>
  </si>
  <si>
    <t>Δημοτική Κοινότητα Πυλωρών</t>
  </si>
  <si>
    <t>Δημοτική Κοινότητα Κηπουρείου</t>
  </si>
  <si>
    <t>Δημοτική Κοινότητα Μικρολιβάδου</t>
  </si>
  <si>
    <t>Δημοτική Κοινότητα Πηγαδίτσης</t>
  </si>
  <si>
    <t>Δημοτική Κοινότητα Σιταρά</t>
  </si>
  <si>
    <t>Δημοτική Κοινότητα Γρεβενών</t>
  </si>
  <si>
    <t>Δημοτική Κοινότητα Αμυγδαλεών</t>
  </si>
  <si>
    <t>Δημοτική Κοινότητα Βατολάκκου</t>
  </si>
  <si>
    <t>Δημοτική Κοινότητα Ελάτου</t>
  </si>
  <si>
    <t>Δημοτική Κοινότητα Ελευθέρου</t>
  </si>
  <si>
    <t>Δημοτική Κοινότητα Καλοχίου</t>
  </si>
  <si>
    <t>Δημοτική Κοινότητα Κυρακαλής</t>
  </si>
  <si>
    <t>Δημοτική Κοινότητα Μεγάλου Σειρηνίου</t>
  </si>
  <si>
    <t>Δημοτική Κοινότητα Μυρσίνης</t>
  </si>
  <si>
    <t>Δημοτική Κοινότητα Ροδιάς</t>
  </si>
  <si>
    <t>Δημοτική Κοινότητα Συνδένδρου</t>
  </si>
  <si>
    <t>Δημοτική Κοινότητα Φελλίου</t>
  </si>
  <si>
    <t>Δημοτική Κοινότητα Δοτσικού</t>
  </si>
  <si>
    <t>Δημοτική Κοινότητα Αηδονίων</t>
  </si>
  <si>
    <t>Δημοτική Κοινότητα Κιβωτού</t>
  </si>
  <si>
    <t>Δημοτική Κοινότητα Κληματακίου</t>
  </si>
  <si>
    <t>Δημοτική Κοινότητα Αλατόπετρας</t>
  </si>
  <si>
    <t>Δημοτική Κοινότητα Αναβρυτών</t>
  </si>
  <si>
    <t>Δημοτική Κοινότητα Ζιάκα</t>
  </si>
  <si>
    <t>Δημοτική Κοινότητα Κοσματίου</t>
  </si>
  <si>
    <t>Δημοτική Κοινότητα Λάβδα</t>
  </si>
  <si>
    <t>Δημοτική Κοινότητα Μαυραναίων</t>
  </si>
  <si>
    <t>Δημοτική Κοινότητα Μοναχιτίου</t>
  </si>
  <si>
    <t>Δημοτική Κοινότητα Πολυνερίου</t>
  </si>
  <si>
    <t>Δημοτική Κοινότητα Προσβόρρου</t>
  </si>
  <si>
    <t>Δημοτική Κοινότητα Τρικώμου</t>
  </si>
  <si>
    <t>Δημοτική Κοινότητα Μεσολουρίου</t>
  </si>
  <si>
    <t>Δημοτική Κοινότητα Σαμαρίνας</t>
  </si>
  <si>
    <t>Δημοτική Κοινότητα Σμίξης</t>
  </si>
  <si>
    <t>Δημοτική Κοινότητα Φιλιππαίων</t>
  </si>
  <si>
    <t>Δημοτική Κοινότητα Δεσκάτης</t>
  </si>
  <si>
    <t>Δημοτική Κοινότητα Παλιουριάς</t>
  </si>
  <si>
    <t>Δημοτική Κοινότητα Παρασκευής</t>
  </si>
  <si>
    <t>Δημοτική Κοινότητα Καρπερού</t>
  </si>
  <si>
    <t>Δημοτική Κοινότητα Κατάκαλης</t>
  </si>
  <si>
    <t>Δημοτική Κοινότητα Τρικοκκιάς</t>
  </si>
  <si>
    <t>Δημοτική Κοινότητα Μανιάκων</t>
  </si>
  <si>
    <t>Δημοτική Κοινότητα Αυγής</t>
  </si>
  <si>
    <t>Δημοτική Κοινότητα Κορομηλέας</t>
  </si>
  <si>
    <t>Δημοτική Κοινότητα Ομορφοκκλησιάς</t>
  </si>
  <si>
    <t>Δημοτική Κοινότητα Πενταβρύσου</t>
  </si>
  <si>
    <t>Δημοτική Κοινότητα Πορειάς</t>
  </si>
  <si>
    <t>Δημοτική Κοινότητα Τσάκονης</t>
  </si>
  <si>
    <t>Δημοτική Κοινότητα Χιλιοδένδρου</t>
  </si>
  <si>
    <t>Δημοτική Κοινότητα Βασιλειάδος</t>
  </si>
  <si>
    <t>Δημοτική Κοινότητα Κορησού</t>
  </si>
  <si>
    <t>Δημοτική Κοινότητα Λιθιάς</t>
  </si>
  <si>
    <t>Δημοτική Κοινότητα Μελισσοτόπου</t>
  </si>
  <si>
    <t>Δημοτική Κοινότητα Βυσσινέας</t>
  </si>
  <si>
    <t>Δημοτική Κοινότητα Οξυάς</t>
  </si>
  <si>
    <t>Δημοτική Κοινότητα Πολυκεράσου</t>
  </si>
  <si>
    <t>Δημοτική Κοινότητα Τοιχίου</t>
  </si>
  <si>
    <t>Δημοτική Κοινότητα Καστοριάς</t>
  </si>
  <si>
    <t>Δημοτική Κοινότητα Δενδροχωρίου</t>
  </si>
  <si>
    <t>Δημοτική Κοινότητα Ιεροπηγής</t>
  </si>
  <si>
    <t>Δημοτική Κοινότητα Κλεισούρας</t>
  </si>
  <si>
    <t>Δημοτική Κοινότητα Γάβρου</t>
  </si>
  <si>
    <t>Δημοτική Κοινότητα Κρανιώνος</t>
  </si>
  <si>
    <t>Δημοτική Κοινότητα Μαυροκάμπου</t>
  </si>
  <si>
    <t>Δημοτική Κοινότητα Μελά</t>
  </si>
  <si>
    <t>Δημοτική Κοινότητα Χαλάρων</t>
  </si>
  <si>
    <t>Δημοτική Κοινότητα Δισπηλίου</t>
  </si>
  <si>
    <t>Δημοτική Κοινότητα Μαυροχωρίου</t>
  </si>
  <si>
    <t>Δημοτική Κοινότητα Πολυκάρπης</t>
  </si>
  <si>
    <t>Δημοτική Κοινότητα Μεσοποταμιάς</t>
  </si>
  <si>
    <t>Δημοτική Κοινότητα Αγία Κυριακή</t>
  </si>
  <si>
    <t>Δημοτική Κοινότητα Οινόης</t>
  </si>
  <si>
    <t>Δημοτική Κοινότητα Πτεριάς</t>
  </si>
  <si>
    <t>Δημοτική Κοινότητα Διποταμιάς</t>
  </si>
  <si>
    <t>Δημοτική Κοινότητα Κομνηνάδων</t>
  </si>
  <si>
    <t>Δημοτική Κοινότητα Πολυανέμου</t>
  </si>
  <si>
    <t>Δημοτική Κοινότητα Χιονάτου</t>
  </si>
  <si>
    <t>Δημοτική Κοινότητα Επταχωρίου</t>
  </si>
  <si>
    <t>Δημοτική Κοινότητα Ζούζουλης</t>
  </si>
  <si>
    <t>Δημοτική Κοινότητα Γράμου</t>
  </si>
  <si>
    <t>Δημοτική Κοινότητα Νεστορίου</t>
  </si>
  <si>
    <t>Δημοτική Κοινότητα Άργους Ορεστικού</t>
  </si>
  <si>
    <t>Δημοτική Κοινότητα Αμμουδάρας</t>
  </si>
  <si>
    <t>Δημοτική Κοινότητα Ασπροκκλησιάς</t>
  </si>
  <si>
    <t>Δημοτική Κοινότητα Βράχου</t>
  </si>
  <si>
    <t>Δημοτική Κοινότητα Καστανοφύτου</t>
  </si>
  <si>
    <t>Δημοτική Κοινότητα Λάγκας</t>
  </si>
  <si>
    <t>Δημοτική Κοινότητα Λακκωμάτων</t>
  </si>
  <si>
    <t>Δημοτική Κοινότητα Νοστίμου</t>
  </si>
  <si>
    <t>Δημοτική Κοινότητα Σπηλαίων</t>
  </si>
  <si>
    <t>Δημοτική Κοινότητα Σπήλιου</t>
  </si>
  <si>
    <t>Δημοτική Κοινότητα Βογατσικού</t>
  </si>
  <si>
    <t>Δημοτική Κοινότητα Γέρμα</t>
  </si>
  <si>
    <t>Δημοτική Κοινότητα Κωσταραζίου</t>
  </si>
  <si>
    <t>Δημοτική Κοινότητα Μηλίτσας</t>
  </si>
  <si>
    <t>Δημοτική Κοινότητα Γαλατινής</t>
  </si>
  <si>
    <t>Δημοτική Κοινότητα Ερατύρας</t>
  </si>
  <si>
    <t>Δημοτική Κοινότητα Καλονερίου</t>
  </si>
  <si>
    <t>Δημοτική Κοινότητα Ναμάτων</t>
  </si>
  <si>
    <t>Δημοτική Κοινότητα Πελεκάνου</t>
  </si>
  <si>
    <t>Δημοτική Κοινότητα Σισανίου</t>
  </si>
  <si>
    <t>Δημοτική Κοινότητα Νεάπολης</t>
  </si>
  <si>
    <t>Δημοτική Κοινότητα Αλιάκμονος</t>
  </si>
  <si>
    <t>Δημοτική Κοινότητα Αξιοκάστρου</t>
  </si>
  <si>
    <t>Δημοτική Κοινότητα Ασπρούλας</t>
  </si>
  <si>
    <t>Δημοτική Κοινότητα Βελανιδιάς</t>
  </si>
  <si>
    <t>Δημοτική Κοινότητα Δρυοβούνου</t>
  </si>
  <si>
    <t>Δημοτική Κοινότητα Μεσολόγγου</t>
  </si>
  <si>
    <t>Δημοτική Κοινότητα Μολόχας</t>
  </si>
  <si>
    <t>Δημοτική Κοινότητα Περιστέρας</t>
  </si>
  <si>
    <t>Δημοτική Κοινότητα Πολυλάκκου</t>
  </si>
  <si>
    <t>Δημοτική Κοινότητα Πυλωρίου</t>
  </si>
  <si>
    <t>Δημοτική Κοινότητα Σημάντρου</t>
  </si>
  <si>
    <t>Δημοτική Κοινότητα Σκαλοχωρίου</t>
  </si>
  <si>
    <t>Δημοτική Κοινότητα Τραπεζίτσης</t>
  </si>
  <si>
    <t>Δημοτική Κοινότητα Χειμερινού</t>
  </si>
  <si>
    <t>Δημοτική Κοινότητα Χορηγού</t>
  </si>
  <si>
    <t>Δημοτική Κοινότητα Αγίας Σωτήρας</t>
  </si>
  <si>
    <t>Δημοτική Κοινότητα Βυθού</t>
  </si>
  <si>
    <t>Δημοτική Κοινότητα Διλόφου</t>
  </si>
  <si>
    <t>Δημοτική Κοινότητα Σιατίστης</t>
  </si>
  <si>
    <t>Δημοτική Κοινότητα Μικροκάστρου</t>
  </si>
  <si>
    <t>Δημοτική Κοινότητα Αγίων Αναργύρων</t>
  </si>
  <si>
    <t>Δημοτική Κοινότητα Ανθούσης</t>
  </si>
  <si>
    <t>Δημοτική Κοινότητα Αυγερινού</t>
  </si>
  <si>
    <t>Δημοτική Κοινότητα Βουχωρίνας</t>
  </si>
  <si>
    <t>Δημοτική Κοινότητα Βροντής</t>
  </si>
  <si>
    <t>Δημοτική Κοινότητα Δαμασκηνιάς</t>
  </si>
  <si>
    <t>Δημοτική Κοινότητα Διχειμάρρου</t>
  </si>
  <si>
    <t>Δημοτική Κοινότητα Δραγασιάς</t>
  </si>
  <si>
    <t>Δημοτική Κοινότητα Κλεισωρείας</t>
  </si>
  <si>
    <t>Δημοτική Κοινότητα Κριμηνίου</t>
  </si>
  <si>
    <t>Δημοτική Κοινότητα Λικνάδων</t>
  </si>
  <si>
    <t>Δημοτική Κοινότητα Λούβρης</t>
  </si>
  <si>
    <t>Δημοτική Κοινότητα Λουκομίου</t>
  </si>
  <si>
    <t>Δημοτική Κοινότητα Μόρφης</t>
  </si>
  <si>
    <t>Δημοτική Κοινότητα Ομαλής</t>
  </si>
  <si>
    <t>Δημοτική Κοινότητα Πλακίδας</t>
  </si>
  <si>
    <t>Δημοτική Κοινότητα Πολυκαστάνου</t>
  </si>
  <si>
    <t>Δημοτική Κοινότητα Σταυροδρομίου</t>
  </si>
  <si>
    <t>Δημοτική Κοινότητα Τσοτιλίου</t>
  </si>
  <si>
    <t>Δημοτική Κοινότητα Ερμακιάς</t>
  </si>
  <si>
    <t>Δημοτική Κοινότητα Καρυοχωρίου</t>
  </si>
  <si>
    <t>Δημοτική Κοινότητα Σπηλιάς</t>
  </si>
  <si>
    <t>Δημοτική Κοινότητα Μεσοβούνου</t>
  </si>
  <si>
    <t>Δημοτική Κοινότητα Βλάστης</t>
  </si>
  <si>
    <t>Δημοτική Κοινότητα Αναρράχης</t>
  </si>
  <si>
    <t>Δημοτική Κοινότητα Αρδάσσης</t>
  </si>
  <si>
    <t>Δημοτική Κοινότητα Εμπορίου</t>
  </si>
  <si>
    <t>Δημοτική Κοινότητα Μηλοχωρίου</t>
  </si>
  <si>
    <t>Δημοτική Κοινότητα Φούφα</t>
  </si>
  <si>
    <t>Δημοτική Κοινότητα Πτολεμαΐδος</t>
  </si>
  <si>
    <t>Δημοτική Κοινότητα Ασβεστοπέτρας</t>
  </si>
  <si>
    <t>Δημοτική Κοινότητα Γαλατείας</t>
  </si>
  <si>
    <t>Δημοτική Κοινότητα Κομάνου</t>
  </si>
  <si>
    <t>Δημοτική Κοινότητα Μαυροπηγής</t>
  </si>
  <si>
    <t>Δημοτική Κοινότητα Περδίκκα</t>
  </si>
  <si>
    <t>Δημοτική Κοινότητα Προαστίου</t>
  </si>
  <si>
    <t>Δημοτική Κοινότητα Πτελεώνος</t>
  </si>
  <si>
    <t>Δημοτική Κοινότητα Αιανής</t>
  </si>
  <si>
    <t>Δημοτική Κοινότητα Κερασέα</t>
  </si>
  <si>
    <t>Δημοτική Κοινότητα Κτένιον</t>
  </si>
  <si>
    <t>Δημοτική Κοινότητα Ροδιανής</t>
  </si>
  <si>
    <t>Δημοτική Κοινότητα Ρυμνίου</t>
  </si>
  <si>
    <t>Δημοτική Κοινότητα Χρωμίου</t>
  </si>
  <si>
    <t>Δημοτική Κοινότητα Λιβερών</t>
  </si>
  <si>
    <t>Δημοτική Κοινότητα Μαυροδενδρίου</t>
  </si>
  <si>
    <t>Δημοτική Κοινότητα Ποντοκώμης</t>
  </si>
  <si>
    <t>Δημοτική Κοινότητα Σιδερά</t>
  </si>
  <si>
    <t>Δημοτική Κοινότητα Κρόκου</t>
  </si>
  <si>
    <t>Δημοτική Κοινότητα Αμυγδαλέας</t>
  </si>
  <si>
    <t>Δημοτική Κοινότητα Άνω Κώμης</t>
  </si>
  <si>
    <t>Δημοτική Κοινότητα Καισάρειας</t>
  </si>
  <si>
    <t>Δημοτική Κοινότητα Κάτω Κώμης</t>
  </si>
  <si>
    <t>Δημοτική Κοινότητα Κοντοβουνίου</t>
  </si>
  <si>
    <t>Δημοτική Κοινότητα Σπάρτου</t>
  </si>
  <si>
    <t>Δημοτική Κοινότητα Αγίου Χαραλάμπους</t>
  </si>
  <si>
    <t>Δημοτική Κοινότητα Ακρινής</t>
  </si>
  <si>
    <t>Δημοτική Κοινότητα Βοσκοχωρίου</t>
  </si>
  <si>
    <t>Δημοτική Κοινότητα Δρεπάνου</t>
  </si>
  <si>
    <t>Δημοτική Κοινότητα Καπνοχωρίου</t>
  </si>
  <si>
    <t>Δημοτική Κοινότητα Κλείτου</t>
  </si>
  <si>
    <t>Δημοτική Κοινότητα Κοιλάδος</t>
  </si>
  <si>
    <t>Δημοτική Κοινότητα Πολυμύλου</t>
  </si>
  <si>
    <t>Δημοτική Κοινότητα Ρυακίου</t>
  </si>
  <si>
    <t>Δημοτική Κοινότητα Τετραλόφου</t>
  </si>
  <si>
    <t>Δημοτική Κοινότητα Κοζάνης</t>
  </si>
  <si>
    <t>Δημοτική Κοινότητα Αλωνακίων</t>
  </si>
  <si>
    <t>Δημοτική Κοινότητα Ανθοτόπου</t>
  </si>
  <si>
    <t>Δημοτική Κοινότητα Αργίλου</t>
  </si>
  <si>
    <t>Δημοτική Κοινότητα Βατερού</t>
  </si>
  <si>
    <t>Δημοτική Κοινότητα Καλαμιάς</t>
  </si>
  <si>
    <t>Δημοτική Κοινότητα Καρυδίτσας</t>
  </si>
  <si>
    <t>Δημοτική Κοινότητα Κοίλων</t>
  </si>
  <si>
    <t>Δημοτική Κοινότητα Λευκόβρυσης</t>
  </si>
  <si>
    <t>Δημοτική Κοινότητα Λευκοπηγής</t>
  </si>
  <si>
    <t>Δημοτική Κοινότητα Λυγερής</t>
  </si>
  <si>
    <t>Δημοτική Κοινότητα Νέας Νικόπολης</t>
  </si>
  <si>
    <t>Δημοτική Κοινότητα Ξηρολίμνης</t>
  </si>
  <si>
    <t>Δημοτική Κοινότητα Πετρανών</t>
  </si>
  <si>
    <t>Δημοτική Κοινότητα Πρωτοχωρίου</t>
  </si>
  <si>
    <t>Δημοτική Κοινότητα Σκήτης</t>
  </si>
  <si>
    <t>Δημοτική Κοινότητα Χαραυγής</t>
  </si>
  <si>
    <t>Δημοτική Κοινότητα Ελάτης</t>
  </si>
  <si>
    <t>Δημοτική Κοινότητα Μικροβάλτου</t>
  </si>
  <si>
    <t>Δημοτική Κοινότητα Τρανοβάλτου</t>
  </si>
  <si>
    <t>Δημοτική Κοινότητα Σερβίων</t>
  </si>
  <si>
    <t>Δημοτική Κοινότητα Αυλών</t>
  </si>
  <si>
    <t>Δημοτική Κοινότητα Γουλών</t>
  </si>
  <si>
    <t>Δημοτική Κοινότητα Ιμέρων</t>
  </si>
  <si>
    <t>Δημοτική Κοινότητα Καστανιάς</t>
  </si>
  <si>
    <t>Δημοτική Κοινότητα Κρανιδίων</t>
  </si>
  <si>
    <t>Δημοτική Κοινότητα Λευκάρων</t>
  </si>
  <si>
    <t>Δημοτική Κοινότητα Μεσιανής</t>
  </si>
  <si>
    <t>Δημοτική Κοινότητα Μεταξά</t>
  </si>
  <si>
    <t>Δημοτική Κοινότητα Νεράιδας</t>
  </si>
  <si>
    <t>Δημοτική Κοινότητα Πλατανορρεύματος</t>
  </si>
  <si>
    <t>Δημοτική Κοινότητα Πολυρράχου</t>
  </si>
  <si>
    <t>Δημοτική Κοινότητα Ροδίτου</t>
  </si>
  <si>
    <t>Δημοτική Κοινότητα Τριγωνικού</t>
  </si>
  <si>
    <t>Δημοτική Κοινότητα Βελβεντού</t>
  </si>
  <si>
    <t>Δημοτική Κοινότητα Αγίας Κυριακής</t>
  </si>
  <si>
    <t>Δημοτική Κοινότητα Καταφυγίου</t>
  </si>
  <si>
    <t>Δημοτική Κοινότητα Πολυφύτου</t>
  </si>
  <si>
    <t>Δημοτική Κοινότητα Αγραπιδεών</t>
  </si>
  <si>
    <t>Δημοτική Κοινότητα Αετού</t>
  </si>
  <si>
    <t>Δημοτική Κοινότητα Αναργύρων</t>
  </si>
  <si>
    <t>Δημοτική Κοινότητα Ασπρογείων</t>
  </si>
  <si>
    <t>Δημοτική Κοινότητα Βαλτονέρων</t>
  </si>
  <si>
    <t>Δημοτική Κοινότητα Σκλήθρου</t>
  </si>
  <si>
    <t>Δημοτική Κοινότητα Αμυνταίου</t>
  </si>
  <si>
    <t>Δημοτική Κοινότητα Κέλλης</t>
  </si>
  <si>
    <t>Δημοτική Κοινότητα Ξινού Νερού</t>
  </si>
  <si>
    <t>Δημοτική Κοινότητα Πετρών</t>
  </si>
  <si>
    <t>Δημοτική Κοινότητα Ροδώνος</t>
  </si>
  <si>
    <t>Δημοτική Κοινότητα Βαρικού</t>
  </si>
  <si>
    <t>Δημοτική Κοινότητα Λεχόβου</t>
  </si>
  <si>
    <t>Δημοτική Κοινότητα Νυμφαίου</t>
  </si>
  <si>
    <t>Δημοτική Κοινότητα Βεγόρων</t>
  </si>
  <si>
    <t>Δημοτική Κοινότητα Λεβαίας (Λακκιάς)</t>
  </si>
  <si>
    <t>Δημοτική Κοινότητα Μανιακίου</t>
  </si>
  <si>
    <t>Δημοτική Κοινότητα Πελαργού</t>
  </si>
  <si>
    <t>Δημοτική Κοινότητα Φαραγγίου</t>
  </si>
  <si>
    <t>Δημοτική Κοινότητα Φιλώτα</t>
  </si>
  <si>
    <t>Δημοτική Κοινότητα Βατοχωρίου</t>
  </si>
  <si>
    <t>Δημοτική Κοινότητα Κρυσταλλοπηγής</t>
  </si>
  <si>
    <t>Δημοτική Κοινότητα Κώτα</t>
  </si>
  <si>
    <t>Δημοτική Κοινότητα Αγίου Αχιλλείου</t>
  </si>
  <si>
    <t>Δημοτική Κοινότητα Αγίου Γερμανού</t>
  </si>
  <si>
    <t>Δημοτική Κοινότητα Ανταρτικού</t>
  </si>
  <si>
    <t>Δημοτική Κοινότητα Βροντερού</t>
  </si>
  <si>
    <t>Δημοτική Κοινότητα Καρυών</t>
  </si>
  <si>
    <t>Δημοτική Κοινότητα Λαιμού</t>
  </si>
  <si>
    <t>Δημοτική Κοινότητα Λευκώνος</t>
  </si>
  <si>
    <t>Δημοτική Κοινότητα Μικρολίμνης</t>
  </si>
  <si>
    <t>Δημοτική Κοινότητα Πισοδερίου</t>
  </si>
  <si>
    <t>Δημοτική Κοινότητα Πρασίνου</t>
  </si>
  <si>
    <t>Δημοτική Κοινότητα Ψαράδων</t>
  </si>
  <si>
    <t>Δημοτική Κοινότητα Ακρίτα</t>
  </si>
  <si>
    <t>Δημοτική Κοινότητα Άνω Καλλινίκης</t>
  </si>
  <si>
    <t>Δημοτική Κοινότητα Άνω Κλεινών</t>
  </si>
  <si>
    <t>Δημοτική Κοινότητα Εθνικού</t>
  </si>
  <si>
    <t>Δημοτική Κοινότητα Κάτω Καλλινίκης</t>
  </si>
  <si>
    <t>Δημοτική Κοινότητα Κάτω Κλεινών</t>
  </si>
  <si>
    <t>Δημοτική Κοινότητα Κλαδορράχης</t>
  </si>
  <si>
    <t>Δημοτική Κοινότητα Κρατερού</t>
  </si>
  <si>
    <t>Δημοτική Κοινότητα Μεσοκάμπου</t>
  </si>
  <si>
    <t>Δημοτική Κοινότητα Μεσοχωρίου</t>
  </si>
  <si>
    <t>Δημοτική Κοινότητα Νέου Καυκάσου</t>
  </si>
  <si>
    <t>Δημοτική Κοινότητα Νίκης</t>
  </si>
  <si>
    <t>Δημοτική Κοινότητα Παρορείου</t>
  </si>
  <si>
    <t>Δημοτική Κοινότητα Αχλάδας</t>
  </si>
  <si>
    <t>Δημοτική Κοινότητα Βεύης</t>
  </si>
  <si>
    <t>Δημοτική Κοινότητα Λόφων</t>
  </si>
  <si>
    <t>Δημοτική Κοινότητα Μελίτης</t>
  </si>
  <si>
    <t>Δημοτική Κοινότητα Νεοχωρακίου</t>
  </si>
  <si>
    <t>Δημοτική Κοινότητα Παλαίστρας</t>
  </si>
  <si>
    <t>Δημοτική Κοινότητα Παππαγιάννη</t>
  </si>
  <si>
    <t>Δημοτική Κοινότητα Σιταριάς</t>
  </si>
  <si>
    <t>Δημοτική Κοινότητα Σκοπού</t>
  </si>
  <si>
    <t>Δημοτική Κοινότητα Αγίου Βαρθολομαίου</t>
  </si>
  <si>
    <t>Δημοτική Κοινότητα Αμμοχωρίου</t>
  </si>
  <si>
    <t>Δημοτική Κοινότητα Άνω Υδρούσσης</t>
  </si>
  <si>
    <t>Δημοτική Κοινότητα Ατραπού</t>
  </si>
  <si>
    <t>Δημοτική Κοινότητα Δροσοπηγής</t>
  </si>
  <si>
    <t>Δημοτική Κοινότητα Κολχικής</t>
  </si>
  <si>
    <t>Δημοτική Κοινότητα Λεπτοκαρυών</t>
  </si>
  <si>
    <t>Δημοτική Κοινότητα Περάσματος</t>
  </si>
  <si>
    <t>Δημοτική Κοινότητα Πολυποτάμου</t>
  </si>
  <si>
    <t>Δημοτική Κοινότητα Τριανταφυλλέας</t>
  </si>
  <si>
    <t>Δημοτική Κοινότητα Τροπαιούχου</t>
  </si>
  <si>
    <t>Δημοτική Κοινότητα Υδρούσσης</t>
  </si>
  <si>
    <t>Δημοτική Κοινότητα Φλωρίνης</t>
  </si>
  <si>
    <t>Δημοτική Κοινότητα Αλώνων</t>
  </si>
  <si>
    <t>Δημοτική Κοινότητα Αρμενοχωρίου</t>
  </si>
  <si>
    <t>Δημοτική Κοινότητα Μεσονησίου</t>
  </si>
  <si>
    <t>Δημοτική Κοινότητα Σίμος Ιωαννίδης</t>
  </si>
  <si>
    <t>Δημοτική Κοινότητα Ανέζης</t>
  </si>
  <si>
    <t>Δημοτική Κοινότητα Βίγλας</t>
  </si>
  <si>
    <t>Δημοτική Κοινότητα Γαβριάς</t>
  </si>
  <si>
    <t>Δημοτική Κοινότητα Καλογερικού</t>
  </si>
  <si>
    <t>Δημοτική Κοινότητα Κορωνησίας</t>
  </si>
  <si>
    <t>Δημοτική Κοινότητα Πολυδρόσου</t>
  </si>
  <si>
    <t>Δημοτική Κοινότητα Ψαθοτοπίου</t>
  </si>
  <si>
    <t>Δημοτική Κοινότητα Αρταίων</t>
  </si>
  <si>
    <t>Δημοτική Κοινότητα Κεραματών</t>
  </si>
  <si>
    <t>Δημοτική Κοινότητα Κωστακιών</t>
  </si>
  <si>
    <t>Δημοτική Κοινότητα Λιμίνης</t>
  </si>
  <si>
    <t>Δημοτική Κοινότητα Βλαχέρνας</t>
  </si>
  <si>
    <t>Δημοτική Κοινότητα Γραμμενίτσης</t>
  </si>
  <si>
    <t>Δημοτική Κοινότητα Γριμπόβου</t>
  </si>
  <si>
    <t>Δημοτική Κοινότητα Κορφοβουνίου</t>
  </si>
  <si>
    <t>Δημοτική Κοινότητα Αμμοτόπου</t>
  </si>
  <si>
    <t>Δημοτική Κοινότητα Δαφνωτής</t>
  </si>
  <si>
    <t>Δημοτική Κοινότητα Καμπής</t>
  </si>
  <si>
    <t>Δημοτική Κοινότητα Παντανάσσης</t>
  </si>
  <si>
    <t>Δημοτική Κοινότητα Πιστιανών</t>
  </si>
  <si>
    <t>Δημοτική Κοινότητα Ροδαυγής</t>
  </si>
  <si>
    <t>Δημοτική Κοινότητα Σκούπας</t>
  </si>
  <si>
    <t>Δημοτική Κοινότητα Φανερωμένης</t>
  </si>
  <si>
    <t>Δημοτική Κοινότητα Καλοβάτου</t>
  </si>
  <si>
    <t>Δημοτική Κοινότητα Κιρκιζατών</t>
  </si>
  <si>
    <t>Δημοτική Κοινότητα Ρόκκας</t>
  </si>
  <si>
    <t>Δημοτική Κοινότητα Χαλκιάδων</t>
  </si>
  <si>
    <t>Δημοτική Κοινότητα Δημαρίου</t>
  </si>
  <si>
    <t>Δημοτική Κοινότητα Διάσελλου</t>
  </si>
  <si>
    <t>Δημοτική Κοινότητα Πέτρας</t>
  </si>
  <si>
    <t>Δημοτική Κοινότητα Σκουληκαριάς</t>
  </si>
  <si>
    <t>Δημοτική Κοινότητα Άνω Καλεντίνης</t>
  </si>
  <si>
    <t>Δημοτική Κοινότητα Βελεντζικού</t>
  </si>
  <si>
    <t>Δημοτική Κοινότητα Διχομοιρίου</t>
  </si>
  <si>
    <t>Δημοτική Κοινότητα Ρετσιανών</t>
  </si>
  <si>
    <t>Δημοτική Κοινότητα Αστροχωρίου</t>
  </si>
  <si>
    <t>Δημοτική Κοινότητα Μεγαλόχαρης</t>
  </si>
  <si>
    <t>Δημοτική Κοινότητα Μεσοπύργου</t>
  </si>
  <si>
    <t>Δημοτική Κοινότητα Μηλιανών</t>
  </si>
  <si>
    <t>Δημοτική Κοινότητα Αγνάντων</t>
  </si>
  <si>
    <t>Δημοτική Κοινότητα Γραικικού</t>
  </si>
  <si>
    <t>Δημοτική Κοινότητα Καταρράκτου</t>
  </si>
  <si>
    <t>Δημοτική Κοινότητα Κουκκουλίων</t>
  </si>
  <si>
    <t>Δημοτική Κοινότητα Κτιστάδων</t>
  </si>
  <si>
    <t>Δημοτική Κοινότητα Λεπιανών</t>
  </si>
  <si>
    <t>Δημοτική Κοινότητα Μικροσπηλιάς</t>
  </si>
  <si>
    <t>Δημοτική Κοινότητα Ράμιας</t>
  </si>
  <si>
    <t>Δημοτική Κοινότητα Αθαμανίου</t>
  </si>
  <si>
    <t>Δημοτική Κοινότητα Ανεμορράχης</t>
  </si>
  <si>
    <t>Δημοτική Κοινότητα Βουργαρελίου</t>
  </si>
  <si>
    <t>Δημοτική Κοινότητα Διστράτου</t>
  </si>
  <si>
    <t>Δημοτική Κοινότητα Κάτω Αθαμανίου</t>
  </si>
  <si>
    <t>Δημοτική Κοινότητα Κάτω Καλεντίνης</t>
  </si>
  <si>
    <t>Δημοτική Κοινότητα Καψάλων</t>
  </si>
  <si>
    <t>Δημοτική Κοινότητα Μεσούντας</t>
  </si>
  <si>
    <t>Δημοτική Κοινότητα Παλαιοκατούνου</t>
  </si>
  <si>
    <t>Δημοτική Κοινότητα Τετρακώμου</t>
  </si>
  <si>
    <t>Δημοτική Κοινότητα Θεοδωριάνων</t>
  </si>
  <si>
    <t>Δημοτική Κοινότητα Μελισσουργών</t>
  </si>
  <si>
    <t>Δημοτική Κοινότητα Ακροποταμιάς</t>
  </si>
  <si>
    <t>Δημοτική Κοινότητα Λουτροτόπου</t>
  </si>
  <si>
    <t>Δημοτική Κοινότητα Παχυκαλάμου</t>
  </si>
  <si>
    <t>Δημοτική Κοινότητα Περάνθης</t>
  </si>
  <si>
    <t>Δημοτική Κοινότητα Κομμένου</t>
  </si>
  <si>
    <t>Δημοτική Κοινότητα Κομποτίου</t>
  </si>
  <si>
    <t>Δημοτική Κοινότητα Σελλάδων</t>
  </si>
  <si>
    <t>Δημοτική Κοινότητα Φωτεινού</t>
  </si>
  <si>
    <t>Δημοτική Κοινότητα Πέτα</t>
  </si>
  <si>
    <t>Δημοτική Κοινότητα Μαρκινιάδας</t>
  </si>
  <si>
    <t>Δημοτική Κοινότητα Μεγάρχης</t>
  </si>
  <si>
    <t>Δημοτική Κοινότητα Ηγουμενίτσης</t>
  </si>
  <si>
    <t>Δημοτική Κοινότητα Αγίου Βλασίου</t>
  </si>
  <si>
    <t>Δημοτική Κοινότητα Γραικοχωρίου</t>
  </si>
  <si>
    <t>Δημοτική Κοινότητα Καστρίου</t>
  </si>
  <si>
    <t>Δημοτική Κοινότητα Κρυόβρυσης</t>
  </si>
  <si>
    <t>Δημοτική Κοινότητα Λαδοχωρίου</t>
  </si>
  <si>
    <t>Δημοτική Κοινότητα Μαυρουδίου</t>
  </si>
  <si>
    <t>Δημοτική Κοινότητα Νέας Σελευκείας</t>
  </si>
  <si>
    <t>Δημοτική Κοινότητα Ελευθερίου</t>
  </si>
  <si>
    <t>Δημοτική Κοινότητα Καρτερίου</t>
  </si>
  <si>
    <t>Δημοτική Κοινότητα Καταβόθρας</t>
  </si>
  <si>
    <t>Δημοτική Κοινότητα Μαζαρακιάς</t>
  </si>
  <si>
    <t>Δημοτική Κοινότητα Μαργαριτίου</t>
  </si>
  <si>
    <t>Δημοτική Κοινότητα Μεσοβουνίου</t>
  </si>
  <si>
    <t>Δημοτική Κοινότητα Σπαθαραίων</t>
  </si>
  <si>
    <t>Δημοτική Κοινότητα Γεροπλάτανος</t>
  </si>
  <si>
    <t>Δημοτική Κοινότητα Δράμεσης</t>
  </si>
  <si>
    <t>Δημοτική Κοινότητα Δρίμιτσας</t>
  </si>
  <si>
    <t>Δημοτική Κοινότητα Κορίτιανης</t>
  </si>
  <si>
    <t>Δημοτική Κοινότητα Παραποτάμου</t>
  </si>
  <si>
    <t>Δημοτική Κοινότητα Πέρδικας</t>
  </si>
  <si>
    <t>Δημοτική Κοινότητα Αργυροτόπου</t>
  </si>
  <si>
    <t>Δημοτική Κοινότητα Πλαταριάς</t>
  </si>
  <si>
    <t>Δημοτική Κοινότητα Συβότων</t>
  </si>
  <si>
    <t>Δημοτική Κοινότητα Φασκομηλιάς</t>
  </si>
  <si>
    <t>Δημοτική Κοινότητα Γαρδικίου</t>
  </si>
  <si>
    <t>Δημοτική Κοινότητα Γλυκής</t>
  </si>
  <si>
    <t>Δημοτική Κοινότητα Σκανδάλου</t>
  </si>
  <si>
    <t>Δημοτική Κοινότητα Χόικας</t>
  </si>
  <si>
    <t>Δημοτική Κοινότητα Παραμυθίας</t>
  </si>
  <si>
    <t>Δημοτική Κοινότητα Αμπελιάς</t>
  </si>
  <si>
    <t>Δημοτική Κοινότητα Γκρίκας</t>
  </si>
  <si>
    <t>Δημοτική Κοινότητα Ελαταριάς</t>
  </si>
  <si>
    <t>Δημοτική Κοινότητα Καλλιθέας Σουλίου</t>
  </si>
  <si>
    <t>Δημοτική Κοινότητα Καρβουναρίου</t>
  </si>
  <si>
    <t>Δημοτική Κοινότητα Καριωτίου</t>
  </si>
  <si>
    <t>Δημοτική Κοινότητα Ξηρολόφου</t>
  </si>
  <si>
    <t>Δημοτική Κοινότητα Παγκρατών (Παγκρατίου)</t>
  </si>
  <si>
    <t>Δημοτική Κοινότητα Πέντε Εκκλησιών</t>
  </si>
  <si>
    <t>Δημοτική Κοινότητα Πετουσίου</t>
  </si>
  <si>
    <t>Δημοτική Κοινότητα Πετροβίτσας</t>
  </si>
  <si>
    <t>Δημοτική Κοινότητα Πλακωτής</t>
  </si>
  <si>
    <t>Δημοτική Κοινότητα Προδρομίου</t>
  </si>
  <si>
    <t>Δημοτική Κοινότητα Σαλονίκης</t>
  </si>
  <si>
    <t>Δημοτική Κοινότητα Σεβαστού</t>
  </si>
  <si>
    <t>Δημοτική Κοινότητα Ψάκας</t>
  </si>
  <si>
    <t>Δημοτική Κοινότητα Αυλοτόπου</t>
  </si>
  <si>
    <t>Δημοτική Κοινότητα Κουκουλιών</t>
  </si>
  <si>
    <t>Δημοτική Κοινότητα Σαμονίδας</t>
  </si>
  <si>
    <t>Δημοτική Κοινότητα Τσαγγαρίου</t>
  </si>
  <si>
    <t>Δημοτική Κοινότητα Φροσύνης</t>
  </si>
  <si>
    <t>Δημοτική Κοινότητα Ασπροκκλησίου</t>
  </si>
  <si>
    <t>Δημοτική Κοινότητα Κεστρίνης</t>
  </si>
  <si>
    <t>Δημοτική Κοινότητα Ραγίου</t>
  </si>
  <si>
    <t>Δημοτική Κοινότητα Σαγιάδας</t>
  </si>
  <si>
    <t>Δημοτική Κοινότητα Σμέρτου</t>
  </si>
  <si>
    <t>Δημοτική Κοινότητα Φιλιατών</t>
  </si>
  <si>
    <t>Δημοτική Κοινότητα Αμπελώνος</t>
  </si>
  <si>
    <t>Δημοτική Κοινότητα Βαβουρίου</t>
  </si>
  <si>
    <t>Δημοτική Κοινότητα Βρυσέλλας</t>
  </si>
  <si>
    <t>Δημοτική Κοινότητα Γαρδικίου (Αγίου Γεωργίου) Φιλιατών</t>
  </si>
  <si>
    <t>Δημοτική Κοινότητα Γιρομερίου</t>
  </si>
  <si>
    <t>Δημοτική Κοινότητα Γολάς</t>
  </si>
  <si>
    <t>Δημοτική Κοινότητα Καλλιθέας Φιλιατών</t>
  </si>
  <si>
    <t>Δημοτική Κοινότητα Κάτω Ξεχώρου</t>
  </si>
  <si>
    <t>Δημοτική Κοινότητα Κεραμίτσης</t>
  </si>
  <si>
    <t>Δημοτική Κοινότητα Κερασοχωρίου</t>
  </si>
  <si>
    <t>Δημοτική Κοινότητα Κοκκινολιθαρίου</t>
  </si>
  <si>
    <t>Δημοτική Κοινότητα Κουρεμαδίου</t>
  </si>
  <si>
    <t>Δημοτική Κοινότητα Κυπαρίσσου</t>
  </si>
  <si>
    <t>Δημοτική Κοινότητα Λιας</t>
  </si>
  <si>
    <t>Δημοτική Κοινότητα Λίστας</t>
  </si>
  <si>
    <t>Δημοτική Κοινότητα Μαλουνίου</t>
  </si>
  <si>
    <t>Δημοτική Κοινότητα Ξεχώρου</t>
  </si>
  <si>
    <t>Δημοτική Κοινότητα Παλαιοκκλησίου</t>
  </si>
  <si>
    <t>Δημοτική Κοινότητα Παλαμπά</t>
  </si>
  <si>
    <t>Δημοτική Κοινότητα Πηγαδούλια</t>
  </si>
  <si>
    <t>Δημοτική Κοινότητα Πλαισίου</t>
  </si>
  <si>
    <t>Δημοτική Κοινότητα Ραβενής</t>
  </si>
  <si>
    <t>Δημοτική Κοινότητα Σίδερης</t>
  </si>
  <si>
    <t>Δημοτική Κοινότητα Τρικορύφου</t>
  </si>
  <si>
    <t>Δημοτική Κοινότητα Τσαμαντά</t>
  </si>
  <si>
    <t>Δημοτική Κοινότητα Φοινικίου</t>
  </si>
  <si>
    <t>Δημοτική Κοινότητα Βαθυπέδου</t>
  </si>
  <si>
    <t>Δημοτική Κοινότητα Καλαρρυτών</t>
  </si>
  <si>
    <t>Δημοτική Κοινότητα Αετορράχης</t>
  </si>
  <si>
    <t>Δημοτική Κοινότητα Καλεντζίου</t>
  </si>
  <si>
    <t>Δημοτική Κοινότητα Μονολιθίου</t>
  </si>
  <si>
    <t>Δημοτική Κοινότητα Πλαισίων Μαλακασίου</t>
  </si>
  <si>
    <t>Δημοτική Κοινότητα Πλατανούσσης</t>
  </si>
  <si>
    <t>Δημοτική Κοινότητα Φορτοσίου</t>
  </si>
  <si>
    <t>Δημοτική Κοινότητα Ματσουκίου</t>
  </si>
  <si>
    <t>Δημοτική Κοινότητα Αμπελοχωρίου</t>
  </si>
  <si>
    <t>Δημοτική Κοινότητα Πραμάντων</t>
  </si>
  <si>
    <t>Δημοτική Κοινότητα Ραφταναίων</t>
  </si>
  <si>
    <t>Δημοτική Κοινότητα Συρράκου</t>
  </si>
  <si>
    <t>Δημοτική Κοινότητα Κέδρου</t>
  </si>
  <si>
    <t>Δημοτική Κοινότητα Μιχαλιτσίου</t>
  </si>
  <si>
    <t>Δημοτική Κοινότητα Παλαιοχωρίου Σιράκου</t>
  </si>
  <si>
    <t>Δημοτική Κοινότητα Πετροβουνίου</t>
  </si>
  <si>
    <t>Δημοτική Κοινότητα Ποτιστικών</t>
  </si>
  <si>
    <t>Δημοτική Κοινότητα Προσηλίου</t>
  </si>
  <si>
    <t>Δημοτική Κοινότητα Χουλιαράδων</t>
  </si>
  <si>
    <t>Δημοτική Κοινότητα Αβγού</t>
  </si>
  <si>
    <t>Δημοτική Κοινότητα Βαρλαάμ</t>
  </si>
  <si>
    <t>Δημοτική Κοινότητα Βουλιάστης</t>
  </si>
  <si>
    <t>Δημοτική Κοινότητα Επισκοπικού</t>
  </si>
  <si>
    <t>Δημοτική Κοινότητα Θεριακησίου</t>
  </si>
  <si>
    <t>Δημοτική Κοινότητα Κοπάνης</t>
  </si>
  <si>
    <t>Δημοτική Κοινότητα Κουκλεσίου</t>
  </si>
  <si>
    <t>Δημοτική Κοινότητα Κρυφοβού</t>
  </si>
  <si>
    <t>Δημοτική Κοινότητα Μελιάς</t>
  </si>
  <si>
    <t>Δημοτική Κοινότητα Μουσιωτίτσης</t>
  </si>
  <si>
    <t>Δημοτική Κοινότητα Μυροδάφνης</t>
  </si>
  <si>
    <t>Δημοτική Κοινότητα Πεστών</t>
  </si>
  <si>
    <t>Δημοτική Κοινότητα Ραβενίων</t>
  </si>
  <si>
    <t>Δημοτική Κοινότητα Σερβιανών</t>
  </si>
  <si>
    <t>Δημοτική Κοινότητα Σκλίβανης</t>
  </si>
  <si>
    <t>Δημοτική Κοινότητα Τερόβου</t>
  </si>
  <si>
    <t>Δημοτική Κοινότητα Αγίας Αναστασίας</t>
  </si>
  <si>
    <t>Δημοτική Κοινότητα Δραγοψάς</t>
  </si>
  <si>
    <t>Δημοτική Κοινότητα Δραμεσιών</t>
  </si>
  <si>
    <t>Δημοτική Κοινότητα Δωδώνης</t>
  </si>
  <si>
    <t>Δημοτική Κοινότητα Κωστάνιανης</t>
  </si>
  <si>
    <t>Δημοτική Κοινότητα Μαντείου</t>
  </si>
  <si>
    <t>Δημοτική Κοινότητα Μελιγγών</t>
  </si>
  <si>
    <t>Δημοτική Κοινότητα Ψήνας</t>
  </si>
  <si>
    <t>Δημοτική Κοινότητα Αλεποχωρίου Μπότσαρη</t>
  </si>
  <si>
    <t>Δημοτική Κοινότητα Αρδόσεως</t>
  </si>
  <si>
    <t>Δημοτική Κοινότητα Αχλαδεών</t>
  </si>
  <si>
    <t>Δημοτική Κοινότητα Βαργιάδων</t>
  </si>
  <si>
    <t>Δημοτική Κοινότητα Γεωργάνων</t>
  </si>
  <si>
    <t>Δημοτική Κοινότητα Δερβιζιάνων</t>
  </si>
  <si>
    <t>Δημοτική Κοινότητα Μπεστιάς</t>
  </si>
  <si>
    <t>Δημοτική Κοινότητα Παλαιοχωρίου Μπότσαρη</t>
  </si>
  <si>
    <t>Δημοτική Κοινότητα Πεντολάκκου</t>
  </si>
  <si>
    <t>Δημοτική Κοινότητα Ρωμανού</t>
  </si>
  <si>
    <t>Δημοτική Κοινότητα Σεριζιανών</t>
  </si>
  <si>
    <t>Δημοτική Κοινότητα Σιστρουνίου</t>
  </si>
  <si>
    <t>Δημοτική Κοινότητα Σμυρτιάς</t>
  </si>
  <si>
    <t>Δημοτική Κοινότητα Ανθοχωρίου Δωδώνης</t>
  </si>
  <si>
    <t>Δημοτική Κοινότητα Αρτοπούλας</t>
  </si>
  <si>
    <t>Δημοτική Κοινότητα Ασπροχωρίου</t>
  </si>
  <si>
    <t>Δημοτική Κοινότητα Βαλανιδιάς</t>
  </si>
  <si>
    <t>Δημοτική Κοινότητα Ζωτικού</t>
  </si>
  <si>
    <t>Δημοτική Κοινότητα Καταμάχης</t>
  </si>
  <si>
    <t>Δημοτική Κοινότητα Λίππας</t>
  </si>
  <si>
    <t>Δημοτική Κοινότητα Μπαουσιών</t>
  </si>
  <si>
    <t>Δημοτική Κοινότητα Παρδαλίτσης</t>
  </si>
  <si>
    <t>Δημοτική Κοινότητα Τσεριτσάνων</t>
  </si>
  <si>
    <t>Δημοτική Κοινότητα Σενίκου</t>
  </si>
  <si>
    <t>Δημοτική Κοινότητα Αγία Παρασκευή</t>
  </si>
  <si>
    <t>Δημοτική Κοινότητα Ανθρακίτη</t>
  </si>
  <si>
    <t>Δημοτική Κοινότητα Γρεβενιτίου</t>
  </si>
  <si>
    <t>Δημοτική Κοινότητα Δεματίου</t>
  </si>
  <si>
    <t>Δημοτική Κοινότητα Δόλιανης (Νέου Αμαρουσίου)</t>
  </si>
  <si>
    <t>Δημοτική Κοινότητα Καστανώνος Ζαγορίου</t>
  </si>
  <si>
    <t>Δημοτική Κοινότητα Μακρίνου</t>
  </si>
  <si>
    <t>Δημοτική Κοινότητα Πέτρα</t>
  </si>
  <si>
    <t>Δημοτική Κοινότητα Ποταμιά</t>
  </si>
  <si>
    <t>Δημοτική Κοινότητα Τριστένου</t>
  </si>
  <si>
    <t>Δημοτική Κοινότητα Φλαμπουραρίου</t>
  </si>
  <si>
    <t>Δημοτική Κοινότητα Βοβούσης</t>
  </si>
  <si>
    <t>Δημοτική Κοινότητα Αγίου Μηνά</t>
  </si>
  <si>
    <t>Δημοτική Κοινότητα Άνω Πεδινών</t>
  </si>
  <si>
    <t>Δημοτική Κοινότητα Αρίστης</t>
  </si>
  <si>
    <t>Δημοτική Κοινότητα Ασπραγγέλων</t>
  </si>
  <si>
    <t>Δημοτική Κοινότητα Βίτσης</t>
  </si>
  <si>
    <t>Δημοτική Κοινότητα Δικορύφου</t>
  </si>
  <si>
    <t>Δημοτική Κοινότητα Ελαφότοπου</t>
  </si>
  <si>
    <t>Δημοτική Κοινότητα Καλουτά</t>
  </si>
  <si>
    <t>Δημοτική Κοινότητα Κάτω Πεδινών</t>
  </si>
  <si>
    <t>Δημοτική Κοινότητα Μανασσή</t>
  </si>
  <si>
    <t>Δημοτική Κοινότητα Μονοδενδρίου</t>
  </si>
  <si>
    <t>Δημοτική Κοινότητα Παπίγκου</t>
  </si>
  <si>
    <t>Δημοτική Κοινότητα Βραδέτου</t>
  </si>
  <si>
    <t>Δημοτική Κοινότητα Βρυσοχωρίου</t>
  </si>
  <si>
    <t>Δημοτική Κοινότητα Ηλιοχωρίου</t>
  </si>
  <si>
    <t>Δημοτική Κοινότητα Καπεσόβου</t>
  </si>
  <si>
    <t>Δημοτική Κοινότητα Κήπων</t>
  </si>
  <si>
    <t>Δημοτική Κοινότητα Κουκκουλίου</t>
  </si>
  <si>
    <t>Δημοτική Κοινότητα Λαΐστης</t>
  </si>
  <si>
    <t>Δημοτική Κοινότητα Λεπτοκαρυάς Ζαγορίου</t>
  </si>
  <si>
    <t>Δημοτική Κοινότητα Νεγάδων</t>
  </si>
  <si>
    <t>Δημοτική Κοινότητα Σκαμνελλίου</t>
  </si>
  <si>
    <t>Δημοτική Κοινότητα Τσεπελόβου</t>
  </si>
  <si>
    <t>Δημοτική Κοινότητα Φραγκάδων</t>
  </si>
  <si>
    <t>Δημοτική Κοινότητα Ασφάκας</t>
  </si>
  <si>
    <t>Δημοτική Κοινότητα Βατατάδων</t>
  </si>
  <si>
    <t>Δημοτική Κοινότητα Βλαχατάνου</t>
  </si>
  <si>
    <t>Δημοτική Κοινότητα Γαβρισιών</t>
  </si>
  <si>
    <t>Δημοτική Κοινότητα Λιγοψάς</t>
  </si>
  <si>
    <t>Δημοτική Κοινότητα Μεταμόρφωσης</t>
  </si>
  <si>
    <t>Δημοτική Κοινότητα Πετσαλίου</t>
  </si>
  <si>
    <t>Δημοτική Κοινότητα Βασιλοπούλου</t>
  </si>
  <si>
    <t>Δημοτική Κοινότητα Δελβινακοπούλου</t>
  </si>
  <si>
    <t>Δημοτική Κοινότητα Παλιούρης</t>
  </si>
  <si>
    <t>Δημοτική Κοινότητα Ραΐκου</t>
  </si>
  <si>
    <t>Δημοτική Κοινότητα Σουλοπούλου</t>
  </si>
  <si>
    <t>Δημοτική Κοινότητα Δαφνοφύτου</t>
  </si>
  <si>
    <t>Δημοτική Κοινότητα Ζίτσης</t>
  </si>
  <si>
    <t>Δημοτική Κοινότητα Λιθίνου</t>
  </si>
  <si>
    <t>Δημοτική Κοινότητα Πρωτόπαππα</t>
  </si>
  <si>
    <t>Δημοτική Κοινότητα Αετοπέτρας Δωδώνης</t>
  </si>
  <si>
    <t>Δημοτική Κοινότητα Βερενίκης</t>
  </si>
  <si>
    <t>Δημοτική Κοινότητα Βουτσαρά</t>
  </si>
  <si>
    <t>Δημοτική Κοινότητα Βροσίνας</t>
  </si>
  <si>
    <t>Δημοτική Κοινότητα Βρυσούλας</t>
  </si>
  <si>
    <t>Δημοτική Κοινότητα Γιουργάνιστας</t>
  </si>
  <si>
    <t>Δημοτική Κοινότητα Γκριμπόβου</t>
  </si>
  <si>
    <t>Δημοτική Κοινότητα Γρανίτσης</t>
  </si>
  <si>
    <t>Δημοτική Κοινότητα Γρανιτσοπούλας</t>
  </si>
  <si>
    <t>Δημοτική Κοινότητα Δεσποτικού</t>
  </si>
  <si>
    <t>Δημοτική Κοινότητα Δοβλά</t>
  </si>
  <si>
    <t>Δημοτική Κοινότητα Εκκλησοχωρίου</t>
  </si>
  <si>
    <t>Δημοτική Κοινότητα Ζαλόγγου</t>
  </si>
  <si>
    <t>Δημοτική Κοινότητα Κουρέντων</t>
  </si>
  <si>
    <t>Δημοτική Κοινότητα Πολυδώρου</t>
  </si>
  <si>
    <t>Δημοτική Κοινότητα Ραδοβιζίου</t>
  </si>
  <si>
    <t>Δημοτική Κοινότητα Ρίζου</t>
  </si>
  <si>
    <t>Δημοτική Κοινότητα Χίνκας</t>
  </si>
  <si>
    <t>Δημοτική Κοινότητα Άνω Λαψίστης</t>
  </si>
  <si>
    <t>Δημοτική Κοινότητα Βαγενιτίου</t>
  </si>
  <si>
    <t>Δημοτική Κοινότητα Βουνοπλαγιάς</t>
  </si>
  <si>
    <t>Δημοτική Κοινότητα Γραμμένου</t>
  </si>
  <si>
    <t>Δημοτική Κοινότητα Ζωοδόχου</t>
  </si>
  <si>
    <t>Δημοτική Κοινότητα Κάτω Λαψίστης</t>
  </si>
  <si>
    <t>Δημοτική Κοινότητα Λύγγου</t>
  </si>
  <si>
    <t>Δημοτική Κοινότητα Μεγάλου Γαρδικίου</t>
  </si>
  <si>
    <t>Δημοτική Κοινότητα Περάτη</t>
  </si>
  <si>
    <t>Δημοτική Κοινότητα Πολυλόφου</t>
  </si>
  <si>
    <t>Δημοτική Κοινότητα Ροδοτοπίου</t>
  </si>
  <si>
    <t>Δημοτική Κοινότητα Μπάφρας</t>
  </si>
  <si>
    <t>Δημοτική Κοινότητα Ιωαννιτών</t>
  </si>
  <si>
    <t>Δημοτική Κοινότητα Μαρμάρων</t>
  </si>
  <si>
    <t>Δημοτική Κοινότητα Σταυρακίου</t>
  </si>
  <si>
    <t>Δημοτική Κοινότητα Εξοχή</t>
  </si>
  <si>
    <t>Δημοτική Κοινότητα Νεοχωροπούλου</t>
  </si>
  <si>
    <t>Δημοτική Κοινότητα Πεδινής</t>
  </si>
  <si>
    <t>Δημοτική Κοινότητα Κόντσικας</t>
  </si>
  <si>
    <t>Δημοτική Κοινότητα Κοσμηράς</t>
  </si>
  <si>
    <t>Δημοτική Κοινότητα Μανολιάσης</t>
  </si>
  <si>
    <t>Δημοτική Κοινότητα Μπιζανίου</t>
  </si>
  <si>
    <t>Δημοτική Κοινότητα Νήσου Ιωαννίνων (νήσος)</t>
  </si>
  <si>
    <t>Δημοτική Κοινότητα Κατσικά</t>
  </si>
  <si>
    <t>Δημοτική Κοινότητα Ανατολικής</t>
  </si>
  <si>
    <t>Δημοτική Κοινότητα Δαφνούλας</t>
  </si>
  <si>
    <t>Δημοτική Κοινότητα Δροσοχωρίου</t>
  </si>
  <si>
    <t>Δημοτική Κοινότητα Ηλιοκάλης</t>
  </si>
  <si>
    <t>Δημοτική Κοινότητα Καστρίτσης</t>
  </si>
  <si>
    <t>Δημοτική Κοινότητα Κουτσελιού</t>
  </si>
  <si>
    <t>Δημοτική Κοινότητα Κράψης</t>
  </si>
  <si>
    <t>Δημοτική Κοινότητα Λογγάδων</t>
  </si>
  <si>
    <t>Δημοτική Κοινότητα Μουζακαίων</t>
  </si>
  <si>
    <t>Δημοτική Κοινότητα Χαροκοπίου</t>
  </si>
  <si>
    <t>Δημοτική Κοινότητα Πέραμα</t>
  </si>
  <si>
    <t>Δημοτική Κοινότητα Αμφιθέας</t>
  </si>
  <si>
    <t>Δημοτική Κοινότητα Κρανούλας</t>
  </si>
  <si>
    <t>Δημοτική Κοινότητα Κρύας</t>
  </si>
  <si>
    <t>Δημοτική Κοινότητα Κρυόβρυση</t>
  </si>
  <si>
    <t>Δημοτική Κοινότητα Λιγκιάδων</t>
  </si>
  <si>
    <t>Δημοτική Κοινότητα Μάζιας</t>
  </si>
  <si>
    <t>Δημοτική Κοινότητα Περιβλέπτου</t>
  </si>
  <si>
    <t>Δημοτική Κοινότητα Σπόθων</t>
  </si>
  <si>
    <t>Δημοτική Κοινότητα Αετομηλίτσης</t>
  </si>
  <si>
    <t>Δημοτική Κοινότητα Κονίτσης</t>
  </si>
  <si>
    <t>Δημοτική Κοινότητα Αετοπέτρας Κονίτσης</t>
  </si>
  <si>
    <t>Δημοτική Κοινότητα Αμαράντου</t>
  </si>
  <si>
    <t>Δημοτική Κοινότητα Αρμάτων</t>
  </si>
  <si>
    <t>Δημοτική Κοινότητα Γαναδιού</t>
  </si>
  <si>
    <t>Δημοτική Κοινότητα Ηλιορράχης</t>
  </si>
  <si>
    <t>Δημοτική Κοινότητα Κλειδωνιάς</t>
  </si>
  <si>
    <t>Δημοτική Κοινότητα Μαζίου</t>
  </si>
  <si>
    <t>Δημοτική Κοινότητα Μελισσόπετρας</t>
  </si>
  <si>
    <t>Δημοτική Κοινότητα Μολίστης</t>
  </si>
  <si>
    <t>Δημοτική Κοινότητα Μολυβδοσκεπάστου</t>
  </si>
  <si>
    <t>Δημοτική Κοινότητα Μοναστηρίου</t>
  </si>
  <si>
    <t>Δημοτική Κοινότητα Νικάνορος</t>
  </si>
  <si>
    <t>Δημοτική Κοινότητα Πάδων</t>
  </si>
  <si>
    <t>Δημοτική Κοινότητα Παλαιοσελλίου</t>
  </si>
  <si>
    <t>Δημοτική Κοινότητα Πηγής</t>
  </si>
  <si>
    <t>Δημοτική Κοινότητα Πουρνιάς</t>
  </si>
  <si>
    <t>Δημοτική Κοινότητα Πύργου</t>
  </si>
  <si>
    <t>Δημοτική Κοινότητα Ασημοχωρίου</t>
  </si>
  <si>
    <t>Δημοτική Κοινότητα Βούρμπιανης</t>
  </si>
  <si>
    <t>Δημοτική Κοινότητα Γοργοποτάμου</t>
  </si>
  <si>
    <t>Δημοτική Κοινότητα Καστάνιανης</t>
  </si>
  <si>
    <t>Δημοτική Κοινότητα Λαγκάδας</t>
  </si>
  <si>
    <t>Δημοτική Κοινότητα Πληκατίου</t>
  </si>
  <si>
    <t>Δημοτική Κοινότητα Πυρσόγιαννης</t>
  </si>
  <si>
    <t>Δημοτική Κοινότητα Χιονάδων</t>
  </si>
  <si>
    <t>Δημοτική Κοινότητα Μεγάλης Γότιστας</t>
  </si>
  <si>
    <t>Δημοτική Κοινότητα Μεγάλου Περιστερίου</t>
  </si>
  <si>
    <t>Δημοτική Κοινότητα Μικράς Γότιστας</t>
  </si>
  <si>
    <t>Δημοτική Κοινότητα Μικρού Περιστερίου</t>
  </si>
  <si>
    <t>Δημοτική Κοινότητα Σίτσαινα</t>
  </si>
  <si>
    <t>Δημοτική Κοινότητα Χρυσοβίτσης</t>
  </si>
  <si>
    <t>Δημοτική Κοινότητα Μετσόβου</t>
  </si>
  <si>
    <t>Δημοτική Κοινότητα Ανηλίου</t>
  </si>
  <si>
    <t>Δημοτική Κοινότητα Ανθοχωρίου Μετσόβου</t>
  </si>
  <si>
    <t>Δημοτική Κοινότητα Βοτονοσίου</t>
  </si>
  <si>
    <t>Δημοτική Κοινότητα Αρετής</t>
  </si>
  <si>
    <t>Δημοτική Κοινότητα Βροντισμένης</t>
  </si>
  <si>
    <t>Δημοτική Κοινότητα Ιερομνήμης</t>
  </si>
  <si>
    <t>Δημοτική Κοινότητα Κουκλιών</t>
  </si>
  <si>
    <t>Δημοτική Κοινότητα Μαζαρακίου</t>
  </si>
  <si>
    <t>Δημοτική Κοινότητα Μαυρονόρους</t>
  </si>
  <si>
    <t>Δημοτική Κοινότητα Παρακαλάμου</t>
  </si>
  <si>
    <t>Δημοτική Κοινότητα Ρεπετίστης</t>
  </si>
  <si>
    <t>Δημοτική Κοινότητα Ριαχόβου</t>
  </si>
  <si>
    <t>Δημοτική Κοινότητα Κακολάκκου</t>
  </si>
  <si>
    <t>Δημοτική Κοινότητα Κάτω Μερόπης</t>
  </si>
  <si>
    <t>Δημοτική Κοινότητα Κεφαλοβρύσου</t>
  </si>
  <si>
    <t>Δημοτική Κοινότητα Μερόπης</t>
  </si>
  <si>
    <t>Δημοτική Κοινότητα Παλαιοπύργου</t>
  </si>
  <si>
    <t>Δημοτική Κοινότητα Ρουψιάς</t>
  </si>
  <si>
    <t>Δημοτική Κοινότητα Αργυροχωρίου</t>
  </si>
  <si>
    <t>Δημοτική Κοινότητα Βήσσανης</t>
  </si>
  <si>
    <t>Δημοτική Κοινότητα Δελβινακίου</t>
  </si>
  <si>
    <t>Δημοτική Κοινότητα Κερασόβου</t>
  </si>
  <si>
    <t>Δημοτική Κοινότητα Κτισμάτων</t>
  </si>
  <si>
    <t>Δημοτική Κοινότητα Ζαραβίνας</t>
  </si>
  <si>
    <t>Δημοτική Κοινότητα Μαυροπούλου</t>
  </si>
  <si>
    <t>Δημοτική Κοινότητα Ορεινού Ξηροβάλτου</t>
  </si>
  <si>
    <t>Δημοτική Κοινότητα Περιστερίου</t>
  </si>
  <si>
    <t>Δημοτική Κοινότητα Ποντικατών</t>
  </si>
  <si>
    <t>Δημοτική Κοινότητα Στρατινίστης</t>
  </si>
  <si>
    <t>Δημοτική Κοινότητα Τεριαχίου</t>
  </si>
  <si>
    <t>Δημοτική Κοινότητα Άνω Ραβενίων</t>
  </si>
  <si>
    <t>Δημοτική Κοινότητα Δολιανών</t>
  </si>
  <si>
    <t>Δημοτική Κοινότητα Καλπακίου</t>
  </si>
  <si>
    <t>Δημοτική Κοινότητα Κάτω Ραβενίων</t>
  </si>
  <si>
    <t>Δημοτική Κοινότητα Νεγράδων</t>
  </si>
  <si>
    <t>Δημοτική Κοινότητα Χρυσορράχης</t>
  </si>
  <si>
    <t>Δημοτική Κοινότητα Διμοκορίου</t>
  </si>
  <si>
    <t>Δημοτική Κοινότητα Λάβδανης</t>
  </si>
  <si>
    <t>Δημοτική Κοινότητα Δολού</t>
  </si>
  <si>
    <t>Δημοτική Κοινότητα Δρυμάδων</t>
  </si>
  <si>
    <t>Δημοτική Κοινότητα Πωγωνιανής</t>
  </si>
  <si>
    <t>Δημοτική Κοινότητα Σταυροσκιαδίου</t>
  </si>
  <si>
    <t>Δημοτική Κοινότητα Ανωγείου</t>
  </si>
  <si>
    <t>Δημοτική Κοινότητα Γοργομύλου</t>
  </si>
  <si>
    <t>Δημοτική Κοινότητα Τσαγκαροπούλου</t>
  </si>
  <si>
    <t>Δημοτική Κοινότητα Άσσου</t>
  </si>
  <si>
    <t>Δημοτική Κοινότητα Γαλατά</t>
  </si>
  <si>
    <t>Δημοτική Κοινότητα Θεσπρωτικού</t>
  </si>
  <si>
    <t>Δημοτική Κοινότητα Μελιανών</t>
  </si>
  <si>
    <t>Δημοτική Κοινότητα Νικολιτσίου</t>
  </si>
  <si>
    <t>Δημοτική Κοινότητα Παππαδατών</t>
  </si>
  <si>
    <t>Δημοτική Κοινότητα Πολυσταφύλου</t>
  </si>
  <si>
    <t>Δημοτική Κοινότητα Ριζοβουνίου</t>
  </si>
  <si>
    <t>Δημοτική Κοινότητα Φιλιππιάδος</t>
  </si>
  <si>
    <t>Δημοτική Κοινότητα Γυμνοτόπου</t>
  </si>
  <si>
    <t>Δημοτική Κοινότητα Δρυοφύτου</t>
  </si>
  <si>
    <t>Δημοτική Κοινότητα Κερασώνος</t>
  </si>
  <si>
    <t>Δημοτική Κοινότητα Νέας Κερασούντος</t>
  </si>
  <si>
    <t>Δημοτική Κοινότητα Ρωμιάς</t>
  </si>
  <si>
    <t>Δημοτική Κοινότητα Πάργας</t>
  </si>
  <si>
    <t>Δημοτική Κοινότητα Αγιάς</t>
  </si>
  <si>
    <t>Δημοτική Κοινότητα Λιβαδαρίου</t>
  </si>
  <si>
    <t>Δημοτική Κοινότητα Καναλλακίου</t>
  </si>
  <si>
    <t>Δημοτική Κοινότητα Αηδονιάς</t>
  </si>
  <si>
    <t>Δημοτική Κοινότητα Άνω Σκαφιδωτής</t>
  </si>
  <si>
    <t>Δημοτική Κοινότητα Αχερουσίας</t>
  </si>
  <si>
    <t>Δημοτική Κοινότητα Βαλανιδοράχης</t>
  </si>
  <si>
    <t>Δημοτική Κοινότητα Βαλανιδούσσας</t>
  </si>
  <si>
    <t>Δημοτική Κοινότητα Βουβοποτάμου</t>
  </si>
  <si>
    <t>Δημοτική Κοινότητα Θεμέλου</t>
  </si>
  <si>
    <t>Δημοτική Κοινότητα Κορυφούλας</t>
  </si>
  <si>
    <t>Δημοτική Κοινότητα Κορώνης</t>
  </si>
  <si>
    <t>Δημοτική Κοινότητα Λούτσης</t>
  </si>
  <si>
    <t>Δημοτική Κοινότητα Μεσοποτάμου</t>
  </si>
  <si>
    <t>Δημοτική Κοινότητα Μουζακαιίκων</t>
  </si>
  <si>
    <t>Δημοτική Κοινότητα Ναρκίσσου</t>
  </si>
  <si>
    <t>Δημοτική Κοινότητα Εκκλησιών</t>
  </si>
  <si>
    <t>Δημοτική Κοινότητα Καμαρίνας</t>
  </si>
  <si>
    <t>Δημοτική Κοινότητα Νέας Σαμψούντος</t>
  </si>
  <si>
    <t>Δημοτική Κοινότητα Νέας Σινώπης</t>
  </si>
  <si>
    <t>Δημοτική Κοινότητα Χειμαδιού</t>
  </si>
  <si>
    <t>Δημοτική Κοινότητα Λούρου</t>
  </si>
  <si>
    <t>Δημοτική Κοινότητα Άνω Ράχη</t>
  </si>
  <si>
    <t>Δημοτική Κοινότητα Κοτσανοπούλου</t>
  </si>
  <si>
    <t>Δημοτική Κοινότητα Νέου Σφηνωτού (Σφηνωτού)</t>
  </si>
  <si>
    <t>Δημοτική Κοινότητα Ρευματιάς</t>
  </si>
  <si>
    <t>Δημοτική Κοινότητα Σκιαδά</t>
  </si>
  <si>
    <t>Δημοτική Κοινότητα Στεφάνης</t>
  </si>
  <si>
    <t>Δημοτική Κοινότητα Τρικάστρου</t>
  </si>
  <si>
    <t>Δημοτική Κοινότητα Ωρωπού</t>
  </si>
  <si>
    <t>Δημοτική Κοινότητα Πρεβέζης</t>
  </si>
  <si>
    <t>Δημοτική Κοινότητα Μύτικα</t>
  </si>
  <si>
    <t>Δημοτική Κοινότητα Φλαμπούρων</t>
  </si>
  <si>
    <t>Δημοτική Κοινότητα Βλασίου</t>
  </si>
  <si>
    <t>Δημοτική Κοινότητα Κουμπουριανών</t>
  </si>
  <si>
    <t>Δημοτική Κοινότητα Λεοντίτου</t>
  </si>
  <si>
    <t>Δημοτική Κοινότητα Πετρίλου</t>
  </si>
  <si>
    <t>Δημοτική Κοινότητα Πετροχωρίου</t>
  </si>
  <si>
    <t>Δημοτική Κοινότητα Στεφανιάδος</t>
  </si>
  <si>
    <t>Δημοτική Κοινότητα Φουντωτού</t>
  </si>
  <si>
    <t>Δημοτική Κοινότητα Ανθηρού</t>
  </si>
  <si>
    <t>Δημοτική Κοινότητα Αργιθέας</t>
  </si>
  <si>
    <t>Δημοτική Κοινότητα Ελληνικών</t>
  </si>
  <si>
    <t>Δημοτική Κοινότητα Θερινού</t>
  </si>
  <si>
    <t>Δημοτική Κοινότητα Καλής Κώμης</t>
  </si>
  <si>
    <t>Δημοτική Κοινότητα Πετρωτού</t>
  </si>
  <si>
    <t>Δημοτική Κοινότητα Αργυρίου</t>
  </si>
  <si>
    <t>Δημοτική Κοινότητα Βραγκιανών</t>
  </si>
  <si>
    <t>Δημοτική Κοινότητα Καταφυλλίου</t>
  </si>
  <si>
    <t>Δημοτική Κοινότητα Μαράθου</t>
  </si>
  <si>
    <t>Δημοτική Κοινότητα Αμπελικού</t>
  </si>
  <si>
    <t>Δημοτική Κοινότητα Καλλιθήρου</t>
  </si>
  <si>
    <t>Δημοτική Κοινότητα Καροπλεσίου</t>
  </si>
  <si>
    <t>Δημοτική Κοινότητα Καστανέας (Καστανιάς)</t>
  </si>
  <si>
    <t>Δημοτική Κοινότητα Ραχούλας</t>
  </si>
  <si>
    <t>Δημοτική Κοινότητα Απιδέας</t>
  </si>
  <si>
    <t>Δημοτική Κοινότητα Δαφνοσπηλιάς</t>
  </si>
  <si>
    <t>Δημοτική Κοινότητα Ζαϊμίου</t>
  </si>
  <si>
    <t>Δημοτική Κοινότητα Καλλιφωνίου</t>
  </si>
  <si>
    <t>Δημοτική Κοινότητα Αγίου Θεοδώρου</t>
  </si>
  <si>
    <t>Δημοτική Κοινότητα Μελίσσης</t>
  </si>
  <si>
    <t>Δημοτική Κοινότητα Μυρίνης</t>
  </si>
  <si>
    <t>Δημοτική Κοινότητα Πτελοπούλας</t>
  </si>
  <si>
    <t>Δημοτική Κοινότητα Καρδίτσης</t>
  </si>
  <si>
    <t>Δημοτική Κοινότητα Καρδιτσομαγούλας</t>
  </si>
  <si>
    <t>Δημοτική Κοινότητα Αγιοπηγής</t>
  </si>
  <si>
    <t>Δημοτική Κοινότητα Αρτεσιανού</t>
  </si>
  <si>
    <t>Δημοτική Κοινότητα Ρούσσου</t>
  </si>
  <si>
    <t>Δημοτική Κοινότητα Γεωργικού</t>
  </si>
  <si>
    <t>Δημοτική Κοινότητα Μητρόπολης</t>
  </si>
  <si>
    <t>Δημοτική Κοινότητα Ξινονερίου</t>
  </si>
  <si>
    <t>Δημοτική Κοινότητα Πορτίτσης</t>
  </si>
  <si>
    <t>Δημοτική Κοινότητα Φράγκου</t>
  </si>
  <si>
    <t>Δημοτική Κοινότητα Καρβασαρά</t>
  </si>
  <si>
    <t>Δημοτική Κοινότητα Καρίτσης Δολόπων</t>
  </si>
  <si>
    <t>Δημοτική Κοινότητα Μπελοκομίτης</t>
  </si>
  <si>
    <t>Δημοτική Κοινότητα Πεζούλας</t>
  </si>
  <si>
    <t>Δημοτική Κοινότητα Φυλακτής</t>
  </si>
  <si>
    <t>Δημοτική Κοινότητα Λαμπερού</t>
  </si>
  <si>
    <t>Δημοτική Κοινότητα Μεσενικόλα</t>
  </si>
  <si>
    <t>Δημοτική Κοινότητα Μορφοβουνίου</t>
  </si>
  <si>
    <t>Δημοτική Κοινότητα Μοσχάτου</t>
  </si>
  <si>
    <t>Δημοτική Κοινότητα Αγίου Ακακίου</t>
  </si>
  <si>
    <t>Δημοτική Κοινότητα Ελληνοπύργου</t>
  </si>
  <si>
    <t>Δημοτική Κοινότητα Καναλίων</t>
  </si>
  <si>
    <t>Δημοτική Κοινότητα Καππά</t>
  </si>
  <si>
    <t>Δημοτική Κοινότητα Λοξάδας</t>
  </si>
  <si>
    <t>Δημοτική Κοινότητα Πύργου Ιθώμης</t>
  </si>
  <si>
    <t>Δημοτική Κοινότητα Χάρματος</t>
  </si>
  <si>
    <t>Δημοτική Κοινότητα Μαυρομματίου</t>
  </si>
  <si>
    <t>Δημοτική Κοινότητα Αμυγδαλής</t>
  </si>
  <si>
    <t>Δημοτική Κοινότητα Βατσουνιάς</t>
  </si>
  <si>
    <t>Δημοτική Κοινότητα Γελάνθης</t>
  </si>
  <si>
    <t>Δημοτική Κοινότητα Δρακότρυπας</t>
  </si>
  <si>
    <t>Δημοτική Κοινότητα Ελληνοκάστρου</t>
  </si>
  <si>
    <t>Δημοτική Κοινότητα Λαζαρίνας</t>
  </si>
  <si>
    <t>Δημοτική Κοινότητα Μαγουλίτσης</t>
  </si>
  <si>
    <t>Δημοτική Κοινότητα Πευκοφύτου</t>
  </si>
  <si>
    <t>Δημοτική Κοινότητα Πορτής</t>
  </si>
  <si>
    <t>Δημοτική Κοινότητα Αγναντερού</t>
  </si>
  <si>
    <t>Δημοτική Κοινότητα Μαγούλας</t>
  </si>
  <si>
    <t>Δημοτική Κοινότητα Παλαμά</t>
  </si>
  <si>
    <t>Δημοτική Κοινότητα Βλοχού</t>
  </si>
  <si>
    <t>Δημοτική Κοινότητα Γοργοβιτών</t>
  </si>
  <si>
    <t>Δημοτική Κοινότητα Καλυβακίων</t>
  </si>
  <si>
    <t>Δημοτική Κοινότητα Κοσκινά</t>
  </si>
  <si>
    <t>Δημοτική Κοινότητα Μάρκου</t>
  </si>
  <si>
    <t>Δημοτική Κοινότητα Καλογριανών</t>
  </si>
  <si>
    <t>Δημοτική Κοινότητα Μαραθέας</t>
  </si>
  <si>
    <t>Δημοτική Κοινότητα Αστρίτσης</t>
  </si>
  <si>
    <t>Δημοτική Κοινότητα Ορφανών</t>
  </si>
  <si>
    <t>Δημοτική Κοινότητα Πετρίνου</t>
  </si>
  <si>
    <t>Δημοτική Κοινότητα Φύλλου</t>
  </si>
  <si>
    <t>Δημοτική Κοινότητα Ερμητσίου</t>
  </si>
  <si>
    <t>Δημοτική Κοινότητα Ματαράγκας</t>
  </si>
  <si>
    <t>Δημοτική Κοινότητα Πύργου Κιερίου</t>
  </si>
  <si>
    <t>Δημοτική Κοινότητα Θραψιμίου</t>
  </si>
  <si>
    <t>Δημοτική Κοινότητα Λουτροπηγής</t>
  </si>
  <si>
    <t>Δημοτική Κοινότητα Ρεντίνας</t>
  </si>
  <si>
    <t>Δημοτική Κοινότητα Σοφάδων</t>
  </si>
  <si>
    <t>Δημοτική Κοινότητα Αγίου Βησσαρίου</t>
  </si>
  <si>
    <t>Δημοτική Κοινότητα Αμπέλου</t>
  </si>
  <si>
    <t>Δημοτική Κοινότητα Γεφυρίων</t>
  </si>
  <si>
    <t>Δημοτική Κοινότητα Καππαδοκικού</t>
  </si>
  <si>
    <t>Δημοτική Κοινότητα Καρποχωρίου</t>
  </si>
  <si>
    <t>Δημοτική Κοινότητα Μασχολουρίου</t>
  </si>
  <si>
    <t>Δημοτική Κοινότητα Μαυραχάδων</t>
  </si>
  <si>
    <t>Δημοτική Κοινότητα Πασχαλίτσης</t>
  </si>
  <si>
    <t>Δημοτική Κοινότητα Φιλίας</t>
  </si>
  <si>
    <t>Δημοτική Κοινότητα Ανάβρας</t>
  </si>
  <si>
    <t>Δημοτική Κοινότητα Κτιμένης</t>
  </si>
  <si>
    <t>Δημοτική Κοινότητα Λεονταρίου</t>
  </si>
  <si>
    <t>Δημοτική Κοινότητα Αετολόφου</t>
  </si>
  <si>
    <t>Δημοτική Κοινότητα Μεγαλοβρύσου</t>
  </si>
  <si>
    <t>Δημοτική Κοινότητα Μεταξοχωρίου</t>
  </si>
  <si>
    <t>Δημοτική Κοινότητα Ομολίου</t>
  </si>
  <si>
    <t>Δημοτική Κοινότητα Στομίου</t>
  </si>
  <si>
    <t>Δημοτική Κοινότητα Μαρμαρίνης</t>
  </si>
  <si>
    <t>Δημοτική Κοινότητα Μελιβοίας</t>
  </si>
  <si>
    <t>Δημοτική Κοινότητα Σωτηρίτσης</t>
  </si>
  <si>
    <t>Δημοτική Κοινότητα Κρανέας Ελασσόνος</t>
  </si>
  <si>
    <t>Δημοτική Κοινότητα Άκρης</t>
  </si>
  <si>
    <t>Δημοτική Κοινότητα Λουτρού Ελασσόνος</t>
  </si>
  <si>
    <t>Δημοτική Κοινότητα Βερδικούσσης</t>
  </si>
  <si>
    <t>Δημοτική Κοινότητα Ελασσόνος</t>
  </si>
  <si>
    <t>Δημοτική Κοινότητα Βαλανίδας</t>
  </si>
  <si>
    <t>Δημοτική Κοινότητα Γαλανόβρυσης</t>
  </si>
  <si>
    <t>Δημοτική Κοινότητα Ευαγγελισμού Ελασσόνος</t>
  </si>
  <si>
    <t>Δημοτική Κοινότητα Στεφανοβούνου</t>
  </si>
  <si>
    <t>Δημοτική Κοινότητα Συκαμινέας</t>
  </si>
  <si>
    <t>Δημοτική Κοινότητα Δολίχης</t>
  </si>
  <si>
    <t>Δημοτική Κοινότητα Καλλιθέας Ελασσόνος</t>
  </si>
  <si>
    <t>Δημοτική Κοινότητα Κοκκινογείου</t>
  </si>
  <si>
    <t>Δημοτική Κοινότητα Κοκκινοπηλού</t>
  </si>
  <si>
    <t>Δημοτική Κοινότητα Αμουρίου</t>
  </si>
  <si>
    <t>Δημοτική Κοινότητα Βλαχογιαννίου</t>
  </si>
  <si>
    <t>Δημοτική Κοινότητα Δομενίκου</t>
  </si>
  <si>
    <t>Δημοτική Κοινότητα Μεγάλου Ελευθεροχωρίου</t>
  </si>
  <si>
    <t>Δημοτική Κοινότητα Πραιτωρίου</t>
  </si>
  <si>
    <t>Δημοτική Κοινότητα Αζώρου (Βουβάλας)</t>
  </si>
  <si>
    <t>Δημοτική Κοινότητα Γερανίων</t>
  </si>
  <si>
    <t>Δημοτική Κοινότητα Γιαννωτών</t>
  </si>
  <si>
    <t>Δημοτική Κοινότητα Λυκουδίου</t>
  </si>
  <si>
    <t>Δημοτική Κοινότητα Σαρανταπόρου</t>
  </si>
  <si>
    <t>Δημοτική Κοινότητα Τσαπουρνιάς</t>
  </si>
  <si>
    <t>Δημοτική Κοινότητα Τσαριτσάνης</t>
  </si>
  <si>
    <t>Δημοτική Κοινότητα Αρμενίου</t>
  </si>
  <si>
    <t>Δημοτική Κοινότητα Μεγάλου Μοναστηρίου</t>
  </si>
  <si>
    <t>Δημοτική Κοινότητα Σωτηρίου</t>
  </si>
  <si>
    <t>Δημοτική Κοινότητα Αγναντερής</t>
  </si>
  <si>
    <t>Δημοτική Κοινότητα Κιλελέρ (Κυψέλης)</t>
  </si>
  <si>
    <t>Δημοτική Κοινότητα Νέου Περιβολίου</t>
  </si>
  <si>
    <t>Δημοτική Κοινότητα Αγίου Γεωργίου Λαρίσης</t>
  </si>
  <si>
    <t>Δημοτική Κοινότητα Βουναίνων</t>
  </si>
  <si>
    <t>Δημοτική Κοινότητα Δοξαρά</t>
  </si>
  <si>
    <t>Δημοτική Κοινότητα Κραννώνος</t>
  </si>
  <si>
    <t>Δημοτική Κοινότητα Μικρού Βουνού</t>
  </si>
  <si>
    <t>Δημοτική Κοινότητα Νικαίας</t>
  </si>
  <si>
    <t>Δημοτική Κοινότητα Διλόφου Λαρίσης</t>
  </si>
  <si>
    <t>Δημοτική Κοινότητα Ζαππείου</t>
  </si>
  <si>
    <t>Δημοτική Κοινότητα Μύρων</t>
  </si>
  <si>
    <t>Δημοτική Κοινότητα Νέας Λεύκης</t>
  </si>
  <si>
    <t>Δημοτική Κοινότητα Νέων Καρυών</t>
  </si>
  <si>
    <t>Δημοτική Κοινότητα Χαράς</t>
  </si>
  <si>
    <t>Δημοτική Κοινότητα Γλαύκης</t>
  </si>
  <si>
    <t>Δημοτική Κοινότητα Μελίας</t>
  </si>
  <si>
    <t>Δημοτική Κοινότητα Ομορφοχωρίου</t>
  </si>
  <si>
    <t>Δημοτική Κοινότητα Πλατυκάμπου</t>
  </si>
  <si>
    <t>Δημοτική Κοινότητα Χάλκης</t>
  </si>
  <si>
    <t>Δημοτική Κοινότητα Γιάννουλης</t>
  </si>
  <si>
    <t>Δημοτική Κοινότητα Φαλάννης</t>
  </si>
  <si>
    <t>Δημοτική Κοινότητα Κουτσοχέρου</t>
  </si>
  <si>
    <t>Δημοτική Κοινότητα Λουτρού Λαρίσης</t>
  </si>
  <si>
    <t>Δημοτική Κοινότητα 1ου Δημοτικού Διαμερίσματος Λαρίσης</t>
  </si>
  <si>
    <t>Δημοτική Κοινότητα 2ου Δημοτικού Διαμερίσματος Λαρίσης</t>
  </si>
  <si>
    <t>Δημοτική Κοινότητα 3ου Δημοτικού Διαμερίσματος Λαρίσης (συμπεριλαμβάνονται οι οικισμοί Κουλούριου και Αμφιθέας )</t>
  </si>
  <si>
    <t>Δημοτική Κοινότητα 4ου Δημοτικού Διαμερίσματος Λαρίσης</t>
  </si>
  <si>
    <t>Δημοτική Κοινότητα Τερψιθέας</t>
  </si>
  <si>
    <t>Δημοτική Κοινότητα Τεμπών</t>
  </si>
  <si>
    <t>Δημοτική Κοινότητα Γόννων</t>
  </si>
  <si>
    <t>Δημοτική Κοινότητα Καλλιπεύκης</t>
  </si>
  <si>
    <t>Δημοτική Κοινότητα Αιγάνης</t>
  </si>
  <si>
    <t>Δημοτική Κοινότητα Πυργετού</t>
  </si>
  <si>
    <t>Δημοτική Κοινότητα Ραψάνης</t>
  </si>
  <si>
    <t>Δημοτική Κοινότητα Ελατείας</t>
  </si>
  <si>
    <t>Δημοτική Κοινότητα Ευαγγελισμού Λαρίσης</t>
  </si>
  <si>
    <t>Δημοτική Κοινότητα Συκουρίου</t>
  </si>
  <si>
    <t>Δημοτική Κοινότητα Κυψελοχωρίου</t>
  </si>
  <si>
    <t>Δημοτική Κοινότητα Νέσσωνος</t>
  </si>
  <si>
    <t>Δημοτική Κοινότητα Πουρναρίου</t>
  </si>
  <si>
    <t>Δημοτική Κοινότητα Βρυοτόπου</t>
  </si>
  <si>
    <t>Δημοτική Κοινότητα Δελερίων</t>
  </si>
  <si>
    <t>Δημοτική Κοινότητα Τυρνάβου</t>
  </si>
  <si>
    <t>Δημοτική Κοινότητα Αργυροπουλείου</t>
  </si>
  <si>
    <t>Δημοτική Κοινότητα Δαμασίου</t>
  </si>
  <si>
    <t>Δημοτική Κοινότητα Δένδρων Τυρνάβου</t>
  </si>
  <si>
    <t>Δημοτική Κοινότητα Αγίου Γεωργίου Φαρσάλων</t>
  </si>
  <si>
    <t>Δημοτική Κοινότητα Βασιλή</t>
  </si>
  <si>
    <t>Δημοτική Κοινότητα Μεγάλου Ευυδρίου</t>
  </si>
  <si>
    <t>Δημοτική Κοινότητα Υπερείας</t>
  </si>
  <si>
    <t>Δημοτική Κοινότητα Δένδρων Φαρσάλων</t>
  </si>
  <si>
    <t>Δημοτική Κοινότητα Διλόφου Φαρσάλων</t>
  </si>
  <si>
    <t>Δημοτική Κοινότητα Καλλιθέας Φαρσάλων</t>
  </si>
  <si>
    <t>Δημοτική Κοινότητα Ναρθακίου</t>
  </si>
  <si>
    <t>Δημοτική Κοινότητα Αμπελείας</t>
  </si>
  <si>
    <t>Δημοτική Κοινότητα Βαμβακούς</t>
  </si>
  <si>
    <t>Δημοτική Κοινότητα Δασολόφου</t>
  </si>
  <si>
    <t>Δημοτική Κοινότητα Ερετρίας</t>
  </si>
  <si>
    <t>Δημοτική Κοινότητα Ζωοδόχου Πηγής</t>
  </si>
  <si>
    <t>Δημοτική Κοινότητα Κάτω Βασιλικών</t>
  </si>
  <si>
    <t>Δημοτική Κοινότητα Πολυδαμείου</t>
  </si>
  <si>
    <t>Δημοτική Κοινότητα Σιτοχώρου</t>
  </si>
  <si>
    <t>Δημοτική Κοινότητα Φαρσάλων</t>
  </si>
  <si>
    <t>Δημοτική Κοινότητα Αχιλλείου</t>
  </si>
  <si>
    <t>Δημοτική Κοινότητα Βρυσιών</t>
  </si>
  <si>
    <t>Δημοτική Κοινότητα Αλμυρού</t>
  </si>
  <si>
    <t>Δημοτική Κοινότητα Ευξεινουπόλεως</t>
  </si>
  <si>
    <t>Δημοτική Κοινότητα Κοκκωτών</t>
  </si>
  <si>
    <t>Δημοτική Κοινότητα Κροκίου</t>
  </si>
  <si>
    <t>Δημοτική Κοινότητα Κωφών</t>
  </si>
  <si>
    <t>Δημοτική Κοινότητα Φυλάκης</t>
  </si>
  <si>
    <t>Δημοτική Κοινότητα Πτελεού</t>
  </si>
  <si>
    <t>Δημοτική Κοινότητα Σούρπης</t>
  </si>
  <si>
    <t>Δημοτική Κοινότητα Αμαλιαπόλεως</t>
  </si>
  <si>
    <t>Δημοτική Κοινότητα Βρυναίνης</t>
  </si>
  <si>
    <t>Δημοτική Κοινότητα Αγριάς</t>
  </si>
  <si>
    <t>Δημοτική Κοινότητα Δρακείας</t>
  </si>
  <si>
    <t>Δημοτική Κοινότητα Διμηνίου</t>
  </si>
  <si>
    <t>Δημοτική Κοινότητα Σέσκλου</t>
  </si>
  <si>
    <t>Δημοτική Κοινότητα Αγίου Λαυρεντίου</t>
  </si>
  <si>
    <t>Δημοτική Κοινότητα Άνω Λεχωνίων</t>
  </si>
  <si>
    <t>Δημοτική Κοινότητα Κάτω Λεχωνίων</t>
  </si>
  <si>
    <t>Δημοτική Κοινότητα Βόλου</t>
  </si>
  <si>
    <t>Δημοτική Κοινότητα Αγίου Ονουφρίου</t>
  </si>
  <si>
    <t>Δημοτική Κοινότητα Ανακασιάς</t>
  </si>
  <si>
    <t>Δημοτική Κοινότητα Άνω Βόλου</t>
  </si>
  <si>
    <t>Δημοτική Κοινότητα Νέας Αγχιάλου</t>
  </si>
  <si>
    <t>Δημοτική Κοινότητα Αϊδινίου</t>
  </si>
  <si>
    <t>Δημοτική Κοινότητα Μικροθηβών</t>
  </si>
  <si>
    <t>Δημοτική Κοινότητα Νέας Ιωνίας</t>
  </si>
  <si>
    <t>Δημοτική Κοινότητα Γλαφυρών</t>
  </si>
  <si>
    <t>Δημοτική Κοινότητα Άλλης Μεριάς</t>
  </si>
  <si>
    <t>Δημοτική Κοινότητα Σταγιατών</t>
  </si>
  <si>
    <t>Δημοτική Κοινότητα Ζαγοράς</t>
  </si>
  <si>
    <t>Δημοτική Κοινότητα Μακρυρράχης</t>
  </si>
  <si>
    <t>Δημοτική Κοινότητα Πουρίου</t>
  </si>
  <si>
    <t>Δημοτική Κοινότητα Αγίου Δημητρίου Πηλίου</t>
  </si>
  <si>
    <t>Δημοτική Κοινότητα Κισσού</t>
  </si>
  <si>
    <t>Δημοτική Κοινότητα Μουρεσίου</t>
  </si>
  <si>
    <t>Δημοτική Κοινότητα Ξορυχτίου</t>
  </si>
  <si>
    <t>Δημοτική Κοινότητα Τσαγκαράδας</t>
  </si>
  <si>
    <t>Δημοτική Κοινότητα Αργαλαστής</t>
  </si>
  <si>
    <t>Δημοτική Κοινότητα Μετοχίου</t>
  </si>
  <si>
    <t>Δημοτική Κοινότητα Ξινόβρυσης</t>
  </si>
  <si>
    <t>Δημοτική Κοινότητα Αφετών</t>
  </si>
  <si>
    <t>Δημοτική Κοινότητα Πρόπαν</t>
  </si>
  <si>
    <t>Δημοτική Κοινότητα Λαμπινούς</t>
  </si>
  <si>
    <t>Δημοτική Κοινότητα Συκής</t>
  </si>
  <si>
    <t>Δημοτική Κοινότητα Αγίου Γεωργίου Νηλείας</t>
  </si>
  <si>
    <t>Δημοτική Κοινότητα Βυζίτσης</t>
  </si>
  <si>
    <t>Δημοτική Κοινότητα Καλών Νερών</t>
  </si>
  <si>
    <t>Δημοτική Κοινότητα Μηλεών</t>
  </si>
  <si>
    <t>Δημοτική Κοινότητα Πινακατών</t>
  </si>
  <si>
    <t>Δημοτική Κοινότητα Λαύκου</t>
  </si>
  <si>
    <t>Δημοτική Κοινότητα Μηλίνης</t>
  </si>
  <si>
    <t>Δημοτική Κοινότητα Προμυρίου</t>
  </si>
  <si>
    <t>Δημοτική Κοινότητα Τρικερίου</t>
  </si>
  <si>
    <t>Δημοτική Κοινότητα Ριζομύλου</t>
  </si>
  <si>
    <t>Δημοτική Κοινότητα Στεφανοβικείου</t>
  </si>
  <si>
    <t>Δημοτική Κοινότητα Κεραμιδίου</t>
  </si>
  <si>
    <t>Δημοτική Κοινότητα Βελεστίνου</t>
  </si>
  <si>
    <t>Δημοτική Κοινότητα Αγίου Γεωργίου Φερών</t>
  </si>
  <si>
    <t>Δημοτική Κοινότητα Αερινού</t>
  </si>
  <si>
    <t>Δημοτική Κοινότητα Μικρού Περιβολακίου</t>
  </si>
  <si>
    <t>Δημοτική Κοινότητα Γλώσσης</t>
  </si>
  <si>
    <t>Δημοτική Κοινότητα Σκοπέλου</t>
  </si>
  <si>
    <t>Δημοτική Κοινότητα Κλήματος</t>
  </si>
  <si>
    <t>Δημοτική Κοινότητα Καλλιρρόης</t>
  </si>
  <si>
    <t>Δημοτική Κοινότητα Πολυθέας</t>
  </si>
  <si>
    <t>Δημοτική Κοινότητα Στεφανίου</t>
  </si>
  <si>
    <t>Δημοτική Κοινότητα Χαλικίου</t>
  </si>
  <si>
    <t>Δημοτική Κοινότητα Θεοπέτρας</t>
  </si>
  <si>
    <t>Δημοτική Κοινότητα Καλαμπάκας</t>
  </si>
  <si>
    <t>Δημοτική Κοινότητα Αύρας</t>
  </si>
  <si>
    <t>Δημοτική Κοινότητα Βλαχάβας</t>
  </si>
  <si>
    <t>Δημοτική Κοινότητα Διάβας</t>
  </si>
  <si>
    <t>Δημοτική Κοινότητα Καστρακίου</t>
  </si>
  <si>
    <t>Δημοτική Κοινότητα Μεγάλης Κερασέας</t>
  </si>
  <si>
    <t>Δημοτική Κοινότητα Ορθοβουνίου</t>
  </si>
  <si>
    <t>Δημοτική Κοινότητα Ελαφίου</t>
  </si>
  <si>
    <t>Δημοτική Κοινότητα Καλομοίρας</t>
  </si>
  <si>
    <t>Δημοτική Κοινότητα Ματονερίου</t>
  </si>
  <si>
    <t>Δημοτική Κοινότητα Αηδόνος</t>
  </si>
  <si>
    <t>Δημοτική Κοινότητα Γλυκομηλέας</t>
  </si>
  <si>
    <t>Δημοτική Κοινότητα Καλογριανής</t>
  </si>
  <si>
    <t>Δημοτική Κοινότητα Κλεινού</t>
  </si>
  <si>
    <t>Δημοτική Κοινότητα Χρυσομηλέας</t>
  </si>
  <si>
    <t>Δημοτική Κοινότητα Κορυδαλλού</t>
  </si>
  <si>
    <t>Δημοτική Κοινότητα Μαλακασίου</t>
  </si>
  <si>
    <t>Δημοτική Κοινότητα Πεύκης</t>
  </si>
  <si>
    <t>Δημοτική Κοινότητα Τρυγόνος</t>
  </si>
  <si>
    <t>Δημοτική Κοινότητα Κονισκού</t>
  </si>
  <si>
    <t>Δημοτική Κοινότητα Λογγάς</t>
  </si>
  <si>
    <t>Δημοτική Κοινότητα Μαυρελίου</t>
  </si>
  <si>
    <t>Δημοτική Κοινότητα Φλαμπουρεσίου</t>
  </si>
  <si>
    <t>Δημοτική Κοινότητα Αγιοφύλλου</t>
  </si>
  <si>
    <t>Δημοτική Κοινότητα Αγναντιάς</t>
  </si>
  <si>
    <t>Δημοτική Κοινότητα Κακοπλευρίου</t>
  </si>
  <si>
    <t>Δημοτική Κοινότητα Οξυνείας</t>
  </si>
  <si>
    <t>Δημοτική Κοινότητα Σκεπαρίου</t>
  </si>
  <si>
    <t>Δημοτική Κοινότητα Αθαμανίας</t>
  </si>
  <si>
    <t>Δημοτική Κοινότητα Δέσης</t>
  </si>
  <si>
    <t>Δημοτική Κοινότητα Καλογήρων</t>
  </si>
  <si>
    <t>Δημοτική Κοινότητα Νεραϊδοχωρίου (τ.Χατζηπετρίου)</t>
  </si>
  <si>
    <t>Δημοτική Κοινότητα Περτουλίου</t>
  </si>
  <si>
    <t>Δημοτική Κοινότητα Πύρρας</t>
  </si>
  <si>
    <t>Δημοτική Κοινότητα Γόμφων</t>
  </si>
  <si>
    <t>Δημοτική Κοινότητα Μουριάς</t>
  </si>
  <si>
    <t>Δημοτική Κοινότητα Παλαιομοναστήρου</t>
  </si>
  <si>
    <t>Δημοτική Κοινότητα Μυροφύλλου</t>
  </si>
  <si>
    <t>Δημοτική Κοινότητα Αρματολικού</t>
  </si>
  <si>
    <t>Δημοτική Κοινότητα Παχτουρίου</t>
  </si>
  <si>
    <t>Δημοτική Κοινότητα Ελευθεροχωρίου</t>
  </si>
  <si>
    <t>Δημοτική Κοινότητα Πιαλείας</t>
  </si>
  <si>
    <t>Δημοτική Κοινότητα Φήκης</t>
  </si>
  <si>
    <t>Δημοτική Κοινότητα Φιλύρας</t>
  </si>
  <si>
    <t>Δημοτική Κοινότητα Βαθυρρεύματος</t>
  </si>
  <si>
    <t>Δημοτική Κοινότητα Βαλκάνου</t>
  </si>
  <si>
    <t>Δημοτική Κοινότητα Μεσοχώρας</t>
  </si>
  <si>
    <t>Δημοτική Κοινότητα Μοσχοφύτου</t>
  </si>
  <si>
    <t>Δημοτική Κοινότητα Νέας Πεύκης</t>
  </si>
  <si>
    <t>Δημοτική Κοινότητα Παραμέρου</t>
  </si>
  <si>
    <t>Δημοτική Κοινότητα Στουρναραιίκων</t>
  </si>
  <si>
    <t>Δημοτική Κοινότητα Αγίου Βησσαρίωνος</t>
  </si>
  <si>
    <t>Δημοτική Κοινότητα Κοτρωνίου</t>
  </si>
  <si>
    <t>Δημοτική Κοινότητα Παλαιοκαρυάς</t>
  </si>
  <si>
    <t>Δημοτική Κοινότητα Πύλης</t>
  </si>
  <si>
    <t>Δημοτική Κοινότητα Ροποτού</t>
  </si>
  <si>
    <t>Δημοτική Κοινότητα Λόγγου</t>
  </si>
  <si>
    <t>Δημοτική Κοινότητα Πατουλιάς</t>
  </si>
  <si>
    <t>Δημοτική Κοινότητα Βαλτινού</t>
  </si>
  <si>
    <t>Δημοτική Κοινότητα Κάτω Ελάτης</t>
  </si>
  <si>
    <t>Δημοτική Κοινότητα Φωτάδας</t>
  </si>
  <si>
    <t>Δημοτική Κοινότητα Γενεσίου</t>
  </si>
  <si>
    <t>Δημοτική Κοινότητα Γοργογυρίου</t>
  </si>
  <si>
    <t>Δημοτική Κοινότητα Ξυλοπαροίκου</t>
  </si>
  <si>
    <t>Δημοτική Κοινότητα Μεγάλων Καλυβίων</t>
  </si>
  <si>
    <t>Δημοτική Κοινότητα Γλίνου</t>
  </si>
  <si>
    <t>Δημοτική Κοινότητα Αγρελιάς</t>
  </si>
  <si>
    <t>Δημοτική Κοινότητα Ζηλευτής</t>
  </si>
  <si>
    <t>Δημοτική Κοινότητα Κρηνίτσης</t>
  </si>
  <si>
    <t>Δημοτική Κοινότητα Λιοπράσου</t>
  </si>
  <si>
    <t>Δημοτική Κοινότητα Ράξας</t>
  </si>
  <si>
    <t>Δημοτική Κοινότητα Ριζώματος</t>
  </si>
  <si>
    <t>Δημοτική Κοινότητα Σπαθάδων</t>
  </si>
  <si>
    <t>Δημοτική Κοινότητα Τρικκαίων</t>
  </si>
  <si>
    <t>Δημοτική Κοινότητα Μεγάλου Κεφαλοβρύσου</t>
  </si>
  <si>
    <t>Δημοτική Κοινότητα Οιχαλίας (Νεοχωρίου)</t>
  </si>
  <si>
    <t>Δημοτική Κοινότητα Γεωργανάδων</t>
  </si>
  <si>
    <t>Δημοτική Κοινότητα Κλοκοτού</t>
  </si>
  <si>
    <t>Δημοτική Κοινότητα Νομής</t>
  </si>
  <si>
    <t>Δημοτική Κοινότητα Πετροπόρου</t>
  </si>
  <si>
    <t>Δημοτική Κοινότητα Σερβωτών</t>
  </si>
  <si>
    <t>Δημοτική Κοινότητα Ταξιαρχών</t>
  </si>
  <si>
    <t>Δημοτική Κοινότητα Φαρκαδόνος</t>
  </si>
  <si>
    <t>Δημοτική Κοινότητα Γριζάνου</t>
  </si>
  <si>
    <t>Δημοτική Κοινότητα Διασέλλου</t>
  </si>
  <si>
    <t>Δημοτική Κοινότητα Ζάρκου</t>
  </si>
  <si>
    <t>Δημοτική Κοινότητα Πηνειάδος</t>
  </si>
  <si>
    <t>Δημοτική Κοινότητα Αγγελοκάστρου</t>
  </si>
  <si>
    <t>Δημοτική Κοινότητα Κλεισορρευμάτων</t>
  </si>
  <si>
    <t>Δημοτική Κοινότητα Λυσιμαχείας</t>
  </si>
  <si>
    <t>Δημοτική Κοινότητα Αγίου Κωνσταντίνου</t>
  </si>
  <si>
    <t>Δημοτική Κοινότητα Αγρινίου</t>
  </si>
  <si>
    <t>Δημοτική Κοινότητα Αγίου Νικολάου Τριχωνίδος</t>
  </si>
  <si>
    <t>Δημοτική Κοινότητα Δοκιμίου</t>
  </si>
  <si>
    <t>Δημοτική Κοινότητα Καμαρούλας</t>
  </si>
  <si>
    <t>Δημοτική Κοινότητα Σκουτεσιάδας</t>
  </si>
  <si>
    <t>Δημοτική Κοινότητα Άνω Κερασόβου</t>
  </si>
  <si>
    <t>Δημοτική Κοινότητα Γραμματικούς</t>
  </si>
  <si>
    <t>Δημοτική Κοινότητα Ζευγαρακίου</t>
  </si>
  <si>
    <t>Δημοτική Κοινότητα Κάτω Κερασόβου</t>
  </si>
  <si>
    <t>Δημοτική Κοινότητα Καινουργίου</t>
  </si>
  <si>
    <t>Δημοτική Κοινότητα Παναιτωλίου</t>
  </si>
  <si>
    <t>Δημοτική Κοινότητα Νέας Αβόρανης</t>
  </si>
  <si>
    <t>Δημοτική Κοινότητα Προσηλίων</t>
  </si>
  <si>
    <t>Δημοτική Κοινότητα Ακρών (Λιθοβουνίου)</t>
  </si>
  <si>
    <t>Δημοτική Κοινότητα Γαβαλούς</t>
  </si>
  <si>
    <t>Δημοτική Κοινότητα Δαφνιά</t>
  </si>
  <si>
    <t>Δημοτική Κοινότητα Κάτω Μακρινούς</t>
  </si>
  <si>
    <t>Δημοτική Κοινότητα Καψοράχης (Παλαιοχωρίου)</t>
  </si>
  <si>
    <t>Δημοτική Κοινότητα Μακρινούς</t>
  </si>
  <si>
    <t>Δημοτική Κοινότητα Μεσαρίστης</t>
  </si>
  <si>
    <t>Δημοτική Κοινότητα Ποταμούλας Μεσολογγίου</t>
  </si>
  <si>
    <t>Δημοτική Κοινότητα Τριχωνίου</t>
  </si>
  <si>
    <t>Δημοτική Κοινότητα Ελαιοφύτου</t>
  </si>
  <si>
    <t>Δημοτική Κοινότητα Μεγάλης Χώρας</t>
  </si>
  <si>
    <t>Δημοτική Κοινότητα Σπολάιτης</t>
  </si>
  <si>
    <t>Δημοτική Κοινότητα Καστανούλας</t>
  </si>
  <si>
    <t>Δημοτική Κοινότητα Σιτομένων</t>
  </si>
  <si>
    <t>Δημοτική Κοινότητα Σκουτεράς</t>
  </si>
  <si>
    <t>Δημοτική Κοινότητα Αφράτου</t>
  </si>
  <si>
    <t>Δημοτική Κοινότητα Κυρά Βγένας</t>
  </si>
  <si>
    <t>Δημοτική Κοινότητα Λαμπιρίου</t>
  </si>
  <si>
    <t>Δημοτική Κοινότητα Νερομάννας</t>
  </si>
  <si>
    <t>Δημοτική Κοινότητα Παραβόλας</t>
  </si>
  <si>
    <t>Δημοτική Κοινότητα Σπαρτιά</t>
  </si>
  <si>
    <t>Δημοτική Κοινότητα Αγαλιανού</t>
  </si>
  <si>
    <t>Δημοτική Κοινότητα Αμπελίων</t>
  </si>
  <si>
    <t>Δημοτική Κοινότητα Πεντακόρφου</t>
  </si>
  <si>
    <t>Δημοτική Κοινότητα Ποταμούλας Τριχωνίδος</t>
  </si>
  <si>
    <t>Δημοτική Κοινότητα Σαργιάδας</t>
  </si>
  <si>
    <t>Δημοτική Κοινότητα Σιδήρων</t>
  </si>
  <si>
    <t>Δημοτική Κοινότητα Χούνης</t>
  </si>
  <si>
    <t>Δημοτική Κοινότητα Ψηλοβράχου</t>
  </si>
  <si>
    <t>Δημοτική Κοινότητα Λεπενούς</t>
  </si>
  <si>
    <t>Δημοτική Κοινότητα Γουριωτίσσης</t>
  </si>
  <si>
    <t>Δημοτική Κοινότητα Κυψέλης (Σφήνας)</t>
  </si>
  <si>
    <t>Δημοτική Κοινότητα Οχθίων</t>
  </si>
  <si>
    <t>Δημοτική Κοινότητα Ρίγανης</t>
  </si>
  <si>
    <t>Δημοτική Κοινότητα Στράτου</t>
  </si>
  <si>
    <t>Δημοτική Κοινότητα Βόνιτσας (Βονίτσης)</t>
  </si>
  <si>
    <t>Δημοτική Κοινότητα Αγίου Νικολάου Βονίτσης και Ξηρομέρου</t>
  </si>
  <si>
    <t>Δημοτική Κοινότητα Θυρίου (τ.Θυρρείου)</t>
  </si>
  <si>
    <t>Δημοτική Κοινότητα Παλιαμπέλων</t>
  </si>
  <si>
    <t>Δημοτική Κοινότητα Αχυρών</t>
  </si>
  <si>
    <t>Δημοτική Κοινότητα Κατούνας</t>
  </si>
  <si>
    <t>Δημοτική Κοινότητα Κομπωτής</t>
  </si>
  <si>
    <t>Δημοτική Κοινότητα Κονοπίνας</t>
  </si>
  <si>
    <t>Δημοτική Κοινότητα Τρύφου</t>
  </si>
  <si>
    <t>Δημοτική Κοινότητα Παλαίρου</t>
  </si>
  <si>
    <t>Δημοτική Κοινότητα Περατιάς</t>
  </si>
  <si>
    <t>Δημοτική Κοινότητα Πογωνίας</t>
  </si>
  <si>
    <t>Δημοτική Κοινότητα Αμφιλοχίας</t>
  </si>
  <si>
    <t>Δημοτική Κοινότητα Αμπελακίου</t>
  </si>
  <si>
    <t>Δημοτική Κοινότητα Ανοιξιάτικου</t>
  </si>
  <si>
    <t>Δημοτική Κοινότητα Βαρετάδας</t>
  </si>
  <si>
    <t>Δημοτική Κοινότητα Κεχρινιάς</t>
  </si>
  <si>
    <t>Δημοτική Κοινότητα Μέγα Κάμπου</t>
  </si>
  <si>
    <t>Δημοτική Κοινότητα Σαρδινίων</t>
  </si>
  <si>
    <t>Δημοτική Κοινότητα Στάνου</t>
  </si>
  <si>
    <t>Δημοτική Κοινότητα Αγριδίου</t>
  </si>
  <si>
    <t>Δημοτική Κοινότητα Αλευράδας</t>
  </si>
  <si>
    <t>Δημοτική Κοινότητα Αμοργιανών</t>
  </si>
  <si>
    <t>Δημοτική Κοινότητα Βρουβιανών</t>
  </si>
  <si>
    <t>Δημοτική Κοινότητα Γιαννοπούλων</t>
  </si>
  <si>
    <t>Δημοτική Κοινότητα Εμπεσού</t>
  </si>
  <si>
    <t>Δημοτική Κοινότητα Μαλεσιάδας</t>
  </si>
  <si>
    <t>Δημοτική Κοινότητα Μπαμπαλιού</t>
  </si>
  <si>
    <t>Δημοτική Κοινότητα Πατιοπούλου</t>
  </si>
  <si>
    <t>Δημοτική Κοινότητα Περδικακίου</t>
  </si>
  <si>
    <t>Δημοτική Κοινότητα Πετρώνας</t>
  </si>
  <si>
    <t>Δημοτική Κοινότητα Ποδογοράς</t>
  </si>
  <si>
    <t>Δημοτική Κοινότητα Σταθά</t>
  </si>
  <si>
    <t>Δημοτική Κοινότητα Τρικλίνου</t>
  </si>
  <si>
    <t>Δημοτική Κοινότητα Χαλκιοπούλων</t>
  </si>
  <si>
    <t>Δημοτική Κοινότητα Μενιδίου</t>
  </si>
  <si>
    <t>Δημοτική Κοινότητα Φλωριάδος</t>
  </si>
  <si>
    <t>Δημοτική Κοινότητα Αβαρίκου</t>
  </si>
  <si>
    <t>Δημοτική Κοινότητα Αγίας Σοφίας</t>
  </si>
  <si>
    <t>Δημοτική Κοινότητα Αετοπέτρας</t>
  </si>
  <si>
    <t>Δημοτική Κοινότητα Αμβρακίας</t>
  </si>
  <si>
    <t>Δημοτική Κοινότητα Αργυρού Πηγαδίου</t>
  </si>
  <si>
    <t>Δημοτική Κοινότητα Διασελλακίου</t>
  </si>
  <si>
    <t>Δημοτική Κοινότητα Διπλατάνου</t>
  </si>
  <si>
    <t>Δημοτική Κοινότητα Θέρμου</t>
  </si>
  <si>
    <t>Δημοτική Κοινότητα Καλουδίου</t>
  </si>
  <si>
    <t>Δημοτική Κοινότητα Κάτω Χρυσοβίτσης</t>
  </si>
  <si>
    <t>Δημοτική Κοινότητα Κοκκινόβρυσης</t>
  </si>
  <si>
    <t>Δημοτική Κοινότητα Κονίσκης</t>
  </si>
  <si>
    <t>Δημοτική Κοινότητα Λευκού</t>
  </si>
  <si>
    <t>Δημοτική Κοινότητα Μυρτιάς</t>
  </si>
  <si>
    <t>Δημοτική Κοινότητα Νεροχωρίου</t>
  </si>
  <si>
    <t>Δημοτική Κοινότητα Παμφίου</t>
  </si>
  <si>
    <t>Δημοτική Κοινότητα Πέρκου</t>
  </si>
  <si>
    <t>Δημοτική Κοινότητα Σιταραλώνων</t>
  </si>
  <si>
    <t>Δημοτική Κοινότητα Χαλικίου Αμβρακίας</t>
  </si>
  <si>
    <t>Δημοτική Κοινότητα Χρυσοβίτσας</t>
  </si>
  <si>
    <t>Δημοτική Κοινότητα Αιτωλικού</t>
  </si>
  <si>
    <t>Δημοτική Κοινότητα Σταμνάς</t>
  </si>
  <si>
    <t>Δημοτική Κοινότητα Φραγκουλαιίκων</t>
  </si>
  <si>
    <t>Δημοτική Κοινότητα Χρυσοβεργίου</t>
  </si>
  <si>
    <t>Δημοτική Κοινότητα Μεσολογγίου</t>
  </si>
  <si>
    <t>Δημοτική Κοινότητα Αγίου Θωμά</t>
  </si>
  <si>
    <t>Δημοτική Κοινότητα Άνω Κουδουνίου</t>
  </si>
  <si>
    <t>Δημοτική Κοινότητα Ευηνοχωρίου</t>
  </si>
  <si>
    <t>Δημοτική Κοινότητα Μουσούρων</t>
  </si>
  <si>
    <t>Δημοτική Κοινότητα Ρετσίνων</t>
  </si>
  <si>
    <t>Δημοτική Κοινότητα Κατοχής</t>
  </si>
  <si>
    <t>Δημοτική Κοινότητα Νεοχωρίου Μεσολογγίου</t>
  </si>
  <si>
    <t>Δημοτική Κοινότητα Γουριάς</t>
  </si>
  <si>
    <t>Δημοτική Κοινότητα Λεσινίου</t>
  </si>
  <si>
    <t>Δημοτική Κοινότητα Μάστρου</t>
  </si>
  <si>
    <t>Δημοτική Κοινότητα Αντιρρίου</t>
  </si>
  <si>
    <t>Δημοτική Κοινότητα Μακυνείας</t>
  </si>
  <si>
    <t>Δημοτική Κοινότητα Μολυκρείου</t>
  </si>
  <si>
    <t>Δημοτική Κοινότητα Αμπελακιωτίσσης</t>
  </si>
  <si>
    <t>Δημοτική Κοινότητα Αναβρυτής</t>
  </si>
  <si>
    <t>Δημοτική Κοινότητα Άνω Χώρας</t>
  </si>
  <si>
    <t>Δημοτική Κοινότητα Ασπριάς</t>
  </si>
  <si>
    <t>Δημοτική Κοινότητα Γραμμένης Οξυάς</t>
  </si>
  <si>
    <t>Δημοτική Κοινότητα Γρηγορίου</t>
  </si>
  <si>
    <t>Δημοτική Κοινότητα Ελατόβρυσης</t>
  </si>
  <si>
    <t>Δημοτική Κοινότητα Ελατούς</t>
  </si>
  <si>
    <t>Δημοτική Κοινότητα Κάτω Χώρας</t>
  </si>
  <si>
    <t>Δημοτική Κοινότητα Κεντρικής</t>
  </si>
  <si>
    <t>Δημοτική Κοινότητα Κοκκινοχωρίου</t>
  </si>
  <si>
    <t>Δημοτική Κοινότητα Κρυονερίων</t>
  </si>
  <si>
    <t>Δημοτική Κοινότητα Κυδωνέας</t>
  </si>
  <si>
    <t>Δημοτική Κοινότητα Λεύκας</t>
  </si>
  <si>
    <t>Δημοτική Κοινότητα Λιμνίτσης</t>
  </si>
  <si>
    <t>Δημοτική Κοινότητα Μανδρινής</t>
  </si>
  <si>
    <t>Δημοτική Κοινότητα Πόδου</t>
  </si>
  <si>
    <t>Δημοτική Κοινότητα Ναυπάκτου</t>
  </si>
  <si>
    <t>Δημοτική Κοινότητα Αφροξυλιάς</t>
  </si>
  <si>
    <t>Δημοτική Κοινότητα Βελβίνας</t>
  </si>
  <si>
    <t>Δημοτική Κοινότητα Βλαχομάνδρας</t>
  </si>
  <si>
    <t>Δημοτική Κοινότητα Βομβοκούς</t>
  </si>
  <si>
    <t>Δημοτική Κοινότητα Λυγιά</t>
  </si>
  <si>
    <t>Δημοτική Κοινότητα Μαμουλάδας</t>
  </si>
  <si>
    <t>Δημοτική Κοινότητα Ξηροπηγάδου</t>
  </si>
  <si>
    <t>Δημοτική Κοινότητα Παλαιοχωρακίου</t>
  </si>
  <si>
    <t>Δημοτική Κοινότητα Πιτσιναιίκων</t>
  </si>
  <si>
    <t>Δημοτική Κοινότητα Ριγανίου</t>
  </si>
  <si>
    <t>Δημοτική Κοινότητα Αραχόβης</t>
  </si>
  <si>
    <t>Δημοτική Κοινότητα Αχλαδοκάστρου</t>
  </si>
  <si>
    <t>Δημοτική Κοινότητα Κλεπάς</t>
  </si>
  <si>
    <t>Δημοτική Κοινότητα Λιβαδακίου</t>
  </si>
  <si>
    <t>Δημοτική Κοινότητα Νεοχωρίου Ναυπακτίας</t>
  </si>
  <si>
    <t>Δημοτική Κοινότητα Περδικόβρυσης</t>
  </si>
  <si>
    <t>Δημοτική Κοινότητα Περίστης</t>
  </si>
  <si>
    <t>Δημοτική Κοινότητα Χόμορης</t>
  </si>
  <si>
    <t>Δημοτική Κοινότητα Δορβιτσιάς</t>
  </si>
  <si>
    <t>Δημοτική Κοινότητα Ελευθεριανής</t>
  </si>
  <si>
    <t>Δημοτική Κοινότητα Ποκίστης</t>
  </si>
  <si>
    <t>Δημοτική Κοινότητα Σίμου</t>
  </si>
  <si>
    <t>Δημοτική Κοινότητα Στρανώμης</t>
  </si>
  <si>
    <t>Δημοτική Κοινότητα Στύλιας</t>
  </si>
  <si>
    <t>Δημοτική Κοινότητα Φαμίλας</t>
  </si>
  <si>
    <t>Δημοτική Κοινότητα Άνω Βασιλικής</t>
  </si>
  <si>
    <t>Δημοτική Κοινότητα Γαβρολίμνης</t>
  </si>
  <si>
    <t>Δημοτική Κοινότητα Καλαβρούζης</t>
  </si>
  <si>
    <t>Δημοτική Κοινότητα Αρχοντοχωρίου</t>
  </si>
  <si>
    <t>Δημοτική Κοινότητα Βάρνακα</t>
  </si>
  <si>
    <t>Δημοτική Κοινότητα Κανδήλας</t>
  </si>
  <si>
    <t>Δημοτική Κοινότητα Παναγούλας</t>
  </si>
  <si>
    <t>Δημοτική Κοινότητα Αστακού</t>
  </si>
  <si>
    <t>Δημοτική Κοινότητα Αγραμπέλων</t>
  </si>
  <si>
    <t>Δημοτική Κοινότητα Βλιζιανών</t>
  </si>
  <si>
    <t>Δημοτική Κοινότητα Καραϊσκάκη</t>
  </si>
  <si>
    <t>Δημοτική Κοινότητα Μαχαιρά</t>
  </si>
  <si>
    <t>Δημοτική Κοινότητα Μπαμπίνης</t>
  </si>
  <si>
    <t>Δημοτική Κοινότητα Παλαιομανίνας</t>
  </si>
  <si>
    <t>Δημοτική Κοινότητα Σκουρτούς</t>
  </si>
  <si>
    <t>Δημοτική Κοινότητα Στρογγυλοβουνίου</t>
  </si>
  <si>
    <t>Δημοτική Κοινότητα Παππαδάτου</t>
  </si>
  <si>
    <t>Δημοτική Κοινότητα Φυτειών</t>
  </si>
  <si>
    <t>Δημοτική Κοινότητα Αιγείρας</t>
  </si>
  <si>
    <t>Δημοτική Κοινότητα Αιγών</t>
  </si>
  <si>
    <t>Δημοτική Κοινότητα Βελάς</t>
  </si>
  <si>
    <t>Δημοτική Κοινότητα Οάσεως</t>
  </si>
  <si>
    <t>Δημοτική Κοινότητα Σελιάνας</t>
  </si>
  <si>
    <t>Δημοτική Κοινότητα Σινεβρού</t>
  </si>
  <si>
    <t>Δημοτική Κοινότητα Χρυσανθίου</t>
  </si>
  <si>
    <t>Δημοτική Κοινότητα Αιγίου</t>
  </si>
  <si>
    <t>Δημοτική Κοινότητα Βαλιμιτίκων</t>
  </si>
  <si>
    <t>Δημοτική Κοινότητα Δαφνών</t>
  </si>
  <si>
    <t>Δημοτική Κοινότητα Διγελιωτίκων</t>
  </si>
  <si>
    <t>Δημοτική Κοινότητα Κούμαρη</t>
  </si>
  <si>
    <t>Δημοτική Κοινότητα Κουνινάς</t>
  </si>
  <si>
    <t>Δημοτική Κοινότητα Μαυρικίου</t>
  </si>
  <si>
    <t>Δημοτική Κοινότητα Μελισσίων</t>
  </si>
  <si>
    <t>Δημοτική Κοινότητα Πτέρης</t>
  </si>
  <si>
    <t>Δημοτική Κοινότητα Σελινούντος</t>
  </si>
  <si>
    <t>Δημοτική Κοινότητα Τέμενης</t>
  </si>
  <si>
    <t>Δημοτική Κοινότητα Χατζή</t>
  </si>
  <si>
    <t>Δημοτική Κοινότητα Ακράτας</t>
  </si>
  <si>
    <t>Δημοτική Κοινότητα Βαλιμής</t>
  </si>
  <si>
    <t>Δημοτική Κοινότητα Βουτσίμου</t>
  </si>
  <si>
    <t>Δημοτική Κοινότητα Ζαρούχλης</t>
  </si>
  <si>
    <t>Δημοτική Κοινότητα Καλαμιά</t>
  </si>
  <si>
    <t>Δημοτική Κοινότητα Κραθίου</t>
  </si>
  <si>
    <t>Δημοτική Κοινότητα Μεσορρουγίου</t>
  </si>
  <si>
    <t>Δημοτική Κοινότητα Παραλίας Πλατάνου</t>
  </si>
  <si>
    <t>Δημοτική Κοινότητα Ποροβίτσης</t>
  </si>
  <si>
    <t>Δημοτική Κοινότητα Συλιβαινιώτικων</t>
  </si>
  <si>
    <t>Δημοτική Κοινότητα Διακοπτού</t>
  </si>
  <si>
    <t>Δημοτική Κοινότητα Άνω Διακοπτού</t>
  </si>
  <si>
    <t>Δημοτική Κοινότητα Ελίκης</t>
  </si>
  <si>
    <t>Δημοτική Κοινότητα Ζαχλωριτίκων</t>
  </si>
  <si>
    <t>Δημοτική Κοινότητα Καθολικού</t>
  </si>
  <si>
    <t>Δημοτική Κοινότητα Κερυνείας</t>
  </si>
  <si>
    <t>Δημοτική Κοινότητα Μαμουσιάς</t>
  </si>
  <si>
    <t>Δημοτική Κοινότητα Νικολαιίκων</t>
  </si>
  <si>
    <t>Δημοτική Κοινότητα Τραπέζης</t>
  </si>
  <si>
    <t>Δημοτική Κοινότητα Αρραβωνίτσης</t>
  </si>
  <si>
    <t>Δημοτική Κοινότητα Δαμακινίου</t>
  </si>
  <si>
    <t>Δημοτική Κοινότητα Ζήριας</t>
  </si>
  <si>
    <t>Δημοτική Κοινότητα Καμαρών</t>
  </si>
  <si>
    <t>Δημοτική Κοινότητα Νέου Ερινεού</t>
  </si>
  <si>
    <t>Δημοτική Κοινότητα Σαλμενίκου</t>
  </si>
  <si>
    <t>Δημοτική Κοινότητα Ροδοδάφνης</t>
  </si>
  <si>
    <t>Δημοτική Κοινότητα Άλσους</t>
  </si>
  <si>
    <t>Δημοτική Κοινότητα Βερίνου</t>
  </si>
  <si>
    <t>Δημοτική Κοινότητα Γκραίκα</t>
  </si>
  <si>
    <t>Δημοτική Κοινότητα Γρηγόρη</t>
  </si>
  <si>
    <t>Δημοτική Κοινότητα Δημητροπούλου</t>
  </si>
  <si>
    <t>Δημοτική Κοινότητα Δουκαναιίκων</t>
  </si>
  <si>
    <t>Δημοτική Κοινότητα Κρήνης Αιγιαλείας</t>
  </si>
  <si>
    <t>Δημοτική Κοινότητα Μάγειρα</t>
  </si>
  <si>
    <t>Δημοτική Κοινότητα Μυρόβρυσης</t>
  </si>
  <si>
    <t>Δημοτική Κοινότητα Νεραντζιών</t>
  </si>
  <si>
    <t>Δημοτική Κοινότητα Σελιανιτίκων</t>
  </si>
  <si>
    <t>Δημοτική Κοινότητα Κάτω Αχαΐας</t>
  </si>
  <si>
    <t>Δημοτική Κοινότητα Αγιοβλασιτίκων</t>
  </si>
  <si>
    <t>Δημοτική Κοινότητα Αλισσού</t>
  </si>
  <si>
    <t>Δημοτική Κοινότητα Άνω Αχαΐας</t>
  </si>
  <si>
    <t>Δημοτική Κοινότητα Κάτω Αλισσού</t>
  </si>
  <si>
    <t>Δημοτική Κοινότητα Νιφοραιίκων</t>
  </si>
  <si>
    <t>Δημοτική Κοινότητα Αγίου Νικολάου Σπάτων</t>
  </si>
  <si>
    <t>Δημοτική Κοινότητα Απιδεώνος</t>
  </si>
  <si>
    <t>Δημοτική Κοινότητα Αράξου</t>
  </si>
  <si>
    <t>Δημοτική Κοινότητα Βελιτσών</t>
  </si>
  <si>
    <t>Δημοτική Κοινότητα Καγκαδίου</t>
  </si>
  <si>
    <t>Δημοτική Κοινότητα Λακκοπέτρας</t>
  </si>
  <si>
    <t>Δημοτική Κοινότητα Μιχοΐου</t>
  </si>
  <si>
    <t>Δημοτική Κοινότητα Ριόλου</t>
  </si>
  <si>
    <t>Δημοτική Κοινότητα Καραιίκων</t>
  </si>
  <si>
    <t>Δημοτική Κοινότητα Κρίνου</t>
  </si>
  <si>
    <t>Δημοτική Κοινότητα Μύρτου</t>
  </si>
  <si>
    <t>Δημοτική Κοινότητα Σαγαιίκων</t>
  </si>
  <si>
    <t>Δημοτική Κοινότητα Φράγκας</t>
  </si>
  <si>
    <t>Δημοτική Κοινότητα Αγίου Νικολάου Κράλης</t>
  </si>
  <si>
    <t>Δημοτική Κοινότητα Αγίου Στεφάνου</t>
  </si>
  <si>
    <t>Δημοτική Κοινότητα Άνω Σουδεναιίκων</t>
  </si>
  <si>
    <t>Δημοτική Κοινότητα Άρλας</t>
  </si>
  <si>
    <t>Δημοτική Κοινότητα Αχαϊκού</t>
  </si>
  <si>
    <t>Δημοτική Κοινότητα Γαλαναίϊκα</t>
  </si>
  <si>
    <t>Δημοτική Κοινότητα Γκανέϊκα</t>
  </si>
  <si>
    <t>Δημοτική Κοινότητα Κάτω Μαζαράκι</t>
  </si>
  <si>
    <t>Δημοτική Κοινότητα Λουσικών</t>
  </si>
  <si>
    <t>Δημοτική Κοινότητα Μιτοπόλεως</t>
  </si>
  <si>
    <t>Δημοτική Κοινότητα Πορτών</t>
  </si>
  <si>
    <t>Δημοτική Κοινότητα Σαντομερίου</t>
  </si>
  <si>
    <t>Δημοτική Κοινότητα Φλόκα</t>
  </si>
  <si>
    <t>Δημοτική Κοινότητα Φωσταίνης</t>
  </si>
  <si>
    <t>Δημοτική Κοινότητα Χαϊκαλίου</t>
  </si>
  <si>
    <t>Δημοτική Κοινότητα Άνω Μαζαράκι</t>
  </si>
  <si>
    <t>Δημοτική Κοινότητα Δεμεστίχων</t>
  </si>
  <si>
    <t>Δημοτική Κοινότητα Λεοντίου</t>
  </si>
  <si>
    <t>Δημοτική Κοινότητα Βελιμαχίου</t>
  </si>
  <si>
    <t>Δημοτική Κοινότητα Ερυμανθείας</t>
  </si>
  <si>
    <t>Δημοτική Κοινότητα Κάλφα</t>
  </si>
  <si>
    <t>Δημοτική Κοινότητα Μανεσίου Πατρών</t>
  </si>
  <si>
    <t>Δημοτική Κοινότητα Ρουπακιάς</t>
  </si>
  <si>
    <t>Δημοτική Κοινότητα Σκούρα</t>
  </si>
  <si>
    <t>Δημοτική Κοινότητα Σπαρτιάς</t>
  </si>
  <si>
    <t>Δημοτική Κοινότητα Χιόνας</t>
  </si>
  <si>
    <t>Δημοτική Κοινότητα Καλανίστρας</t>
  </si>
  <si>
    <t>Δημοτική Κοινότητα Καλάνου</t>
  </si>
  <si>
    <t>Δημοτική Κοινότητα Καλουσίου</t>
  </si>
  <si>
    <t>Δημοτική Κοινότητα Κριθαρακίων</t>
  </si>
  <si>
    <t>Δημοτική Κοινότητα Μιραλίου</t>
  </si>
  <si>
    <t>Δημοτική Κοινότητα Νέου Κομπηγαδίου</t>
  </si>
  <si>
    <t>Δημοτική Κοινότητα Σταροχωρίου</t>
  </si>
  <si>
    <t>Δημοτική Κοινότητα Φαρών</t>
  </si>
  <si>
    <t>Δημοτική Κοινότητα Χαλανδρίτσης</t>
  </si>
  <si>
    <t>Δημοτική Κοινότητα Χρυσοπηγής</t>
  </si>
  <si>
    <t>Δημοτική Κοινότητα Αλεσταίνης</t>
  </si>
  <si>
    <t>Δημοτική Κοινότητα Αναστάσεως</t>
  </si>
  <si>
    <t>Δημοτική Κοινότητα Αροανίας</t>
  </si>
  <si>
    <t>Δημοτική Κοινότητα Δεσινού</t>
  </si>
  <si>
    <t>Δημοτική Κοινότητα Καμενιάνων</t>
  </si>
  <si>
    <t>Δημοτική Κοινότητα Λεχουρίου</t>
  </si>
  <si>
    <t>Δημοτική Κοινότητα Λιβαρτζίου</t>
  </si>
  <si>
    <t>Δημοτική Κοινότητα Πλάκας</t>
  </si>
  <si>
    <t>Δημοτική Κοινότητα Σειρών</t>
  </si>
  <si>
    <t>Δημοτική Κοινότητα Ψωφίδος</t>
  </si>
  <si>
    <t>Δημοτική Κοινότητα Άνω Βλασίας</t>
  </si>
  <si>
    <t>Δημοτική Κοινότητα Άνω Λουσών</t>
  </si>
  <si>
    <t>Δημοτική Κοινότητα Βάλτας</t>
  </si>
  <si>
    <t>Δημοτική Κοινότητα Βιλιβίνης</t>
  </si>
  <si>
    <t>Δημοτική Κοινότητα Γουμένισσας (Βρυσαρίου)</t>
  </si>
  <si>
    <t>Δημοτική Κοινότητα Δουμενών</t>
  </si>
  <si>
    <t>Δημοτική Κοινότητα Καλαβρύτων</t>
  </si>
  <si>
    <t>Δημοτική Κοινότητα Κανδάλου</t>
  </si>
  <si>
    <t>Δημοτική Κοινότητα Κάτω Βλασίας</t>
  </si>
  <si>
    <t>Δημοτική Κοινότητα Κάτω Ζαχλωρούς</t>
  </si>
  <si>
    <t>Δημοτική Κοινότητα Κάτω Λουσών</t>
  </si>
  <si>
    <t>Δημοτική Κοινότητα Κερπινής</t>
  </si>
  <si>
    <t>Δημοτική Κοινότητα Κερτέζης</t>
  </si>
  <si>
    <t>Δημοτική Κοινότητα Κορφών</t>
  </si>
  <si>
    <t>Δημοτική Κοινότητα Κούτελης</t>
  </si>
  <si>
    <t>Δημοτική Κοινότητα Λαγοβουνίου</t>
  </si>
  <si>
    <t>Δημοτική Κοινότητα Λαπαναγών</t>
  </si>
  <si>
    <t>Δημοτική Κοινότητα Μανεσίου Καλαβρύτων</t>
  </si>
  <si>
    <t>Δημοτική Κοινότητα Μικρού Ποντιά</t>
  </si>
  <si>
    <t>Δημοτική Κοινότητα Πετσάκων</t>
  </si>
  <si>
    <t>Δημοτική Κοινότητα Πλατανιωτίσσης</t>
  </si>
  <si>
    <t>Δημοτική Κοινότητα Πριολίθου</t>
  </si>
  <si>
    <t>Δημοτική Κοινότητα Σιγουνίου</t>
  </si>
  <si>
    <t>Δημοτική Κοινότητα Τρεχλού</t>
  </si>
  <si>
    <t>Δημοτική Κοινότητα Άνω Κλειτορίας</t>
  </si>
  <si>
    <t>Δημοτική Κοινότητα Άρμπουνα</t>
  </si>
  <si>
    <t>Δημοτική Κοινότητα Γλάστρας</t>
  </si>
  <si>
    <t>Δημοτική Κοινότητα Καστελλίου</t>
  </si>
  <si>
    <t>Δημοτική Κοινότητα Καστρίων</t>
  </si>
  <si>
    <t>Δημοτική Κοινότητα Κλειτορίας</t>
  </si>
  <si>
    <t>Δημοτική Κοινότητα Κλείτορος</t>
  </si>
  <si>
    <t>Δημοτική Κοινότητα Κρινοφύτων</t>
  </si>
  <si>
    <t>Δημοτική Κοινότητα Λευκασίου</t>
  </si>
  <si>
    <t>Δημοτική Κοινότητα Λυκουρίας</t>
  </si>
  <si>
    <t>Δημοτική Κοινότητα Παγκρατίου</t>
  </si>
  <si>
    <t>Δημοτική Κοινότητα Πλανητέρου</t>
  </si>
  <si>
    <t>Δημοτική Κοινότητα Τουρλάδας</t>
  </si>
  <si>
    <t>Δημοτική Κοινότητα Φιλίων</t>
  </si>
  <si>
    <t>Δημοτική Κοινότητα Νασίων</t>
  </si>
  <si>
    <t>Δημοτική Κοινότητα Πάου</t>
  </si>
  <si>
    <t>Δημοτική Κοινότητα Πεύκου</t>
  </si>
  <si>
    <t>Δημοτική Κοινότητα Σκοτάνης</t>
  </si>
  <si>
    <t>Δημοτική Κοινότητα Χόβολης</t>
  </si>
  <si>
    <t>Δημοτική Κοινότητα Βραχναιίκων</t>
  </si>
  <si>
    <t>Δημοτική Κοινότητα Θεριανού</t>
  </si>
  <si>
    <t>Δημοτική Κοινότητα Καμινίων</t>
  </si>
  <si>
    <t>Δημοτική Κοινότητα Τσουκαλαιίκων</t>
  </si>
  <si>
    <t>Δημοτική Κοινότητα Οβριάς</t>
  </si>
  <si>
    <t>Δημοτική Κοινότητα Σαραβαλίου</t>
  </si>
  <si>
    <t>Δημοτική Κοινότητα Θέας</t>
  </si>
  <si>
    <t>Δημοτική Κοινότητα Κρήνης Πατρών</t>
  </si>
  <si>
    <t>Δημοτική Κοινότητα Κρυσταλλόβρυσης</t>
  </si>
  <si>
    <t>Δημοτική Κοινότητα Μιντιλογλίου</t>
  </si>
  <si>
    <t>Δημοτική Κοινότητα Ρογιτίκων</t>
  </si>
  <si>
    <t>Δημοτική Κοινότητα 1ου Διαμερίσματος Αρκτικού Τομέα Δήμου Πατρέων (συμπεριλαμβάνονται οι οικισμοί Μπάλα, Σκιόεσσα και Χάραδρος)</t>
  </si>
  <si>
    <t>Δημοτική Κοινότητα 2ου Διαμερίσματος Νοτίου Τομέα Δήμου Πατρέων</t>
  </si>
  <si>
    <t>Δημοτική Κοινότητα 3ου Διαμερίσματος Ανατολικού Τομέα Δήμου Πατρέων</t>
  </si>
  <si>
    <t>Δημοτική Κοινότητα 4ου Διαμερίσματος Κέντρου της Πόλεως Δήμου Πατρέων</t>
  </si>
  <si>
    <t>Δημοτική Κοινότητα Ελικίστρας</t>
  </si>
  <si>
    <t>Δημοτική Κοινότητα Μοίρας</t>
  </si>
  <si>
    <t>Δημοτική Κοινότητα Σουλίου</t>
  </si>
  <si>
    <t>Δημοτική Κοινότητα Ρίου (Αγίου Γεωργίου Ρίου)</t>
  </si>
  <si>
    <t>Δημοτική Κοινότητα Ακταίου (Βερναρδαιίκων)</t>
  </si>
  <si>
    <t>Δημοτική Κοινότητα Άνω Καστριτσίου</t>
  </si>
  <si>
    <t>Δημοτική Κοινότητα Αραχοβιτίκων</t>
  </si>
  <si>
    <t>Δημοτική Κοινότητα Αργυράς</t>
  </si>
  <si>
    <t>Δημοτική Κοινότητα Κάτω Καστριτσίου</t>
  </si>
  <si>
    <t>Δημοτική Κοινότητα Πιτίτσης</t>
  </si>
  <si>
    <t>Δημοτική Κοινότητα Πλατανίου</t>
  </si>
  <si>
    <t>Δημοτική Κοινότητα Σελλών</t>
  </si>
  <si>
    <t>Δημοτική Κοινότητα Ψαθοπύργου</t>
  </si>
  <si>
    <t>Δημοτική Κοινότητα Ανδραβίδας</t>
  </si>
  <si>
    <t>Δημοτική Κοινότητα Σταφιδοκάμπου</t>
  </si>
  <si>
    <t>Δημοτική Κοινότητα Στρουσίου</t>
  </si>
  <si>
    <t>Δημοτική Κοινότητα Βάρδας</t>
  </si>
  <si>
    <t>Δημοτική Κοινότητα Καπελέτου</t>
  </si>
  <si>
    <t>Δημοτική Κοινότητα Κουρτεσίου</t>
  </si>
  <si>
    <t>Δημοτική Κοινότητα Μανολάδος</t>
  </si>
  <si>
    <t>Δημοτική Κοινότητα Νέας Μανολάδος</t>
  </si>
  <si>
    <t>Δημοτική Κοινότητα Ξενιών (Καλυβακίων)</t>
  </si>
  <si>
    <t>Δημοτική Κοινότητα Κάστρου</t>
  </si>
  <si>
    <t>Δημοτική Κοινότητα Κάτω Παναγίας</t>
  </si>
  <si>
    <t>Δημοτική Κοινότητα Κυλλήνης</t>
  </si>
  <si>
    <t>Δημοτική Κοινότητα Νεοχωρίου Μυρτουντίων</t>
  </si>
  <si>
    <t>Δημοτική Κοινότητα Λεχαινών</t>
  </si>
  <si>
    <t>Δημοτική Κοινότητα Άγιος Χαράλαμπος</t>
  </si>
  <si>
    <t>Δημοτική Κοινότητα Μελίσσα</t>
  </si>
  <si>
    <t>Δημοτική Κοινότητα Μπόρσιον</t>
  </si>
  <si>
    <t>Δημοτική Κοινότητα Αλιφείρας</t>
  </si>
  <si>
    <t>Δημοτική Κοινότητα Βρεστού</t>
  </si>
  <si>
    <t>Δημοτική Κοινότητα Μυρωνίων</t>
  </si>
  <si>
    <t>Δημοτική Κοινότητα Ανδριτσαίνης</t>
  </si>
  <si>
    <t>Δημοτική Κοινότητα Δραγωγίου</t>
  </si>
  <si>
    <t>Δημοτική Κοινότητα Θεισόας</t>
  </si>
  <si>
    <t>Δημοτική Κοινότητα Κουφοπούλου</t>
  </si>
  <si>
    <t>Δημοτική Κοινότητα Λινισταίνης</t>
  </si>
  <si>
    <t>Δημοτική Κοινότητα Ματεσίου</t>
  </si>
  <si>
    <t>Δημοτική Κοινότητα Ροβίων</t>
  </si>
  <si>
    <t>Δημοτική Κοινότητα Σέκουλα</t>
  </si>
  <si>
    <t>Δημοτική Κοινότητα Κρεστένων</t>
  </si>
  <si>
    <t>Δημοτική Κοινότητα Βρίνας</t>
  </si>
  <si>
    <t>Δημοτική Κοινότητα Γραίκα</t>
  </si>
  <si>
    <t>Δημοτική Κοινότητα Γρύλλου</t>
  </si>
  <si>
    <t>Δημοτική Κοινότητα Διασέλλων</t>
  </si>
  <si>
    <t>Δημοτική Κοινότητα Καλλικώμου</t>
  </si>
  <si>
    <t>Δημοτική Κοινότητα Κάτω Σαμικού</t>
  </si>
  <si>
    <t>Δημοτική Κοινότητα Μακρισίων</t>
  </si>
  <si>
    <t>Δημοτική Κοινότητα Πλατιάνας</t>
  </si>
  <si>
    <t>Δημοτική Κοινότητα Πλουτοχωρίου</t>
  </si>
  <si>
    <t>Δημοτική Κοινότητα Ραχών</t>
  </si>
  <si>
    <t>Δημοτική Κοινότητα Σαμικού</t>
  </si>
  <si>
    <t>Δημοτική Κοινότητα Σκιλλουντίας</t>
  </si>
  <si>
    <t>Δημοτική Κοινότητα Τρυπητής</t>
  </si>
  <si>
    <t>Δημοτική Κοινότητα Φρίξης</t>
  </si>
  <si>
    <t>Δημοτική Κοινότητα Αρχαίας Ολυμπίας</t>
  </si>
  <si>
    <t>Δημοτική Κοινότητα Αρχαίας Πίσας (τ. Δ.Δ. Μιράκας)</t>
  </si>
  <si>
    <t>Δημοτική Κοινότητα Άσπρων Σπιτιών</t>
  </si>
  <si>
    <t>Δημοτική Κοινότητα Βασιλακίου</t>
  </si>
  <si>
    <t>Δημοτική Κοινότητα Καμένης</t>
  </si>
  <si>
    <t>Δημοτική Κοινότητα Καυκωνίας</t>
  </si>
  <si>
    <t>Δημοτική Κοινότητα Κλαδέου</t>
  </si>
  <si>
    <t>Δημοτική Κοινότητα Κρυονερίου Ηλείας</t>
  </si>
  <si>
    <t>Δημοτική Κοινότητα Λιναριάς</t>
  </si>
  <si>
    <t>Δημοτική Κοινότητα Λούβρου</t>
  </si>
  <si>
    <t>Δημοτική Κοινότητα Ξηροκάμπου</t>
  </si>
  <si>
    <t>Δημοτική Κοινότητα Πελοπίου</t>
  </si>
  <si>
    <t>Δημοτική Κοινότητα Σμίλας</t>
  </si>
  <si>
    <t>Δημοτική Κοινότητα Στρεφίου</t>
  </si>
  <si>
    <t>Δημοτική Κοινότητα Χελιδονίου</t>
  </si>
  <si>
    <t>Δημοτική Κοινότητα Αστρά</t>
  </si>
  <si>
    <t>Δημοτική Κοινότητα Λαμπείας</t>
  </si>
  <si>
    <t>Δημοτική Κοινότητα Αντρωνίου</t>
  </si>
  <si>
    <t>Δημοτική Κοινότητα Κακοταρίου</t>
  </si>
  <si>
    <t>Δημοτική Κοινότητα Τσιπιανών</t>
  </si>
  <si>
    <t>Δημοτική Κοινότητα Αχλαδινής</t>
  </si>
  <si>
    <t>Δημοτική Κοινότητα Δούκα</t>
  </si>
  <si>
    <t>Δημοτική Κοινότητα Κούμανη</t>
  </si>
  <si>
    <t>Δημοτική Κοινότητα Λάλα</t>
  </si>
  <si>
    <t>Δημοτική Κοινότητα Νεμούτας</t>
  </si>
  <si>
    <t>Δημοτική Κοινότητα Περσαίνης</t>
  </si>
  <si>
    <t>Δημοτική Κοινότητα Φολόης</t>
  </si>
  <si>
    <t>Δημοτική Κοινότητα Ζαχάρως</t>
  </si>
  <si>
    <t>Δημοτική Κοινότητα Αρήνης</t>
  </si>
  <si>
    <t>Δημοτική Κοινότητα Αρτέμιδας (τ.Κουμουθέκρα)</t>
  </si>
  <si>
    <t>Δημοτική Κοινότητα Γιαννιτσοχωρίου</t>
  </si>
  <si>
    <t>Δημοτική Κοινότητα Κακοβάτου</t>
  </si>
  <si>
    <t>Δημοτική Κοινότητα Καλιδόνης</t>
  </si>
  <si>
    <t>Δημοτική Κοινότητα Λεπρέου</t>
  </si>
  <si>
    <t>Δημοτική Κοινότητα Μακίστου</t>
  </si>
  <si>
    <t>Δημοτική Κοινότητα Μίνθης</t>
  </si>
  <si>
    <t>Δημοτική Κοινότητα Πρασιδακίου</t>
  </si>
  <si>
    <t>Δημοτική Κοινότητα Ροδινών</t>
  </si>
  <si>
    <t>Δημοτική Κοινότητα Σμέρνας</t>
  </si>
  <si>
    <t>Δημοτική Κοινότητα Σχίνων</t>
  </si>
  <si>
    <t>Δημοτική Κοινότητα Χρυσοχωρίου (Τρυπών)</t>
  </si>
  <si>
    <t>Δημοτική Κοινότητα Κρυονερίου Ολυμπίας</t>
  </si>
  <si>
    <t>Δημοτική Κοινότητα Νέας Φιγαλείας</t>
  </si>
  <si>
    <t>Δημοτική Κοινότητα Περιβολίων</t>
  </si>
  <si>
    <t>Δημοτική Κοινότητα Φιγαλείας</t>
  </si>
  <si>
    <t>Δημοτική Κοινότητα Αμαλιάδος</t>
  </si>
  <si>
    <t>Δημοτική Κοινότητα Αγίου Ηλία Πηνηίων</t>
  </si>
  <si>
    <t>Δημοτική Κοινότητα Αμπελοκάμπου</t>
  </si>
  <si>
    <t>Δημοτική Κοινότητα Αρχαίας Ήλιδας (τ.Δ.Δ.Ήλιδος)</t>
  </si>
  <si>
    <t>Δημοτική Κοινότητα Αυγείου</t>
  </si>
  <si>
    <t>Δημοτική Κοινότητα Γερακίου</t>
  </si>
  <si>
    <t>Δημοτική Κοινότητα Δαφνιωτίσσης</t>
  </si>
  <si>
    <t>Δημοτική Κοινότητα Δουναίικων</t>
  </si>
  <si>
    <t>Δημοτική Κοινότητα Καλυβίων Ήλιδος</t>
  </si>
  <si>
    <t>Δημοτική Κοινότητα Καρδαμά</t>
  </si>
  <si>
    <t>Δημοτική Κοινότητα Κεραμιδιάς</t>
  </si>
  <si>
    <t>Δημοτική Κοινότητα Ροβιάτας</t>
  </si>
  <si>
    <t>Δημοτική Κοινότητα Σαβαλίων</t>
  </si>
  <si>
    <t>Δημοτική Κοινότητα Σωστίου</t>
  </si>
  <si>
    <t>Δημοτική Κοινότητα Χαβαρίου</t>
  </si>
  <si>
    <t>Δημοτική Κοινότητα Αγραπιδοχωρίου</t>
  </si>
  <si>
    <t>Δημοτική Κοινότητα Ανθώνος</t>
  </si>
  <si>
    <t>Δημοτική Κοινότητα Βελανιδίου</t>
  </si>
  <si>
    <t>Δημοτική Κοινότητα Βουλιαγμένης</t>
  </si>
  <si>
    <t>Δημοτική Κοινότητα Εφύρας</t>
  </si>
  <si>
    <t>Δημοτική Κοινότητα Κάμπου</t>
  </si>
  <si>
    <t>Δημοτική Κοινότητα Λαγανά</t>
  </si>
  <si>
    <t>Δημοτική Κοινότητα Λάτα</t>
  </si>
  <si>
    <t>Δημοτική Κοινότητα Λουκά</t>
  </si>
  <si>
    <t>Δημοτική Κοινότητα Σιμοπούλου</t>
  </si>
  <si>
    <t>Δημοτική Κοινότητα Σκλίβας</t>
  </si>
  <si>
    <t>Δημοτική Κοινότητα Βαρθολομιού</t>
  </si>
  <si>
    <t>Δημοτική Κοινότητα Καλυβίων Μυρτουντίων</t>
  </si>
  <si>
    <t>Δημοτική Κοινότητα Λυγιάς</t>
  </si>
  <si>
    <t>Δημοτική Κοινότητα Μάχου</t>
  </si>
  <si>
    <t>Δημοτική Κοινότητα Γαστούνης</t>
  </si>
  <si>
    <t>Δημοτική Κοινότητα Καβάσιλα</t>
  </si>
  <si>
    <t>Δημοτική Κοινότητα Καρδιακαυτίου</t>
  </si>
  <si>
    <t>Δημοτική Κοινότητα Κοροίβου</t>
  </si>
  <si>
    <t>Δημοτική Κοινότητα Ρουπακίου</t>
  </si>
  <si>
    <t>Δημοτική Κοινότητα Τραγανού</t>
  </si>
  <si>
    <t>Δημοτική Κοινότητα Αγίας Μαύρας</t>
  </si>
  <si>
    <t>Δημοτική Κοινότητα Σιμίζα</t>
  </si>
  <si>
    <t>Δημοτική Κοινότητα Αλφειούσης</t>
  </si>
  <si>
    <t>Δημοτική Κοινότητα Ανεμοχωρίου</t>
  </si>
  <si>
    <t>Δημοτική Κοινότητα Επιταλίου</t>
  </si>
  <si>
    <t>Δημοτική Κοινότητα Αγίων Αποστόλων</t>
  </si>
  <si>
    <t>Δημοτική Κοινότητα Αλποχωρίου</t>
  </si>
  <si>
    <t>Δημοτική Κοινότητα Βουνάργου</t>
  </si>
  <si>
    <t>Δημοτική Κοινότητα Βροχίτσης</t>
  </si>
  <si>
    <t>Δημοτική Κοινότητα Κατσαρού</t>
  </si>
  <si>
    <t>Δημοτική Κοινότητα Ξυλοκέρας</t>
  </si>
  <si>
    <t>Δημοτική Κοινότητα Φοναϊτίκων</t>
  </si>
  <si>
    <t>Δημοτική Κοινότητα Αγίου Ηλία Πύργου (Αγίου Ηλία Λετρίνων)</t>
  </si>
  <si>
    <t>Δημοτική Κοινότητα Βαρβασαίνης</t>
  </si>
  <si>
    <t>Δημοτική Κοινότητα Βυτιναιίκων</t>
  </si>
  <si>
    <t>Δημοτική Κοινότητα Γρανιτσαιίκων</t>
  </si>
  <si>
    <t>Δημοτική Κοινότητα Κατακόλου</t>
  </si>
  <si>
    <t>Δημοτική Κοινότητα Κολιρίου</t>
  </si>
  <si>
    <t>Δημοτική Κοινότητα Κορακοχωρίου</t>
  </si>
  <si>
    <t>Δημοτική Κοινότητα Λασταιίκων</t>
  </si>
  <si>
    <t>Δημοτική Κοινότητα Λεβεντοχωρίου</t>
  </si>
  <si>
    <t>Δημοτική Κοινότητα Μυρτέας</t>
  </si>
  <si>
    <t>Δημοτική Κοινότητα Παλαιοβαρβασαίνης</t>
  </si>
  <si>
    <t>Δημοτική Κοινότητα Σαλμώνης</t>
  </si>
  <si>
    <t>Δημοτική Κοινότητα Σκαφιδιάς</t>
  </si>
  <si>
    <t>Δημοτική Κοινότητα Σκουροχωρίου</t>
  </si>
  <si>
    <t>Δημοτική Κοινότητα Αγίας Άννης</t>
  </si>
  <si>
    <t>Δημοτική Κοινότητα Αρβανίτη</t>
  </si>
  <si>
    <t>Δημοτική Κοινότητα Γουμέρου</t>
  </si>
  <si>
    <t>Δημοτική Κοινότητα Καράτουλα</t>
  </si>
  <si>
    <t>Δημοτική Κοινότητα Κλινδιάς</t>
  </si>
  <si>
    <t>Δημοτική Κοινότητα Κουτσοχέρας</t>
  </si>
  <si>
    <t>Δημοτική Κοινότητα Λανθίου</t>
  </si>
  <si>
    <t>Δημοτική Κοινότητα Λατζοΐου</t>
  </si>
  <si>
    <t>Δημοτική Κοινότητα Σοπίου</t>
  </si>
  <si>
    <t>Δημοτική Κοινότητα Χαριάς</t>
  </si>
  <si>
    <t>Δημοτική Κοινότητα Ωλένης</t>
  </si>
  <si>
    <t>Δημοτική Κοινότητα Αλιάρτου</t>
  </si>
  <si>
    <t>Δημοτική Κοινότητα Ευαγγελιστρίας</t>
  </si>
  <si>
    <t>Δημοτική Κοινότητα Σωληναρίου</t>
  </si>
  <si>
    <t>Δημοτική Κοινότητα Υψηλάντου</t>
  </si>
  <si>
    <t>Δημοτική Κοινότητα Άσκρης</t>
  </si>
  <si>
    <t>Δημοτική Κοινότητα Θεσπιών</t>
  </si>
  <si>
    <t>Δημοτική Κοινότητα Νεοχωρίου Θεσπιών</t>
  </si>
  <si>
    <t>Δημοτική Κοινότητα Αντικύρας</t>
  </si>
  <si>
    <t>Δημοτική Κοινότητα Διστόμου</t>
  </si>
  <si>
    <t>Δημοτική Κοινότητα Στειρίου</t>
  </si>
  <si>
    <t>Δημοτική Κοινότητα Βαγίων</t>
  </si>
  <si>
    <t>Δημοτική Κοινότητα Θηβαίων</t>
  </si>
  <si>
    <t>Δημοτική Κοινότητα Ελεώνος</t>
  </si>
  <si>
    <t>Δημοτική Κοινότητα Μουρικίου</t>
  </si>
  <si>
    <t>Δημοτική Κοινότητα Υπάτου</t>
  </si>
  <si>
    <t>Δημοτική Κοινότητα Δομβραίνης</t>
  </si>
  <si>
    <t>Δημοτική Κοινότητα Ελλοπίας</t>
  </si>
  <si>
    <t>Δημοτική Κοινότητα Θίσβης</t>
  </si>
  <si>
    <t>Δημοτική Κοινότητα Ξηρονομής</t>
  </si>
  <si>
    <t>Δημοτική Κοινότητα Χώστια</t>
  </si>
  <si>
    <t>Δημοτική Κοινότητα Καπαρελλίου</t>
  </si>
  <si>
    <t>Δημοτική Κοινότητα Λεύκτρων</t>
  </si>
  <si>
    <t>Δημοτική Κοινότητα Λουτουφίου</t>
  </si>
  <si>
    <t>Δημοτική Κοινότητα Πλαταιών</t>
  </si>
  <si>
    <t>Δημοτική Κοινότητα Δαυλείας</t>
  </si>
  <si>
    <t>Δημοτική Κοινότητα Παρορίου</t>
  </si>
  <si>
    <t>Δημοτική Κοινότητα Αγίας Άννας</t>
  </si>
  <si>
    <t>Δημοτική Κοινότητα Αλαλκομενών</t>
  </si>
  <si>
    <t>Δημοτική Κοινότητα Κορωνείας</t>
  </si>
  <si>
    <t>Δημοτική Κοινότητα Κυριακίου</t>
  </si>
  <si>
    <t>Δημοτική Κοινότητα Λεβαδέων</t>
  </si>
  <si>
    <t>Δημοτική Κοινότητα Λαφυστίου</t>
  </si>
  <si>
    <t>Δημοτική Κοινότητα Ρωμαιίκου</t>
  </si>
  <si>
    <t>Δημοτική Κοινότητα Ακοντίου</t>
  </si>
  <si>
    <t>Δημοτική Κοινότητα Προφήτου Ηλία</t>
  </si>
  <si>
    <t>Δημοτική Κοινότητα Χαιρωνείας</t>
  </si>
  <si>
    <t>Δημοτική Κοινότητα Ακραιφνίου</t>
  </si>
  <si>
    <t>Δημοτική Κοινότητα Κοκκίνου</t>
  </si>
  <si>
    <t>Δημοτική Κοινότητα Ορχομενού</t>
  </si>
  <si>
    <t>Δημοτική Κοινότητα Διονύσου</t>
  </si>
  <si>
    <t>Δημοτική Κοινότητα Λουτσίου</t>
  </si>
  <si>
    <t>Δημοτική Κοινότητα Παύλου</t>
  </si>
  <si>
    <t>Δημοτική Κοινότητα Σκούρτων</t>
  </si>
  <si>
    <t>Δημοτική Κοινότητα Δηλεσίου</t>
  </si>
  <si>
    <t>Δημοτική Κοινότητα Πλάκας Δηλεσίου</t>
  </si>
  <si>
    <t>Δημοτική Κοινότητα Οινοφύτων</t>
  </si>
  <si>
    <t>Δημοτική Κοινότητα Σχηματαρίου</t>
  </si>
  <si>
    <t>Δημοτική Κοινότητα Άρματος</t>
  </si>
  <si>
    <t>Δημοτική Κοινότητα Ασωπίας</t>
  </si>
  <si>
    <t>Δημοτική Κοινότητα Τανάγρας</t>
  </si>
  <si>
    <t>Δημοτική Κοινότητα Βούνων</t>
  </si>
  <si>
    <t>Δημοτική Κοινότητα Καθενών</t>
  </si>
  <si>
    <t>Δημοτική Κοινότητα Καμπιών</t>
  </si>
  <si>
    <t>Δημοτική Κοινότητα Λούτσας</t>
  </si>
  <si>
    <t>Δημοτική Κοινότητα Μίστρου</t>
  </si>
  <si>
    <t>Δημοτική Κοινότητα Πάλιουρα</t>
  </si>
  <si>
    <t>Δημοτική Κοινότητα Πισσώνος</t>
  </si>
  <si>
    <t>Δημοτική Κοινότητα Πούρνου</t>
  </si>
  <si>
    <t>Δημοτική Κοινότητα Στενής Δίρφυος</t>
  </si>
  <si>
    <t>Δημοτική Κοινότητα Στροπώνων</t>
  </si>
  <si>
    <t>Δημοτική Κοινότητα Ψαχνών</t>
  </si>
  <si>
    <t>Δημοτική Κοινότητα Άτταλης</t>
  </si>
  <si>
    <t>Δημοτική Κοινότητα Καμαρίτσης</t>
  </si>
  <si>
    <t>Δημοτική Κοινότητα Καστέλλας</t>
  </si>
  <si>
    <t>Δημοτική Κοινότητα Κοντοδεσποτίου</t>
  </si>
  <si>
    <t>Δημοτική Κοινότητα Μακρυκάπας</t>
  </si>
  <si>
    <t>Δημοτική Κοινότητα Νεροτριβιάς</t>
  </si>
  <si>
    <t>Δημοτική Κοινότητα Παγώντα</t>
  </si>
  <si>
    <t>Δημοτική Κοινότητα Πολιτικών</t>
  </si>
  <si>
    <t>Δημοτική Κοινότητα Αμαρύνθου</t>
  </si>
  <si>
    <t>Δημοτική Κοινότητα Γυμνού</t>
  </si>
  <si>
    <t>Δημοτική Κοινότητα Άνω Βάθειας</t>
  </si>
  <si>
    <t>Δημοτική Κοινότητα Σέτας</t>
  </si>
  <si>
    <t>Δημοτική Κοινότητα Ερέτριας</t>
  </si>
  <si>
    <t>Δημοτική Κοινότητα Λουτρών Αιδηψού</t>
  </si>
  <si>
    <t>Δημοτική Κοινότητα Αγίου</t>
  </si>
  <si>
    <t>Δημοτική Κοινότητα Γιάλτρων</t>
  </si>
  <si>
    <t>Δημοτική Κοινότητα Αγδινών</t>
  </si>
  <si>
    <t>Δημοτική Κοινότητα Αγριοβοτάνου</t>
  </si>
  <si>
    <t>Δημοτική Κοινότητα Αρτεμισίου</t>
  </si>
  <si>
    <t>Δημοτική Κοινότητα Ασμηνίου</t>
  </si>
  <si>
    <t>Δημοτική Κοινότητα Γερακιούς</t>
  </si>
  <si>
    <t>Δημοτική Κοινότητα Γουβών</t>
  </si>
  <si>
    <t>Δημοτική Κοινότητα Ιστιαίας</t>
  </si>
  <si>
    <t>Δημοτική Κοινότητα Αβγαριάς</t>
  </si>
  <si>
    <t>Δημοτική Κοινότητα Βουτά</t>
  </si>
  <si>
    <t>Δημοτική Κοινότητα Γαλατσάδων</t>
  </si>
  <si>
    <t>Δημοτική Κοινότητα Γαλατσώνας</t>
  </si>
  <si>
    <t>Δημοτική Κοινότητα Καμαρίων</t>
  </si>
  <si>
    <t>Δημοτική Κοινότητα Κοκκινομηλέας</t>
  </si>
  <si>
    <t>Δημοτική Κοινότητα Κρυονερίτη</t>
  </si>
  <si>
    <t>Δημοτική Κοινότητα Μονοκαρυάς</t>
  </si>
  <si>
    <t>Δημοτική Κοινότητα Λιχάδος</t>
  </si>
  <si>
    <t>Δημοτική Κοινότητα Καστανιωτίσσης</t>
  </si>
  <si>
    <t>Δημοτική Κοινότητα Νέου Πύργου</t>
  </si>
  <si>
    <t>Δημοτική Κοινότητα Ωρεών</t>
  </si>
  <si>
    <t>Δημοτική Κοινότητα Καρύστου</t>
  </si>
  <si>
    <t>Δημοτική Κοινότητα Γραμπιάς</t>
  </si>
  <si>
    <t>Δημοτική Κοινότητα Μύλων</t>
  </si>
  <si>
    <t>Δημοτική Κοινότητα Πλατανιστού</t>
  </si>
  <si>
    <t>Δημοτική Κοινότητα Κομίτου</t>
  </si>
  <si>
    <t>Δημοτική Κοινότητα Ακταίου</t>
  </si>
  <si>
    <t>Δημοτική Κοινότητα Γιαννιτσίου</t>
  </si>
  <si>
    <t>Δημοτική Κοινότητα Καλλιανού</t>
  </si>
  <si>
    <t>Δημοτική Κοινότητα Κατσαρωνίου</t>
  </si>
  <si>
    <t>Δημοτική Κοινότητα Μαρμαρίου</t>
  </si>
  <si>
    <t>Δημοτική Κοινότητα Μελισσώνος</t>
  </si>
  <si>
    <t>Δημοτική Κοινότητα Παραδεισίου</t>
  </si>
  <si>
    <t>Δημοτική Κοινότητα Στουππαίων</t>
  </si>
  <si>
    <t>Δημοτική Κοινότητα Αλμυροποτάμου</t>
  </si>
  <si>
    <t>Δημοτική Κοινότητα Μεσοχωρίων</t>
  </si>
  <si>
    <t>Δημοτική Κοινότητα Νέων Στύρων</t>
  </si>
  <si>
    <t>Δημοτική Κοινότητα Στύρων</t>
  </si>
  <si>
    <t>Δημοτική Κοινότητα Αυλωναρίου</t>
  </si>
  <si>
    <t>Δημοτική Κοινότητα Αχλαδερής</t>
  </si>
  <si>
    <t>Δημοτική Κοινότητα Οκτωνιάς</t>
  </si>
  <si>
    <t>Δημοτική Κοινότητα Ορίου</t>
  </si>
  <si>
    <t>Δημοτική Κοινότητα Ωρολογίου</t>
  </si>
  <si>
    <t>Δημοτική Κοινότητα Αργυρού</t>
  </si>
  <si>
    <t>Δημοτική Κοινότητα Βέλους</t>
  </si>
  <si>
    <t>Δημοτική Κοινότητα Δύστου</t>
  </si>
  <si>
    <t>Δημοτική Κοινότητα Ζαράκων</t>
  </si>
  <si>
    <t>Δημοτική Κοινότητα Κοσκίνων</t>
  </si>
  <si>
    <t>Δημοτική Κοινότητα Κριεζών</t>
  </si>
  <si>
    <t>Δημοτική Κοινότητα Λεπούρων</t>
  </si>
  <si>
    <t>Δημοτική Κοινότητα Πετριών</t>
  </si>
  <si>
    <t>Δημοτική Κοινότητα Άνω Κουρουνίου</t>
  </si>
  <si>
    <t>Δημοτική Κοινότητα Βρύσης</t>
  </si>
  <si>
    <t>Δημοτική Κοινότητα Καδίου</t>
  </si>
  <si>
    <t>Δημοτική Κοινότητα Κάτω Κουρουνίου</t>
  </si>
  <si>
    <t>Δημοτική Κοινότητα Κονιστρών</t>
  </si>
  <si>
    <t>Δημοτική Κοινότητα Κρεμαστού</t>
  </si>
  <si>
    <t>Δημοτική Κοινότητα Μανικίων</t>
  </si>
  <si>
    <t>Δημοτική Κοινότητα Μονοδρύου</t>
  </si>
  <si>
    <t>Δημοτική Κοινότητα Κύμης</t>
  </si>
  <si>
    <t>Δημοτική Κοινότητα Ανδρωνιάνων</t>
  </si>
  <si>
    <t>Δημοτική Κοινότητα Άνω Ποταμιάς</t>
  </si>
  <si>
    <t>Δημοτική Κοινότητα Βιτάλων</t>
  </si>
  <si>
    <t>Δημοτική Κοινότητα Ενορίας</t>
  </si>
  <si>
    <t>Δημοτική Κοινότητα Καλημεριάνων</t>
  </si>
  <si>
    <t>Δημοτική Κοινότητα Μαλετιάνων</t>
  </si>
  <si>
    <t>Δημοτική Κοινότητα Μετοχίου Διρφύων</t>
  </si>
  <si>
    <t>Δημοτική Κοινότητα Οξυλίθου</t>
  </si>
  <si>
    <t>Δημοτική Κοινότητα Πλατάνας</t>
  </si>
  <si>
    <t>Δημοτική Κοινότητα Αλιβερίου</t>
  </si>
  <si>
    <t>Δημοτική Κοινότητα Γαβαλά</t>
  </si>
  <si>
    <t>Δημοτική Κοινότητα Θαρουνίων</t>
  </si>
  <si>
    <t>Δημοτική Κοινότητα Τραχηλίου</t>
  </si>
  <si>
    <t>Δημοτική Κοινότητα Λίμνης</t>
  </si>
  <si>
    <t>Δημοτική Κοινότητα Κεχριών</t>
  </si>
  <si>
    <t>Δημοτική Κοινότητα Κουρκουλών</t>
  </si>
  <si>
    <t>Δημοτική Κοινότητα Ροβιών</t>
  </si>
  <si>
    <t>Δημοτική Κοινότητα Σκεπαστής</t>
  </si>
  <si>
    <t>Δημοτική Κοινότητα Βλαχιάς</t>
  </si>
  <si>
    <t>Δημοτική Κοινότητα Δαφνούσσης</t>
  </si>
  <si>
    <t>Δημοτική Κοινότητα Κηρίνθου</t>
  </si>
  <si>
    <t>Δημοτική Κοινότητα Μαντουδίου</t>
  </si>
  <si>
    <t>Δημοτική Κοινότητα Μετοχίου Κηρέως</t>
  </si>
  <si>
    <t>Δημοτική Κοινότητα Πηλίου</t>
  </si>
  <si>
    <t>Δημοτική Κοινότητα Προκοπίου</t>
  </si>
  <si>
    <t>Δημοτική Κοινότητα Σπαθαρίου</t>
  </si>
  <si>
    <t>Δημοτική Κοινότητα Στροφυλιάς</t>
  </si>
  <si>
    <t>Δημοτική Κοινότητα Φαράκλας</t>
  </si>
  <si>
    <t>Δημοτική Κοινότητα Αμελάντων</t>
  </si>
  <si>
    <t>Δημοτική Κοινότητα Αχλαδίου</t>
  </si>
  <si>
    <t>Δημοτική Κοινότητα Κεραμείας</t>
  </si>
  <si>
    <t>Δημοτική Κοινότητα Κερασέας (τ.Κερασιάς)</t>
  </si>
  <si>
    <t>Δημοτική Κοινότητα Κοτσικιάς</t>
  </si>
  <si>
    <t>Δημοτική Κοινότητα Παππάδων</t>
  </si>
  <si>
    <t>Δημοτική Κοινότητα Ανθηδόνα (τ. Λουκίσια)</t>
  </si>
  <si>
    <t>Δημοτική Κοινότητα Βαθέος</t>
  </si>
  <si>
    <t>Δημοτική Κοινότητα Παραλίας Αυλίδος</t>
  </si>
  <si>
    <t>Δημοτική Κοινότητα Καλοχωρίου-Παντειχίου (Καλού Χωρίου-Παντειχίου)</t>
  </si>
  <si>
    <t>Δημοτική Κοινότητα Φάρου</t>
  </si>
  <si>
    <t>Δημοτική Κοινότητα Αφρατίου</t>
  </si>
  <si>
    <t>Δημοτική Κοινότητα Νέας Λαμψάκου</t>
  </si>
  <si>
    <t>Δημοτική Κοινότητα Φύλλων</t>
  </si>
  <si>
    <t>Δημοτική Κοινότητα Νέας Αρτάκης</t>
  </si>
  <si>
    <t>Δημοτική Κοινότητα Χαλκιδέων</t>
  </si>
  <si>
    <t>Δημοτική Κοινότητα Αγράφων</t>
  </si>
  <si>
    <t>Δημοτική Κοινότητα Βραγγιανών</t>
  </si>
  <si>
    <t>Δημοτική Κοινότητα Επινιανών</t>
  </si>
  <si>
    <t>Δημοτική Κοινότητα Τριδένδρου</t>
  </si>
  <si>
    <t>Δημοτική Κοινότητα Τροβάτου</t>
  </si>
  <si>
    <t>Δημοτική Κοινότητα Βαλαώρας (Βελαόρας)</t>
  </si>
  <si>
    <t>Δημοτική Κοινότητα Βούλπης</t>
  </si>
  <si>
    <t>Δημοτική Κοινότητα Λημερίου</t>
  </si>
  <si>
    <t>Δημοτική Κοινότητα Λιθοχωρίου</t>
  </si>
  <si>
    <t>Δημοτική Κοινότητα Σιβίστης</t>
  </si>
  <si>
    <t>Δημοτική Κοινότητα Τοπολιάνων</t>
  </si>
  <si>
    <t>Δημοτική Κοινότητα Κέδρων</t>
  </si>
  <si>
    <t>Δημοτική Κοινότητα Νέου Αργυρίου</t>
  </si>
  <si>
    <t>Δημοτική Κοινότητα Πρασιάς</t>
  </si>
  <si>
    <t>Δημοτική Κοινότητα Ραπτοπούλου</t>
  </si>
  <si>
    <t>Δημοτική Κοινότητα Βίνιανης</t>
  </si>
  <si>
    <t>Δημοτική Κοινότητα Μαυρομμάτας</t>
  </si>
  <si>
    <t>Δημοτική Κοινότητα Χρύσως</t>
  </si>
  <si>
    <t>Δημοτική Κοινότητα Ανατολικής Φραγκίστας</t>
  </si>
  <si>
    <t>Δημοτική Κοινότητα Δυτικής Φραγκίστας</t>
  </si>
  <si>
    <t>Δημοτική Κοινότητα Μαραθιάς</t>
  </si>
  <si>
    <t>Δημοτική Κοινότητα Παλαιοκατούνας</t>
  </si>
  <si>
    <t>Δημοτική Κοινότητα Άμπλιανης (Σταυροπηγίου)</t>
  </si>
  <si>
    <t>Δημοτική Κοινότητα Δομνίστης</t>
  </si>
  <si>
    <t>Δημοτική Κοινότητα Κρικέλλου</t>
  </si>
  <si>
    <t>Δημοτική Κοινότητα Ροσκάς</t>
  </si>
  <si>
    <t>Δημοτική Κοινότητα Στάβλων</t>
  </si>
  <si>
    <t>Δημοτική Κοινότητα Ψιανών</t>
  </si>
  <si>
    <t>Δημοτική Κοινότητα Καρπενησίου</t>
  </si>
  <si>
    <t>Δημοτική Κοινότητα Αγίας Βλαχέρνης</t>
  </si>
  <si>
    <t>Δημοτική Κοινότητα Βουτύρου</t>
  </si>
  <si>
    <t>Δημοτική Κοινότητα Καλεσμένου</t>
  </si>
  <si>
    <t>Δημοτική Κοινότητα Κορυσχάδων</t>
  </si>
  <si>
    <t>Δημοτική Κοινότητα Μυρίκης</t>
  </si>
  <si>
    <t>Δημοτική Κοινότητα Παππαρουσίου</t>
  </si>
  <si>
    <t>Δημοτική Κοινότητα Παυλοπούλου</t>
  </si>
  <si>
    <t>Δημοτική Κοινότητα Στενώματος</t>
  </si>
  <si>
    <t>Δημοτική Κοινότητα Φιδακίων</t>
  </si>
  <si>
    <t>Δημοτική Κοινότητα Δομιανών</t>
  </si>
  <si>
    <t>Δημοτική Κοινότητα Χόχλιας</t>
  </si>
  <si>
    <t>Δημοτική Κοινότητα Ανιάδας</t>
  </si>
  <si>
    <t>Δημοτική Κοινότητα Δερματίου</t>
  </si>
  <si>
    <t>Δημοτική Κοινότητα Καρίτσης Καρπενησίου</t>
  </si>
  <si>
    <t>Δημοτική Κοινότητα Κλαυσίου</t>
  </si>
  <si>
    <t>Δημοτική Κοινότητα Μεγάλου Χωρίου</t>
  </si>
  <si>
    <t>Δημοτική Κοινότητα Μικρού Χωρίου</t>
  </si>
  <si>
    <t>Δημοτική Κοινότητα Μουζίλου</t>
  </si>
  <si>
    <t>Δημοτική Κοινότητα Συγκρέλλου</t>
  </si>
  <si>
    <t>Δημοτική Κοινότητα Χελιδόνος</t>
  </si>
  <si>
    <t>Δημοτική Κοινότητα Αλεστίων</t>
  </si>
  <si>
    <t>Δημοτική Κοινότητα Ασπροπύργου</t>
  </si>
  <si>
    <t>Δημοτική Κοινότητα Βελωτών</t>
  </si>
  <si>
    <t>Δημοτική Κοινότητα Εσωχωρίων</t>
  </si>
  <si>
    <t>Δημοτική Κοινότητα Προυσού</t>
  </si>
  <si>
    <t>Δημοτική Κοινότητα Σαρκίνης</t>
  </si>
  <si>
    <t>Δημοτική Κοινότητα Τόρνου</t>
  </si>
  <si>
    <t>Δημοτική Κοινότητα Βράχας</t>
  </si>
  <si>
    <t>Δημοτική Κοινότητα Κλειτσού</t>
  </si>
  <si>
    <t>Δημοτική Κοινότητα Φουρνάς</t>
  </si>
  <si>
    <t>Δημοτική Κοινότητα Αμφικλείας</t>
  </si>
  <si>
    <t>Δημοτική Κοινότητα Δρυμαίας</t>
  </si>
  <si>
    <t>Δημοτική Κοινότητα Μπράλου</t>
  </si>
  <si>
    <t>Δημοτική Κοινότητα Ξυλικών</t>
  </si>
  <si>
    <t>Δημοτική Κοινότητα Παλαιοχωρίου Δωριέων</t>
  </si>
  <si>
    <t>Δημοτική Κοινότητα Τιθρωνίου</t>
  </si>
  <si>
    <t>Δημοτική Κοινότητα Ελάτειας</t>
  </si>
  <si>
    <t>Δημοτική Κοινότητα Ζελίου</t>
  </si>
  <si>
    <t>Δημοτική Κοινότητα Σφάκας</t>
  </si>
  <si>
    <t>Δημοτική Κοινότητα Κάτω Τιθορέας</t>
  </si>
  <si>
    <t>Δημοτική Κοινότητα Αγίας Μαρίνης Λοκρίδος</t>
  </si>
  <si>
    <t>Δημοτική Κοινότητα Τιθορέας</t>
  </si>
  <si>
    <t>Δημοτική Κοινότητα Βουζίου</t>
  </si>
  <si>
    <t>Δημοτική Κοινότητα Γερακλίου</t>
  </si>
  <si>
    <t>Δημοτική Κοινότητα Δομοκού</t>
  </si>
  <si>
    <t>Δημοτική Κοινότητα Μακρολιβάδου</t>
  </si>
  <si>
    <t>Δημοτική Κοινότητα Μαντασιάς</t>
  </si>
  <si>
    <t>Δημοτική Κοινότητα Μελιταίας</t>
  </si>
  <si>
    <t>Δημοτική Κοινότητα Νέας Μακρίσης</t>
  </si>
  <si>
    <t>Δημοτική Κοινότητα Πολυδενδρίου</t>
  </si>
  <si>
    <t>Δημοτική Κοινότητα Φυλιαδώνος</t>
  </si>
  <si>
    <t>Δημοτική Κοινότητα Αγραπιδιάς</t>
  </si>
  <si>
    <t>Δημοτική Κοινότητα Βαρδαλής</t>
  </si>
  <si>
    <t>Δημοτική Κοινότητα Βελεσιωτών</t>
  </si>
  <si>
    <t>Δημοτική Κοινότητα Γαβρακίων</t>
  </si>
  <si>
    <t>Δημοτική Κοινότητα Εκκάρας</t>
  </si>
  <si>
    <t>Δημοτική Κοινότητα Θαυμακού</t>
  </si>
  <si>
    <t>Δημοτική Κοινότητα Νέου Μοναστηρίου</t>
  </si>
  <si>
    <t>Δημοτική Κοινότητα Σοφιάδας</t>
  </si>
  <si>
    <t>Δημοτική Κοινότητα Αγίου Γεωργίου Δομοκού</t>
  </si>
  <si>
    <t>Δημοτική Κοινότητα Ξυνιάδος</t>
  </si>
  <si>
    <t>Δημοτική Κοινότητα Ομβριακής</t>
  </si>
  <si>
    <t>Δημοτική Κοινότητα Περιβολίου Δομοκού</t>
  </si>
  <si>
    <t>Δημοτική Κοινότητα Βαρδάτων</t>
  </si>
  <si>
    <t>Δημοτική Κοινότητα Γοργοποτάμου (Αλεποσπίτων)</t>
  </si>
  <si>
    <t>Δημοτική Κοινότητα Δαμάστας</t>
  </si>
  <si>
    <t>Δημοτική Κοινότητα Δελφίνου</t>
  </si>
  <si>
    <t>Δημοτική Κοινότητα Δύο Βουνών</t>
  </si>
  <si>
    <t>Δημοτική Κοινότητα Κουμαριτσίου</t>
  </si>
  <si>
    <t>Δημοτική Κοινότητα Νέου Κρικέλλου</t>
  </si>
  <si>
    <t>Δημοτική Κοινότητα Οίτης</t>
  </si>
  <si>
    <t>Δημοτική Κοινότητα Λαμιέων</t>
  </si>
  <si>
    <t>Δημοτική Κοινότητα Ροδίτσης</t>
  </si>
  <si>
    <t>Δημοτική Κοινότητα Αγίας Παρασκευής (Λιμογαρδίου)</t>
  </si>
  <si>
    <t>Δημοτική Κοινότητα Ανθήλης</t>
  </si>
  <si>
    <t>Δημοτική Κοινότητα Δίβρης</t>
  </si>
  <si>
    <t>Δημοτική Κοινότητα Θερμοπυλών</t>
  </si>
  <si>
    <t>Δημοτική Κοινότητα Κόμματος</t>
  </si>
  <si>
    <t>Δημοτική Κοινότητα Κωσταλέξη</t>
  </si>
  <si>
    <t>Δημοτική Κοινότητα Φραντζή</t>
  </si>
  <si>
    <t>Δημοτική Κοινότητα Ζηλευτού</t>
  </si>
  <si>
    <t>Δημοτική Κοινότητα Λειανοκλαδίου</t>
  </si>
  <si>
    <t>Δημοτική Κοινότητα Μοσχοκαρυάς</t>
  </si>
  <si>
    <t>Δημοτική Κοινότητα Στίρφακας</t>
  </si>
  <si>
    <t>Δημοτική Κοινότητα Παύλιανης</t>
  </si>
  <si>
    <t>Δημοτική Κοινότητα Κομποτάδων</t>
  </si>
  <si>
    <t>Δημοτική Κοινότητα Λαδικούς</t>
  </si>
  <si>
    <t>Δημοτική Κοινότητα Λουτρών Υπάτης</t>
  </si>
  <si>
    <t>Δημοτική Κοινότητα Λυχνού</t>
  </si>
  <si>
    <t>Δημοτική Κοινότητα Μεξιατών</t>
  </si>
  <si>
    <t>Δημοτική Κοινότητα Μεσοχωρίου Υπάτης</t>
  </si>
  <si>
    <t>Δημοτική Κοινότητα Νεοχωρίου Υπάτης</t>
  </si>
  <si>
    <t>Δημοτική Κοινότητα Ροδωνιάς</t>
  </si>
  <si>
    <t>Δημοτική Κοινότητα Συκά Υπάτης</t>
  </si>
  <si>
    <t>Δημοτική Κοινότητα Υπάτης</t>
  </si>
  <si>
    <t>Δημοτική Κοινότητα Αταλάντης</t>
  </si>
  <si>
    <t>Δημοτική Κοινότητα Καλαποδίου</t>
  </si>
  <si>
    <t>Δημοτική Κοινότητα Κυρτώνης (Κολάκας)</t>
  </si>
  <si>
    <t>Δημοτική Κοινότητα Τραγάνας</t>
  </si>
  <si>
    <t>Δημοτική Κοινότητα Λιβανατών</t>
  </si>
  <si>
    <t>Δημοτική Κοινότητα Αρκίτσας</t>
  </si>
  <si>
    <t>Δημοτική Κοινότητα Γουλεμίου</t>
  </si>
  <si>
    <t>Δημοτική Κοινότητα Μαλεσίνης</t>
  </si>
  <si>
    <t>Δημοτική Κοινότητα Προσκυνά</t>
  </si>
  <si>
    <t>Δημοτική Κοινότητα Μαρτίνου</t>
  </si>
  <si>
    <t>Δημοτική Κοινότητα Λαρύμνης</t>
  </si>
  <si>
    <t>Δημοτική Κοινότητα Αγίου Γεωργίου Φθιώτιδος</t>
  </si>
  <si>
    <t>Δημοτική Κοινότητα Βίτολης</t>
  </si>
  <si>
    <t>Δημοτική Κοινότητα Δικάστρου</t>
  </si>
  <si>
    <t>Δημοτική Κοινότητα Μαυρίλου</t>
  </si>
  <si>
    <t>Δημοτική Κοινότητα Μεγάλης Κάψης</t>
  </si>
  <si>
    <t>Δημοτική Κοινότητα Μερκάδας</t>
  </si>
  <si>
    <t>Δημοτική Κοινότητα Μεσαίας Κάψης</t>
  </si>
  <si>
    <t>Δημοτική Κοινότητα Νεοχωρίου Τυμφρηστού</t>
  </si>
  <si>
    <t>Δημοτική Κοινότητα Πιτσιωτών</t>
  </si>
  <si>
    <t>Δημοτική Κοινότητα Μακρακώμης</t>
  </si>
  <si>
    <t>Δημοτική Κοινότητα Αρχανίου</t>
  </si>
  <si>
    <t>Δημοτική Κοινότητα Ασβεστίου</t>
  </si>
  <si>
    <t>Δημοτική Κοινότητα Γιαννιτσούς</t>
  </si>
  <si>
    <t>Δημοτική Κοινότητα Λιτοσέλου</t>
  </si>
  <si>
    <t>Δημοτική Κοινότητα Παλαιάς Γιαννιτσούς</t>
  </si>
  <si>
    <t>Δημοτική Κοινότητα Παππά (τ.Μεσοχωρίου Μακρακώμης)</t>
  </si>
  <si>
    <t>Δημοτική Κοινότητα Πλατυστόμου</t>
  </si>
  <si>
    <t>Δημοτική Κοινότητα Ροβολιαρίου</t>
  </si>
  <si>
    <t>Δημοτική Κοινότητα Τσούκκας</t>
  </si>
  <si>
    <t>Δημοτική Κοινότητα Σπερχειάδος</t>
  </si>
  <si>
    <t>Δημοτική Κοινότητα Αγίου Σώστου</t>
  </si>
  <si>
    <t>Δημοτική Κοινότητα Αργυρίων</t>
  </si>
  <si>
    <t>Δημοτική Κοινότητα Καλλιθέας Σπερχειάδος</t>
  </si>
  <si>
    <t>Δημοτική Κοινότητα Κλωνίου</t>
  </si>
  <si>
    <t>Δημοτική Κοινότητα Κολοκυθιάς</t>
  </si>
  <si>
    <t>Δημοτική Κοινότητα Κυριακοχωρίου</t>
  </si>
  <si>
    <t>Δημοτική Κοινότητα Παλαιοβράχας</t>
  </si>
  <si>
    <t>Δημοτική Κοινότητα Παλαιοχωρίου Τυμφρηστού</t>
  </si>
  <si>
    <t>Δημοτική Κοινότητα Περιβολίου Φθιώτιδος</t>
  </si>
  <si>
    <t>Δημοτική Κοινότητα Πιτσίου</t>
  </si>
  <si>
    <t>Δημοτική Κοινότητα Πουγκακίων</t>
  </si>
  <si>
    <t>Δημοτική Κοινότητα Φτέρης</t>
  </si>
  <si>
    <t>Δημοτική Κοινότητα Τυμφρηστού</t>
  </si>
  <si>
    <t>Δημοτική Κοινότητα Αγνάντης</t>
  </si>
  <si>
    <t>Δημοτική Κοινότητα Καμένων Βούρλων</t>
  </si>
  <si>
    <t>Δημοτική Κοινότητα Ρεγκινίου</t>
  </si>
  <si>
    <t>Δημοτική Κοινότητα Μώλου</t>
  </si>
  <si>
    <t>Δημοτική Κοινότητα Αγίου Σεραφείμ</t>
  </si>
  <si>
    <t>Δημοτική Κοινότητα Καλλιδρόμου</t>
  </si>
  <si>
    <t>Δημοτική Κοινότητα Κομνίνης</t>
  </si>
  <si>
    <t>Δημοτική Κοινότητα Μενδενίτσης</t>
  </si>
  <si>
    <t>Δημοτική Κοινότητα Σκαρφείας</t>
  </si>
  <si>
    <t>Δημοτική Κοινότητα Παλαιοκερασέας</t>
  </si>
  <si>
    <t>Δημοτική Κοινότητα Βαθυκοίλου</t>
  </si>
  <si>
    <t>Δημοτική Κοινότητα Γλύφας</t>
  </si>
  <si>
    <t>Δημοτική Κοινότητα Πελασγίας</t>
  </si>
  <si>
    <t>Δημοτική Κοινότητα Στυλίδος</t>
  </si>
  <si>
    <t>Δημοτική Κοινότητα Αγίας Μαρίνης Φθιώτιδος</t>
  </si>
  <si>
    <t>Δημοτική Κοινότητα Αυλακίου</t>
  </si>
  <si>
    <t>Δημοτική Κοινότητα Λογγιτσίου</t>
  </si>
  <si>
    <t>Δημοτική Κοινότητα Αμφίσσης</t>
  </si>
  <si>
    <t>Δημοτική Κοινότητα Αγίας Ευθυμίας</t>
  </si>
  <si>
    <t>Δημοτική Κοινότητα Σερνικακίου</t>
  </si>
  <si>
    <t>Δημοτική Κοινότητα Βουνιχώρας</t>
  </si>
  <si>
    <t>Δημοτική Κοινότητα Γαλαξιδίου</t>
  </si>
  <si>
    <t>Δημοτική Κοινότητα Πεντεορίων</t>
  </si>
  <si>
    <t>Δημοτική Κοινότητα Αποστολιά</t>
  </si>
  <si>
    <t>Δημοτική Κοινότητα Βαργιάνης</t>
  </si>
  <si>
    <t>Δημοτική Κοινότητα Γραβιάς</t>
  </si>
  <si>
    <t>Δημοτική Κοινότητα Καλοσκοπής</t>
  </si>
  <si>
    <t>Δημοτική Κοινότητα Καστελλίων</t>
  </si>
  <si>
    <t>Δημοτική Κοινότητα Μαριολάτας</t>
  </si>
  <si>
    <t>Δημοτική Κοινότητα Οινοχωρίου</t>
  </si>
  <si>
    <t>Δημοτική Κοινότητα Δελφών</t>
  </si>
  <si>
    <t>Δημοτική Κοινότητα Χρισσού (Χρυσού)</t>
  </si>
  <si>
    <t>Δημοτική Κοινότητα Δεσφίνης</t>
  </si>
  <si>
    <t>Δημοτική Κοινότητα Κίρρας</t>
  </si>
  <si>
    <t>Δημοτική Κοινότητα Τριταίας</t>
  </si>
  <si>
    <t>Δημοτική Κοινότητα Αθανασίου Διάκου</t>
  </si>
  <si>
    <t>Δημοτική Κοινότητα Καστριωτίσσης</t>
  </si>
  <si>
    <t>Δημοτική Κοινότητα Μαυρολιθαρίου</t>
  </si>
  <si>
    <t>Δημοτική Κοινότητα Μουσουνίτσης</t>
  </si>
  <si>
    <t>Δημοτική Κοινότητα Πανουργιά</t>
  </si>
  <si>
    <t>Δημοτική Κοινότητα Πυράς</t>
  </si>
  <si>
    <t>Δημοτική Κοινότητα Στρόμης</t>
  </si>
  <si>
    <t>Δημοτική Κοινότητα Λιλαίας</t>
  </si>
  <si>
    <t>Δημοτική Κοινότητα Αλποχωρίου (Αλεποχωρίου)</t>
  </si>
  <si>
    <t>Δημοτική Κοινότητα Αρτοτίνας</t>
  </si>
  <si>
    <t>Δημοτική Κοινότητα Διχωρίου</t>
  </si>
  <si>
    <t>Δημοτική Κοινότητα Ζωριάνου</t>
  </si>
  <si>
    <t>Δημοτική Κοινότητα Κερασεών</t>
  </si>
  <si>
    <t>Δημοτική Κοινότητα Κουπακίου</t>
  </si>
  <si>
    <t>Δημοτική Κοινότητα Κριατσίου</t>
  </si>
  <si>
    <t>Δημοτική Κοινότητα Κροκυλείου</t>
  </si>
  <si>
    <t>Δημοτική Κοινότητα Πενταγιών</t>
  </si>
  <si>
    <t>Δημοτική Κοινότητα Υψηλού Χωρίου</t>
  </si>
  <si>
    <t>Δημοτική Κοινότητα Ευπαλίου</t>
  </si>
  <si>
    <t>Δημοτική Κοινότητα Κλήματος Ευπαλίου</t>
  </si>
  <si>
    <t>Δημοτική Κοινότητα Μαλαμάτων</t>
  </si>
  <si>
    <t>Δημοτική Κοινότητα Μαναγούλης</t>
  </si>
  <si>
    <t>Δημοτική Κοινότητα Μαραθιά</t>
  </si>
  <si>
    <t>Δημοτική Κοινότητα Παλαιοξαρίου</t>
  </si>
  <si>
    <t>Δημοτική Κοινότητα Ποτιδάνειας (τ.Ποτιδανίας)</t>
  </si>
  <si>
    <t>Δημοτική Κοινότητα Σεργούλας</t>
  </si>
  <si>
    <t>Δημοτική Κοινότητα Τειχίου</t>
  </si>
  <si>
    <t>Δημοτική Κοινότητα Φιλοθέης</t>
  </si>
  <si>
    <t>Δημοτική Κοινότητα Αβόρου</t>
  </si>
  <si>
    <t>Δημοτική Κοινότητα Αμυγδαλιάς</t>
  </si>
  <si>
    <t>Δημοτική Κοινότητα Βραΐλας</t>
  </si>
  <si>
    <t>Δημοτική Κοινότητα Δάφνου</t>
  </si>
  <si>
    <t>Δημοτική Κοινότητα Διακοπίου</t>
  </si>
  <si>
    <t>Δημοτική Κοινότητα Καλλίου</t>
  </si>
  <si>
    <t>Δημοτική Κοινότητα Καρουτών</t>
  </si>
  <si>
    <t>Δημοτική Κοινότητα Κονιάκου</t>
  </si>
  <si>
    <t>Δημοτική Κοινότητα Λευκαδιτίου</t>
  </si>
  <si>
    <t>Δημοτική Κοινότητα Λιδωρικίου</t>
  </si>
  <si>
    <t>Δημοτική Κοινότητα Μαλανδρίνου</t>
  </si>
  <si>
    <t>Δημοτική Κοινότητα Περιθιωτίσσης</t>
  </si>
  <si>
    <t>Δημοτική Κοινότητα Στίλιας</t>
  </si>
  <si>
    <t>Δημοτική Κοινότητα Σωταίνης</t>
  </si>
  <si>
    <t>Δημοτική Κοινότητα Ερατεινής</t>
  </si>
  <si>
    <t>Δημοτική Κοινότητα Μακρινής</t>
  </si>
  <si>
    <t>Δημοτική Κοινότητα Πανόρμου</t>
  </si>
  <si>
    <t>Δημοτική Κοινότητα Τολοφώνος</t>
  </si>
  <si>
    <t>Δημοτική Κοινότητα Τριζονίων</t>
  </si>
  <si>
    <t>Δημοτική Κοινότητα Εκάλης</t>
  </si>
  <si>
    <t>Δημοτική Κοινότητα Κηφισιάς</t>
  </si>
  <si>
    <t>Δημοτική Κοινότητα Νέας Ερυθραίας</t>
  </si>
  <si>
    <t>Δημοτική Κοινότητα Λυκοβρύσεως</t>
  </si>
  <si>
    <t>Δημοτική Κοινότητα Παπάγου</t>
  </si>
  <si>
    <t>Δημοτική Κοινότητα Χολαργού</t>
  </si>
  <si>
    <t>Δημοτική Κοινότητα Νέας Πεντέλης</t>
  </si>
  <si>
    <t>Δημοτική Κοινότητα Πεντέλης</t>
  </si>
  <si>
    <t>Δημοτική Κοινότητα Νέου Ψυχικού</t>
  </si>
  <si>
    <t>Δημοτική Κοινότητα Καματερού</t>
  </si>
  <si>
    <t>Δημοτική Κοινότητα 1ου Διαμερίσματος Δήμου Περιστερίου</t>
  </si>
  <si>
    <t>Δημοτική Κοινότητα 2ου Διαμερίσματος Δήμου Περιστερίου</t>
  </si>
  <si>
    <t>Δημοτική Κοινότητα 3ου Διαμερίσματος Δήμου Περιστερίου</t>
  </si>
  <si>
    <t>Δημοτική Κοινότητα 4ου Διαμερίσματος Δήμου Περιστερίου</t>
  </si>
  <si>
    <t>Δημοτική Κοινότητα 1ου Διαμερίσματος Δήμου Αθηναίων</t>
  </si>
  <si>
    <t>Δημοτική Κοινότητα 2ου Διαμερίσματος Δήμου Αθηναίων</t>
  </si>
  <si>
    <t>Δημοτική Κοινότητα 3ου Διαμερίσματος Δήμου Αθηναίων</t>
  </si>
  <si>
    <t>Δημοτική Κοινότητα 4ου Διαμερίσματος Δήμου Αθηναίων</t>
  </si>
  <si>
    <t>Δημοτική Κοινότητα 5ου Διαμερίσματος Δήμου Αθηναίων</t>
  </si>
  <si>
    <t>Δημοτική Κοινότητα 6ου Διαμερίσματος Δήμου Αθηναίων</t>
  </si>
  <si>
    <t>Δημοτική Κοινότητα 7ου Διαμερίσματος Δήμου Αθηναίων</t>
  </si>
  <si>
    <t>Δημοτική Κοινότητα Υμηττού</t>
  </si>
  <si>
    <t>Δημοτική Κοινότητα Νέας Χαλκηδόνος</t>
  </si>
  <si>
    <t>Δημοτική Κοινότητα Αργυρούπολης</t>
  </si>
  <si>
    <t>Δημοτική Κοινότητα 1ου Διαμερίσματος Δήμου Καλλιθέας</t>
  </si>
  <si>
    <t>Δημοτική Κοινότητα 2ου Διαμερίσματος Δήμου Καλλιθέας</t>
  </si>
  <si>
    <t>Δημοτική Κοινότητα 3ου Διαμερίσματος Δήμου Καλλιθέας</t>
  </si>
  <si>
    <t>Δημοτική Κοινότητα Ταύρου</t>
  </si>
  <si>
    <t>Δημοτική Κοινότητα Δραπετσώνας</t>
  </si>
  <si>
    <t>Δημοτική Κοινότητα Κερατσινίου</t>
  </si>
  <si>
    <t>Δημοτική Κοινότητα Αγίου Ιωάννου Ρέντη</t>
  </si>
  <si>
    <t>Δημοτική Κοινότητα 1ου Διαμερίσματος Δήμου Πειραιώς</t>
  </si>
  <si>
    <t>Δημοτική Κοινότητα 2ου Διαμερίσματος Δήμου Πειραιώς</t>
  </si>
  <si>
    <t>Δημοτική Κοινότητα 3ου Διαμερίσματος Δήμου Πειραιώς</t>
  </si>
  <si>
    <t>Δημοτική Κοινότητα 4ου Διαμερίσματος Δήμου Πειραιώς</t>
  </si>
  <si>
    <t>Δημοτική Κοινότητα 5ου Διαμερίσματος Δήμου Πειραιώς</t>
  </si>
  <si>
    <t>Δημοτική Κοινότητα Αίγινας</t>
  </si>
  <si>
    <t>Δημοτική Κοινότητα Μεσαγρού</t>
  </si>
  <si>
    <t>Δημοτική Κοινότητα Αντικυθήρων</t>
  </si>
  <si>
    <t>Δημοτική Κοινότητα Αρωνιαδίκων</t>
  </si>
  <si>
    <t>Δημοτική Κοινότητα Καραβά</t>
  </si>
  <si>
    <t>Δημοτική Κοινότητα Καρβουνάδων</t>
  </si>
  <si>
    <t>Δημοτική Κοινότητα Κοντολιανίκων</t>
  </si>
  <si>
    <t>Δημοτική Κοινότητα Κυθήρων</t>
  </si>
  <si>
    <t>Δημοτική Κοινότητα Λογοθετιανίκων</t>
  </si>
  <si>
    <t>Δημοτική Κοινότητα Μητάτων</t>
  </si>
  <si>
    <t>Δημοτική Κοινότητα Μυρτιδίων</t>
  </si>
  <si>
    <t>Δημοτική Κοινότητα Ποταμού</t>
  </si>
  <si>
    <t>Δημοτική Κοινότητα Φρατσίων</t>
  </si>
  <si>
    <t>Δημοτική Κοινότητα Φριλιγκιανίκων</t>
  </si>
  <si>
    <t>Δημοτική Κοινότητα Σεληνίων</t>
  </si>
  <si>
    <t>Δημοτική Κοινότητα Αιαντείου</t>
  </si>
  <si>
    <t>Δημοτική Κοινότητα Σαλαμίνος</t>
  </si>
  <si>
    <t>Δημοτική Κοινότητα Κουνουπίτσης</t>
  </si>
  <si>
    <t>Δημοτική Κοινότητα Κυψέλης Μεθάνων</t>
  </si>
  <si>
    <t>Δημοτική Κοινότητα Λουτροπόλεως Μεθάνων</t>
  </si>
  <si>
    <t>Δημοτική Κοινότητα Άνω Φαναρίου</t>
  </si>
  <si>
    <t>Δημοτική Κοινότητα Δρυόπης</t>
  </si>
  <si>
    <t>Δημοτική Κοινότητα Καρατζά</t>
  </si>
  <si>
    <t>Δημοτική Κοινότητα Τακτικουπόλεως</t>
  </si>
  <si>
    <t>Δημοτική Κοινότητα Τροιζήνος</t>
  </si>
  <si>
    <t>Δημοτική Κοινότητα Αχαρνών</t>
  </si>
  <si>
    <t>Δημοτική Κοινότητα Θρακομακεδόνων</t>
  </si>
  <si>
    <t>Δημοτική Κοινότητα Βάρης</t>
  </si>
  <si>
    <t>Δημοτική Κοινότητα Βούλας</t>
  </si>
  <si>
    <t>Δημοτική Κοινότητα Ανοίξεως</t>
  </si>
  <si>
    <t>Δημοτική Κοινότητα Ροδοπόλεως (Μπάλας)</t>
  </si>
  <si>
    <t>Δημοτική Κοινότητα Σταμάτας</t>
  </si>
  <si>
    <t>Δημοτική Κοινότητα Κερατέας</t>
  </si>
  <si>
    <t>Δημοτική Κοινότητα Λαυρεωτικής</t>
  </si>
  <si>
    <t>Δημοτική Κοινότητα Βαρνάβα</t>
  </si>
  <si>
    <t>Δημοτική Κοινότητα Μαραθώνος</t>
  </si>
  <si>
    <t>Δημοτική Κοινότητα Νέας Μάκρης</t>
  </si>
  <si>
    <t>Δημοτική Κοινότητα Γλυκών Νερών</t>
  </si>
  <si>
    <t>Δημοτική Κοινότητα Παιανίας</t>
  </si>
  <si>
    <t>Δημοτική Κοινότητα Παλλήνης</t>
  </si>
  <si>
    <t>Δημοτική Κοινότητα Πικερμίου</t>
  </si>
  <si>
    <t>Δημοτική Κοινότητα Ραφήνας</t>
  </si>
  <si>
    <t>Δημοτική Κοινότητα Αναβύσσου</t>
  </si>
  <si>
    <t>Δημοτική Κοινότητα Καλυβίων Θορικού</t>
  </si>
  <si>
    <t>Δημοτική Κοινότητα Κουβαρά</t>
  </si>
  <si>
    <t>Δημοτική Κοινότητα Παλαιάς Φωκαίας</t>
  </si>
  <si>
    <t>Δημοτική Κοινότητα Σαρωνίδος</t>
  </si>
  <si>
    <t>Δημοτική Κοινότητα Αρτέμιδας</t>
  </si>
  <si>
    <t>Δημοτική Κοινότητα Σπάτων-Λούτσας</t>
  </si>
  <si>
    <t>Δημοτική Κοινότητα Αυλώνος</t>
  </si>
  <si>
    <t>Δημοτική Κοινότητα Αφιδνών</t>
  </si>
  <si>
    <t>Δημοτική Κοινότητα Καλάμου</t>
  </si>
  <si>
    <t>Δημοτική Κοινότητα Καπανδριτίου</t>
  </si>
  <si>
    <t>Δημοτική Κοινότητα Μαλακάσης</t>
  </si>
  <si>
    <t>Δημοτική Κοινότητα Μαρκοπούλου Ωρωπού</t>
  </si>
  <si>
    <t>Δημοτική Κοινότητα Συκαμίνου</t>
  </si>
  <si>
    <t>Δημοτική Κοινότητα Νέων Παλατίων</t>
  </si>
  <si>
    <t>Δημοτική Κοινότητα Σκάλας Ωρωπού</t>
  </si>
  <si>
    <t>Δημοτική Κοινότητα Χαλκουτσίου</t>
  </si>
  <si>
    <t>Δημοτική Κοινότητα Ελευσίνος</t>
  </si>
  <si>
    <t>Δημοτική Κοινότητα Βιλίων</t>
  </si>
  <si>
    <t>Δημοτική Κοινότητα Ερυθρών</t>
  </si>
  <si>
    <t>Δημοτική Κοινότητα Μεγαρέων</t>
  </si>
  <si>
    <t>Δημοτική Κοινότητα Κινέτας</t>
  </si>
  <si>
    <t>Δημοτική Κοινότητα Άνω Λιοσίων</t>
  </si>
  <si>
    <t>Δημοτική Κοινότητα Ζεφυρίου</t>
  </si>
  <si>
    <t>Δημοτική Κοινότητα Φυλής</t>
  </si>
  <si>
    <t>Δημοτική Κοινότητα Αλέας</t>
  </si>
  <si>
    <t>Δημοτική Κοινότητα Σκοτεινής</t>
  </si>
  <si>
    <t>Δημοτική Κοινότητα Φρουσιούνας</t>
  </si>
  <si>
    <t>Δημοτική Κοινότητα Άργους</t>
  </si>
  <si>
    <t>Δημοτική Κοινότητα Δαλαμανάρας</t>
  </si>
  <si>
    <t>Δημοτική Κοινότητα Ελληνικού (Κρυονερίου)</t>
  </si>
  <si>
    <t>Δημοτική Κοινότητα Ήρας</t>
  </si>
  <si>
    <t>Δημοτική Κοινότητα Ινάχου</t>
  </si>
  <si>
    <t>Δημοτική Κοινότητα Κουρτακίου</t>
  </si>
  <si>
    <t>Δημοτική Κοινότητα Λάλουκα</t>
  </si>
  <si>
    <t>Δημοτική Κοινότητα Πυργέλλας</t>
  </si>
  <si>
    <t>Δημοτική Κοινότητα Αχλαδοκάμπου</t>
  </si>
  <si>
    <t>Δημοτική Κοινότητα Κουτσοποδίου</t>
  </si>
  <si>
    <t>Δημοτική Κοινότητα Βρουστίου</t>
  </si>
  <si>
    <t>Δημοτική Κοινότητα Μαλαντρενίου</t>
  </si>
  <si>
    <t>Δημοτική Κοινότητα Σχινοχωρίου (τ.Σχοινοχωρίου)</t>
  </si>
  <si>
    <t>Δημοτική Κοινότητα Ανδρίτσης</t>
  </si>
  <si>
    <t>Δημοτική Κοινότητα Κιβερίου</t>
  </si>
  <si>
    <t>Δημοτική Κοινότητα Σκαφιδακίου</t>
  </si>
  <si>
    <t>Δημοτική Κοινότητα Λυρκείας</t>
  </si>
  <si>
    <t>Δημοτική Κοινότητα Φρεγκαίνης</t>
  </si>
  <si>
    <t>Δημοτική Κοινότητα Λιμνών</t>
  </si>
  <si>
    <t>Δημοτική Κοινότητα Μπόρσα</t>
  </si>
  <si>
    <t>Δημοτική Κοινότητα Μυκηνών</t>
  </si>
  <si>
    <t>Δημοτική Κοινότητα Νέου Ηραίου (Χώνικα)</t>
  </si>
  <si>
    <t>Δημοτική Κοινότητα Προσύμνης</t>
  </si>
  <si>
    <t>Δημοτική Κοινότητα Φιχτίου</t>
  </si>
  <si>
    <t>Δημοτική Κοινότητα Νέας Κίου</t>
  </si>
  <si>
    <t>Δημοτική Κοινότητα Ασκληπιείου</t>
  </si>
  <si>
    <t>Δημοτική Κοινότητα Αδαμίου</t>
  </si>
  <si>
    <t>Δημοτική Κοινότητα Αρκαδικού</t>
  </si>
  <si>
    <t>Δημοτική Κοινότητα Αρχαίας Επιδαύρου (τ.Παλαιάς Επιδαύρου)</t>
  </si>
  <si>
    <t>Δημοτική Κοινότητα Δημαίνης</t>
  </si>
  <si>
    <t>Δημοτική Κοινότητα Νέας Επιδαύρου</t>
  </si>
  <si>
    <t>Δημοτική Κοινότητα Τραχειάς</t>
  </si>
  <si>
    <t>Δημοτική Κοινότητα Ερμιόνης</t>
  </si>
  <si>
    <t>Δημοτική Κοινότητα Ηλιοκάστρου</t>
  </si>
  <si>
    <t>Δημοτική Κοινότητα Θερμησίας</t>
  </si>
  <si>
    <t>Δημοτική Κοινότητα Κρανιδίου</t>
  </si>
  <si>
    <t>Δημοτική Κοινότητα Πορτοχελίου</t>
  </si>
  <si>
    <t>Δημοτική Κοινότητα Διδύμων</t>
  </si>
  <si>
    <t>Δημοτική Κοινότητα Φούρνων</t>
  </si>
  <si>
    <t>Δημοτική Κοινότητα Τολού</t>
  </si>
  <si>
    <t>Δημοτική Κοινότητα Ασίνης</t>
  </si>
  <si>
    <t>Δημοτική Κοινότητα Ιρίων</t>
  </si>
  <si>
    <t>Δημοτική Κοινότητα Καρνεζαίικων</t>
  </si>
  <si>
    <t>Δημοτική Κοινότητα Αγίας Τριάδας</t>
  </si>
  <si>
    <t>Δημοτική Κοινότητα Ανυφίου</t>
  </si>
  <si>
    <t>Δημοτική Κοινότητα Αραχναίου</t>
  </si>
  <si>
    <t>Δημοτική Κοινότητα Αργολικού</t>
  </si>
  <si>
    <t>Δημοτική Κοινότητα Ηραίου</t>
  </si>
  <si>
    <t>Δημοτική Κοινότητα Μάνεση</t>
  </si>
  <si>
    <t>Δημοτική Κοινότητα Μιδέας</t>
  </si>
  <si>
    <t>Δημοτική Κοινότητα Παναρίτη</t>
  </si>
  <si>
    <t>Δημοτική Κοινότητα Πουλλακίδας</t>
  </si>
  <si>
    <t>Δημοτική Κοινότητα Αρίας</t>
  </si>
  <si>
    <t>Δημοτική Κοινότητα Ναυπλιέων</t>
  </si>
  <si>
    <t>Δημοτική Κοινότητα Λευκακίων</t>
  </si>
  <si>
    <t>Δημοτική Κοινότητα Πυργιωτίκων</t>
  </si>
  <si>
    <t>Δημοτική Κοινότητα Αγίου Αδριανού</t>
  </si>
  <si>
    <t>Δημοτική Κοινότητα Νέας Τίρυνθας</t>
  </si>
  <si>
    <t>Δημοτική Κοινότητα Νέου Ροεινού</t>
  </si>
  <si>
    <t>Δημοτική Κοινότητα Άστρους</t>
  </si>
  <si>
    <t>Δημοτική Κοινότητα Βερβένων</t>
  </si>
  <si>
    <t>Δημοτική Κοινότητα Καράτουλα Κυνουρίας</t>
  </si>
  <si>
    <t>Δημοτική Κοινότητα Καστανίτσης</t>
  </si>
  <si>
    <t>Δημοτική Κοινότητα Κορακοβουνίου</t>
  </si>
  <si>
    <t>Δημοτική Κοινότητα Κουτρούφων</t>
  </si>
  <si>
    <t>Δημοτική Κοινότητα Μελιγούς</t>
  </si>
  <si>
    <t>Δημοτική Κοινότητα Νέας Χώρας</t>
  </si>
  <si>
    <t>Δημοτική Κοινότητα Παραλίου Άστρους</t>
  </si>
  <si>
    <t>Δημοτική Κοινότητα Πραστού</t>
  </si>
  <si>
    <t>Δημοτική Κοινότητα Σιταίνης</t>
  </si>
  <si>
    <t>Δημοτική Κοινότητα Στόλου</t>
  </si>
  <si>
    <t>Δημοτική Κοινότητα Χαράδρου</t>
  </si>
  <si>
    <t>Δημοτική Κοινότητα Ωριάς</t>
  </si>
  <si>
    <t>Δημοτική Κοινότητα Βυτίνας</t>
  </si>
  <si>
    <t>Δημοτική Κοινότητα Καμενίτσης</t>
  </si>
  <si>
    <t>Δημοτική Κοινότητα Λάστης</t>
  </si>
  <si>
    <t>Δημοτική Κοινότητα Μαγουλιάνων</t>
  </si>
  <si>
    <t>Δημοτική Κοινότητα Νυμφασίας</t>
  </si>
  <si>
    <t>Δημοτική Κοινότητα Πυργακίου</t>
  </si>
  <si>
    <t>Δημοτική Κοινότητα Δημητσάνης (Δημητσάνας)</t>
  </si>
  <si>
    <t>Δημοτική Κοινότητα Ζατούνης</t>
  </si>
  <si>
    <t>Δημοτική Κοινότητα Ζιγοβιστίου</t>
  </si>
  <si>
    <t>Δημοτική Κοινότητα Μελισσοπέτρας</t>
  </si>
  <si>
    <t>Δημοτική Κοινότητα Ράδου</t>
  </si>
  <si>
    <t>Δημοτική Κοινότητα Ριζοσπηλιάς</t>
  </si>
  <si>
    <t>Δημοτική Κοινότητα Αγίου Ιωάννου Αρχαίας Ηραίας (Αγίου Ιωάννου)</t>
  </si>
  <si>
    <t>Δημοτική Κοινότητα Κακουραίικων</t>
  </si>
  <si>
    <t>Δημοτική Κοινότητα Κοκκινορράχης</t>
  </si>
  <si>
    <t>Δημοτική Κοινότητα Κοκκορά</t>
  </si>
  <si>
    <t>Δημοτική Κοινότητα Λιοδώρας</t>
  </si>
  <si>
    <t>Δημοτική Κοινότητα Λουτρών Ηραίας</t>
  </si>
  <si>
    <t>Δημοτική Κοινότητα Λυκούρεση</t>
  </si>
  <si>
    <t>Δημοτική Κοινότητα Λυσσαρέας</t>
  </si>
  <si>
    <t>Δημοτική Κοινότητα Όχθιας</t>
  </si>
  <si>
    <t>Δημοτική Κοινότητα Παλούμπας</t>
  </si>
  <si>
    <t>Δημοτική Κοινότητα Πυρρή</t>
  </si>
  <si>
    <t>Δημοτική Κοινότητα Ράφτη (Ράπτη)</t>
  </si>
  <si>
    <t>Δημοτική Κοινότητα Σαρακινίου Ηραίας</t>
  </si>
  <si>
    <t>Δημοτική Κοινότητα Σέρβου</t>
  </si>
  <si>
    <t>Δημοτική Κοινότητα Ψαρίου</t>
  </si>
  <si>
    <t>Δημοτική Κοινότητα Βαλτεσινίκου</t>
  </si>
  <si>
    <t>Δημοτική Κοινότητα Δρακοβουνίου</t>
  </si>
  <si>
    <t>Δημοτική Κοινότητα Θεοκτίστου</t>
  </si>
  <si>
    <t>Δημοτική Κοινότητα Μυγδαλιάς</t>
  </si>
  <si>
    <t>Δημοτική Κοινότητα Ξηροκαριταίνης</t>
  </si>
  <si>
    <t>Δημοτική Κοινότητα Πουρναριάς</t>
  </si>
  <si>
    <t>Δημοτική Κοινότητα Βάχλιας</t>
  </si>
  <si>
    <t>Δημοτική Κοινότητα Βελημαχίου</t>
  </si>
  <si>
    <t>Δημοτική Κοινότητα Βιδιακίου</t>
  </si>
  <si>
    <t>Δημοτική Κοινότητα Βούτση</t>
  </si>
  <si>
    <t>Δημοτική Κοινότητα Καρδαριτσίου</t>
  </si>
  <si>
    <t>Δημοτική Κοινότητα Κοντοβαζαίνης</t>
  </si>
  <si>
    <t>Δημοτική Κοινότητα Παραλογγών</t>
  </si>
  <si>
    <t>Δημοτική Κοινότητα Λαγκαδίων</t>
  </si>
  <si>
    <t>Δημοτική Κοινότητα Παλαμαρίου</t>
  </si>
  <si>
    <t>Δημοτική Κοινότητα Παύλιας</t>
  </si>
  <si>
    <t>Δημοτική Κοινότητα Στεμνίτσης</t>
  </si>
  <si>
    <t>Δημοτική Κοινότητα Σύρνας</t>
  </si>
  <si>
    <t>Δημοτική Κοινότητα Αετορράχη</t>
  </si>
  <si>
    <t>Δημοτική Κοινότητα Βυζικίου</t>
  </si>
  <si>
    <t>Δημοτική Κοινότητα Καλλιανίου</t>
  </si>
  <si>
    <t>Δημοτική Κοινότητα Νεοχωρίου Γορτυνίας</t>
  </si>
  <si>
    <t>Δημοτική Κοινότητα Περδικονερίου</t>
  </si>
  <si>
    <t>Δημοτική Κοινότητα Σπάθαρη</t>
  </si>
  <si>
    <t>Δημοτική Κοινότητα Τριποταμιάς</t>
  </si>
  <si>
    <t>Δημοτική Κοινότητα Τροπαίων</t>
  </si>
  <si>
    <t>Δημοτική Κοινότητα Χώρας</t>
  </si>
  <si>
    <t>Δημοτική Κοινότητα Ατσιχόλου</t>
  </si>
  <si>
    <t>Δημοτική Κοινότητα Μάραθα</t>
  </si>
  <si>
    <t>Δημοτική Κοινότητα Καριταίνης</t>
  </si>
  <si>
    <t>Δημοτική Κοινότητα Κατσίμπαλη</t>
  </si>
  <si>
    <t>Δημοτική Κοινότητα Κουρουνιού</t>
  </si>
  <si>
    <t>Δημοτική Κοινότητα Κυπαρισσίων</t>
  </si>
  <si>
    <t>Δημοτική Κοινότητα Κοτυλίου</t>
  </si>
  <si>
    <t>Δημοτική Κοινότητα Μαυριών</t>
  </si>
  <si>
    <t>Δημοτική Κοινότητα Σαρακινίου</t>
  </si>
  <si>
    <t>Δημοτική Κοινότητα Μεγαλοπόλεως</t>
  </si>
  <si>
    <t>Δημοτική Κοινότητα Άνω Καρυών</t>
  </si>
  <si>
    <t>Δημοτική Κοινότητα Βάγγου</t>
  </si>
  <si>
    <t>Δημοτική Κοινότητα Βάστα</t>
  </si>
  <si>
    <t>Δημοτική Κοινότητα Θωκνίας</t>
  </si>
  <si>
    <t>Δημοτική Κοινότητα Ίσαρη</t>
  </si>
  <si>
    <t>Δημοτική Κοινότητα Ισώματος Καρυών</t>
  </si>
  <si>
    <t>Δημοτική Κοινότητα Κάτω Καρυών (τ.Καρυών)</t>
  </si>
  <si>
    <t>Δημοτική Κοινότητα Λυκαίου</t>
  </si>
  <si>
    <t>Δημοτική Κοινότητα Λυκοσούρας</t>
  </si>
  <si>
    <t>Δημοτική Κοινότητα Λυκοχίων</t>
  </si>
  <si>
    <t>Δημοτική Κοινότητα Μακρυσίου</t>
  </si>
  <si>
    <t>Δημοτική Κοινότητα Μαλλωτών</t>
  </si>
  <si>
    <t>Δημοτική Κοινότητα Νέας Εκκλησούλας</t>
  </si>
  <si>
    <t>Δημοτική Κοινότητα Νεοχωρίου Λυκοσούρας</t>
  </si>
  <si>
    <t>Δημοτική Κοινότητα Παραδεισίων</t>
  </si>
  <si>
    <t>Δημοτική Κοινότητα Ραψομμάτη</t>
  </si>
  <si>
    <t>Δημοτική Κοινότητα Σούλου</t>
  </si>
  <si>
    <t>Δημοτική Κοινότητα Χιράδων</t>
  </si>
  <si>
    <t>Δημοτική Κοινότητα Χράνων</t>
  </si>
  <si>
    <t>Δημοτική Κοινότητα Χωρέμη</t>
  </si>
  <si>
    <t>Δημοτική Κοινότητα Ακόβου</t>
  </si>
  <si>
    <t>Δημοτική Κοινότητα Ανεμοδουρίου</t>
  </si>
  <si>
    <t>Δημοτική Κοινότητα Βελιγοστής</t>
  </si>
  <si>
    <t>Δημοτική Κοινότητα Γιανναίων</t>
  </si>
  <si>
    <t>Δημοτική Κοινότητα Γραικού</t>
  </si>
  <si>
    <t>Δημοτική Κοινότητα Δυρραχίου</t>
  </si>
  <si>
    <t>Δημοτική Κοινότητα Ελληνίτσης</t>
  </si>
  <si>
    <t>Δημοτική Κοινότητα Λεπτινίου</t>
  </si>
  <si>
    <t>Δημοτική Κοινότητα Νεοχωρίου Φαλαισίας</t>
  </si>
  <si>
    <t>Δημοτική Κοινότητα Πετρίνας</t>
  </si>
  <si>
    <t>Δημοτική Κοινότητα Ρουτσίου</t>
  </si>
  <si>
    <t>Δημοτική Κοινότητα Σκορτσινού</t>
  </si>
  <si>
    <t>Δημοτική Κοινότητα Σουλαρίου</t>
  </si>
  <si>
    <t>Δημοτική Κοινότητα Τουρκολέκα</t>
  </si>
  <si>
    <t>Δημοτική Κοινότητα Φαλαισίας</t>
  </si>
  <si>
    <t>Δημοτική Κοινότητα Κοσμά</t>
  </si>
  <si>
    <t>Δημοτική Κοινότητα Λεωνιδίου</t>
  </si>
  <si>
    <t>Δημοτική Κοινότητα Αγίου Βασιλείου Κυνουρίας</t>
  </si>
  <si>
    <t>Δημοτική Κοινότητα Βλησιδιάς</t>
  </si>
  <si>
    <t>Δημοτική Κοινότητα Κουνουπιάς</t>
  </si>
  <si>
    <t>Δημοτική Κοινότητα Μαρίου</t>
  </si>
  <si>
    <t>Δημοτική Κοινότητα Πελετών</t>
  </si>
  <si>
    <t>Δημοτική Κοινότητα Πηγαδίου</t>
  </si>
  <si>
    <t>Δημοτική Κοινότητα Πλατανακίου</t>
  </si>
  <si>
    <t>Δημοτική Κοινότητα Πουλίθρων</t>
  </si>
  <si>
    <t>Δημοτική Κοινότητα Πραγματευτή</t>
  </si>
  <si>
    <t>Δημοτική Κοινότητα Τσιταλίων</t>
  </si>
  <si>
    <t>Δημοτική Κοινότητα Πέρα Μελάνων</t>
  </si>
  <si>
    <t>Δημοτική Κοινότητα Σαπουνακαίϊκων</t>
  </si>
  <si>
    <t>Δημοτική Κοινότητα Τυρού</t>
  </si>
  <si>
    <t>Δημοτική Κοινότητα Αγριακόνας</t>
  </si>
  <si>
    <t>Δημοτική Κοινότητα Αθηναίου</t>
  </si>
  <si>
    <t>Δημοτική Κοινότητα Αραχαμιτών</t>
  </si>
  <si>
    <t>Δημοτική Κοινότητα Ασέας</t>
  </si>
  <si>
    <t>Δημοτική Κοινότητα Βαλτετσίου</t>
  </si>
  <si>
    <t>Δημοτική Κοινότητα Δόριζα</t>
  </si>
  <si>
    <t>Δημοτική Κοινότητα Καλτεζών</t>
  </si>
  <si>
    <t>Δημοτική Κοινότητα Κεραστάρη</t>
  </si>
  <si>
    <t>Δημοτική Κοινότητα Μάναρη</t>
  </si>
  <si>
    <t>Δημοτική Κοινότητα Μαυρογιάννη</t>
  </si>
  <si>
    <t>Δημοτική Κοινότητα Παλαιοχούνης</t>
  </si>
  <si>
    <t>Δημοτική Κοινότητα Πάπαρη</t>
  </si>
  <si>
    <t>Δημοτική Κοινότητα Αγιωργιτίκων</t>
  </si>
  <si>
    <t>Δημοτική Κοινότητα Ζευγολατείου</t>
  </si>
  <si>
    <t>Δημοτική Κοινότητα Νεοχωρίου Μαντινείας</t>
  </si>
  <si>
    <t>Δημοτική Κοινότητα Στενού</t>
  </si>
  <si>
    <t>Δημοτική Κοινότητα Βλαχέρνης</t>
  </si>
  <si>
    <t>Δημοτική Κοινότητα Δάρα</t>
  </si>
  <si>
    <t>Δημοτική Κοινότητα Καρδαρά</t>
  </si>
  <si>
    <t>Δημοτική Κοινότητα Κώμης</t>
  </si>
  <si>
    <t>Δημοτική Κοινότητα Λεβιδίου</t>
  </si>
  <si>
    <t>Δημοτική Κοινότητα Χωτούσσης</t>
  </si>
  <si>
    <t>Δημοτική Κοινότητα Κάψα</t>
  </si>
  <si>
    <t>Δημοτική Κοινότητα Νεστάνης</t>
  </si>
  <si>
    <t>Δημοτική Κοινότητα Πικέρνη</t>
  </si>
  <si>
    <t>Δημοτική Κοινότητα Σάγκα</t>
  </si>
  <si>
    <t>Δημοτική Κοινότητα Σιμιάδων</t>
  </si>
  <si>
    <t>Δημοτική Κοινότητα Βλαχοκερασέας</t>
  </si>
  <si>
    <t>Δημοτική Κοινότητα Βουρβούρων</t>
  </si>
  <si>
    <t>Δημοτική Κοινότητα Κερασιάς</t>
  </si>
  <si>
    <t>Δημοτική Κοινότητα Κολλινών</t>
  </si>
  <si>
    <t>Δημοτική Κοινότητα Βουνού</t>
  </si>
  <si>
    <t>Δημοτική Κοινότητα Γαρέας</t>
  </si>
  <si>
    <t>Δημοτική Κοινότητα Καμαρίου</t>
  </si>
  <si>
    <t>Δημοτική Κοινότητα Κερασίτσης</t>
  </si>
  <si>
    <t>Δημοτική Κοινότητα Λιθοβουνίων</t>
  </si>
  <si>
    <t>Δημοτική Κοινότητα Μανθυρέας</t>
  </si>
  <si>
    <t>Δημοτική Κοινότητα Σταδίου</t>
  </si>
  <si>
    <t>Δημοτική Κοινότητα Στρίγκου</t>
  </si>
  <si>
    <t>Δημοτική Κοινότητα Τζίβα</t>
  </si>
  <si>
    <t>Δημοτική Κοινότητα Ψηλής Βρύσης</t>
  </si>
  <si>
    <t>Δημοτική Κοινότητα Τριπόλεως</t>
  </si>
  <si>
    <t>Δημοτική Κοινότητα Αγίου Βασιλείου Μαντινείας</t>
  </si>
  <si>
    <t>Δημοτική Κοινότητα Ευάνδρου</t>
  </si>
  <si>
    <t>Δημοτική Κοινότητα Θάνα</t>
  </si>
  <si>
    <t>Δημοτική Κοινότητα Μερκοβουνίου</t>
  </si>
  <si>
    <t>Δημοτική Κοινότητα Παλλαντίου</t>
  </si>
  <si>
    <t>Δημοτική Κοινότητα Πελάγους</t>
  </si>
  <si>
    <t>Δημοτική Κοινότητα Περθωρίου</t>
  </si>
  <si>
    <t>Δημοτική Κοινότητα Σκοπής</t>
  </si>
  <si>
    <t>Δημοτική Κοινότητα Αλωνισταίνης</t>
  </si>
  <si>
    <t>Δημοτική Κοινότητα Μαινάλου</t>
  </si>
  <si>
    <t>Δημοτική Κοινότητα Πιάνας</t>
  </si>
  <si>
    <t>Δημοτική Κοινότητα Ροεινού</t>
  </si>
  <si>
    <t>Δημοτική Κοινότητα Σιλίμνης</t>
  </si>
  <si>
    <t>Δημοτική Κοινότητα Τσελεπάκου</t>
  </si>
  <si>
    <t>Δημοτική Κοινότητα Χρυσοβιτσίου</t>
  </si>
  <si>
    <t>Δημοτική Κοινότητα Βέλου</t>
  </si>
  <si>
    <t>Δημοτική Κοινότητα Κοκκωνίου</t>
  </si>
  <si>
    <t>Δημοτική Κοινότητα Κρηνών</t>
  </si>
  <si>
    <t>Δημοτική Κοινότητα Νεράντζης</t>
  </si>
  <si>
    <t>Δημοτική Κοινότητα Πουλλίτσης</t>
  </si>
  <si>
    <t>Δημοτική Κοινότητα Στιμάγκας</t>
  </si>
  <si>
    <t>Δημοτική Κοινότητα Ταρσινών</t>
  </si>
  <si>
    <t>Δημοτική Κοινότητα Βραχατίου</t>
  </si>
  <si>
    <t>Δημοτική Κοινότητα Βοχαϊκού</t>
  </si>
  <si>
    <t>Δημοτική Κοινότητα Μπολατίου</t>
  </si>
  <si>
    <t>Δημοτική Κοινότητα Σουληναρίου</t>
  </si>
  <si>
    <t>Δημοτική Κοινότητα Χαλκείου</t>
  </si>
  <si>
    <t>Δημοτική Κοινότητα Λεχαίου</t>
  </si>
  <si>
    <t>Δημοτική Κοινότητα Κάτω Άσσου</t>
  </si>
  <si>
    <t>Δημοτική Κοινότητα Περιγιαλίου</t>
  </si>
  <si>
    <t>Δημοτική Κοινότητα Αρχαίας Κορίνθου</t>
  </si>
  <si>
    <t>Δημοτική Κοινότητα Εξαμιλίων</t>
  </si>
  <si>
    <t>Δημοτική Κοινότητα Κορίνθου</t>
  </si>
  <si>
    <t>Δημοτική Κοινότητα Ξυλοκερίζης</t>
  </si>
  <si>
    <t>Δημοτική Κοινότητα Σολομού</t>
  </si>
  <si>
    <t>Δημοτική Κοινότητα Αθικίων</t>
  </si>
  <si>
    <t>Δημοτική Κοινότητα Γαλατακίου</t>
  </si>
  <si>
    <t>Δημοτική Κοινότητα Κατακαλίου</t>
  </si>
  <si>
    <t>Δημοτική Κοινότητα Σοφικού</t>
  </si>
  <si>
    <t>Δημοτική Κοινότητα Κόρφου</t>
  </si>
  <si>
    <t>Δημοτική Κοινότητα Αγιονορίου</t>
  </si>
  <si>
    <t>Δημοτική Κοινότητα Κλένιας</t>
  </si>
  <si>
    <t>Δημοτική Κοινότητα Κουταλά</t>
  </si>
  <si>
    <t>Δημοτική Κοινότητα Χιλιομοδίου</t>
  </si>
  <si>
    <t>Δημοτική Κοινότητα Ισθμίας</t>
  </si>
  <si>
    <t>Δημοτική Κοινότητα Λουτρακίου Περαχώρας</t>
  </si>
  <si>
    <t>Δημοτική Κοινότητα Πισίων</t>
  </si>
  <si>
    <t>Δημοτική Κοινότητα Νεμέας</t>
  </si>
  <si>
    <t>Δημοτική Κοινότητα Αρχαίας Νεμέας</t>
  </si>
  <si>
    <t>Δημοτική Κοινότητα Αρχαίων Κλεωνών</t>
  </si>
  <si>
    <t>Δημοτική Κοινότητα Κουτσίου</t>
  </si>
  <si>
    <t>Δημοτική Κοινότητα Πετρίου</t>
  </si>
  <si>
    <t>Δημοτική Κοινότητα Δερβενίου</t>
  </si>
  <si>
    <t>Δημοτική Κοινότητα Ευρωστίνης Ροζενών</t>
  </si>
  <si>
    <t>Δημοτική Κοινότητα Λυκοποριάς</t>
  </si>
  <si>
    <t>Δημοτική Κοινότητα Σαρανταπήχου</t>
  </si>
  <si>
    <t>Δημοτική Κοινότητα Χελυδορέου</t>
  </si>
  <si>
    <t>Δημοτική Κοινότητα Ξυλοκάστρου</t>
  </si>
  <si>
    <t>Δημοτική Κοινότητα Άνω Τρικάλων</t>
  </si>
  <si>
    <t>Δημοτική Κοινότητα Γελινιατίκων</t>
  </si>
  <si>
    <t>Δημοτική Κοινότητα Δένδρου</t>
  </si>
  <si>
    <t>Δημοτική Κοινότητα Ζεμενού</t>
  </si>
  <si>
    <t>Δημοτική Κοινότητα Θαλερού</t>
  </si>
  <si>
    <t>Δημοτική Κοινότητα Θροφαρίου</t>
  </si>
  <si>
    <t>Δημοτική Κοινότητα Κάτω Λουτρού</t>
  </si>
  <si>
    <t>Δημοτική Κοινότητα Κάτω Συνοικίας Τρικάλων</t>
  </si>
  <si>
    <t>Δημοτική Κοινότητα Κορφιωτίσσης</t>
  </si>
  <si>
    <t>Δημοτική Κοινότητα Λαγκαδαιίκων</t>
  </si>
  <si>
    <t>Δημοτική Κοινότητα Μάννας</t>
  </si>
  <si>
    <t>Δημοτική Κοινότητα Μέσης Συνοικίας Τρικάλων</t>
  </si>
  <si>
    <t>Δημοτική Κοινότητα Νέων Βρυσουλών</t>
  </si>
  <si>
    <t>Δημοτική Κοινότητα Ξανθοχωρίου</t>
  </si>
  <si>
    <t>Δημοτική Κοινότητα Παναριτίου</t>
  </si>
  <si>
    <t>Δημοτική Κοινότητα Πελλήνης</t>
  </si>
  <si>
    <t>Δημοτική Κοινότητα Πιτσών</t>
  </si>
  <si>
    <t>Δημοτική Κοινότητα Ρεθίου</t>
  </si>
  <si>
    <t>Δημοτική Κοινότητα Ρίζης</t>
  </si>
  <si>
    <t>Δημοτική Κοινότητα Σοφιανών</t>
  </si>
  <si>
    <t>Δημοτική Κοινότητα Στυλίων</t>
  </si>
  <si>
    <t>Δημοτική Κοινότητα Σικυώνος - Κιάτου</t>
  </si>
  <si>
    <t>Δημοτική Κοινότητα Βελίνης</t>
  </si>
  <si>
    <t>Δημοτική Κοινότητα Γονούσσης</t>
  </si>
  <si>
    <t>Δημοτική Κοινότητα Διμηνιού</t>
  </si>
  <si>
    <t>Δημοτική Κοινότητα Κάτω Διμηνιού</t>
  </si>
  <si>
    <t>Δημοτική Κοινότητα Κλημεντίου</t>
  </si>
  <si>
    <t>Δημοτική Κοινότητα Λαλιώτου</t>
  </si>
  <si>
    <t>Δημοτική Κοινότητα Μεγάλου Βάλτου</t>
  </si>
  <si>
    <t>Δημοτική Κοινότητα Μικρού Βάλτου</t>
  </si>
  <si>
    <t>Δημοτική Κοινότητα Μουλκίου</t>
  </si>
  <si>
    <t>Δημοτική Κοινότητα Μποζικά</t>
  </si>
  <si>
    <t>Δημοτική Κοινότητα Πασίου</t>
  </si>
  <si>
    <t>Δημοτική Κοινότητα Αρχαίας Σικυώνας-Βασιλικού</t>
  </si>
  <si>
    <t>Δημοτική Κοινότητα Τιτάνης</t>
  </si>
  <si>
    <t>Δημοτική Κοινότητα Ασπροκάμπου</t>
  </si>
  <si>
    <t>Δημοτική Κοινότητα Καισαρίου</t>
  </si>
  <si>
    <t>Δημοτική Κοινότητα Καλιανών</t>
  </si>
  <si>
    <t>Δημοτική Κοινότητα Λαύκας</t>
  </si>
  <si>
    <t>Δημοτική Κοινότητα Στυμφαλίας</t>
  </si>
  <si>
    <t>Δημοτική Κοινότητα Αρχαίας Φενεού</t>
  </si>
  <si>
    <t>Δημοτική Κοινότητα Γκούρας</t>
  </si>
  <si>
    <t>Δημοτική Κοινότητα Κάτω Ταρσού</t>
  </si>
  <si>
    <t>Δημοτική Κοινότητα Ματίου</t>
  </si>
  <si>
    <t>Δημοτική Κοινότητα Μεσινού</t>
  </si>
  <si>
    <t>Δημοτική Κοινότητα Μοσιάς</t>
  </si>
  <si>
    <t>Δημοτική Κοινότητα Φενεού</t>
  </si>
  <si>
    <t>Δημοτική Κοινότητα Έξω Νυμφίου</t>
  </si>
  <si>
    <t>Δημοτική Κοινότητα Κοκκάλας</t>
  </si>
  <si>
    <t>Δημοτική Κοινότητα Κότρωνα</t>
  </si>
  <si>
    <t>Δημοτική Κοινότητα Λαγίας</t>
  </si>
  <si>
    <t>Δημοτική Κοινότητα Πυρρίχου</t>
  </si>
  <si>
    <t>Δημοτική Κοινότητα Γυθείου</t>
  </si>
  <si>
    <t>Δημοτική Κοινότητα Αιγιών</t>
  </si>
  <si>
    <t>Δημοτική Κοινότητα Καρβελά</t>
  </si>
  <si>
    <t>Δημοτική Κοινότητα Καρυουπόλεως</t>
  </si>
  <si>
    <t>Δημοτική Κοινότητα Κονακίων</t>
  </si>
  <si>
    <t>Δημοτική Κοινότητα Λυγερέα</t>
  </si>
  <si>
    <t>Δημοτική Κοινότητα Σκαμνακίου</t>
  </si>
  <si>
    <t>Δημοτική Κοινότητα Σκουταρίου</t>
  </si>
  <si>
    <t>Δημοτική Κοινότητα Χωσιαρίου</t>
  </si>
  <si>
    <t>Δημοτική Κοινότητα Αλίκων</t>
  </si>
  <si>
    <t>Δημοτική Κοινότητα Άνω Μπουλαριών</t>
  </si>
  <si>
    <t>Δημοτική Κοινότητα Αρεοπόλεως</t>
  </si>
  <si>
    <t>Δημοτική Κοινότητα Βάθειας</t>
  </si>
  <si>
    <t>Δημοτική Κοινότητα Βάχου</t>
  </si>
  <si>
    <t>Δημοτική Κοινότητα Γέρμας</t>
  </si>
  <si>
    <t>Δημοτική Κοινότητα Γερολιμένος</t>
  </si>
  <si>
    <t>Δημοτική Κοινότητα Δρυάλου</t>
  </si>
  <si>
    <t>Δημοτική Κοινότητα Καρέας</t>
  </si>
  <si>
    <t>Δημοτική Κοινότητα Κελεφάς</t>
  </si>
  <si>
    <t>Δημοτική Κοινότητα Κοίτας</t>
  </si>
  <si>
    <t>Δημοτική Κοινότητα Κούνου</t>
  </si>
  <si>
    <t>Δημοτική Κοινότητα Μίνας</t>
  </si>
  <si>
    <t>Δημοτική Κοινότητα Νέου Οιτύλου</t>
  </si>
  <si>
    <t>Δημοτική Κοινότητα Οιτύλου</t>
  </si>
  <si>
    <t>Δημοτική Κοινότητα Πύργου Διρού</t>
  </si>
  <si>
    <t>Δημοτική Κοινότητα Τσικκαλιών</t>
  </si>
  <si>
    <t>Δημοτική Κοινότητα Αρχοντικού</t>
  </si>
  <si>
    <t>Δημοτική Κοινότητα Κόκκινων Λουριών</t>
  </si>
  <si>
    <t>Δημοτική Κοινότητα Μελιτίνης</t>
  </si>
  <si>
    <t>Δημοτική Κοινότητα Παλαιόβρυσης</t>
  </si>
  <si>
    <t>Δημοτική Κοινότητα Σελεγουδίου</t>
  </si>
  <si>
    <t>Δημοτική Κοινότητα Ζαραφώνα</t>
  </si>
  <si>
    <t>Δημοτική Κοινότητα Βλαχιώτη</t>
  </si>
  <si>
    <t>Δημοτική Κοινότητα Αγίου Ιωάννη</t>
  </si>
  <si>
    <t>Δημοτική Κοινότητα Αστερίου</t>
  </si>
  <si>
    <t>Δημοτική Κοινότητα Γλυκόβρυσης</t>
  </si>
  <si>
    <t>Δημοτική Κοινότητα Έλους</t>
  </si>
  <si>
    <t>Δημοτική Κοινότητα Δαφνίου</t>
  </si>
  <si>
    <t>Δημοτική Κοινότητα Κροκεών</t>
  </si>
  <si>
    <t>Δημοτική Κοινότητα Λάγιου</t>
  </si>
  <si>
    <t>Δημοτική Κοινότητα Αγίου Δημητρίου Ζάρακος</t>
  </si>
  <si>
    <t>Δημοτική Κοινότητα Απιδέα</t>
  </si>
  <si>
    <t>Δημοτική Κοινότητα Κρεμαστής</t>
  </si>
  <si>
    <t>Δημοτική Κοινότητα Νιάτων</t>
  </si>
  <si>
    <t>Δημοτική Κοινότητα Βρονταμά</t>
  </si>
  <si>
    <t>Δημοτική Κοινότητα Γραμμούσης</t>
  </si>
  <si>
    <t>Δημοτική Κοινότητα Λεήμονα</t>
  </si>
  <si>
    <t>Δημοτική Κοινότητα Στεφανιάς</t>
  </si>
  <si>
    <t>Δημοτική Κοινότητα Ασωπού</t>
  </si>
  <si>
    <t>Δημοτική Κοινότητα Δαιμονίας</t>
  </si>
  <si>
    <t>Δημοτική Κοινότητα Παπαδιανίκων</t>
  </si>
  <si>
    <t>Δημοτική Κοινότητα Αγίου Νικολάου Βοιών</t>
  </si>
  <si>
    <t>Δημοτική Κοινότητα Άνω Καστανέας</t>
  </si>
  <si>
    <t>Δημοτική Κοινότητα Βελανιδίων</t>
  </si>
  <si>
    <t>Δημοτική Κοινότητα Ελίκας</t>
  </si>
  <si>
    <t>Δημοτική Κοινότητα Καστανέας Επιδαύρου Λιμηράς</t>
  </si>
  <si>
    <t>Δημοτική Κοινότητα Λαχίου</t>
  </si>
  <si>
    <t>Δημοτική Κοινότητα Φαρακλού</t>
  </si>
  <si>
    <t>Δημοτική Κοινότητα Ιέρακος</t>
  </si>
  <si>
    <t>Δημοτική Κοινότητα Λαμποκάμπου</t>
  </si>
  <si>
    <t>Δημοτική Κοινότητα Ρειχέας</t>
  </si>
  <si>
    <t>Δημοτική Κοινότητα Χάρακος</t>
  </si>
  <si>
    <t>Δημοτική Κοινότητα Μολάων</t>
  </si>
  <si>
    <t>Δημοτική Κοινότητα Κουπιών</t>
  </si>
  <si>
    <t>Δημοτική Κοινότητα Πακίων</t>
  </si>
  <si>
    <t>Δημοτική Κοινότητα Αγγελώνας</t>
  </si>
  <si>
    <t>Δημοτική Κοινότητα Αγίου Δημητρίου Μονεμβασίας</t>
  </si>
  <si>
    <t>Δημοτική Κοινότητα Αγίου Ιωάννου Επιδαύρου Λιμήρας</t>
  </si>
  <si>
    <t>Δημοτική Κοινότητα Αγίου Νικολάου Μονεμβασίας</t>
  </si>
  <si>
    <t>Δημοτική Κοινότητα Βελιών</t>
  </si>
  <si>
    <t>Δημοτική Κοινότητα Κουλεντίων</t>
  </si>
  <si>
    <t>Δημοτική Κοινότητα Λιρών</t>
  </si>
  <si>
    <t>Δημοτική Κοινότητα Μονεμβασίας</t>
  </si>
  <si>
    <t>Δημοτική Κοινότητα Νομίων</t>
  </si>
  <si>
    <t>Δημοτική Κοινότητα Ταλάντων</t>
  </si>
  <si>
    <t>Δημοτική Κοινότητα Αγριάνων</t>
  </si>
  <si>
    <t>Δημοτική Κοινότητα Γκοριτσάς</t>
  </si>
  <si>
    <t>Δημοτική Κοινότητα Κεφαλά</t>
  </si>
  <si>
    <t>Δημοτική Κοινότητα Σκούρας</t>
  </si>
  <si>
    <t>Δημοτική Κοινότητα Χρυσάφων</t>
  </si>
  <si>
    <t>Δημοτική Κοινότητα Αγίου Ιωάννου Λακεδαίμονος</t>
  </si>
  <si>
    <t>Δημοτική Κοινότητα Λογγάστρας</t>
  </si>
  <si>
    <t>Δημοτική Κοινότητα Μυστρά</t>
  </si>
  <si>
    <t>Δημοτική Κοινότητα Σουστιάνων</t>
  </si>
  <si>
    <t>Δημοτική Κοινότητα Τρύπης</t>
  </si>
  <si>
    <t>Δημοτική Κοινότητα Βαρβίτσης</t>
  </si>
  <si>
    <t>Δημοτική Κοινότητα Βασαρά</t>
  </si>
  <si>
    <t>Δημοτική Κοινότητα Βουτιάνων</t>
  </si>
  <si>
    <t>Δημοτική Κοινότητα Βρεσθένων</t>
  </si>
  <si>
    <t>Δημοτική Κοινότητα Κονιδίτσης</t>
  </si>
  <si>
    <t>Δημοτική Κοινότητα Σελλασίας</t>
  </si>
  <si>
    <t>Δημοτική Κοινότητα Αγόριανης</t>
  </si>
  <si>
    <t>Δημοτική Κοινότητα Αλευρούς</t>
  </si>
  <si>
    <t>Δημοτική Κοινότητα Βορδονίας</t>
  </si>
  <si>
    <t>Δημοτική Κοινότητα Γεωργιτσίου</t>
  </si>
  <si>
    <t>Δημοτική Κοινότητα Καστορείου</t>
  </si>
  <si>
    <t>Δημοτική Κοινότητα Λογκανίκου</t>
  </si>
  <si>
    <t>Δημοτική Κοινότητα Πελλάνας</t>
  </si>
  <si>
    <t>Δημοτική Κοινότητα Σπαρτιατών</t>
  </si>
  <si>
    <t>Δημοτική Κοινότητα Αμυκλών</t>
  </si>
  <si>
    <t>Δημοτική Κοινότητα Αφισίου</t>
  </si>
  <si>
    <t>Δημοτική Κοινότητα Καλυβίων Σοχάς</t>
  </si>
  <si>
    <t>Δημοτική Κοινότητα Κλαδά</t>
  </si>
  <si>
    <t>Δημοτική Κοινότητα Ανωγείων</t>
  </si>
  <si>
    <t>Δημοτική Κοινότητα Άρνης</t>
  </si>
  <si>
    <t>Δημοτική Κοινότητα Γοράνων</t>
  </si>
  <si>
    <t>Δημοτική Κοινότητα Λευκοχώματος</t>
  </si>
  <si>
    <t>Δημοτική Κοινότητα Ξηροκαμπίου</t>
  </si>
  <si>
    <t>Δημοτική Κοινότητα Παλαιοπαναγίας</t>
  </si>
  <si>
    <t>Δημοτική Κοινότητα Πολοβίτσης</t>
  </si>
  <si>
    <t>Δημοτική Κοινότητα Τραπεζαντής</t>
  </si>
  <si>
    <t>Δημοτική Κοινότητα Αβίας</t>
  </si>
  <si>
    <t>Δημοτική Κοινότητα Αλτομιρών</t>
  </si>
  <si>
    <t>Δημοτική Κοινότητα Δολών</t>
  </si>
  <si>
    <t>Δημοτική Κοινότητα Σταυροπηγίου</t>
  </si>
  <si>
    <t>Δημοτική Κοινότητα Σωτηριανίκων</t>
  </si>
  <si>
    <t>Δημοτική Κοινότητα Αγίου Νίκωνος</t>
  </si>
  <si>
    <t>Δημοτική Κοινότητα Εξωχωρίου</t>
  </si>
  <si>
    <t>Δημοτική Κοινότητα Θαλαμών</t>
  </si>
  <si>
    <t>Δημοτική Κοινότητα Καρδαμύλης</t>
  </si>
  <si>
    <t>Δημοτική Κοινότητα Καρυοβουνίου</t>
  </si>
  <si>
    <t>Δημοτική Κοινότητα Νομιτσή</t>
  </si>
  <si>
    <t>Δημοτική Κοινότητα Πλάτσης</t>
  </si>
  <si>
    <t>Δημοτική Κοινότητα Πύργου Καλαμών</t>
  </si>
  <si>
    <t>Δημοτική Κοινότητα Ριγκλίων</t>
  </si>
  <si>
    <t>Δημοτική Κοινότητα Σαϊδόνας</t>
  </si>
  <si>
    <t>Δημοτική Κοινότητα Τραχήλας</t>
  </si>
  <si>
    <t>Δημοτική Κοινότητα Τσερίων</t>
  </si>
  <si>
    <t>Δημοτική Κοινότητα Άμμου</t>
  </si>
  <si>
    <t>Δημοτική Κοινότητα Ανεμομύλου</t>
  </si>
  <si>
    <t>Δημοτική Κοινότητα Άριος</t>
  </si>
  <si>
    <t>Δημοτική Κοινότητα Αριοχωρίου</t>
  </si>
  <si>
    <t>Δημοτική Κοινότητα Ασπροπουλιάς</t>
  </si>
  <si>
    <t>Δημοτική Κοινότητα Αγίου Φλώρου</t>
  </si>
  <si>
    <t>Δημοτική Κοινότητα Αγρίλου</t>
  </si>
  <si>
    <t>Δημοτική Κοινότητα Αρφαρών</t>
  </si>
  <si>
    <t>Δημοτική Κοινότητα Βρομόβρυσης</t>
  </si>
  <si>
    <t>Δημοτική Κοινότητα Πηδήματος</t>
  </si>
  <si>
    <t>Δημοτική Κοινότητα Σταματινού</t>
  </si>
  <si>
    <t>Δημοτική Κοινότητα Αιθαίας</t>
  </si>
  <si>
    <t>Δημοτική Κοινότητα Αμφείας</t>
  </si>
  <si>
    <t>Δημοτική Κοινότητα Θουρίας</t>
  </si>
  <si>
    <t>Δημοτική Κοινότητα Μικρομάνης</t>
  </si>
  <si>
    <t>Δημοτική Κοινότητα Πολιανής</t>
  </si>
  <si>
    <t>Δημοτική Κοινότητα Βέργας</t>
  </si>
  <si>
    <t>Δημοτική Κοινότητα Καλαμάτας</t>
  </si>
  <si>
    <t>Δημοτική Κοινότητα Αλαγονίας</t>
  </si>
  <si>
    <t>Δημοτική Κοινότητα Αντικαλάμου</t>
  </si>
  <si>
    <t>Δημοτική Κοινότητα Αρτεμισίας</t>
  </si>
  <si>
    <t>Δημοτική Κοινότητα Ασπροχώματος</t>
  </si>
  <si>
    <t>Δημοτική Κοινότητα Καρβελίου</t>
  </si>
  <si>
    <t>Δημοτική Κοινότητα Λαδά</t>
  </si>
  <si>
    <t>Δημοτική Κοινότητα Λαιίκων</t>
  </si>
  <si>
    <t>Δημοτική Κοινότητα Μικράς Μαντινείας</t>
  </si>
  <si>
    <t>Δημοτική Κοινότητα Νεδούσης</t>
  </si>
  <si>
    <t>Δημοτική Κοινότητα Σπερχογείας</t>
  </si>
  <si>
    <t>Δημοτική Κοινότητα Μηλίτσης</t>
  </si>
  <si>
    <t>Δημοτική Κοινότητα Νέας Κορώνης</t>
  </si>
  <si>
    <t>Δημοτική Κοινότητα Αγριλιάς Μεσσήνης</t>
  </si>
  <si>
    <t>Δημοτική Κοινότητα Ανδρούσης</t>
  </si>
  <si>
    <t>Δημοτική Κοινότητα Ελληνοεκκλησίας</t>
  </si>
  <si>
    <t>Δημοτική Κοινότητα Εύας</t>
  </si>
  <si>
    <t>Δημοτική Κοινότητα Καλαμαρά</t>
  </si>
  <si>
    <t>Δημοτική Κοινότητα Καλογερόρραχης</t>
  </si>
  <si>
    <t>Δημοτική Κοινότητα Μαγγανιακού</t>
  </si>
  <si>
    <t>Δημοτική Κοινότητα Αριστομένους</t>
  </si>
  <si>
    <t>Δημοτική Κοινότητα Βουταίνης</t>
  </si>
  <si>
    <t>Δημοτική Κοινότητα Διοδίων</t>
  </si>
  <si>
    <t>Δημοτική Κοινότητα Κουτίφαρη</t>
  </si>
  <si>
    <t>Δημοτική Κοινότητα Πελεκανάδας</t>
  </si>
  <si>
    <t>Δημοτική Κοινότητα Πουλιτσίου</t>
  </si>
  <si>
    <t>Δημοτική Κοινότητα Βλάση</t>
  </si>
  <si>
    <t>Δημοτική Κοινότητα Μηλιωτίου</t>
  </si>
  <si>
    <t>Δημοτική Κοινότητα Πετριτσίου</t>
  </si>
  <si>
    <t>Δημοτική Κοινότητα Αριστοδημείου</t>
  </si>
  <si>
    <t>Δημοτική Κοινότητα Αρσινόης</t>
  </si>
  <si>
    <t>Δημοτική Κοινότητα Αρχαίας Μεσσήνης</t>
  </si>
  <si>
    <t>Δημοτική Κοινότητα Βαλύρας</t>
  </si>
  <si>
    <t>Δημοτική Κοινότητα Ζερμπισίων</t>
  </si>
  <si>
    <t>Δημοτική Κοινότητα Κεφαλινού</t>
  </si>
  <si>
    <t>Δημοτική Κοινότητα Λαμπαίνης</t>
  </si>
  <si>
    <t>Δημοτική Κοινότητα Μεσσήνης</t>
  </si>
  <si>
    <t>Δημοτική Κοινότητα Αβραμιού</t>
  </si>
  <si>
    <t>Δημοτική Κοινότητα Βελίκας</t>
  </si>
  <si>
    <t>Δημοτική Κοινότητα Καρτερολίου</t>
  </si>
  <si>
    <t>Δημοτική Κοινότητα Λευκοχώρας</t>
  </si>
  <si>
    <t>Δημοτική Κοινότητα Λυκοτράφου</t>
  </si>
  <si>
    <t>Δημοτική Κοινότητα Μαδένης</t>
  </si>
  <si>
    <t>Δημοτική Κοινότητα Μαυρομματίου Παμίσου</t>
  </si>
  <si>
    <t>Δημοτική Κοινότητα Νεοχωρίου Αριστομένους</t>
  </si>
  <si>
    <t>Δημοτική Κοινότητα Πιλαλίστρας</t>
  </si>
  <si>
    <t>Δημοτική Κοινότητα Πιπερίτσης</t>
  </si>
  <si>
    <t>Δημοτική Κοινότητα Σπιταλίου</t>
  </si>
  <si>
    <t>Δημοτική Κοινότητα Τριόδου</t>
  </si>
  <si>
    <t>Δημοτική Κοινότητα Καρποφόρων</t>
  </si>
  <si>
    <t>Δημοτική Κοινότητα Καστανίων</t>
  </si>
  <si>
    <t>Δημοτική Κοινότητα Λυκίσσης</t>
  </si>
  <si>
    <t>Δημοτική Κοινότητα Μαθίας</t>
  </si>
  <si>
    <t>Δημοτική Κοινότητα Νερομύλου</t>
  </si>
  <si>
    <t>Δημοτική Κοινότητα Πανιπερίου</t>
  </si>
  <si>
    <t>Δημοτική Κοινότητα Πεταλιδίου</t>
  </si>
  <si>
    <t>Δημοτική Κοινότητα Δραΐνας</t>
  </si>
  <si>
    <t>Δημοτική Κοινότητα Αγριλοβούνου</t>
  </si>
  <si>
    <t>Δημοτική Κοινότητα Άνω Μελπείας</t>
  </si>
  <si>
    <t>Δημοτική Κοινότητα Δεσύλλα</t>
  </si>
  <si>
    <t>Δημοτική Κοινότητα Διαβολιτσίου</t>
  </si>
  <si>
    <t>Δημοτική Κοινότητα Ηλέκτρας</t>
  </si>
  <si>
    <t>Δημοτική Κοινότητα Καρνασίου</t>
  </si>
  <si>
    <t>Δημοτική Κοινότητα Κάτω Μελπείας</t>
  </si>
  <si>
    <t>Δημοτική Κοινότητα Κωνσταντίνων</t>
  </si>
  <si>
    <t>Δημοτική Κοινότητα Μάλτας</t>
  </si>
  <si>
    <t>Δημοτική Κοινότητα Μαντζαρίου</t>
  </si>
  <si>
    <t>Δημοτική Κοινότητα Παραπουγκίου</t>
  </si>
  <si>
    <t>Δημοτική Κοινότητα Άνω Δωρίου</t>
  </si>
  <si>
    <t>Δημοτική Κοινότητα Δωρίου</t>
  </si>
  <si>
    <t>Δημοτική Κοινότητα Κόκλα</t>
  </si>
  <si>
    <t>Δημοτική Κοινότητα Κούβελα</t>
  </si>
  <si>
    <t>Δημοτική Κοινότητα Μάλθης</t>
  </si>
  <si>
    <t>Δημοτική Κοινότητα Χαλκιά</t>
  </si>
  <si>
    <t>Δημοτική Κοινότητα Αμπελιώνας</t>
  </si>
  <si>
    <t>Δημοτική Κοινότητα Κακαλετρίου</t>
  </si>
  <si>
    <t>Δημοτική Κοινότητα Σκληρού</t>
  </si>
  <si>
    <t>Δημοτική Κοινότητα Στασίμου</t>
  </si>
  <si>
    <t>Δημοτική Κοινότητα Συρρίζου</t>
  </si>
  <si>
    <t>Δημοτική Κοινότητα Μελιγαλά</t>
  </si>
  <si>
    <t>Δημοτική Κοινότητα Μίλα</t>
  </si>
  <si>
    <t>Δημοτική Κοινότητα Νεοχωρίου Ιθώμης</t>
  </si>
  <si>
    <t>Δημοτική Κοινότητα Στενυκλάρου</t>
  </si>
  <si>
    <t>Δημοτική Κοινότητα Ανδανίας</t>
  </si>
  <si>
    <t>Δημοτική Κοινότητα Οιχαλίας</t>
  </si>
  <si>
    <t>Δημοτική Κοινότητα Σιάμου</t>
  </si>
  <si>
    <t>Δημοτική Κοινότητα Σολακίου</t>
  </si>
  <si>
    <t>Δημοτική Κοινότητα Φίλια</t>
  </si>
  <si>
    <t>Δημοτική Κοινότητα Βασιλιτσίου</t>
  </si>
  <si>
    <t>Δημοτική Κοινότητα Βουναρίων</t>
  </si>
  <si>
    <t>Δημοτική Κοινότητα Καπλανίου</t>
  </si>
  <si>
    <t>Δημοτική Κοινότητα Κόμπων</t>
  </si>
  <si>
    <t>Δημοτική Κοινότητα Υαμείας</t>
  </si>
  <si>
    <t>Δημοτική Κοινότητα Φαλάνθης</t>
  </si>
  <si>
    <t>Δημοτική Κοινότητα Χαρακοπίου (Χαροκοπειού)</t>
  </si>
  <si>
    <t>Δημοτική Κοινότητα Χρυσοκελλαριάς</t>
  </si>
  <si>
    <t>Δημοτική Κοινότητα Καινούργιου Χωρίου</t>
  </si>
  <si>
    <t>Δημοτική Κοινότητα Λαχανάδας</t>
  </si>
  <si>
    <t>Δημοτική Κοινότητα Φοινίκης</t>
  </si>
  <si>
    <t>Δημοτική Κοινότητα Φοινικούντος</t>
  </si>
  <si>
    <t>Δημοτική Κοινότητα Αμπελοφύτου</t>
  </si>
  <si>
    <t>Δημοτική Κοινότητα Κορυφασίου</t>
  </si>
  <si>
    <t>Δημοτική Κοινότητα Μεταξάδας</t>
  </si>
  <si>
    <t>Δημοτική Κοινότητα Μυρσινοχωρίου</t>
  </si>
  <si>
    <t>Δημοτική Κοινότητα Παλαιού Λουτρού</t>
  </si>
  <si>
    <t>Δημοτική Κοινότητα Φλεσιάδος</t>
  </si>
  <si>
    <t>Δημοτική Κοινότητα Βλαχοπούλου</t>
  </si>
  <si>
    <t>Δημοτική Κοινότητα Μαργελίου</t>
  </si>
  <si>
    <t>Δημοτική Κοινότητα Παπαφλέσσα</t>
  </si>
  <si>
    <t>Δημοτική Κοινότητα Πύλου</t>
  </si>
  <si>
    <t>Δημοτική Κοινότητα Ικλαίνης</t>
  </si>
  <si>
    <t>Δημοτική Κοινότητα Κυνηγού</t>
  </si>
  <si>
    <t>Δημοτική Κοινότητα Παππουλίων</t>
  </si>
  <si>
    <t>Δημοτική Κοινότητα Πηδάσου</t>
  </si>
  <si>
    <t>Δημοτική Κοινότητα Πύλας</t>
  </si>
  <si>
    <t>Δημοτική Κοινότητα Χωματάδας</t>
  </si>
  <si>
    <t>Δημοτική Κοινότητα Κουκκουνάρας</t>
  </si>
  <si>
    <t>Δημοτική Κοινότητα Κρεμμυδίων</t>
  </si>
  <si>
    <t>Δημοτική Κοινότητα Χανδρινού</t>
  </si>
  <si>
    <t>Δημοτική Κοινότητα Αγριλιάς Τριφυλίας</t>
  </si>
  <si>
    <t>Δημοτική Κοινότητα Αρτικίου</t>
  </si>
  <si>
    <t>Δημοτική Κοινότητα Γλυκορριζίου</t>
  </si>
  <si>
    <t>Δημοτική Κοινότητα Κεφαλόβρυσης</t>
  </si>
  <si>
    <t>Δημοτική Κοινότητα Κοπανακίου</t>
  </si>
  <si>
    <t>Δημοτική Κοινότητα Αγαλιανής</t>
  </si>
  <si>
    <t>Δημοτική Κοινότητα Βανάδας</t>
  </si>
  <si>
    <t>Δημοτική Κοινότητα Καλιτσαίνης</t>
  </si>
  <si>
    <t>Δημοτική Κοινότητα Καλού Νερού</t>
  </si>
  <si>
    <t>Δημοτική Κοινότητα Πλατανίων</t>
  </si>
  <si>
    <t>Δημοτική Κοινότητα Γαργαλιάνων</t>
  </si>
  <si>
    <t>Δημοτική Κοινότητα Μαραθοπόλεως</t>
  </si>
  <si>
    <t>Δημοτική Κοινότητα Πύργου Τριφυλίας</t>
  </si>
  <si>
    <t>Δημοτική Κοινότητα Φλόκας</t>
  </si>
  <si>
    <t>Δημοτική Κοινότητα Κυπαρισσίας</t>
  </si>
  <si>
    <t>Δημοτική Κοινότητα Αρμενιών</t>
  </si>
  <si>
    <t>Δημοτική Κοινότητα Βρυσών</t>
  </si>
  <si>
    <t>Δημοτική Κοινότητα Μουριατάδας</t>
  </si>
  <si>
    <t>Δημοτική Κοινότητα Μύρου</t>
  </si>
  <si>
    <t>Δημοτική Κοινότητα Στασιού</t>
  </si>
  <si>
    <t>Δημοτική Κοινότητα Φαρακλάδας</t>
  </si>
  <si>
    <t>Δημοτική Κοινότητα Καλογερεσίου</t>
  </si>
  <si>
    <t>Δημοτική Κοινότητα Λαντζουνάτου</t>
  </si>
  <si>
    <t>Δημοτική Κοινότητα Λυκουδεσίου</t>
  </si>
  <si>
    <t>Δημοτική Κοινότητα Σελλά</t>
  </si>
  <si>
    <t>Δημοτική Κοινότητα Τριπύλας</t>
  </si>
  <si>
    <t>Δημοτική Κοινότητα Φιλιατρών</t>
  </si>
  <si>
    <t>Δημοτική Κοινότητα Εξοχικού</t>
  </si>
  <si>
    <t>Δημοτική Κοινότητα Μάλης</t>
  </si>
  <si>
    <t>Δημοτική Κοινότητα Χαλαζονίου</t>
  </si>
  <si>
    <t>Δημοτική Κοινότητα Χριστιανουπόλεως</t>
  </si>
  <si>
    <t>Δημοτική Κοινότητα Περδικίου</t>
  </si>
  <si>
    <t>Δημοτική Κοινότητα Χρυσοστόμου</t>
  </si>
  <si>
    <t>Δημοτική Κοινότητα Αρεθούσης</t>
  </si>
  <si>
    <t>Δημοτική Κοινότητα Ευδήλου</t>
  </si>
  <si>
    <t>Δημοτική Κοινότητα Καραβοστάμου</t>
  </si>
  <si>
    <t>Δημοτική Κοινότητα Μαγγανίτου</t>
  </si>
  <si>
    <t>Δημοτική Κοινότητα Φραντάτου</t>
  </si>
  <si>
    <t>Δημοτική Κοινότητα Αγίου Πολυκάρπου</t>
  </si>
  <si>
    <t>Δημοτική Κοινότητα Καρκιναγρίου</t>
  </si>
  <si>
    <t>Δημοτική Κοινότητα Νάπης</t>
  </si>
  <si>
    <t>Δημοτική Κοινότητα Αντίσσης</t>
  </si>
  <si>
    <t>Δημοτική Κοινότητα Ερεσού</t>
  </si>
  <si>
    <t>Δημοτική Κοινότητα Βατούσσης</t>
  </si>
  <si>
    <t>Δημοτική Κοινότητα Μεσοτόπου</t>
  </si>
  <si>
    <t>Δημοτική Κοινότητα Πτερούντος</t>
  </si>
  <si>
    <t>Δημοτική Κοινότητα Σιγρίου</t>
  </si>
  <si>
    <t>Δημοτική Κοινότητα Χιδήρων</t>
  </si>
  <si>
    <t>Δημοτική Κοινότητα Κεραμίου</t>
  </si>
  <si>
    <t>Δημοτική Κοινότητα Ανεμότιας</t>
  </si>
  <si>
    <t>Δημοτική Κοινότητα Δαφίων</t>
  </si>
  <si>
    <t>Δημοτική Κοινότητα Παρακοίλων</t>
  </si>
  <si>
    <t>Δημοτική Κοινότητα Φίλιας</t>
  </si>
  <si>
    <t>Δημοτική Κοινότητα Μανταμάδου</t>
  </si>
  <si>
    <t>Δημοτική Κοινότητα Κάπης</t>
  </si>
  <si>
    <t>Δημοτική Κοινότητα Κλειούς</t>
  </si>
  <si>
    <t>Δημοτική Κοινότητα Πελόπης</t>
  </si>
  <si>
    <t>Δημοτική Κοινότητα Μηθύμνης</t>
  </si>
  <si>
    <t>Δημοτική Κοινότητα Αργέννου</t>
  </si>
  <si>
    <t>Δημοτική Κοινότητα Λεπετύμνου</t>
  </si>
  <si>
    <t>Δημοτική Κοινότητα Σκουτάρου</t>
  </si>
  <si>
    <t>Δημοτική Κοινότητα Λαφιώνας</t>
  </si>
  <si>
    <t>Δημοτική Κοινότητα Στύψης</t>
  </si>
  <si>
    <t>Δημοτική Κοινότητα Υψηλομετώπου</t>
  </si>
  <si>
    <t>Δημοτική Κοινότητα Πολιχνίτου</t>
  </si>
  <si>
    <t>Δημοτική Κοινότητα Βρίσας</t>
  </si>
  <si>
    <t>Δημοτική Κοινότητα Λισβορίου</t>
  </si>
  <si>
    <t>Δημοτική Κοινότητα Αγιάσου</t>
  </si>
  <si>
    <t>Δημοτική Κοινότητα Παλαιοκήπου</t>
  </si>
  <si>
    <t>Δημοτική Κοινότητα Παππάδου</t>
  </si>
  <si>
    <t>Δημοτική Κοινότητα Περάματος</t>
  </si>
  <si>
    <t>Δημοτική Κοινότητα Πλακάδου</t>
  </si>
  <si>
    <t>Δημοτική Κοινότητα Ασωμάτου</t>
  </si>
  <si>
    <t>Δημοτική Κοινότητα Ιππείου</t>
  </si>
  <si>
    <t>Δημοτική Κοινότητα Κάτω Τρίτους</t>
  </si>
  <si>
    <t>Δημοτική Κοινότητα Κεραμείων</t>
  </si>
  <si>
    <t>Δημοτική Κοινότητα Λάμπου Μύλων</t>
  </si>
  <si>
    <t>Δημοτική Κοινότητα Μυχού</t>
  </si>
  <si>
    <t>Δημοτική Κοινότητα Συκούντος</t>
  </si>
  <si>
    <t>Δημοτική Κοινότητα Λουτροπόλεως Θερμής</t>
  </si>
  <si>
    <t>Δημοτική Κοινότητα Μιστεγνών</t>
  </si>
  <si>
    <t>Δημοτική Κοινότητα Νέων Κυδωνιών</t>
  </si>
  <si>
    <t>Δημοτική Κοινότητα Πύργων Θερμής</t>
  </si>
  <si>
    <t>Δημοτική Κοινότητα Λουτρών</t>
  </si>
  <si>
    <t>Δημοτική Κοινότητα Μόριας</t>
  </si>
  <si>
    <t>Δημοτική Κοινότητα Μυτιλήνης</t>
  </si>
  <si>
    <t>Δημοτική Κοινότητα Παμφίλων (Παμφύλλων)</t>
  </si>
  <si>
    <t>Δημοτική Κοινότητα Αλυφαντών</t>
  </si>
  <si>
    <t>Δημοτική Κοινότητα Αφάλωνος</t>
  </si>
  <si>
    <t>Δημοτική Κοινότητα Παναγιούδας</t>
  </si>
  <si>
    <t>Δημοτική Κοινότητα Πλωμαρίου</t>
  </si>
  <si>
    <t>Δημοτική Κοινότητα Ακρασίου</t>
  </si>
  <si>
    <t>Δημοτική Κοινότητα Τρύγονα</t>
  </si>
  <si>
    <t>Δημοτική Κοινότητα Ατσικής</t>
  </si>
  <si>
    <t>Δημοτική Κοινότητα Βάρους</t>
  </si>
  <si>
    <t>Δημοτική Κοινότητα Καρπασίου</t>
  </si>
  <si>
    <t>Δημοτική Κοινότητα Καταλάκκου</t>
  </si>
  <si>
    <t>Δημοτική Κοινότητα Σαρδών</t>
  </si>
  <si>
    <t>Δημοτική Κοινότητα Καλλιόπης</t>
  </si>
  <si>
    <t>Δημοτική Κοινότητα Κοντοπουλίου</t>
  </si>
  <si>
    <t>Δημοτική Κοινότητα Λύχνων</t>
  </si>
  <si>
    <t>Δημοτική Κοινότητα Μούδρου</t>
  </si>
  <si>
    <t>Δημοτική Κοινότητα Ρεπανιδίου</t>
  </si>
  <si>
    <t>Δημοτική Κοινότητα Ρουσσοπουλίου</t>
  </si>
  <si>
    <t>Δημοτική Κοινότητα Σκανδαλίου</t>
  </si>
  <si>
    <t>Δημοτική Κοινότητα Φισίνης</t>
  </si>
  <si>
    <t>Δημοτική Κοινότητα Μυριναίων</t>
  </si>
  <si>
    <t>Δημοτική Κοινότητα Θάνους</t>
  </si>
  <si>
    <t>Δημοτική Κοινότητα Κάσπακα</t>
  </si>
  <si>
    <t>Δημοτική Κοινότητα Κορνού</t>
  </si>
  <si>
    <t>Δημοτική Κοινότητα Αγκαρυώνων</t>
  </si>
  <si>
    <t>Δημοτική Κοινότητα Κοντιά</t>
  </si>
  <si>
    <t>Δημοτική Κοινότητα Νέας Κούταλης</t>
  </si>
  <si>
    <t>Δημοτική Κοινότητα Πορτιανού</t>
  </si>
  <si>
    <t>Δημοτική Κοινότητα Τσιμανδρίων</t>
  </si>
  <si>
    <t>Δημοτική Κοινότητα Κοκκαρίου</t>
  </si>
  <si>
    <t>Δημοτική Κοινότητα Σαμίων</t>
  </si>
  <si>
    <t>Δημοτική Κοινότητα Βουρλιωτών</t>
  </si>
  <si>
    <t>Δημοτική Κοινότητα Μανολατών</t>
  </si>
  <si>
    <t>Δημοτική Κοινότητα Σταυρινήδων</t>
  </si>
  <si>
    <t>Δημοτική Κοινότητα Μυτιληνιών</t>
  </si>
  <si>
    <t>Δημοτική Κοινότητα Παγώνδου</t>
  </si>
  <si>
    <t>Δημοτική Κοινότητα Πυθαγορείου</t>
  </si>
  <si>
    <t>Δημοτική Κοινότητα Κουμαραδαίων</t>
  </si>
  <si>
    <t>Δημοτική Κοινότητα Μαυρατζαίων</t>
  </si>
  <si>
    <t>Δημοτική Κοινότητα Μεσογείου</t>
  </si>
  <si>
    <t>Δημοτική Κοινότητα Καρλοβασίων</t>
  </si>
  <si>
    <t>Δημοτική Κοινότητα Δρακαίων</t>
  </si>
  <si>
    <t>Δημοτική Κοινότητα Κονταιίκων</t>
  </si>
  <si>
    <t>Δημοτική Κοινότητα Κοντακαιίκων</t>
  </si>
  <si>
    <t>Δημοτική Κοινότητα Κοσμαδαίων</t>
  </si>
  <si>
    <t>Δημοτική Κοινότητα Λέκας</t>
  </si>
  <si>
    <t>Δημοτική Κοινότητα Μαραθοκάμπου</t>
  </si>
  <si>
    <t>Δημοτική Κοινότητα Κουμαιίκων</t>
  </si>
  <si>
    <t>Δημοτική Κοινότητα Σκουραιίκων</t>
  </si>
  <si>
    <t>Δημοτική Κοινότητα Θυμιανών</t>
  </si>
  <si>
    <t>Δημοτική Κοινότητα Αγίου Γάλακτος</t>
  </si>
  <si>
    <t>Δημοτική Κοινότητα Βολισσού</t>
  </si>
  <si>
    <t>Δημοτική Κοινότητα Διευχών</t>
  </si>
  <si>
    <t>Δημοτική Κοινότητα Κεράμου</t>
  </si>
  <si>
    <t>Δημοτική Κοινότητα Κουρουνίων</t>
  </si>
  <si>
    <t>Δημοτική Κοινότητα Λεπτοπόδων</t>
  </si>
  <si>
    <t>Δημοτική Κοινότητα Μελανιού</t>
  </si>
  <si>
    <t>Δημοτική Κοινότητα Νέας Ποταμιάς</t>
  </si>
  <si>
    <t>Δημοτική Κοινότητα Νενητουρίων</t>
  </si>
  <si>
    <t>Δημοτική Κοινότητα Παρπαριάς</t>
  </si>
  <si>
    <t>Δημοτική Κοινότητα Πιραμάς</t>
  </si>
  <si>
    <t>Δημοτική Κοινότητα Πισπιλούντος</t>
  </si>
  <si>
    <t>Δημοτική Κοινότητα Τρυπών</t>
  </si>
  <si>
    <t>Δημοτική Κοινότητα Φυτών</t>
  </si>
  <si>
    <t>Δημοτική Κοινότητα Χαλάνδρων</t>
  </si>
  <si>
    <t>Δημοτική Κοινότητα Καλλιμασιάς</t>
  </si>
  <si>
    <t>Δημοτική Κοινότητα Έξω Διδύμας</t>
  </si>
  <si>
    <t>Δημοτική Κοινότητα Θολοποταμίου</t>
  </si>
  <si>
    <t>Δημοτική Κοινότητα Κοινής</t>
  </si>
  <si>
    <t>Δημοτική Κοινότητα Μέσα Διδύμας</t>
  </si>
  <si>
    <t>Δημοτική Κοινότητα Μυρμηγκίου</t>
  </si>
  <si>
    <t>Δημοτική Κοινότητα Νενήτων</t>
  </si>
  <si>
    <t>Δημοτική Κοινότητα Παγίδος</t>
  </si>
  <si>
    <t>Δημοτική Κοινότητα Φλατσίων</t>
  </si>
  <si>
    <t>Δημοτική Κοινότητα Αγίου Γεωργίου Συκούση</t>
  </si>
  <si>
    <t>Δημοτική Κοινότητα Βαβιλών</t>
  </si>
  <si>
    <t>Δημοτική Κοινότητα Βασιλεωνοίκου</t>
  </si>
  <si>
    <t>Δημοτική Κοινότητα Βερβεράτου</t>
  </si>
  <si>
    <t>Δημοτική Κοινότητα Ζυφιά</t>
  </si>
  <si>
    <t>Δημοτική Κοινότητα Καρδαμύλων</t>
  </si>
  <si>
    <t>Δημοτική Κοινότητα Αμάδων</t>
  </si>
  <si>
    <t>Δημοτική Κοινότητα Βικίου</t>
  </si>
  <si>
    <t>Δημοτική Κοινότητα Πιτυούντος</t>
  </si>
  <si>
    <t>Δημοτική Κοινότητα Σπαρτούντος</t>
  </si>
  <si>
    <t>Δημοτική Κοινότητα Αρμολίων</t>
  </si>
  <si>
    <t>Δημοτική Κοινότητα Βέσσης</t>
  </si>
  <si>
    <t>Δημοτική Κοινότητα Ελάτας</t>
  </si>
  <si>
    <t>Δημοτική Κοινότητα Καλαμωτής</t>
  </si>
  <si>
    <t>Δημοτική Κοινότητα Λιθίου</t>
  </si>
  <si>
    <t>Δημοτική Κοινότητα Μεστών</t>
  </si>
  <si>
    <t>Δημοτική Κοινότητα Ολύμπων</t>
  </si>
  <si>
    <t>Δημοτική Κοινότητα Πατρικών</t>
  </si>
  <si>
    <t>Δημοτική Κοινότητα Βροντάδου</t>
  </si>
  <si>
    <t>Δημοτική Κοινότητα Ανάβατου</t>
  </si>
  <si>
    <t>Δημοτική Κοινότητα Αυγώνυμων</t>
  </si>
  <si>
    <t>Δημοτική Κοινότητα Σιδηρούντος</t>
  </si>
  <si>
    <t>Δημοτική Κοινότητα Συκιάδας</t>
  </si>
  <si>
    <t>Δημοτική Κοινότητα Χίου</t>
  </si>
  <si>
    <t>Δημοτική Κοινότητα Άνδρου</t>
  </si>
  <si>
    <t>Δημοτική Κοινότητα Αποικίων</t>
  </si>
  <si>
    <t>Δημοτική Κοινότητα Βουρκωτής</t>
  </si>
  <si>
    <t>Δημοτική Κοινότητα Λαμύρων</t>
  </si>
  <si>
    <t>Δημοτική Κοινότητα Μεσαριάς Άνδρου</t>
  </si>
  <si>
    <t>Δημοτική Κοινότητα Πιτροφού</t>
  </si>
  <si>
    <t>Δημοτική Κοινότητα Στενιών</t>
  </si>
  <si>
    <t>Δημοτική Κοινότητα Καππαριάς</t>
  </si>
  <si>
    <t>Δημοτική Κοινότητα Κορθίου</t>
  </si>
  <si>
    <t>Δημοτική Κοινότητα Κοχύλου</t>
  </si>
  <si>
    <t>Δημοτική Κοινότητα Όρμου Κορθίου</t>
  </si>
  <si>
    <t>Δημοτική Κοινότητα Συνετίου</t>
  </si>
  <si>
    <t>Δημοτική Κοινότητα Γαυρίου</t>
  </si>
  <si>
    <t>Δημοτική Κοινότητα Αμμολόχου</t>
  </si>
  <si>
    <t>Δημοτική Κοινότητα Άνω Γαυρίου</t>
  </si>
  <si>
    <t>Δημοτική Κοινότητα Απροβάτου</t>
  </si>
  <si>
    <t>Δημοτική Κοινότητα Αρνά</t>
  </si>
  <si>
    <t>Δημοτική Κοινότητα Βιταλίου</t>
  </si>
  <si>
    <t>Δημοτική Κοινότητα Κατακοίλου</t>
  </si>
  <si>
    <t>Δημοτική Κοινότητα Μακροταντάλου</t>
  </si>
  <si>
    <t>Δημοτική Κοινότητα Μπατσίου</t>
  </si>
  <si>
    <t>Δημοτική Κοινότητα Παλαιοπόλεως</t>
  </si>
  <si>
    <t>Δημοτική Κοινότητα Φελλού</t>
  </si>
  <si>
    <t>Δημοτική Κοινότητα Εμπορείου</t>
  </si>
  <si>
    <t>Δημοτική Κοινότητα Επισκοπής Γωνιάς</t>
  </si>
  <si>
    <t>Δημοτική Κοινότητα Θήρας</t>
  </si>
  <si>
    <t>Δημοτική Κοινότητα Καρτεράδου</t>
  </si>
  <si>
    <t>Δημοτική Κοινότητα Ακρωτηρίου</t>
  </si>
  <si>
    <t>Δημοτική Κοινότητα Βόθωνος</t>
  </si>
  <si>
    <t>Δημοτική Κοινότητα Βουρβούλου</t>
  </si>
  <si>
    <t>Δημοτική Κοινότητα Έξω Γωνιάς</t>
  </si>
  <si>
    <t>Δημοτική Κοινότητα Ημεροβιγλίου</t>
  </si>
  <si>
    <t>Δημοτική Κοινότητα Πύργου Καλλίστης</t>
  </si>
  <si>
    <t>Δημοτική Κοινότητα Θηρασίας</t>
  </si>
  <si>
    <t>Δημοτική Κοινότητα Οίας</t>
  </si>
  <si>
    <t>Δημοτική Κοινότητα Άνω Μεριάς</t>
  </si>
  <si>
    <t>Δημοτική Κοινότητα Φολεγάνδρου</t>
  </si>
  <si>
    <t>Δημοτική Κοινότητα Καρπάθου</t>
  </si>
  <si>
    <t>Δημοτική Κοινότητα Απερίου</t>
  </si>
  <si>
    <t>Δημοτική Κοινότητα Αρκάσας</t>
  </si>
  <si>
    <t>Δημοτική Κοινότητα Βωλάδας</t>
  </si>
  <si>
    <t>Δημοτική Κοινότητα Μενετών</t>
  </si>
  <si>
    <t>Δημοτική Κοινότητα Όθους</t>
  </si>
  <si>
    <t>Δημοτική Κοινότητα Πυλών</t>
  </si>
  <si>
    <t>Δημοτική Κοινότητα Σπόων</t>
  </si>
  <si>
    <t>Δημοτική Κοινότητα Ολύμπου</t>
  </si>
  <si>
    <t>Δημοτική Κοινότητα Ιουλίδος</t>
  </si>
  <si>
    <t>Δημοτική Κοινότητα Κορησσίας</t>
  </si>
  <si>
    <t>Δημοτική Κοινότητα Δρυοπίδος</t>
  </si>
  <si>
    <t>Δημοτική Κοινότητα Κύθνου</t>
  </si>
  <si>
    <t>Δημοτική Κοινότητα Ασφενδιού</t>
  </si>
  <si>
    <t>Δημοτική Κοινότητα Πυλίου</t>
  </si>
  <si>
    <t>Δημοτική Κοινότητα Αντιμαχείας</t>
  </si>
  <si>
    <t>Δημοτική Κοινότητα Καρδαμαίνης</t>
  </si>
  <si>
    <t>Δημοτική Κοινότητα Κεφάλου</t>
  </si>
  <si>
    <t>Δημοτική Κοινότητα Κω</t>
  </si>
  <si>
    <t>Δημοτική Κοινότητα Εμπορειού</t>
  </si>
  <si>
    <t>Δημοτική Κοινότητα Νικιών</t>
  </si>
  <si>
    <t>Δημοτική Κοινότητα Αδάμαντος</t>
  </si>
  <si>
    <t>Δημοτική Κοινότητα Τριοβασάλου</t>
  </si>
  <si>
    <t>Δημοτική Κοινότητα Μήλου</t>
  </si>
  <si>
    <t>Δημοτική Κοινότητα Πέραν Τριοβασάλου</t>
  </si>
  <si>
    <t>Δημοτική Κοινότητα Αρτεμώνος</t>
  </si>
  <si>
    <t>Δημοτική Κοινότητα Άνω Μεράς</t>
  </si>
  <si>
    <t>Δημοτική Κοινότητα Μυκονίων</t>
  </si>
  <si>
    <t>Δημοτική Κοινότητα Αιγιάλης</t>
  </si>
  <si>
    <t>Δημοτική Κοινότητα Αμοργού</t>
  </si>
  <si>
    <t>Δημοτική Κοινότητα Αρκεσίνης</t>
  </si>
  <si>
    <t>Δημοτική Κοινότητα Βρούτση</t>
  </si>
  <si>
    <t>Δημοτική Κοινότητα Θολαρίων</t>
  </si>
  <si>
    <t>Δημοτική Κοινότητα Καταπόλων (Αμοργού)</t>
  </si>
  <si>
    <t>Δημοτική Κοινότητα Δονούσης</t>
  </si>
  <si>
    <t>Δημοτική Κοινότητα Απεράθου (Απειράθου)</t>
  </si>
  <si>
    <t>Δημοτική Κοινότητα Φιλοτίου</t>
  </si>
  <si>
    <t>Δημοτική Κοινότητα Δαμαριώνος</t>
  </si>
  <si>
    <t>Δημοτική Κοινότητα Δανακού</t>
  </si>
  <si>
    <t>Δημοτική Κοινότητα Κορωνίδος</t>
  </si>
  <si>
    <t>Δημοτική Κοινότητα Κορώνου</t>
  </si>
  <si>
    <t>Δημοτική Κοινότητα Μονής</t>
  </si>
  <si>
    <t>Δημοτική Κοινότητα Σκαδού</t>
  </si>
  <si>
    <t>Δημοτική Κοινότητα Κουφονησίων</t>
  </si>
  <si>
    <t>Δημοτική Κοινότητα Αγίου Αρσενίου</t>
  </si>
  <si>
    <t>Δημοτική Κοινότητα Νάξου</t>
  </si>
  <si>
    <t>Δημοτική Κοινότητα Βίβλου</t>
  </si>
  <si>
    <t>Δημοτική Κοινότητα Γαλανάδου</t>
  </si>
  <si>
    <t>Δημοτική Κοινότητα Γλινάδου</t>
  </si>
  <si>
    <t>Δημοτική Κοινότητα Εγγαρών</t>
  </si>
  <si>
    <t>Δημοτική Κοινότητα Κινιδάρου</t>
  </si>
  <si>
    <t>Δημοτική Κοινότητα Μελάνων</t>
  </si>
  <si>
    <t>Δημοτική Κοινότητα Σαγκρίου</t>
  </si>
  <si>
    <t>Δημοτική Κοινότητα Σχοινούσσης</t>
  </si>
  <si>
    <t>Δημοτική Κοινότητα Ναούσης</t>
  </si>
  <si>
    <t>Δημοτική Κοινότητα Πάρου</t>
  </si>
  <si>
    <t>Δημοτική Κοινότητα Αγκαιριάς</t>
  </si>
  <si>
    <t>Δημοτική Κοινότητα Αρχιλόχου</t>
  </si>
  <si>
    <t>Δημοτική Κοινότητα Κώστου</t>
  </si>
  <si>
    <t>Δημοτική Κοινότητα Λευκών</t>
  </si>
  <si>
    <t>Δημοτική Κοινότητα Μαρπήσσης</t>
  </si>
  <si>
    <t>Δημοτική Κοινότητα Μαλώνος</t>
  </si>
  <si>
    <t>Δημοτική Κοινότητα Μασάρων</t>
  </si>
  <si>
    <t>Δημοτική Κοινότητα Έμπωνα</t>
  </si>
  <si>
    <t>Δημοτική Κοινότητα Αγίου Ισιδώρου</t>
  </si>
  <si>
    <t>Δημοτική Κοινότητα Κρητηνίας</t>
  </si>
  <si>
    <t>Δημοτική Κοινότητα Μονολίθου</t>
  </si>
  <si>
    <t>Δημοτική Κοινότητα Σιάνων</t>
  </si>
  <si>
    <t>Δημοτική Κοινότητα Αφάντου</t>
  </si>
  <si>
    <t>Δημοτική Κοινότητα Αρχιπόλεως</t>
  </si>
  <si>
    <t>Δημοτική Κοινότητα Ιαλυσού</t>
  </si>
  <si>
    <t>Δημοτική Κοινότητα Καλυθιών</t>
  </si>
  <si>
    <t>Δημοτική Κοινότητα Κοσκινού</t>
  </si>
  <si>
    <t>Δημοτική Κοινότητα Ψίνθου</t>
  </si>
  <si>
    <t>Δημοτική Κοινότητα Σορωνής</t>
  </si>
  <si>
    <t>Δημοτική Κοινότητα Απόλλωνα</t>
  </si>
  <si>
    <t>Δημοτική Κοινότητα Διμυλιάς</t>
  </si>
  <si>
    <t>Δημοτική Κοινότητα Καλαβάρδα</t>
  </si>
  <si>
    <t>Δημοτική Κοινότητα Σαλάκου</t>
  </si>
  <si>
    <t>Δημοτική Κοινότητα Φανών</t>
  </si>
  <si>
    <t>Δημοτική Κοινότητα Λάρδου</t>
  </si>
  <si>
    <t>Δημοτική Κοινότητα Λίνδου</t>
  </si>
  <si>
    <t>Δημοτική Κοινότητα Καλάθου</t>
  </si>
  <si>
    <t>Δημοτική Κοινότητα Λαέρμων</t>
  </si>
  <si>
    <t>Δημοτική Κοινότητα Πυλώνος</t>
  </si>
  <si>
    <t>Δημοτική Κοινότητα Απολακκιάς</t>
  </si>
  <si>
    <t>Δημοτική Κοινότητα Αρνίθας</t>
  </si>
  <si>
    <t>Δημοτική Κοινότητα Βατίου</t>
  </si>
  <si>
    <t>Δημοτική Κοινότητα Γενναδίου</t>
  </si>
  <si>
    <t>Δημοτική Κοινότητα Ιστρίου</t>
  </si>
  <si>
    <t>Δημοτική Κοινότητα Κατταβίας</t>
  </si>
  <si>
    <t>Δημοτική Κοινότητα Λαχανιάς</t>
  </si>
  <si>
    <t>Δημοτική Κοινότητα Μεσαναγρού</t>
  </si>
  <si>
    <t>Δημοτική Κοινότητα Προφίλιας</t>
  </si>
  <si>
    <t>Δημοτική Κοινότητα Μαριτσών</t>
  </si>
  <si>
    <t>Δημοτική Κοινότητα Παστίδας</t>
  </si>
  <si>
    <t>Δημοτική Κοινότητα Δαματρίας</t>
  </si>
  <si>
    <t>Δημοτική Κοινότητα Ρόδου</t>
  </si>
  <si>
    <t>Δημοτική Κοινότητα Μεγάλου Χωρίου (τ.Τήλου)</t>
  </si>
  <si>
    <t>Δημοτική Κοινότητα Άνω Σύρου</t>
  </si>
  <si>
    <t>Δημοτική Κοινότητα Γαλησσά</t>
  </si>
  <si>
    <t>Δημοτική Κοινότητα Πάγου</t>
  </si>
  <si>
    <t>Δημοτική Κοινότητα Χρούσων</t>
  </si>
  <si>
    <t>Δημοτική Κοινότητα Ερμουπόλεως</t>
  </si>
  <si>
    <t>Δημοτική Κοινότητα Μάννα</t>
  </si>
  <si>
    <t>Δημοτική Κοινότητα Ποσειδωνίας</t>
  </si>
  <si>
    <t>Δημοτική Κοινότητα Φοίνικος</t>
  </si>
  <si>
    <t>Δημοτική Κοινότητα Αγάπης</t>
  </si>
  <si>
    <t>Δημοτική Κοινότητα Καρδιανής</t>
  </si>
  <si>
    <t>Δημοτική Κοινότητα Κτικάδου</t>
  </si>
  <si>
    <t>Δημοτική Κοινότητα Στενής</t>
  </si>
  <si>
    <t>Δημοτική Κοινότητα Υστερνίων (τ.Ιστερνίων)</t>
  </si>
  <si>
    <t>Δημοτική Κοινότητα Φαλατάδου</t>
  </si>
  <si>
    <t>Δημοτική Κοινότητα Τήνου</t>
  </si>
  <si>
    <t>Δημοτική Κοινότητα Δύο Χωρίων</t>
  </si>
  <si>
    <t>Δημοτική Κοινότητα Τριαντάρου</t>
  </si>
  <si>
    <t>Δημοτική Κοινότητα Αρχανών</t>
  </si>
  <si>
    <t>Δημοτική Κοινότητα Κάτω Αρχανών</t>
  </si>
  <si>
    <t>Δημοτική Κοινότητα Αχεντριά</t>
  </si>
  <si>
    <t>Δημοτική Κοινότητα Εθιάς</t>
  </si>
  <si>
    <t>Δημοτική Κοινότητα Λιγορτύνου</t>
  </si>
  <si>
    <t>Δημοτική Κοινότητα Παρανύμφων</t>
  </si>
  <si>
    <t>Δημοτική Κοινότητα Πραιτωρίων</t>
  </si>
  <si>
    <t>Δημοτική Κοινότητα Τεφελίου</t>
  </si>
  <si>
    <t>Δημοτική Κοινότητα Χαρακίου</t>
  </si>
  <si>
    <t>Δημοτική Κοινότητα Αγίων Παρασκιών</t>
  </si>
  <si>
    <t>Δημοτική Κοινότητα Αλαγνίου</t>
  </si>
  <si>
    <t>Δημοτική Κοινότητα Αστράκων</t>
  </si>
  <si>
    <t>Δημοτική Κοινότητα Αστριτσίου</t>
  </si>
  <si>
    <t>Δημοτική Κοινότητα Δαμανίων</t>
  </si>
  <si>
    <t>Δημοτική Κοινότητα Καταλαγαρίου</t>
  </si>
  <si>
    <t>Δημοτική Κοινότητα Κουνάβων</t>
  </si>
  <si>
    <t>Δημοτική Κοινότητα Μελεσών</t>
  </si>
  <si>
    <t>Δημοτική Κοινότητα Πεζών</t>
  </si>
  <si>
    <t>Δημοτική Κοινότητα Χουδετσίου</t>
  </si>
  <si>
    <t>Δημοτική Κοινότητα Αμιρά</t>
  </si>
  <si>
    <t>Δημοτική Κοινότητα Άνω Βιάννου</t>
  </si>
  <si>
    <t>Δημοτική Κοινότητα Βαχού</t>
  </si>
  <si>
    <t>Δημοτική Κοινότητα Εμπάρου</t>
  </si>
  <si>
    <t>Δημοτική Κοινότητα Καλαμίου</t>
  </si>
  <si>
    <t>Δημοτική Κοινότητα Κάτω Βιάννου</t>
  </si>
  <si>
    <t>Δημοτική Κοινότητα Κάτω Σύμης</t>
  </si>
  <si>
    <t>Δημοτική Κοινότητα Κεφαλοβρυσίου</t>
  </si>
  <si>
    <t>Δημοτική Κοινότητα Μάρθας</t>
  </si>
  <si>
    <t>Δημοτική Κοινότητα Μιλλιαράδων</t>
  </si>
  <si>
    <t>Δημοτική Κοινότητα Ξενιάκου</t>
  </si>
  <si>
    <t>Δημοτική Κοινότητα Συκολόγου</t>
  </si>
  <si>
    <t>Δημοτική Κοινότητα Χόνδρου</t>
  </si>
  <si>
    <t>Δημοτική Κοινότητα Άνω Μουλίων</t>
  </si>
  <si>
    <t>Δημοτική Κοινότητα Δουλίου</t>
  </si>
  <si>
    <t>Δημοτική Κοινότητα Λαρανίου</t>
  </si>
  <si>
    <t>Δημοτική Κοινότητα Πρινιά</t>
  </si>
  <si>
    <t>Δημοτική Κοινότητα Αγίου Κυρίλλου</t>
  </si>
  <si>
    <t>Δημοτική Κοινότητα Αμπελούζου</t>
  </si>
  <si>
    <t>Δημοτική Κοινότητα Απεσωκαρίου</t>
  </si>
  <si>
    <t>Δημοτική Κοινότητα Βαγιονιάς</t>
  </si>
  <si>
    <t>Δημοτική Κοινότητα Βασιλικών Ανωγείων</t>
  </si>
  <si>
    <t>Δημοτική Κοινότητα Γκαγκαλών</t>
  </si>
  <si>
    <t>Δημοτική Κοινότητα Μητροπόλεως</t>
  </si>
  <si>
    <t>Δημοτική Κοινότητα Μιαμούς</t>
  </si>
  <si>
    <t>Δημοτική Κοινότητα Πλώρας</t>
  </si>
  <si>
    <t>Δημοτική Κοινότητα Χουστουλιανών</t>
  </si>
  <si>
    <t>Δημοτική Κοινότητα Άνω Ακρίων</t>
  </si>
  <si>
    <t>Δημοτική Κοινότητα Ασημίου</t>
  </si>
  <si>
    <t>Δημοτική Κοινότητα Λουρών</t>
  </si>
  <si>
    <t>Δημοτική Κοινότητα Σοκαρά</t>
  </si>
  <si>
    <t>Δημοτική Κοινότητα Σταβιών</t>
  </si>
  <si>
    <t>Δημοτική Κοινότητα Στερνών</t>
  </si>
  <si>
    <t>Δημοτική Κοινότητα Στόλων</t>
  </si>
  <si>
    <t>Δημοτική Κοινότητα Γέργερης</t>
  </si>
  <si>
    <t>Δημοτική Κοινότητα Νυβρίτου</t>
  </si>
  <si>
    <t>Δημοτική Κοινότητα Πανάσου</t>
  </si>
  <si>
    <t>Δημοτική Κοινότητα Αγίου Μύρωνος</t>
  </si>
  <si>
    <t>Δημοτική Κοινότητα Άνω Ασιτών</t>
  </si>
  <si>
    <t>Δημοτική Κοινότητα Κάτω Ασιτών</t>
  </si>
  <si>
    <t>Δημοτική Κοινότητα Πενταμοδίου</t>
  </si>
  <si>
    <t>Δημοτική Κοινότητα Πετροκεφάλου</t>
  </si>
  <si>
    <t>Δημοτική Κοινότητα Πυργούς</t>
  </si>
  <si>
    <t>Δημοτική Κοινότητα 1ου Κεντρικού Δημοτικού Διαμερίσματος Δήμου Ηρακλείου</t>
  </si>
  <si>
    <t>Δημοτική Κοινότητα 2ου Ανατολικού Διαμερίσματος Δήμου Ηρακλείου</t>
  </si>
  <si>
    <t>Δημοτική Κοινότητα 3ου Δυτικού Διαμερίσματος Δήμου Ηρακλείου (συμπεριλαμβάνονται οι οικισμοί Αθάνατων, Γουρνών, Δρακουλιάρη, Λοφουπόλεως, Σέμελης και Φοινικιά )</t>
  </si>
  <si>
    <t>Δημοτική Κοινότητα 4ου Νοτίου Διαμερίσματος Δήμου Ηρακλείου (συμπεριλαμβάνονται οι οικισμοί Αγίας Ειρήνης, Βλυχιάς, Κνωσού και Μαραθίτη )</t>
  </si>
  <si>
    <t>Δημοτική Κοινότητα Βασιλειών</t>
  </si>
  <si>
    <t>Δημοτική Κοινότητα Βουτών</t>
  </si>
  <si>
    <t>Δημοτική Κοινότητα Δαφνέ</t>
  </si>
  <si>
    <t>Δημοτική Κοινότητα Σκαλανίου</t>
  </si>
  <si>
    <t>Δημοτική Κοινότητα Σταυρακίων</t>
  </si>
  <si>
    <t>Δημοτική Κοινότητα Νέας Αλικαρνασσού</t>
  </si>
  <si>
    <t>Δημοτική Κοινότητα Αυγενικής</t>
  </si>
  <si>
    <t>Δημοτική Κοινότητα Βενεράτου</t>
  </si>
  <si>
    <t>Δημοτική Κοινότητα Κερασίων</t>
  </si>
  <si>
    <t>Δημοτική Κοινότητα Σίβας</t>
  </si>
  <si>
    <t>Δημοτική Κοινότητα Αγίου Σύλλα</t>
  </si>
  <si>
    <t>Δημοτική Κοινότητα Προφήτη Ηλία</t>
  </si>
  <si>
    <t>Δημοτική Κοινότητα Γαζίου</t>
  </si>
  <si>
    <t>Δημοτική Κοινότητα Καλεσιών</t>
  </si>
  <si>
    <t>Δημοτική Κοινότητα Φόδελε</t>
  </si>
  <si>
    <t>Δημοτική Κοινότητα Κρουσώνος</t>
  </si>
  <si>
    <t>Δημοτική Κοινότητα Σάρχου</t>
  </si>
  <si>
    <t>Δημοτική Κοινότητα Αστυρακίου</t>
  </si>
  <si>
    <t>Δημοτική Κοινότητα Γωνιών Μαλεβιζίου</t>
  </si>
  <si>
    <t>Δημοτική Κοινότητα Καμαριώτου</t>
  </si>
  <si>
    <t>Δημοτική Κοινότητα Κεραμουτσίου</t>
  </si>
  <si>
    <t>Δημοτική Κοινότητα Τυλίσου</t>
  </si>
  <si>
    <t>Δημοτική Κοινότητα Αρκαλοχωρίου</t>
  </si>
  <si>
    <t>Δημοτική Κοινότητα Γαρίπας</t>
  </si>
  <si>
    <t>Δημοτική Κοινότητα Ινίου</t>
  </si>
  <si>
    <t>Δημοτική Κοινότητα Κασάνου</t>
  </si>
  <si>
    <t>Δημοτική Κοινότητα Καστελλιανών</t>
  </si>
  <si>
    <t>Δημοτική Κοινότητα Νιπιδιτού</t>
  </si>
  <si>
    <t>Δημοτική Κοινότητα Παρτίρων</t>
  </si>
  <si>
    <t>Δημοτική Κοινότητα Πατσιδερού</t>
  </si>
  <si>
    <t>Δημοτική Κοινότητα Σκινιά</t>
  </si>
  <si>
    <t>Δημοτική Κοινότητα Βόνης</t>
  </si>
  <si>
    <t>Δημοτική Κοινότητα Ζωφόρων</t>
  </si>
  <si>
    <t>Δημοτική Κοινότητα Θραψανού</t>
  </si>
  <si>
    <t>Δημοτική Κοινότητα Σαμπά</t>
  </si>
  <si>
    <t>Δημοτική Κοινότητα Αμαριανού</t>
  </si>
  <si>
    <t>Δημοτική Κοινότητα Αποστόλων</t>
  </si>
  <si>
    <t>Δημοτική Κοινότητα Ασκών</t>
  </si>
  <si>
    <t>Δημοτική Κοινότητα Καρουζανών</t>
  </si>
  <si>
    <t>Δημοτική Κοινότητα Κασταμονίτσης</t>
  </si>
  <si>
    <t>Δημοτική Κοινότητα Λιλιανού</t>
  </si>
  <si>
    <t>Δημοτική Κοινότητα Λυττού (Ξυδά)</t>
  </si>
  <si>
    <t>Δημοτική Κοινότητα Μαθιάς</t>
  </si>
  <si>
    <t>Δημοτική Κοινότητα Σμαρίου</t>
  </si>
  <si>
    <t>Δημοτική Κοινότητα Ζαρού</t>
  </si>
  <si>
    <t>Δημοτική Κοινότητα Βοριζίων</t>
  </si>
  <si>
    <t>Δημοτική Κοινότητα Μορονίου</t>
  </si>
  <si>
    <t>Δημοτική Κοινότητα Μοιρών</t>
  </si>
  <si>
    <t>Δημοτική Κοινότητα Αληθινής</t>
  </si>
  <si>
    <t>Δημοτική Κοινότητα Αντισκαρίου</t>
  </si>
  <si>
    <t>Δημοτική Κοινότητα Γαλιάς</t>
  </si>
  <si>
    <t>Δημοτική Κοινότητα Κουσέ</t>
  </si>
  <si>
    <t>Δημοτική Κοινότητα Περίου</t>
  </si>
  <si>
    <t>Δημοτική Κοινότητα Πετροκεφαλίου</t>
  </si>
  <si>
    <t>Δημοτική Κοινότητα Πηγαϊδακίων</t>
  </si>
  <si>
    <t>Δημοτική Κοινότητα Πόμπιας</t>
  </si>
  <si>
    <t>Δημοτική Κοινότητα Ρουφά</t>
  </si>
  <si>
    <t>Δημοτική Κοινότητα Σκουρβούλων</t>
  </si>
  <si>
    <t>Δημοτική Κοινότητα Τυμπακίου</t>
  </si>
  <si>
    <t>Δημοτική Κοινότητα Βώρων</t>
  </si>
  <si>
    <t>Δημοτική Κοινότητα Γρηγορίας</t>
  </si>
  <si>
    <t>Δημοτική Κοινότητα Καμηλαρίου</t>
  </si>
  <si>
    <t>Δημοτική Κοινότητα Λαγολίου</t>
  </si>
  <si>
    <t>Δημοτική Κοινότητα Μαγαρικαρίου</t>
  </si>
  <si>
    <t>Δημοτική Κοινότητα Πιτσιδίων</t>
  </si>
  <si>
    <t>Δημοτική Κοινότητα Σίβα</t>
  </si>
  <si>
    <t>Δημοτική Κοινότητα Ανωπόλεως</t>
  </si>
  <si>
    <t>Δημοτική Κοινότητα Επάνω Βαθείας</t>
  </si>
  <si>
    <t>Δημοτική Κοινότητα Καλού Χωρίου</t>
  </si>
  <si>
    <t>Δημοτική Κοινότητα Κάτω Βαθείας</t>
  </si>
  <si>
    <t>Δημοτική Κοινότητα Κόξαρης</t>
  </si>
  <si>
    <t>Δημοτική Κοινότητα Χαράσου</t>
  </si>
  <si>
    <t>Δημοτική Κοινότητα Αϊτανίων</t>
  </si>
  <si>
    <t>Δημοτική Κοινότητα Γαλίφας</t>
  </si>
  <si>
    <t>Δημοτική Κοινότητα Σγουροκεφαλίου</t>
  </si>
  <si>
    <t>Δημοτική Κοινότητα Μαλίων</t>
  </si>
  <si>
    <t>Δημοτική Κοινότητα Μοχού</t>
  </si>
  <si>
    <t>Δημοτική Κοινότητα Κρασίου</t>
  </si>
  <si>
    <t>Δημοτική Κοινότητα Λιμένος Χερσονήσου</t>
  </si>
  <si>
    <t>Δημοτική Κοινότητα Χερσονήσου</t>
  </si>
  <si>
    <t>Δημοτική Κοινότητα Αβδού</t>
  </si>
  <si>
    <t>Δημοτική Κοινότητα Γωνιών Πεδιάδος</t>
  </si>
  <si>
    <t>Δημοτική Κοινότητα Κεράς</t>
  </si>
  <si>
    <t>Δημοτική Κοινότητα Ποταμιών</t>
  </si>
  <si>
    <t>Δημοτική Κοινότητα Ελούντας</t>
  </si>
  <si>
    <t>Δημοτική Κοινότητα Κριτσάς</t>
  </si>
  <si>
    <t>Δημοτική Κοινότητα Βρουχά</t>
  </si>
  <si>
    <t>Δημοτική Κοινότητα Έξω Λακκωνίων</t>
  </si>
  <si>
    <t>Δημοτική Κοινότητα Έξω Ποτάμων</t>
  </si>
  <si>
    <t>Δημοτική Κοινότητα Ζενίων</t>
  </si>
  <si>
    <t>Δημοτική Κοινότητα Κρούστα</t>
  </si>
  <si>
    <t>Δημοτική Κοινότητα Λούμα</t>
  </si>
  <si>
    <t>Δημοτική Κοινότητα Μέσα Λακκωνίων</t>
  </si>
  <si>
    <t>Δημοτική Κοινότητα Πρίνας</t>
  </si>
  <si>
    <t>Δημοτική Κοινότητα Βραχασίου</t>
  </si>
  <si>
    <t>Δημοτική Κοινότητα Βουλισμένης</t>
  </si>
  <si>
    <t>Δημοτική Κοινότητα Καρυδίου Μιραμπέλλου</t>
  </si>
  <si>
    <t>Δημοτική Κοινότητα Καστελλίου Φουρνής</t>
  </si>
  <si>
    <t>Δημοτική Κοινότητα Λατσίδας</t>
  </si>
  <si>
    <t>Δημοτική Κοινότητα Νικηθιανού</t>
  </si>
  <si>
    <t>Δημοτική Κοινότητα Φουρνής</t>
  </si>
  <si>
    <t>Δημοτική Κοινότητα Χουμεριάκου</t>
  </si>
  <si>
    <t>Δημοτική Κοινότητα Ιεραπέτρας</t>
  </si>
  <si>
    <t>Δημοτική Κοινότητα Γδοχίων</t>
  </si>
  <si>
    <t>Δημοτική Κοινότητα Καβουσίου</t>
  </si>
  <si>
    <t>Δημοτική Κοινότητα Καλαμαύκας</t>
  </si>
  <si>
    <t>Δημοτική Κοινότητα Κάτω Χωρίου</t>
  </si>
  <si>
    <t>Δημοτική Κοινότητα Μακρυλιάς</t>
  </si>
  <si>
    <t>Δημοτική Κοινότητα Μαλών</t>
  </si>
  <si>
    <t>Δημοτική Κοινότητα Μεσελέρων</t>
  </si>
  <si>
    <t>Δημοτική Κοινότητα Μουρνιών</t>
  </si>
  <si>
    <t>Δημοτική Κοινότητα Μύθων</t>
  </si>
  <si>
    <t>Δημοτική Κοινότητα Παχείας Άμμου</t>
  </si>
  <si>
    <t>Δημοτική Κοινότητα Ορεινού</t>
  </si>
  <si>
    <t>Δημοτική Κοινότητα Σχινοκαψάλων</t>
  </si>
  <si>
    <t>Δημοτική Κοινότητα Αβρακόντε</t>
  </si>
  <si>
    <t>Δημοτική Κοινότητα Αγίου Γεωργίου Λασιθίου</t>
  </si>
  <si>
    <t>Δημοτική Κοινότητα Καμινακίου</t>
  </si>
  <si>
    <t>Δημοτική Κοινότητα Κάτω Μετοχίου</t>
  </si>
  <si>
    <t>Δημοτική Κοινότητα Λαγού</t>
  </si>
  <si>
    <t>Δημοτική Κοινότητα Μαρμακέτου</t>
  </si>
  <si>
    <t>Δημοτική Κοινότητα Μέσα Λασιθίου</t>
  </si>
  <si>
    <t>Δημοτική Κοινότητα Τζερμιάδου</t>
  </si>
  <si>
    <t>Δημοτική Κοινότητα Ψυχρού</t>
  </si>
  <si>
    <t>Δημοτική Κοινότητα Ζάκρου</t>
  </si>
  <si>
    <t>Δημοτική Κοινότητα Καρυδίου (Σητείας)</t>
  </si>
  <si>
    <t>Δημοτική Κοινότητα Παλαικάστρου</t>
  </si>
  <si>
    <t>Δημοτική Κοινότητα Απιδίων (Μέσα Απιδίου)</t>
  </si>
  <si>
    <t>Δημοτική Κοινότητα Αρμένων</t>
  </si>
  <si>
    <t>Δημοτική Κοινότητα Ζίρου</t>
  </si>
  <si>
    <t>Δημοτική Κοινότητα Παππαγιαννάδων</t>
  </si>
  <si>
    <t>Δημοτική Κοινότητα Σητείας</t>
  </si>
  <si>
    <t>Δημοτική Κοινότητα Αγίου Γεωργίου Σητείας</t>
  </si>
  <si>
    <t>Δημοτική Κοινότητα Αχλαδίων</t>
  </si>
  <si>
    <t>Δημοτική Κοινότητα Έξω Μουλιανών</t>
  </si>
  <si>
    <t>Δημοτική Κοινότητα Κατσιδωνίου</t>
  </si>
  <si>
    <t>Δημοτική Κοινότητα Κρυών</t>
  </si>
  <si>
    <t>Δημοτική Κοινότητα Λάστρου</t>
  </si>
  <si>
    <t>Δημοτική Κοινότητα Μαρωνίας</t>
  </si>
  <si>
    <t>Δημοτική Κοινότητα Μέσα Μουλιανών</t>
  </si>
  <si>
    <t>Δημοτική Κοινότητα Πισκοκεφάλου</t>
  </si>
  <si>
    <t>Δημοτική Κοινότητα Πραισού</t>
  </si>
  <si>
    <t>Δημοτική Κοινότητα Ρούσσας Εκκλησίας</t>
  </si>
  <si>
    <t>Δημοτική Κοινότητα Σταυρωμένου</t>
  </si>
  <si>
    <t>Δημοτική Κοινότητα Τουρλωτής</t>
  </si>
  <si>
    <t>Δημοτική Κοινότητα Χαμεζίου</t>
  </si>
  <si>
    <t>Δημοτική Κοινότητα Λιθινών</t>
  </si>
  <si>
    <t>Δημοτική Κοινότητα Περιβολακίων</t>
  </si>
  <si>
    <t>Δημοτική Κοινότητα Αγίας Γαλήνης</t>
  </si>
  <si>
    <t>Δημοτική Κοινότητα Ακουμίων</t>
  </si>
  <si>
    <t>Δημοτική Κοινότητα Αρδάκτου</t>
  </si>
  <si>
    <t>Δημοτική Κοινότητα Δριμίσκου</t>
  </si>
  <si>
    <t>Δημοτική Κοινότητα Καρινών</t>
  </si>
  <si>
    <t>Δημοτική Κοινότητα Κεντροχωρίου</t>
  </si>
  <si>
    <t>Δημοτική Κοινότητα Κεραμέ</t>
  </si>
  <si>
    <t>Δημοτική Κοινότητα Λαμπηνής</t>
  </si>
  <si>
    <t>Δημοτική Κοινότητα Μελάμπων</t>
  </si>
  <si>
    <t>Δημοτική Κοινότητα Μουρνές</t>
  </si>
  <si>
    <t>Δημοτική Κοινότητα Μυξόρρουμα</t>
  </si>
  <si>
    <t>Δημοτική Κοινότητα Ορνές</t>
  </si>
  <si>
    <t>Δημοτική Κοινότητα Σακτουρίων</t>
  </si>
  <si>
    <t>Δημοτική Κοινότητα Σπηλίου</t>
  </si>
  <si>
    <t>Δημοτική Κοινότητα Αγίου Ιωάννου Αγίου Βασιλείου</t>
  </si>
  <si>
    <t>Δημοτική Κοινότητα Αγκουσελιανών</t>
  </si>
  <si>
    <t>Δημοτική Κοινότητα Κοξαρές</t>
  </si>
  <si>
    <t>Δημοτική Κοινότητα Μαριού</t>
  </si>
  <si>
    <t>Δημοτική Κοινότητα Μύρθιου</t>
  </si>
  <si>
    <t>Δημοτική Κοινότητα Ροδακίνου</t>
  </si>
  <si>
    <t>Δημοτική Κοινότητα Σελλίων</t>
  </si>
  <si>
    <t>Δημοτική Κοινότητα Αγίου Ιωάννου Αμαρίου</t>
  </si>
  <si>
    <t>Δημοτική Κοινότητα Αποδούλου</t>
  </si>
  <si>
    <t>Δημοτική Κοινότητα Βιζαρίου</t>
  </si>
  <si>
    <t>Δημοτική Κοινότητα Κουρουτών</t>
  </si>
  <si>
    <t>Δημοτική Κοινότητα Λαμπιωτών</t>
  </si>
  <si>
    <t>Δημοτική Κοινότητα Λοχριάς</t>
  </si>
  <si>
    <t>Δημοτική Κοινότητα Νιθαύρεως</t>
  </si>
  <si>
    <t>Δημοτική Κοινότητα Φουρφουρά</t>
  </si>
  <si>
    <t>Δημοτική Κοινότητα Αμαρίου</t>
  </si>
  <si>
    <t>Δημοτική Κοινότητα Άνω Μέρους</t>
  </si>
  <si>
    <t>Δημοτική Κοινότητα Βισταγής</t>
  </si>
  <si>
    <t>Δημοτική Κοινότητα Βωλεώνων</t>
  </si>
  <si>
    <t>Δημοτική Κοινότητα Ελενών</t>
  </si>
  <si>
    <t>Δημοτική Κοινότητα Θρόνου</t>
  </si>
  <si>
    <t>Δημοτική Κοινότητα Καλογέρου</t>
  </si>
  <si>
    <t>Δημοτική Κοινότητα Μέρωνα</t>
  </si>
  <si>
    <t>Δημοτική Κοινότητα Πατσού</t>
  </si>
  <si>
    <t>Δημοτική Κοινότητα Αγγελιανών</t>
  </si>
  <si>
    <t>Δημοτική Κοινότητα Αλφάς</t>
  </si>
  <si>
    <t>Δημοτική Κοινότητα Αχλαδέ</t>
  </si>
  <si>
    <t>Δημοτική Κοινότητα Καλανδαρές</t>
  </si>
  <si>
    <t>Δημοτική Κοινότητα Μαργαριτών</t>
  </si>
  <si>
    <t>Δημοτική Κοινότητα Μελιδονίου</t>
  </si>
  <si>
    <t>Δημοτική Κοινότητα Μελισσουργακίου</t>
  </si>
  <si>
    <t>Δημοτική Κοινότητα Ορθέ</t>
  </si>
  <si>
    <t>Δημοτική Κοινότητα Πασαλιτών</t>
  </si>
  <si>
    <t>Δημοτική Κοινότητα Ρουμελής</t>
  </si>
  <si>
    <t>Δημοτική Κοινότητα Σισών</t>
  </si>
  <si>
    <t>Δημοτική Κοινότητα Χουμερίου</t>
  </si>
  <si>
    <t>Δημοτική Κοινότητα Ζωνιανών</t>
  </si>
  <si>
    <t>Δημοτική Κοινότητα Αγίου Ιωάννου Μυλοποτάμου</t>
  </si>
  <si>
    <t>Δημοτική Κοινότητα Αΐμονα</t>
  </si>
  <si>
    <t>Δημοτική Κοινότητα Αλοΐδων</t>
  </si>
  <si>
    <t>Δημοτική Κοινότητα Απλαδιανών</t>
  </si>
  <si>
    <t>Δημοτική Κοινότητα Βενίου</t>
  </si>
  <si>
    <t>Δημοτική Κοινότητα Γαράζου</t>
  </si>
  <si>
    <t>Δημοτική Κοινότητα Δαμαβόλου</t>
  </si>
  <si>
    <t>Δημοτική Κοινότητα Δοξαρού</t>
  </si>
  <si>
    <t>Δημοτική Κοινότητα Θεοδώρας</t>
  </si>
  <si>
    <t>Δημοτική Κοινότητα Καλύβου</t>
  </si>
  <si>
    <t>Δημοτική Κοινότητα Χώνου</t>
  </si>
  <si>
    <t>Δημοτική Κοινότητα Άδελε</t>
  </si>
  <si>
    <t>Δημοτική Κοινότητα Αμνάτου</t>
  </si>
  <si>
    <t>Δημοτική Κοινότητα Αρχαίας Ελεύθερνας (Πρινέ)</t>
  </si>
  <si>
    <t>Δημοτική Κοινότητα Ελευθέρνης</t>
  </si>
  <si>
    <t>Δημοτική Κοινότητα Έρφων</t>
  </si>
  <si>
    <t>Δημοτική Κοινότητα Κυριάννας</t>
  </si>
  <si>
    <t>Δημοτική Κοινότητα Παγκαλοχωρίου</t>
  </si>
  <si>
    <t>Δημοτική Κοινότητα Σκουλουφίων</t>
  </si>
  <si>
    <t>Δημοτική Κοινότητα Χαμαλευρίου</t>
  </si>
  <si>
    <t>Δημοτική Κοινότητα Χαρκίων</t>
  </si>
  <si>
    <t>Δημοτική Κοινότητα Αργυρουπόλεως</t>
  </si>
  <si>
    <t>Δημοτική Κοινότητα Αρχοντικής</t>
  </si>
  <si>
    <t>Δημοτική Κοινότητα Βιλανδρέδου</t>
  </si>
  <si>
    <t>Δημοτική Κοινότητα Κάτω Πόρου</t>
  </si>
  <si>
    <t>Δημοτική Κοινότητα Κούφης</t>
  </si>
  <si>
    <t>Δημοτική Κοινότητα Μυριοκεφάλων</t>
  </si>
  <si>
    <t>Δημοτική Κοινότητα Ατσιποπούλου</t>
  </si>
  <si>
    <t>Δημοτική Κοινότητα Άνω Βαλσαμονέρου</t>
  </si>
  <si>
    <t>Δημοτική Κοινότητα Γερανίου</t>
  </si>
  <si>
    <t>Δημοτική Κοινότητα Γωνιάς</t>
  </si>
  <si>
    <t>Δημοτική Κοινότητα Ζουριδίου</t>
  </si>
  <si>
    <t>Δημοτική Κοινότητα Καλονύκτου</t>
  </si>
  <si>
    <t>Δημοτική Κοινότητα Κάτω Βαλσαμονέρου</t>
  </si>
  <si>
    <t>Δημοτική Κοινότητα Μαλακίων</t>
  </si>
  <si>
    <t>Δημοτική Κοινότητα Μούντρου</t>
  </si>
  <si>
    <t>Δημοτική Κοινότητα Πρινέ</t>
  </si>
  <si>
    <t>Δημοτική Κοινότητα Ρουστίκων</t>
  </si>
  <si>
    <t>Δημοτική Κοινότητα Σαϊτουρών</t>
  </si>
  <si>
    <t>Δημοτική Κοινότητα Φραντζεσκιανών Μετοχίων</t>
  </si>
  <si>
    <t>Δημοτική Κοινότητα Ρεθύμνης</t>
  </si>
  <si>
    <t>Δημοτική Κοινότητα Γουλεδιανών</t>
  </si>
  <si>
    <t>Δημοτική Κοινότητα Καρές</t>
  </si>
  <si>
    <t>Δημοτική Κοινότητα Καστέλλου</t>
  </si>
  <si>
    <t>Δημοτική Κοινότητα Κούμων</t>
  </si>
  <si>
    <t>Δημοτική Κοινότητα Μαρουλά</t>
  </si>
  <si>
    <t>Δημοτική Κοινότητα Όρους</t>
  </si>
  <si>
    <t>Δημοτική Κοινότητα Πρασιών</t>
  </si>
  <si>
    <t>Δημοτική Κοινότητα Ρουσσοσπιτίου</t>
  </si>
  <si>
    <t>Δημοτική Κοινότητα Σελλίου</t>
  </si>
  <si>
    <t>Δημοτική Κοινότητα Χρομοναστηρίου</t>
  </si>
  <si>
    <t>Δημοτική Κοινότητα Καλυβών</t>
  </si>
  <si>
    <t>Δημοτική Κοινότητα Καρών Αποκορρώνου</t>
  </si>
  <si>
    <t>Δημοτική Κοινότητα Μαχαιρών</t>
  </si>
  <si>
    <t>Δημοτική Κοινότητα Νέου Χωρίου Αποκορρώνου</t>
  </si>
  <si>
    <t>Δημοτική Κοινότητα Ραμνής</t>
  </si>
  <si>
    <t>Δημοτική Κοινότητα Στύλου</t>
  </si>
  <si>
    <t>Δημοτική Κοινότητα Ασή Γωνιάς</t>
  </si>
  <si>
    <t>Δημοτική Κοινότητα Βάμου</t>
  </si>
  <si>
    <t>Δημοτική Κοινότητα Γαβαλοχωρίου</t>
  </si>
  <si>
    <t>Δημοτική Κοινότητα Κάινας</t>
  </si>
  <si>
    <t>Δημοτική Κοινότητα Καλαμιτσίου Αλεξάνδρου</t>
  </si>
  <si>
    <t>Δημοτική Κοινότητα Κοκκίνου Χωρίου</t>
  </si>
  <si>
    <t>Δημοτική Κοινότητα Ξηροστερνίου</t>
  </si>
  <si>
    <t>Δημοτική Κοινότητα Γεωργιουπόλεως</t>
  </si>
  <si>
    <t>Δημοτική Κοινότητα Καλαμιτσίου Αμυγδαλίου</t>
  </si>
  <si>
    <t>Δημοτική Κοινότητα Κουρνά</t>
  </si>
  <si>
    <t>Δημοτική Κοινότητα Φυλακής</t>
  </si>
  <si>
    <t>Δημοτική Κοινότητα Αλικάμπου</t>
  </si>
  <si>
    <t>Δημοτική Κοινότητα Βαφέ</t>
  </si>
  <si>
    <t>Δημοτική Κοινότητα Βρυσών Αποκορρώνου</t>
  </si>
  <si>
    <t>Δημοτική Κοινότητα Εμπροσνέρου</t>
  </si>
  <si>
    <t>Δημοτική Κοινότητα Μάζης</t>
  </si>
  <si>
    <t>Δημοτική Κοινότητα Νίπους</t>
  </si>
  <si>
    <t>Δημοτική Κοινότητα Παϊδοχωρίου</t>
  </si>
  <si>
    <t>Δημοτική Κοινότητα Πεμονίων</t>
  </si>
  <si>
    <t>Δημοτική Κοινότητα Τζιτζιφέ</t>
  </si>
  <si>
    <t>Δημοτική Κοινότητα Φρε</t>
  </si>
  <si>
    <t>Δημοτική Κοινότητα Επανωχωρίου</t>
  </si>
  <si>
    <t>Δημοτική Κοινότητα Καμπανού</t>
  </si>
  <si>
    <t>Δημοτική Κοινότητα Ροδοβανίου</t>
  </si>
  <si>
    <t>Δημοτική Κοινότητα Σκάφης</t>
  </si>
  <si>
    <t>Δημοτική Κοινότητα Σούγιας</t>
  </si>
  <si>
    <t>Δημοτική Κοινότητα Τεμενίων</t>
  </si>
  <si>
    <t>Δημοτική Κοινότητα Κακοδικίου</t>
  </si>
  <si>
    <t>Δημοτική Κοινότητα Κανδάνου (Καντάνου)</t>
  </si>
  <si>
    <t>Δημοτική Κοινότητα Πλεμενιανών</t>
  </si>
  <si>
    <t>Δημοτική Κοινότητα Βοθιανών</t>
  </si>
  <si>
    <t>Δημοτική Κοινότητα Σκλαβοπούλας</t>
  </si>
  <si>
    <t>Δημοτική Κοινότητα Αμυγδαλοκεφαλίου</t>
  </si>
  <si>
    <t>Δημοτική Κοινότητα Βλάτους</t>
  </si>
  <si>
    <t>Δημοτική Κοινότητα Κεφαλίου</t>
  </si>
  <si>
    <t>Δημοτική Κοινότητα Περιβολίων Κισσάμου</t>
  </si>
  <si>
    <t>Δημοτική Κοινότητα Στροβλών</t>
  </si>
  <si>
    <t>Δημοτική Κοινότητα Κισσάμου</t>
  </si>
  <si>
    <t>Δημοτική Κοινότητα Γραμβουσής</t>
  </si>
  <si>
    <t>Δημοτική Κοινότητα Καλαθενών</t>
  </si>
  <si>
    <t>Δημοτική Κοινότητα Καλλεργιανών</t>
  </si>
  <si>
    <t>Δημοτική Κοινότητα Κουκουναράς</t>
  </si>
  <si>
    <t>Δημοτική Κοινότητα Λουσακιών</t>
  </si>
  <si>
    <t>Δημοτική Κοινότητα Πολυρρηνίας</t>
  </si>
  <si>
    <t>Δημοτική Κοινότητα Σηρικαρίου</t>
  </si>
  <si>
    <t>Δημοτική Κοινότητα Βουλγάρω</t>
  </si>
  <si>
    <t>Δημοτική Κοινότητα Δραπανιά</t>
  </si>
  <si>
    <t>Δημοτική Κοινότητα Καλουδιανών</t>
  </si>
  <si>
    <t>Δημοτική Κοινότητα Μαλαθύρου</t>
  </si>
  <si>
    <t>Δημοτική Κοινότητα Περβολακίων</t>
  </si>
  <si>
    <t>Δημοτική Κοινότητα Ποταμίδας</t>
  </si>
  <si>
    <t>Δημοτική Κοινότητα Σασάλου</t>
  </si>
  <si>
    <t>Δημοτική Κοινότητα Σφακοπηγαδίου</t>
  </si>
  <si>
    <t>Δημοτική Κοινότητα Τοπολίων</t>
  </si>
  <si>
    <t>Δημοτική Κοινότητα Φαλελιανών</t>
  </si>
  <si>
    <t>Δημοτική Κοινότητα Χαιρεθιανών</t>
  </si>
  <si>
    <t>Δημοτική Κοινότητα Ανώσκελης</t>
  </si>
  <si>
    <t>Δημοτική Κοινότητα Βουκολιών</t>
  </si>
  <si>
    <t>Δημοτική Κοινότητα Κακοπέτρου</t>
  </si>
  <si>
    <t>Δημοτική Κοινότητα Νέου Χωρίου Κυδωνίας</t>
  </si>
  <si>
    <t>Δημοτική Κοινότητα Νεριανών</t>
  </si>
  <si>
    <t>Δημοτική Κοινότητα Παλαιών Ρουμάτων</t>
  </si>
  <si>
    <t>Δημοτική Κοινότητα Πολεμαρχίου</t>
  </si>
  <si>
    <t>Δημοτική Κοινότητα Ταυρωνίτου</t>
  </si>
  <si>
    <t>Δημοτική Κοινότητα Αφράτων</t>
  </si>
  <si>
    <t>Δημοτική Κοινότητα Βουβών</t>
  </si>
  <si>
    <t>Δημοτική Κοινότητα Δελιανών</t>
  </si>
  <si>
    <t>Δημοτική Κοινότητα Δρακόνας</t>
  </si>
  <si>
    <t>Δημοτική Κοινότητα Ζυμπραγού</t>
  </si>
  <si>
    <t>Δημοτική Κοινότητα Καλυδονίας</t>
  </si>
  <si>
    <t>Δημοτική Κοινότητα Καμισιανών</t>
  </si>
  <si>
    <t>Δημοτική Κοινότητα Καρών Κισσάμου</t>
  </si>
  <si>
    <t>Δημοτική Κοινότητα Κολυμβαρίου</t>
  </si>
  <si>
    <t>Δημοτική Κοινότητα Νοχιών</t>
  </si>
  <si>
    <t>Δημοτική Κοινότητα Πανεθήμου</t>
  </si>
  <si>
    <t>Δημοτική Κοινότητα Ραβδούχας</t>
  </si>
  <si>
    <t>Δημοτική Κοινότητα Ροδωπού</t>
  </si>
  <si>
    <t>Δημοτική Κοινότητα Αλικιανού</t>
  </si>
  <si>
    <t>Δημοτική Κοινότητα Καράνου (Καρών)</t>
  </si>
  <si>
    <t>Δημοτική Κοινότητα Κουφού</t>
  </si>
  <si>
    <t>Δημοτική Κοινότητα Λάκκων</t>
  </si>
  <si>
    <t>Δημοτική Κοινότητα Μεσκλών</t>
  </si>
  <si>
    <t>Δημοτική Κοινότητα Ορθουνίου</t>
  </si>
  <si>
    <t>Δημοτική Κοινότητα Πρασέ</t>
  </si>
  <si>
    <t>Δημοτική Κοινότητα Σέμπρωνα</t>
  </si>
  <si>
    <t>Δημοτική Κοινότητα Σκινέ</t>
  </si>
  <si>
    <t>Δημοτική Κοινότητα Φουρνέ</t>
  </si>
  <si>
    <t>Δημοτική Κοινότητα Ψαθογιάννου</t>
  </si>
  <si>
    <t>Δημοτική Κοινότητα Βλαχερωνιτίσσης</t>
  </si>
  <si>
    <t>Δημοτική Κοινότητα Βρυσών Κυδωνίας</t>
  </si>
  <si>
    <t>Δημοτική Κοινότητα Ζουνακίου</t>
  </si>
  <si>
    <t>Δημοτική Κοινότητα Κοντομαρίου</t>
  </si>
  <si>
    <t>Δημοτική Κοινότητα Μάλεμε</t>
  </si>
  <si>
    <t>Δημοτική Κοινότητα Μανολιοπούλου</t>
  </si>
  <si>
    <t>Δημοτική Κοινότητα Ντερέ</t>
  </si>
  <si>
    <t>Δημοτική Κοινότητα Ξαμουδοχωρίου</t>
  </si>
  <si>
    <t>Δημοτική Κοινότητα Πλατανιά</t>
  </si>
  <si>
    <t>Δημοτική Κοινότητα Σιριλίου</t>
  </si>
  <si>
    <t>Δημοτική Κοινότητα Αγίας Ρουμέλης</t>
  </si>
  <si>
    <t>Δημοτική Κοινότητα Ασκύφου</t>
  </si>
  <si>
    <t>Δημοτική Κοινότητα Ασφένδου</t>
  </si>
  <si>
    <t>Δημοτική Κοινότητα Ίμπρου</t>
  </si>
  <si>
    <t>Δημοτική Κοινότητα Πατσιανού</t>
  </si>
  <si>
    <t>Δημοτική Κοινότητα Χώρας Σφακίων</t>
  </si>
  <si>
    <t>Δημοτική Κοινότητα Αρωνίου</t>
  </si>
  <si>
    <t>Δημοτική Κοινότητα Κουνουπιδιανών</t>
  </si>
  <si>
    <t>Δημοτική Κοινότητα Μουζουρά</t>
  </si>
  <si>
    <t>Δημοτική Κοινότητα Χωρδακίου</t>
  </si>
  <si>
    <t>Δημοτική Κοινότητα Νεροκούρου</t>
  </si>
  <si>
    <t>Δημοτική Κοινότητα Περιβολίων Κυδωνίας</t>
  </si>
  <si>
    <t>Δημοτική Κοινότητα Βαμβακοπούλου</t>
  </si>
  <si>
    <t>Δημοτική Κοινότητα Βαρύπετρου</t>
  </si>
  <si>
    <t>Δημοτική Κοινότητα Θερίσου</t>
  </si>
  <si>
    <t>Δημοτική Κοινότητα Κάμπων</t>
  </si>
  <si>
    <t>Δημοτική Κοινότητα Κοντοπούλων</t>
  </si>
  <si>
    <t>Δημοτική Κοινότητα Μαλάξας</t>
  </si>
  <si>
    <t>Δημοτική Κοινότητα Παππαδιανών</t>
  </si>
  <si>
    <t>Δημοτική Κοινότητα Πλατυβόλας</t>
  </si>
  <si>
    <t>Δημοτική Κοινότητα Δαράτσου</t>
  </si>
  <si>
    <t>Δημοτική Κοινότητα Σταλού</t>
  </si>
  <si>
    <t>Δημοτική Κοινότητα Σούδας</t>
  </si>
  <si>
    <t>Δημοτική Κοινότητα Απτέρων</t>
  </si>
  <si>
    <t>Δημοτική Κοινότητα Τσικαλαριών</t>
  </si>
  <si>
    <t>Δημοτική Κοινότητα Χανίων</t>
  </si>
  <si>
    <t>Δημοτική Κοινότητα Ρωγών</t>
  </si>
  <si>
    <t>ΔΗΜΟΤΙΚΗ ΕΝΟΤΗΤΑ ΚΑΤΩ ΝΕΥΡΟΚΟΠΙΟΥ</t>
  </si>
  <si>
    <t>ΔΗΜΟΤΙΚΗ ΕΝΟΤΗΤΑ ΣΑΜΟΘΡΑΚΗΣ</t>
  </si>
  <si>
    <t>ΔΗΜΟΤΙΚΗ ΕΝΟΤΗΤΑ ΘΑΣΟΥ</t>
  </si>
  <si>
    <t>ΔΗΜΟΤΙΚΗ ΕΝΟΤΗΤΑ ΤΟΠΕΙΡΟΥ</t>
  </si>
  <si>
    <t>ΔΗΜΟΤΙΚΗ ΕΝΟΤΗΤΑ ΚΑΛΑΜΑΡΙΑΣ</t>
  </si>
  <si>
    <t>ΔΗΜΟΤΙΚΗ ΕΝΟΤΗΤΑ ΒΕΛΒΕΝΤΟΥ</t>
  </si>
  <si>
    <t>ΔΗΜΟΤΙΚΗ ΕΝΟΤΗΤΑ ΣΚΟΠΕΛΟΥ</t>
  </si>
  <si>
    <t>ΔΗΜΟΤΙΚΗ ΕΝΟΤΗΤΑ ΑΛΟΝΝΗΣΟΥ</t>
  </si>
  <si>
    <t>ΔΗΜΟΤΙΚΗ ΕΝΟΤΗΤΑ ΣΚΙΑΘΟΥ</t>
  </si>
  <si>
    <t>ΔΗΜΟΤΙΚΗ ΕΝΟΤΗΤΑ ΙΘΑΚΗΣ</t>
  </si>
  <si>
    <t>ΔΗΜΟΤΙΚΗ ΕΝΟΤΗΤΑ ΠΑΞΩΝ</t>
  </si>
  <si>
    <t>ΔΗΜΟΤΙΚΗ ΕΝΟΤΗΤΑ ΜΕΓΑΝΗΣΙΟΥ</t>
  </si>
  <si>
    <t>ΔΗΜΟΤΙΚΗ ΕΝΟΤΗΤΑ ΘΕΡΜΟΥ</t>
  </si>
  <si>
    <t>ΔΗΜΟΤΙΚΗ ΕΝΟΤΗΤΑ ΣΚΥΡΟΥ</t>
  </si>
  <si>
    <t>ΔΗΜΟΤΙΚΗ ΕΝΟΤΗΤΑ ΗΡΑΚΛΕΙΟΥ</t>
  </si>
  <si>
    <t>ΔΗΜΟΤΙΚΗ ΕΝΟΤΗΤΑ ΒΡΙΛΗΣΣΙΩΝ</t>
  </si>
  <si>
    <t>ΔΗΜΟΤΙΚΗ ΕΝΟΤΗΤΑ ΑΜΑΡΟΥΣΙΟΥ</t>
  </si>
  <si>
    <t>ΔΗΜΟΤΙΚΗ ΕΝΟΤΗΤΑ ΑΓΙΑΣ ΠΑΡΑΣΚΕΥΗΣ</t>
  </si>
  <si>
    <t>ΔΗΜΟΤΙΚΗ ΕΝΟΤΗΤΑ ΜΕΤΑΜΟΡΦΩΣΕΩΣ</t>
  </si>
  <si>
    <t>ΔΗΜΟΤΙΚΗ ΕΝΟΤΗΤΑ ΝΕΑΣ ΙΩΝΙΑΣ</t>
  </si>
  <si>
    <t>ΔΗΜΟΤΙΚΗ ΕΝΟΤΗΤΑ ΧΑΛΑΝΔΡΙΟΥ</t>
  </si>
  <si>
    <t>ΔΗΜΟΤΙΚΗ ΕΝΟΤΗΤΑ ΑΓΙΑΣ ΒΑΡΒΑΡΑΣ</t>
  </si>
  <si>
    <t>ΔΗΜΟΤΙΚΗ ΕΝΟΤΗΤΑ ΑΙΓΑΛΕΩ</t>
  </si>
  <si>
    <t>ΔΗΜΟΤΙΚΗ ΕΝΟΤΗΤΑ ΙΛΙΟΥ</t>
  </si>
  <si>
    <t>ΔΗΜΟΤΙΚΗ ΕΝΟΤΗΤΑ ΠΕΤΡΟΥΠΟΛΕΩΣ</t>
  </si>
  <si>
    <t>ΔΗΜΟΤΙΚΗ ΕΝΟΤΗΤΑ ΧΑΪΔΑΡΙΟΥ</t>
  </si>
  <si>
    <t>ΔΗΜΟΤΙΚΗ ΕΝΟΤΗΤΑ ΠΕΡΙΣΤΕΡΙΟΥ</t>
  </si>
  <si>
    <t>ΔΗΜΟΤΙΚΗ ΕΝΟΤΗΤΑ ΑΘΗΝΑΙΩΝ</t>
  </si>
  <si>
    <t>ΔΗΜΟΤΙΚΗ ΕΝΟΤΗΤΑ ΒΥΡΩΝΟΣ</t>
  </si>
  <si>
    <t>ΔΗΜΟΤΙΚΗ ΕΝΟΤΗΤΑ ΓΑΛΑΤΣΙΟΥ</t>
  </si>
  <si>
    <t>ΔΗΜΟΤΙΚΗ ΕΝΟΤΗΤΑ ΖΩΓΡΑΦΟΥ</t>
  </si>
  <si>
    <t>ΔΗΜΟΤΙΚΗ ΕΝΟΤΗΤΑ ΗΛΙΟΥΠΟΛΕΩΣ</t>
  </si>
  <si>
    <t>ΔΗΜΟΤΙΚΗ ΕΝΟΤΗΤΑ ΚΑΙΣΑΡΙΑΝΗΣ</t>
  </si>
  <si>
    <t>ΔΗΜΟΤΙΚΗ ΕΝΟΤΗΤΑ ΑΓΙΟΥ ΔΗΜΗΤΡΙΟΥ</t>
  </si>
  <si>
    <t>ΔΗΜΟΤΙΚΗ ΕΝΟΤΗΤΑ ΑΛΙΜΟΥ</t>
  </si>
  <si>
    <t>ΔΗΜΟΤΙΚΗ ΕΝΟΤΗΤΑ ΓΛΥΦΑΔΑΣ</t>
  </si>
  <si>
    <t>ΔΗΜΟΤΙΚΗ ΕΝΟΤΗΤΑ ΚΑΛΛΙΘΕΑΣ</t>
  </si>
  <si>
    <t>ΔΗΜΟΤΙΚΗ ΕΝΟΤΗΤΑ ΝΕΑΣ ΣΜΥΡΝΗΣ</t>
  </si>
  <si>
    <t>ΔΗΜΟΤΙΚΗ ΕΝΟΤΗΤΑ ΠΑΛΑΙΟΥ ΦΑΛΗΡΟΥ</t>
  </si>
  <si>
    <t>ΔΗΜΟΤΙΚΗ ΕΝΟΤΗΤΑ ΚΟΡΥΔΑΛΛΟΥ</t>
  </si>
  <si>
    <t>ΔΗΜΟΤΙΚΗ ΕΝΟΤΗΤΑ ΠΕΙΡΑΙΩΣ</t>
  </si>
  <si>
    <t>ΔΗΜΟΤΙΚΗ ΕΝΟΤΗΤΑ ΠΕΡΑΜΑΤΟΣ</t>
  </si>
  <si>
    <t>ΔΗΜΟΤΙΚΗ ΕΝΟΤΗΤΑ ΑΓΚΙΣΤΡΙΟΥ</t>
  </si>
  <si>
    <t>ΔΗΜΟΤΙΚΗ ΕΝΟΤΗΤΑ ΑΙΓΙΝΑΣ</t>
  </si>
  <si>
    <t>ΔΗΜΟΤΙΚΗ ΕΝΟΤΗΤΑ ΠΟΡΟΥ</t>
  </si>
  <si>
    <t>ΔΗΜΟΤΙΚΗ ΕΝΟΤΗΤΑ ΣΠΕΤΣΩΝ</t>
  </si>
  <si>
    <t>ΔΗΜΟΤΙΚΗ ΕΝΟΤΗΤΑ ΥΔΡΑΣ</t>
  </si>
  <si>
    <t>ΔΗΜΟΤΙΚΗ ΕΝΟΤΗΤΑ ΚΡΩΠΙΑΣ</t>
  </si>
  <si>
    <t>ΔΗΜΟΤΙΚΗ ΕΝΟΤΗΤΑ ΜΑΡΚΟΠΟΥΛΟΥ ΜΕΣΟΓΑΙΑΣ</t>
  </si>
  <si>
    <t>ΔΗΜΟΤΙΚΗ ΕΝΟΤΗΤΑ ΑΣΠΡΟΠΥΡΓΟΥ</t>
  </si>
  <si>
    <t>ΔΗΜΟΤΙΚΗ ΕΝΟΤΗΤΑ ΒΟΡΕΙΑΣ ΚΥΝΟΥΡΙΑΣ</t>
  </si>
  <si>
    <t>ΔΗΜΟΤΙΚΗ ΕΝΟΤΗΤΑ ΝΕΜΕΑΣ</t>
  </si>
  <si>
    <t>ΔΗΜΟΤΙΚΗ ΕΝΟΤΗΤΑ ΕΛΑΦΟΝΗΣΟΥ</t>
  </si>
  <si>
    <t>ΔΗΜΟΤΙΚΗ ΕΝΟΤΗΤΑ ΦΟΥΡΝΩΝ ΚΟΡΣΕΩΝ</t>
  </si>
  <si>
    <t>ΔΗΜΟΤΙΚΗ ΕΝΟΤΗΤΑ ΑΓΙΟΥ ΕΥΣΤΡΑΤΙΟΥ</t>
  </si>
  <si>
    <t>ΔΗΜΟΤΙΚΗ ΕΝΟΤΗΤΑ ΟΙΝΟΥΣΣΩΝ</t>
  </si>
  <si>
    <t>ΔΗΜΟΤΙΚΗ ΕΝΟΤΗΤΑ ΗΡΩΙΚΗΣ ΝΗΣΟΥ ΨΑΡΩΝ</t>
  </si>
  <si>
    <t>ΔΗΜΟΤΙΚΗ ΕΝΟΤΗΤΑ ΒΙΑΝΝΟΥ</t>
  </si>
  <si>
    <t>ΔΗΜΟΤΙΚΗ ΕΝΟΤΗΤΑ ΟΡΟΠΕΔΙΟΥ ΛΑΣΙΘΙΟΥ</t>
  </si>
  <si>
    <t>ΔΗΜΟΤΙΚΗ ΕΝΟΤΗΤΑ ΑΝΩΓΕΙΩΝ</t>
  </si>
  <si>
    <t>ΔΗΜΟΤΙΚΗ ΕΝΟΤΗΤΑ ΓΑΥΔΟΥ</t>
  </si>
  <si>
    <t>ΔΗΜΟΤΙΚΗ ΕΝΟΤΗΤΑ ΣΦΑΚΙΩΝ</t>
  </si>
  <si>
    <t>ΔΗΜΟΤΙΚΗ ΕΝΟΤΗΤΑ ΑΝΑΦΗΣ</t>
  </si>
  <si>
    <t>ΔΗΜΟΤΙΚΗ ΕΝΟΤΗΤΑ ΙΗΤΩΝ</t>
  </si>
  <si>
    <t>ΔΗΜΟΤΙΚΗ ΕΝΟΤΗΤΑ ΣΙΚΙΝΟΥ</t>
  </si>
  <si>
    <t>ΔΗΜΟΤΙΚΗ ΕΝΟΤΗΤΑ ΦΟΛΕΓΑΝΔΡΟΥ</t>
  </si>
  <si>
    <t>ΔΗΜΟΤΙΚΗ ΕΝΟΤΗΤΑ ΑΓΑΘΟΝΗΣΙΟΥ</t>
  </si>
  <si>
    <t>ΔΗΜΟΤΙΚΗ ΕΝΟΤΗΤΑ ΑΣΤΥΠΑΛΑΙΑΣ</t>
  </si>
  <si>
    <t>ΔΗΜΟΤΙΚΗ ΕΝΟΤΗΤΑ ΚΑΛΥΜΝΙΩΝ</t>
  </si>
  <si>
    <t>ΔΗΜΟΤΙΚΗ ΕΝΟΤΗΤΑ ΛΕΙΨΩΝ</t>
  </si>
  <si>
    <t>ΔΗΜΟΤΙΚΗ ΕΝΟΤΗΤΑ ΛΕΡΟΥ</t>
  </si>
  <si>
    <t>ΔΗΜΟΤΙΚΗ ΕΝΟΤΗΤΑ ΠΑΤΜΟΥ</t>
  </si>
  <si>
    <t>ΔΗΜΟΤΙΚΗ ΕΝΟΤΗΤΑ ΗΡΩΙΚΗΣ ΝΗΣΟΥ ΚΑΣΟΥ</t>
  </si>
  <si>
    <t>ΔΗΜΟΤΙΚΗ ΕΝΟΤΗΤΑ ΚΕΑΣ</t>
  </si>
  <si>
    <t>ΔΗΜΟΤΙΚΗ ΕΝΟΤΗΤΑ ΚΥΘΝΟΥ</t>
  </si>
  <si>
    <t>ΔΗΜΟΤΙΚΗ ΕΝΟΤΗΤΑ ΝΙΣΥΡΟΥ</t>
  </si>
  <si>
    <t>ΔΗΜΟΤΙΚΗ ΕΝΟΤΗΤΑ ΚΙΜΩΛΟΥ</t>
  </si>
  <si>
    <t>ΔΗΜΟΤΙΚΗ ΕΝΟΤΗΤΑ ΜΗΛΟΥ</t>
  </si>
  <si>
    <t>ΔΗΜΟΤΙΚΗ ΕΝΟΤΗΤΑ ΣΕΡΙΦΟΥ</t>
  </si>
  <si>
    <t>ΔΗΜΟΤΙΚΗ ΕΝΟΤΗΤΑ ΣΙΦΝΟΥ</t>
  </si>
  <si>
    <t>ΔΗΜΟΤΙΚΗ ΕΝΟΤΗΤΑ ΜΥΚΟΝΟΥ</t>
  </si>
  <si>
    <t>ΔΗΜΟΤΙΚΗ ΕΝΟΤΗΤΑ ΑΜΟΡΓΟΥ</t>
  </si>
  <si>
    <t>ΔΗΜΟΤΙΚΗ ΕΝΟΤΗΤΑ ΑΝΤΙΠΑΡΟΥ</t>
  </si>
  <si>
    <t>ΔΗΜΟΤΙΚΗ ΕΝΟΤΗΤΑ ΠΑΡΟΥ</t>
  </si>
  <si>
    <t>ΔΗΜΟΤΙΚΗ ΕΝΟΤΗΤΑ ΜΕΓΙΣΤΗΣ</t>
  </si>
  <si>
    <t>ΔΗΜΟΤΙΚΗ ΕΝΟΤΗΤΑ ΣΥΜΗΣ</t>
  </si>
  <si>
    <t>ΔΗΜΟΤΙΚΗ ΕΝΟΤΗΤΑ ΤΗΛΟΥ</t>
  </si>
  <si>
    <t>ΔΗΜΟΤΙΚΗ ΕΝΟΤΗΤΑ ΧΑΛΚΗΣ</t>
  </si>
  <si>
    <t>Δημοτική Κοινότητα Κολοκυνθούς</t>
  </si>
  <si>
    <t>3. ΔΗΜΟΣ ΛΙΜΝΗΣ ΠΛΑΣΤΗΡΑ (Έδρα: Μορφοβούνι Ιστορική Έδρα: Μεσενικόλα)</t>
  </si>
  <si>
    <t>4. ΔΗΜΟΣ ΜΑΡΩΝΕΙΑΣ - ΣΑΠΩΝ (Έδρα: Σάπες Ιστορική Έδρα: Μαρώνεια)</t>
  </si>
  <si>
    <t>Δημοτική Κοινότητα Αχελινάδας</t>
  </si>
  <si>
    <t>Δημοτική Κοινότητα Κούκου</t>
  </si>
  <si>
    <t>δ. ΔΗΜΟΤΙΚΗ ΕΝΟΤΗΤΑ ΛΟΥΤΡΟΠΟΛΕΩΣ ΘΕΡΜΗΣ</t>
  </si>
  <si>
    <t>Δημοτική Κοινότητα Ηλιόλουστου</t>
  </si>
  <si>
    <t>Δημοτική Κοινότητα Κρυονέρου</t>
  </si>
  <si>
    <t>ΥΠΟΨΗΦΙΟΙ ΣΥΜΒΟΥΛΟΙ ΔΗΜΟΤΙΚΩΝ ΣΥΜΒΟΥΛΙΩΝ</t>
  </si>
  <si>
    <t>Ποσόστωση φύλων</t>
  </si>
  <si>
    <t>ΕΔΡΕΣ (ΕΛΑΧΙΣΤΟΣ αριθμός υποψηφίων συνδυασμού)</t>
  </si>
  <si>
    <t>ΜΕΓΙΣΤΟΣ αριθμός υποψηφίων συνδυασμού</t>
  </si>
  <si>
    <t>Ελάχιστος αριθμός υποψηφίων από κάθε φύλο του ΕΛΑΧΙΣΤΟΥ αριθμού υποψηφίων συνδυασμού</t>
  </si>
  <si>
    <t>Ελάχιστος αριθμός υποψηφίων από κάθε φύλο του ΜΕΓΙΣΤΟΥ αριθμού υποψηφίων συνδυασμού</t>
  </si>
  <si>
    <t>60% ΔΗΜΟΤΙΚΩΝ ΚΟΙΝΟΤΗΤΩΝ</t>
  </si>
  <si>
    <t>ΔΗΜΟΤΙΚΗ ΕΝΟΤΗΤΑ ΠΑΛΙΚΗΣ</t>
  </si>
  <si>
    <t>ΜΕΓΙΣΤΟΣ αριθμός σταυρών προτίμησης</t>
  </si>
  <si>
    <t>ΥΠΟΨΗΦΙΟΙ ΣΥΜΒΟΥΛΟΙ / ΠΡΟΕΔΡΟΙ ΔΗΜΟΤΙΚΩΝ ΚΟΙΝΟΤΗΤΩΝ</t>
  </si>
  <si>
    <t>Μόνιμος Πληθυσμός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</si>
</sst>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9" x14ac:knownFonts="1">
    <font>
      <sz val="10"/>
      <name val="Arial"/>
      <charset val="161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name val="Arial"/>
      <family val="2"/>
      <charset val="161"/>
    </font>
    <font>
      <sz val="11"/>
      <name val="Times New Roman"/>
      <family val="1"/>
      <charset val="161"/>
    </font>
    <font>
      <b/>
      <sz val="11"/>
      <name val="Times New Roman"/>
      <family val="1"/>
      <charset val="161"/>
    </font>
    <font>
      <u/>
      <sz val="10"/>
      <color indexed="12"/>
      <name val="Arial"/>
      <family val="2"/>
      <charset val="161"/>
    </font>
    <font>
      <sz val="10"/>
      <name val="Arial"/>
      <family val="2"/>
      <charset val="161"/>
    </font>
    <font>
      <b/>
      <sz val="11"/>
      <color indexed="10"/>
      <name val="Times New Roman"/>
      <family val="1"/>
      <charset val="161"/>
    </font>
    <font>
      <b/>
      <sz val="11"/>
      <color indexed="12"/>
      <name val="Times New Roman"/>
      <family val="1"/>
      <charset val="161"/>
    </font>
    <font>
      <b/>
      <sz val="8"/>
      <color indexed="81"/>
      <name val="Tahoma"/>
      <family val="2"/>
      <charset val="161"/>
    </font>
    <font>
      <sz val="8"/>
      <color indexed="81"/>
      <name val="Tahoma"/>
      <family val="2"/>
      <charset val="161"/>
    </font>
    <font>
      <b/>
      <sz val="10"/>
      <color indexed="81"/>
      <name val="Tahoma"/>
      <family val="2"/>
      <charset val="161"/>
    </font>
    <font>
      <b/>
      <sz val="10"/>
      <name val="Arial"/>
      <family val="2"/>
      <charset val="161"/>
    </font>
    <font>
      <sz val="12"/>
      <name val="Times New Roman"/>
      <family val="1"/>
      <charset val="161"/>
    </font>
    <font>
      <b/>
      <sz val="12"/>
      <name val="Times New Roman"/>
      <family val="1"/>
      <charset val="161"/>
    </font>
    <font>
      <b/>
      <sz val="12"/>
      <color indexed="10"/>
      <name val="Times New Roman"/>
      <family val="1"/>
      <charset val="161"/>
    </font>
    <font>
      <b/>
      <sz val="10"/>
      <color indexed="10"/>
      <name val="Arial"/>
      <family val="2"/>
      <charset val="161"/>
    </font>
    <font>
      <b/>
      <sz val="12"/>
      <color indexed="12"/>
      <name val="Times New Roman"/>
      <family val="1"/>
      <charset val="161"/>
    </font>
    <font>
      <b/>
      <sz val="10"/>
      <color indexed="12"/>
      <name val="Arial"/>
      <family val="2"/>
      <charset val="161"/>
    </font>
    <font>
      <b/>
      <sz val="12"/>
      <color indexed="12"/>
      <name val="Arial"/>
      <family val="2"/>
      <charset val="161"/>
    </font>
    <font>
      <b/>
      <sz val="12"/>
      <color indexed="10"/>
      <name val="Arial"/>
      <family val="2"/>
      <charset val="161"/>
    </font>
    <font>
      <sz val="11"/>
      <name val="Arial"/>
      <family val="2"/>
      <charset val="161"/>
    </font>
    <font>
      <sz val="12"/>
      <color indexed="12"/>
      <name val="Times New Roman"/>
      <family val="1"/>
      <charset val="161"/>
    </font>
    <font>
      <b/>
      <sz val="12"/>
      <color indexed="64"/>
      <name val="Times New Roman"/>
      <family val="1"/>
      <charset val="161"/>
    </font>
    <font>
      <b/>
      <sz val="12"/>
      <color indexed="81"/>
      <name val="Times New Roman"/>
      <family val="1"/>
      <charset val="161"/>
    </font>
    <font>
      <b/>
      <u/>
      <sz val="8"/>
      <color indexed="81"/>
      <name val="Tahoma"/>
      <family val="2"/>
      <charset val="161"/>
    </font>
    <font>
      <sz val="12"/>
      <color indexed="10"/>
      <name val="Times New Roman"/>
      <family val="1"/>
      <charset val="161"/>
    </font>
    <font>
      <sz val="10"/>
      <name val="Arial"/>
      <family val="2"/>
      <charset val="161"/>
    </font>
    <font>
      <sz val="9"/>
      <color indexed="81"/>
      <name val="Tahoma"/>
      <family val="2"/>
      <charset val="161"/>
    </font>
    <font>
      <b/>
      <sz val="9"/>
      <color indexed="81"/>
      <name val="Tahoma"/>
      <family val="2"/>
      <charset val="161"/>
    </font>
    <font>
      <b/>
      <sz val="11"/>
      <color indexed="81"/>
      <name val="Times New Roman"/>
      <family val="1"/>
      <charset val="161"/>
    </font>
    <font>
      <sz val="10"/>
      <color indexed="64"/>
      <name val="Arial"/>
      <family val="2"/>
      <charset val="161"/>
    </font>
    <font>
      <sz val="11"/>
      <color indexed="12"/>
      <name val="Times New Roman"/>
      <family val="1"/>
      <charset val="161"/>
    </font>
    <font>
      <sz val="11"/>
      <color theme="1"/>
      <name val="Calibri"/>
      <family val="2"/>
      <charset val="161"/>
      <scheme val="minor"/>
    </font>
    <font>
      <sz val="12"/>
      <color rgb="FF00B050"/>
      <name val="Times New Roman"/>
      <family val="1"/>
      <charset val="161"/>
    </font>
    <font>
      <sz val="12"/>
      <color theme="9"/>
      <name val="Times New Roman"/>
      <family val="1"/>
      <charset val="161"/>
    </font>
    <font>
      <sz val="12"/>
      <color rgb="FFFF0000"/>
      <name val="Times New Roman"/>
      <family val="1"/>
      <charset val="161"/>
    </font>
  </fonts>
  <fills count="1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lightGray"/>
    </fill>
    <fill>
      <patternFill patternType="solid">
        <fgColor indexed="65"/>
        <bgColor indexed="64"/>
      </patternFill>
    </fill>
    <fill>
      <patternFill patternType="solid">
        <fgColor indexed="10"/>
        <bgColor indexed="64"/>
      </patternFill>
    </fill>
    <fill>
      <patternFill patternType="gray06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medium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mediumDash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Dashed">
        <color indexed="64"/>
      </right>
      <top/>
      <bottom/>
      <diagonal/>
    </border>
    <border>
      <left style="thin">
        <color indexed="64"/>
      </left>
      <right style="mediumDashed">
        <color indexed="64"/>
      </right>
      <top style="hair">
        <color indexed="64"/>
      </top>
      <bottom style="hair">
        <color indexed="64"/>
      </bottom>
      <diagonal/>
    </border>
    <border>
      <left style="mediumDashed">
        <color indexed="64"/>
      </left>
      <right/>
      <top/>
      <bottom/>
      <diagonal/>
    </border>
    <border>
      <left style="double">
        <color auto="1"/>
      </left>
      <right style="thin">
        <color indexed="64"/>
      </right>
      <top style="double">
        <color auto="1"/>
      </top>
      <bottom style="thin">
        <color indexed="64"/>
      </bottom>
      <diagonal/>
    </border>
    <border>
      <left style="thin">
        <color indexed="64"/>
      </left>
      <right/>
      <top style="double">
        <color auto="1"/>
      </top>
      <bottom style="thin">
        <color indexed="64"/>
      </bottom>
      <diagonal/>
    </border>
    <border>
      <left style="mediumDashed">
        <color indexed="64"/>
      </left>
      <right/>
      <top style="double">
        <color auto="1"/>
      </top>
      <bottom style="thin">
        <color indexed="64"/>
      </bottom>
      <diagonal/>
    </border>
    <border>
      <left/>
      <right/>
      <top style="double">
        <color auto="1"/>
      </top>
      <bottom style="thin">
        <color indexed="64"/>
      </bottom>
      <diagonal/>
    </border>
    <border>
      <left/>
      <right style="mediumDashed">
        <color indexed="64"/>
      </right>
      <top style="double">
        <color auto="1"/>
      </top>
      <bottom style="thin">
        <color indexed="64"/>
      </bottom>
      <diagonal/>
    </border>
    <border>
      <left style="mediumDashed">
        <color indexed="64"/>
      </left>
      <right style="thin">
        <color indexed="64"/>
      </right>
      <top style="double">
        <color auto="1"/>
      </top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double">
        <color auto="1"/>
      </top>
      <bottom style="thin">
        <color indexed="64"/>
      </bottom>
      <diagonal/>
    </border>
    <border>
      <left/>
      <right style="double">
        <color auto="1"/>
      </right>
      <top style="double">
        <color auto="1"/>
      </top>
      <bottom style="thin">
        <color indexed="64"/>
      </bottom>
      <diagonal/>
    </border>
    <border>
      <left style="double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auto="1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 style="dotted">
        <color indexed="64"/>
      </right>
      <top/>
      <bottom style="dotted">
        <color indexed="64"/>
      </bottom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 style="dotted">
        <color indexed="64"/>
      </right>
      <top/>
      <bottom style="double">
        <color auto="1"/>
      </bottom>
      <diagonal/>
    </border>
    <border>
      <left style="mediumDashed">
        <color indexed="64"/>
      </left>
      <right style="thin">
        <color indexed="64"/>
      </right>
      <top style="hair">
        <color indexed="64"/>
      </top>
      <bottom style="double">
        <color auto="1"/>
      </bottom>
      <diagonal/>
    </border>
    <border>
      <left/>
      <right style="mediumDashed">
        <color indexed="64"/>
      </right>
      <top/>
      <bottom style="double">
        <color auto="1"/>
      </bottom>
      <diagonal/>
    </border>
    <border>
      <left style="mediumDashed">
        <color indexed="64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Dash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Dashed">
        <color indexed="64"/>
      </left>
      <right style="thin">
        <color indexed="64"/>
      </right>
      <top style="hair">
        <color indexed="64"/>
      </top>
      <bottom/>
      <diagonal/>
    </border>
    <border>
      <left style="double">
        <color auto="1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mediumDashed">
        <color indexed="64"/>
      </left>
      <right style="thin">
        <color indexed="64"/>
      </right>
      <top style="thin">
        <color indexed="64"/>
      </top>
      <bottom style="double">
        <color auto="1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Dashed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29" fillId="0" borderId="0"/>
    <xf numFmtId="0" fontId="8" fillId="0" borderId="0"/>
    <xf numFmtId="0" fontId="8" fillId="0" borderId="0"/>
    <xf numFmtId="0" fontId="35" fillId="0" borderId="0"/>
    <xf numFmtId="0" fontId="33" fillId="0" borderId="0"/>
    <xf numFmtId="0" fontId="8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  <xf numFmtId="0" fontId="2" fillId="0" borderId="0"/>
    <xf numFmtId="0" fontId="1" fillId="0" borderId="0"/>
  </cellStyleXfs>
  <cellXfs count="198">
    <xf numFmtId="0" fontId="0" fillId="0" borderId="0" xfId="0"/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16" fillId="1" borderId="1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3" fontId="17" fillId="2" borderId="3" xfId="0" applyNumberFormat="1" applyFont="1" applyFill="1" applyBorder="1" applyAlignment="1">
      <alignment horizontal="center" vertical="center" wrapText="1"/>
    </xf>
    <xf numFmtId="3" fontId="19" fillId="0" borderId="1" xfId="0" applyNumberFormat="1" applyFont="1" applyBorder="1" applyAlignment="1">
      <alignment horizontal="center" vertical="center" wrapText="1"/>
    </xf>
    <xf numFmtId="3" fontId="15" fillId="0" borderId="1" xfId="0" applyNumberFormat="1" applyFont="1" applyBorder="1" applyAlignment="1">
      <alignment horizontal="center" vertical="center" wrapText="1"/>
    </xf>
    <xf numFmtId="3" fontId="15" fillId="0" borderId="2" xfId="0" applyNumberFormat="1" applyFont="1" applyBorder="1" applyAlignment="1">
      <alignment horizontal="center" vertical="center" wrapText="1"/>
    </xf>
    <xf numFmtId="3" fontId="16" fillId="1" borderId="1" xfId="0" applyNumberFormat="1" applyFont="1" applyFill="1" applyBorder="1" applyAlignment="1">
      <alignment horizontal="center"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/>
    </xf>
    <xf numFmtId="0" fontId="17" fillId="2" borderId="6" xfId="0" applyFont="1" applyFill="1" applyBorder="1" applyAlignment="1">
      <alignment horizontal="center" vertical="center"/>
    </xf>
    <xf numFmtId="3" fontId="19" fillId="0" borderId="4" xfId="0" applyNumberFormat="1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3" fontId="16" fillId="0" borderId="4" xfId="0" applyNumberFormat="1" applyFont="1" applyBorder="1" applyAlignment="1">
      <alignment horizontal="center" vertical="center"/>
    </xf>
    <xf numFmtId="3" fontId="15" fillId="0" borderId="4" xfId="0" applyNumberFormat="1" applyFont="1" applyBorder="1" applyAlignment="1">
      <alignment horizontal="center" vertical="center"/>
    </xf>
    <xf numFmtId="3" fontId="15" fillId="0" borderId="7" xfId="0" applyNumberFormat="1" applyFont="1" applyBorder="1" applyAlignment="1">
      <alignment horizontal="center" vertical="center"/>
    </xf>
    <xf numFmtId="3" fontId="17" fillId="2" borderId="5" xfId="0" applyNumberFormat="1" applyFont="1" applyFill="1" applyBorder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17" fillId="2" borderId="5" xfId="0" applyFont="1" applyFill="1" applyBorder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3" fontId="15" fillId="0" borderId="0" xfId="0" applyNumberFormat="1" applyFont="1" applyAlignment="1">
      <alignment horizontal="center" vertical="center"/>
    </xf>
    <xf numFmtId="3" fontId="16" fillId="0" borderId="0" xfId="0" applyNumberFormat="1" applyFont="1" applyAlignment="1">
      <alignment horizontal="center" vertical="center"/>
    </xf>
    <xf numFmtId="0" fontId="16" fillId="6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9" fontId="17" fillId="2" borderId="10" xfId="0" applyNumberFormat="1" applyFont="1" applyFill="1" applyBorder="1" applyAlignment="1">
      <alignment horizontal="center" vertical="center" wrapText="1"/>
    </xf>
    <xf numFmtId="49" fontId="16" fillId="0" borderId="1" xfId="0" applyNumberFormat="1" applyFont="1" applyBorder="1" applyAlignment="1">
      <alignment horizontal="center" vertical="center" wrapText="1"/>
    </xf>
    <xf numFmtId="49" fontId="25" fillId="0" borderId="1" xfId="0" applyNumberFormat="1" applyFont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center" vertical="center" wrapText="1"/>
    </xf>
    <xf numFmtId="49" fontId="25" fillId="1" borderId="1" xfId="0" applyNumberFormat="1" applyFont="1" applyFill="1" applyBorder="1" applyAlignment="1">
      <alignment horizontal="center" vertical="center" wrapText="1"/>
    </xf>
    <xf numFmtId="49" fontId="16" fillId="1" borderId="1" xfId="0" applyNumberFormat="1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49" fontId="25" fillId="1" borderId="9" xfId="0" applyNumberFormat="1" applyFont="1" applyFill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/>
    </xf>
    <xf numFmtId="3" fontId="37" fillId="0" borderId="4" xfId="0" applyNumberFormat="1" applyFont="1" applyBorder="1" applyAlignment="1">
      <alignment horizontal="center" vertical="center"/>
    </xf>
    <xf numFmtId="3" fontId="38" fillId="0" borderId="4" xfId="0" applyNumberFormat="1" applyFont="1" applyBorder="1" applyAlignment="1">
      <alignment horizontal="center" vertical="center"/>
    </xf>
    <xf numFmtId="1" fontId="16" fillId="0" borderId="4" xfId="0" applyNumberFormat="1" applyFont="1" applyBorder="1" applyAlignment="1">
      <alignment horizontal="center" vertical="center"/>
    </xf>
    <xf numFmtId="1" fontId="15" fillId="0" borderId="4" xfId="0" applyNumberFormat="1" applyFont="1" applyBorder="1" applyAlignment="1">
      <alignment horizontal="center" vertical="center"/>
    </xf>
    <xf numFmtId="0" fontId="16" fillId="0" borderId="8" xfId="8" applyFont="1" applyBorder="1" applyAlignment="1">
      <alignment horizontal="center" vertical="center" wrapText="1"/>
    </xf>
    <xf numFmtId="0" fontId="16" fillId="0" borderId="12" xfId="2" applyFont="1" applyBorder="1" applyAlignment="1">
      <alignment horizontal="center" vertical="center" wrapText="1"/>
    </xf>
    <xf numFmtId="3" fontId="17" fillId="2" borderId="13" xfId="0" applyNumberFormat="1" applyFont="1" applyFill="1" applyBorder="1" applyAlignment="1">
      <alignment horizontal="center" vertical="center"/>
    </xf>
    <xf numFmtId="3" fontId="19" fillId="0" borderId="13" xfId="0" applyNumberFormat="1" applyFont="1" applyBorder="1" applyAlignment="1">
      <alignment horizontal="center" vertical="center"/>
    </xf>
    <xf numFmtId="3" fontId="16" fillId="0" borderId="13" xfId="0" applyNumberFormat="1" applyFont="1" applyBorder="1" applyAlignment="1">
      <alignment horizontal="center" vertical="center"/>
    </xf>
    <xf numFmtId="3" fontId="15" fillId="0" borderId="13" xfId="0" applyNumberFormat="1" applyFont="1" applyBorder="1" applyAlignment="1">
      <alignment horizontal="center" vertical="center"/>
    </xf>
    <xf numFmtId="3" fontId="15" fillId="5" borderId="13" xfId="0" applyNumberFormat="1" applyFont="1" applyFill="1" applyBorder="1" applyAlignment="1">
      <alignment horizontal="center" vertical="center"/>
    </xf>
    <xf numFmtId="3" fontId="15" fillId="0" borderId="14" xfId="0" applyNumberFormat="1" applyFont="1" applyBorder="1" applyAlignment="1">
      <alignment horizontal="center" vertical="center"/>
    </xf>
    <xf numFmtId="0" fontId="16" fillId="0" borderId="15" xfId="8" applyFont="1" applyBorder="1" applyAlignment="1">
      <alignment horizontal="center" vertical="center" wrapText="1"/>
    </xf>
    <xf numFmtId="0" fontId="16" fillId="0" borderId="16" xfId="8" applyFont="1" applyBorder="1" applyAlignment="1">
      <alignment horizontal="center" vertical="center" wrapText="1"/>
    </xf>
    <xf numFmtId="3" fontId="17" fillId="2" borderId="17" xfId="0" applyNumberFormat="1" applyFont="1" applyFill="1" applyBorder="1" applyAlignment="1">
      <alignment horizontal="center" vertical="center"/>
    </xf>
    <xf numFmtId="0" fontId="17" fillId="2" borderId="18" xfId="0" applyFont="1" applyFill="1" applyBorder="1" applyAlignment="1">
      <alignment horizontal="center" vertical="center"/>
    </xf>
    <xf numFmtId="3" fontId="19" fillId="0" borderId="17" xfId="0" applyNumberFormat="1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6" fillId="0" borderId="15" xfId="2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3" fontId="16" fillId="0" borderId="17" xfId="0" applyNumberFormat="1" applyFont="1" applyBorder="1" applyAlignment="1">
      <alignment horizontal="center" vertical="center"/>
    </xf>
    <xf numFmtId="3" fontId="15" fillId="0" borderId="17" xfId="0" applyNumberFormat="1" applyFont="1" applyBorder="1" applyAlignment="1">
      <alignment horizontal="center" vertical="center"/>
    </xf>
    <xf numFmtId="3" fontId="15" fillId="0" borderId="18" xfId="0" applyNumberFormat="1" applyFont="1" applyBorder="1" applyAlignment="1">
      <alignment horizontal="center" vertical="center"/>
    </xf>
    <xf numFmtId="3" fontId="16" fillId="0" borderId="18" xfId="0" applyNumberFormat="1" applyFont="1" applyBorder="1" applyAlignment="1">
      <alignment horizontal="center" vertical="center"/>
    </xf>
    <xf numFmtId="3" fontId="24" fillId="0" borderId="17" xfId="0" applyNumberFormat="1" applyFont="1" applyBorder="1" applyAlignment="1">
      <alignment horizontal="center" vertical="center"/>
    </xf>
    <xf numFmtId="3" fontId="38" fillId="0" borderId="19" xfId="0" applyNumberFormat="1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15" fillId="0" borderId="20" xfId="0" applyFont="1" applyBorder="1" applyAlignment="1">
      <alignment horizontal="center" vertical="center"/>
    </xf>
    <xf numFmtId="0" fontId="15" fillId="0" borderId="18" xfId="0" applyFont="1" applyBorder="1" applyAlignment="1">
      <alignment horizontal="center" vertical="center"/>
    </xf>
    <xf numFmtId="3" fontId="38" fillId="0" borderId="17" xfId="0" applyNumberFormat="1" applyFont="1" applyBorder="1" applyAlignment="1">
      <alignment horizontal="center" vertical="center"/>
    </xf>
    <xf numFmtId="3" fontId="38" fillId="0" borderId="18" xfId="0" applyNumberFormat="1" applyFont="1" applyBorder="1" applyAlignment="1">
      <alignment horizontal="center" vertical="center"/>
    </xf>
    <xf numFmtId="1" fontId="19" fillId="0" borderId="20" xfId="0" applyNumberFormat="1" applyFont="1" applyBorder="1" applyAlignment="1">
      <alignment horizontal="center" vertical="center"/>
    </xf>
    <xf numFmtId="1" fontId="19" fillId="0" borderId="18" xfId="0" applyNumberFormat="1" applyFont="1" applyBorder="1" applyAlignment="1">
      <alignment horizontal="center" vertical="center"/>
    </xf>
    <xf numFmtId="1" fontId="16" fillId="0" borderId="20" xfId="0" applyNumberFormat="1" applyFont="1" applyBorder="1" applyAlignment="1">
      <alignment horizontal="center" vertical="center"/>
    </xf>
    <xf numFmtId="1" fontId="16" fillId="0" borderId="18" xfId="0" applyNumberFormat="1" applyFont="1" applyBorder="1" applyAlignment="1">
      <alignment horizontal="center" vertical="center"/>
    </xf>
    <xf numFmtId="1" fontId="15" fillId="0" borderId="20" xfId="0" applyNumberFormat="1" applyFont="1" applyBorder="1" applyAlignment="1">
      <alignment horizontal="center" vertical="center"/>
    </xf>
    <xf numFmtId="1" fontId="15" fillId="0" borderId="18" xfId="0" applyNumberFormat="1" applyFont="1" applyBorder="1" applyAlignment="1">
      <alignment horizontal="center" vertical="center"/>
    </xf>
    <xf numFmtId="1" fontId="24" fillId="0" borderId="20" xfId="0" applyNumberFormat="1" applyFont="1" applyBorder="1" applyAlignment="1">
      <alignment horizontal="center" vertical="center"/>
    </xf>
    <xf numFmtId="1" fontId="24" fillId="0" borderId="18" xfId="0" applyNumberFormat="1" applyFont="1" applyBorder="1" applyAlignment="1">
      <alignment horizontal="center" vertical="center"/>
    </xf>
    <xf numFmtId="0" fontId="15" fillId="0" borderId="21" xfId="8" applyFont="1" applyBorder="1" applyAlignment="1">
      <alignment horizontal="center" vertical="center"/>
    </xf>
    <xf numFmtId="0" fontId="15" fillId="0" borderId="22" xfId="8" applyFont="1" applyBorder="1" applyAlignment="1">
      <alignment horizontal="center" vertical="center"/>
    </xf>
    <xf numFmtId="0" fontId="3" fillId="0" borderId="28" xfId="8" applyBorder="1"/>
    <xf numFmtId="0" fontId="15" fillId="0" borderId="29" xfId="8" applyFont="1" applyBorder="1" applyAlignment="1">
      <alignment horizontal="center" vertical="center"/>
    </xf>
    <xf numFmtId="0" fontId="16" fillId="0" borderId="30" xfId="8" applyFont="1" applyBorder="1" applyAlignment="1">
      <alignment horizontal="center" vertical="center" wrapText="1"/>
    </xf>
    <xf numFmtId="0" fontId="17" fillId="2" borderId="31" xfId="0" applyFont="1" applyFill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/>
    </xf>
    <xf numFmtId="0" fontId="19" fillId="0" borderId="31" xfId="0" applyFont="1" applyBorder="1" applyAlignment="1">
      <alignment horizontal="center" vertical="center" wrapText="1"/>
    </xf>
    <xf numFmtId="1" fontId="19" fillId="0" borderId="32" xfId="0" applyNumberFormat="1" applyFont="1" applyBorder="1" applyAlignment="1">
      <alignment horizontal="center" vertical="center"/>
    </xf>
    <xf numFmtId="0" fontId="16" fillId="1" borderId="31" xfId="0" applyFont="1" applyFill="1" applyBorder="1" applyAlignment="1">
      <alignment horizontal="center" vertical="center" wrapText="1"/>
    </xf>
    <xf numFmtId="1" fontId="16" fillId="0" borderId="32" xfId="0" applyNumberFormat="1" applyFont="1" applyBorder="1" applyAlignment="1">
      <alignment horizontal="center" vertical="center"/>
    </xf>
    <xf numFmtId="0" fontId="16" fillId="0" borderId="31" xfId="0" applyFont="1" applyBorder="1" applyAlignment="1">
      <alignment horizontal="center" vertical="center" wrapText="1"/>
    </xf>
    <xf numFmtId="0" fontId="15" fillId="0" borderId="31" xfId="0" applyFont="1" applyBorder="1" applyAlignment="1">
      <alignment horizontal="center" vertical="center" wrapText="1"/>
    </xf>
    <xf numFmtId="1" fontId="15" fillId="0" borderId="32" xfId="0" applyNumberFormat="1" applyFont="1" applyBorder="1" applyAlignment="1">
      <alignment horizontal="center" vertical="center"/>
    </xf>
    <xf numFmtId="1" fontId="24" fillId="0" borderId="32" xfId="0" applyNumberFormat="1" applyFont="1" applyBorder="1" applyAlignment="1">
      <alignment horizontal="center" vertical="center"/>
    </xf>
    <xf numFmtId="0" fontId="28" fillId="0" borderId="31" xfId="0" applyFont="1" applyBorder="1" applyAlignment="1">
      <alignment horizontal="center" vertical="center" wrapText="1"/>
    </xf>
    <xf numFmtId="0" fontId="15" fillId="0" borderId="33" xfId="0" applyFont="1" applyBorder="1" applyAlignment="1">
      <alignment horizontal="center" vertical="center" wrapText="1"/>
    </xf>
    <xf numFmtId="3" fontId="15" fillId="0" borderId="34" xfId="0" applyNumberFormat="1" applyFont="1" applyBorder="1" applyAlignment="1">
      <alignment horizontal="center" vertical="center"/>
    </xf>
    <xf numFmtId="3" fontId="15" fillId="0" borderId="35" xfId="0" applyNumberFormat="1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/>
    </xf>
    <xf numFmtId="0" fontId="15" fillId="0" borderId="35" xfId="0" applyFont="1" applyBorder="1" applyAlignment="1">
      <alignment horizontal="center" vertical="center"/>
    </xf>
    <xf numFmtId="1" fontId="15" fillId="0" borderId="36" xfId="0" applyNumberFormat="1" applyFont="1" applyBorder="1" applyAlignment="1">
      <alignment horizontal="center" vertical="center"/>
    </xf>
    <xf numFmtId="1" fontId="15" fillId="0" borderId="35" xfId="0" applyNumberFormat="1" applyFont="1" applyBorder="1" applyAlignment="1">
      <alignment horizontal="center" vertical="center"/>
    </xf>
    <xf numFmtId="1" fontId="15" fillId="0" borderId="38" xfId="0" applyNumberFormat="1" applyFont="1" applyBorder="1" applyAlignment="1">
      <alignment horizontal="center" vertical="center"/>
    </xf>
    <xf numFmtId="3" fontId="15" fillId="9" borderId="13" xfId="4" applyNumberFormat="1" applyFont="1" applyFill="1" applyBorder="1" applyAlignment="1">
      <alignment horizontal="center" vertical="center"/>
    </xf>
    <xf numFmtId="3" fontId="36" fillId="0" borderId="13" xfId="0" applyNumberFormat="1" applyFont="1" applyBorder="1" applyAlignment="1">
      <alignment horizontal="center" vertical="center"/>
    </xf>
    <xf numFmtId="3" fontId="15" fillId="0" borderId="19" xfId="0" applyNumberFormat="1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 wrapText="1"/>
    </xf>
    <xf numFmtId="0" fontId="19" fillId="0" borderId="32" xfId="0" applyFont="1" applyBorder="1" applyAlignment="1">
      <alignment horizontal="center" vertical="center"/>
    </xf>
    <xf numFmtId="0" fontId="15" fillId="0" borderId="32" xfId="0" applyFont="1" applyBorder="1" applyAlignment="1">
      <alignment horizontal="center" vertical="center"/>
    </xf>
    <xf numFmtId="0" fontId="15" fillId="0" borderId="34" xfId="0" applyFont="1" applyBorder="1" applyAlignment="1">
      <alignment horizontal="center" vertical="center"/>
    </xf>
    <xf numFmtId="0" fontId="15" fillId="0" borderId="38" xfId="0" applyFont="1" applyBorder="1" applyAlignment="1">
      <alignment horizontal="center" vertical="center"/>
    </xf>
    <xf numFmtId="3" fontId="15" fillId="7" borderId="13" xfId="0" applyNumberFormat="1" applyFont="1" applyFill="1" applyBorder="1" applyAlignment="1">
      <alignment horizontal="center" vertical="center"/>
    </xf>
    <xf numFmtId="3" fontId="16" fillId="0" borderId="13" xfId="0" applyNumberFormat="1" applyFont="1" applyBorder="1" applyAlignment="1">
      <alignment horizontal="center" vertical="center" wrapText="1"/>
    </xf>
    <xf numFmtId="3" fontId="16" fillId="0" borderId="15" xfId="2" applyNumberFormat="1" applyFont="1" applyBorder="1" applyAlignment="1">
      <alignment horizontal="center" vertical="center"/>
    </xf>
    <xf numFmtId="3" fontId="37" fillId="0" borderId="19" xfId="0" applyNumberFormat="1" applyFont="1" applyBorder="1" applyAlignment="1">
      <alignment horizontal="center" vertical="center"/>
    </xf>
    <xf numFmtId="3" fontId="16" fillId="0" borderId="20" xfId="0" applyNumberFormat="1" applyFont="1" applyBorder="1" applyAlignment="1">
      <alignment horizontal="center" vertical="center"/>
    </xf>
    <xf numFmtId="0" fontId="14" fillId="0" borderId="20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0" fontId="38" fillId="0" borderId="20" xfId="0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3" fontId="15" fillId="9" borderId="13" xfId="0" applyNumberFormat="1" applyFont="1" applyFill="1" applyBorder="1" applyAlignment="1">
      <alignment horizontal="center" vertical="center"/>
    </xf>
    <xf numFmtId="3" fontId="37" fillId="0" borderId="18" xfId="0" applyNumberFormat="1" applyFont="1" applyBorder="1" applyAlignment="1">
      <alignment horizontal="center" vertical="center"/>
    </xf>
    <xf numFmtId="0" fontId="24" fillId="0" borderId="20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/>
    </xf>
    <xf numFmtId="0" fontId="24" fillId="0" borderId="32" xfId="0" applyFont="1" applyBorder="1" applyAlignment="1">
      <alignment horizontal="center" vertical="center"/>
    </xf>
    <xf numFmtId="0" fontId="18" fillId="0" borderId="20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 vertical="center"/>
    </xf>
    <xf numFmtId="0" fontId="17" fillId="0" borderId="20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5" fillId="0" borderId="29" xfId="0" applyFont="1" applyBorder="1" applyAlignment="1">
      <alignment horizontal="center" vertical="center" wrapText="1"/>
    </xf>
    <xf numFmtId="3" fontId="17" fillId="2" borderId="39" xfId="0" applyNumberFormat="1" applyFont="1" applyFill="1" applyBorder="1" applyAlignment="1">
      <alignment horizontal="center" vertical="center"/>
    </xf>
    <xf numFmtId="0" fontId="17" fillId="2" borderId="40" xfId="0" applyFont="1" applyFill="1" applyBorder="1" applyAlignment="1">
      <alignment horizontal="center" vertical="center"/>
    </xf>
    <xf numFmtId="3" fontId="19" fillId="0" borderId="18" xfId="0" applyNumberFormat="1" applyFont="1" applyBorder="1" applyAlignment="1">
      <alignment horizontal="center" vertical="center"/>
    </xf>
    <xf numFmtId="0" fontId="16" fillId="0" borderId="17" xfId="7" applyNumberFormat="1" applyFont="1" applyBorder="1" applyAlignment="1" applyProtection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3" fontId="16" fillId="0" borderId="41" xfId="0" applyNumberFormat="1" applyFont="1" applyBorder="1" applyAlignment="1">
      <alignment horizontal="center" vertical="center"/>
    </xf>
    <xf numFmtId="0" fontId="16" fillId="0" borderId="42" xfId="0" applyFont="1" applyBorder="1" applyAlignment="1">
      <alignment horizontal="center" vertical="center"/>
    </xf>
    <xf numFmtId="3" fontId="16" fillId="0" borderId="43" xfId="0" applyNumberFormat="1" applyFont="1" applyBorder="1" applyAlignment="1">
      <alignment horizontal="center" vertical="center"/>
    </xf>
    <xf numFmtId="49" fontId="16" fillId="0" borderId="44" xfId="0" applyNumberFormat="1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/>
    </xf>
    <xf numFmtId="3" fontId="17" fillId="2" borderId="46" xfId="0" applyNumberFormat="1" applyFont="1" applyFill="1" applyBorder="1" applyAlignment="1">
      <alignment horizontal="center" vertical="center"/>
    </xf>
    <xf numFmtId="3" fontId="17" fillId="2" borderId="47" xfId="0" applyNumberFormat="1" applyFont="1" applyFill="1" applyBorder="1" applyAlignment="1">
      <alignment horizontal="center" vertical="center"/>
    </xf>
    <xf numFmtId="3" fontId="15" fillId="0" borderId="15" xfId="2" applyNumberFormat="1" applyFont="1" applyBorder="1" applyAlignment="1">
      <alignment horizontal="center" vertical="center"/>
    </xf>
    <xf numFmtId="3" fontId="16" fillId="0" borderId="17" xfId="0" applyNumberFormat="1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3" fontId="16" fillId="0" borderId="48" xfId="0" applyNumberFormat="1" applyFont="1" applyBorder="1" applyAlignment="1">
      <alignment horizontal="center" vertical="center"/>
    </xf>
    <xf numFmtId="3" fontId="17" fillId="2" borderId="18" xfId="0" applyNumberFormat="1" applyFont="1" applyFill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3" fontId="15" fillId="8" borderId="13" xfId="0" applyNumberFormat="1" applyFont="1" applyFill="1" applyBorder="1" applyAlignment="1">
      <alignment horizontal="center" vertical="center"/>
    </xf>
    <xf numFmtId="3" fontId="15" fillId="8" borderId="17" xfId="0" applyNumberFormat="1" applyFont="1" applyFill="1" applyBorder="1" applyAlignment="1">
      <alignment horizontal="center" vertical="center"/>
    </xf>
    <xf numFmtId="0" fontId="15" fillId="8" borderId="1" xfId="0" applyFont="1" applyFill="1" applyBorder="1" applyAlignment="1">
      <alignment horizontal="center" vertical="center" wrapText="1"/>
    </xf>
    <xf numFmtId="0" fontId="15" fillId="8" borderId="0" xfId="0" applyFont="1" applyFill="1" applyAlignment="1">
      <alignment horizontal="center" vertical="center"/>
    </xf>
    <xf numFmtId="3" fontId="36" fillId="8" borderId="4" xfId="0" applyNumberFormat="1" applyFont="1" applyFill="1" applyBorder="1" applyAlignment="1">
      <alignment horizontal="center" vertical="center"/>
    </xf>
    <xf numFmtId="3" fontId="37" fillId="8" borderId="4" xfId="0" applyNumberFormat="1" applyFont="1" applyFill="1" applyBorder="1" applyAlignment="1">
      <alignment horizontal="center" vertical="center"/>
    </xf>
    <xf numFmtId="3" fontId="17" fillId="2" borderId="4" xfId="0" applyNumberFormat="1" applyFont="1" applyFill="1" applyBorder="1" applyAlignment="1">
      <alignment horizontal="center" vertical="center"/>
    </xf>
    <xf numFmtId="0" fontId="16" fillId="0" borderId="23" xfId="8" applyFont="1" applyBorder="1" applyAlignment="1">
      <alignment horizontal="center" vertical="center" wrapText="1"/>
    </xf>
    <xf numFmtId="0" fontId="16" fillId="0" borderId="24" xfId="8" applyFont="1" applyBorder="1" applyAlignment="1">
      <alignment horizontal="center" vertical="center" wrapText="1"/>
    </xf>
    <xf numFmtId="0" fontId="16" fillId="0" borderId="25" xfId="8" applyFont="1" applyBorder="1" applyAlignment="1">
      <alignment horizontal="center" vertical="center" wrapText="1"/>
    </xf>
    <xf numFmtId="0" fontId="16" fillId="0" borderId="26" xfId="8" applyFont="1" applyBorder="1" applyAlignment="1">
      <alignment horizontal="center" vertical="center"/>
    </xf>
    <xf numFmtId="0" fontId="16" fillId="0" borderId="27" xfId="8" applyFont="1" applyBorder="1" applyAlignment="1">
      <alignment horizontal="center" vertical="center"/>
    </xf>
  </cellXfs>
  <cellStyles count="12">
    <cellStyle name="Κανονικό" xfId="0" builtinId="0"/>
    <cellStyle name="Κανονικό 2" xfId="1" xr:uid="{00000000-0005-0000-0000-000001000000}"/>
    <cellStyle name="Κανονικό 2 2" xfId="2" xr:uid="{00000000-0005-0000-0000-000002000000}"/>
    <cellStyle name="Κανονικό 3" xfId="3" xr:uid="{00000000-0005-0000-0000-000003000000}"/>
    <cellStyle name="Κανονικό 4" xfId="4" xr:uid="{00000000-0005-0000-0000-000004000000}"/>
    <cellStyle name="Κανονικό 4 2" xfId="9" xr:uid="{00000000-0005-0000-0000-000005000000}"/>
    <cellStyle name="Κανονικό 4 3" xfId="10" xr:uid="{00000000-0005-0000-0000-000006000000}"/>
    <cellStyle name="Κανονικό 4 4" xfId="11" xr:uid="{00000000-0005-0000-0000-000007000000}"/>
    <cellStyle name="Κανονικό 5" xfId="5" xr:uid="{00000000-0005-0000-0000-000008000000}"/>
    <cellStyle name="Κανονικό 6" xfId="6" xr:uid="{00000000-0005-0000-0000-000009000000}"/>
    <cellStyle name="Κανονικό 7" xfId="8" xr:uid="{00000000-0005-0000-0000-00000A000000}"/>
    <cellStyle name="Υπερ-σύνδεση" xfId="7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3.xml"/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4.xml"/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568"/>
  <sheetViews>
    <sheetView zoomScaleNormal="100" workbookViewId="0">
      <pane ySplit="2" topLeftCell="A3" activePane="bottomLeft" state="frozenSplit"/>
      <selection pane="bottomLeft" activeCell="D3" sqref="D3"/>
    </sheetView>
  </sheetViews>
  <sheetFormatPr defaultColWidth="8.85546875" defaultRowHeight="15.75" x14ac:dyDescent="0.2"/>
  <cols>
    <col min="1" max="1" width="53.140625" style="8" bestFit="1" customWidth="1"/>
    <col min="2" max="2" width="16.140625" style="8" customWidth="1"/>
    <col min="3" max="3" width="15.85546875" style="8" customWidth="1"/>
    <col min="4" max="5" width="18.140625" style="8" customWidth="1"/>
    <col min="6" max="6" width="18" style="8" customWidth="1"/>
    <col min="7" max="8" width="18.140625" style="8" customWidth="1"/>
    <col min="9" max="9" width="19.85546875" style="8" customWidth="1"/>
    <col min="10" max="10" width="19.140625" style="8" customWidth="1"/>
    <col min="11" max="11" width="18.42578125" style="8" customWidth="1"/>
    <col min="12" max="16384" width="8.85546875" style="8"/>
  </cols>
  <sheetData>
    <row r="1" spans="1:11" ht="37.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26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4" customFormat="1" ht="31.5" x14ac:dyDescent="0.2">
      <c r="A3" s="110" t="s">
        <v>1347</v>
      </c>
      <c r="B3" s="71">
        <v>562201</v>
      </c>
      <c r="C3" s="79"/>
      <c r="D3" s="40"/>
      <c r="E3" s="80"/>
      <c r="F3" s="91"/>
      <c r="H3" s="84"/>
      <c r="I3" s="91"/>
      <c r="J3" s="84"/>
      <c r="K3" s="111"/>
    </row>
    <row r="4" spans="1:11" s="18" customFormat="1" x14ac:dyDescent="0.2">
      <c r="A4" s="112" t="s">
        <v>490</v>
      </c>
      <c r="B4" s="72">
        <v>86643</v>
      </c>
      <c r="C4" s="81"/>
      <c r="D4" s="35"/>
      <c r="E4" s="82"/>
      <c r="F4" s="92"/>
      <c r="H4" s="82"/>
      <c r="I4" s="97"/>
      <c r="J4" s="98"/>
      <c r="K4" s="113"/>
    </row>
    <row r="5" spans="1:11" s="24" customFormat="1" ht="31.5" x14ac:dyDescent="0.2">
      <c r="A5" s="114" t="s">
        <v>1343</v>
      </c>
      <c r="B5" s="73">
        <v>12059</v>
      </c>
      <c r="C5" s="83">
        <v>25</v>
      </c>
      <c r="D5" s="32">
        <f>SUM(D6,D13)</f>
        <v>63</v>
      </c>
      <c r="E5" s="84">
        <v>4</v>
      </c>
      <c r="F5" s="91">
        <f>SUM(F7:F18)</f>
        <v>35</v>
      </c>
      <c r="G5" s="24">
        <f>SUM(G7:G18)</f>
        <v>93</v>
      </c>
      <c r="H5" s="84"/>
      <c r="I5" s="99">
        <f>(C5+F7+F8+F10+F11+F14+F15+F16+F17+F18+1)*0.4</f>
        <v>23.6</v>
      </c>
      <c r="J5" s="99">
        <f>(D5+G7+G8+G10+G11+G14+G15+G16+G17+G18+1)*0.4</f>
        <v>60.400000000000006</v>
      </c>
      <c r="K5" s="115">
        <v>7</v>
      </c>
    </row>
    <row r="6" spans="1:11" s="24" customFormat="1" x14ac:dyDescent="0.2">
      <c r="A6" s="116" t="s">
        <v>491</v>
      </c>
      <c r="B6" s="73">
        <v>7568</v>
      </c>
      <c r="C6" s="85">
        <v>16</v>
      </c>
      <c r="D6" s="32">
        <v>40</v>
      </c>
      <c r="E6" s="84"/>
      <c r="F6" s="91"/>
      <c r="H6" s="84"/>
      <c r="I6" s="99"/>
      <c r="J6" s="100"/>
      <c r="K6" s="115"/>
    </row>
    <row r="7" spans="1:11" x14ac:dyDescent="0.2">
      <c r="A7" s="117" t="s">
        <v>1407</v>
      </c>
      <c r="B7" s="74">
        <v>2746</v>
      </c>
      <c r="C7" s="86"/>
      <c r="D7" s="37"/>
      <c r="E7" s="87"/>
      <c r="F7" s="93">
        <v>5</v>
      </c>
      <c r="G7" s="8">
        <v>13</v>
      </c>
      <c r="H7" s="94">
        <v>2</v>
      </c>
      <c r="I7" s="101"/>
      <c r="J7" s="102"/>
      <c r="K7" s="118"/>
    </row>
    <row r="8" spans="1:11" x14ac:dyDescent="0.2">
      <c r="A8" s="117" t="s">
        <v>1624</v>
      </c>
      <c r="B8" s="74">
        <v>2468</v>
      </c>
      <c r="C8" s="86"/>
      <c r="D8" s="37"/>
      <c r="E8" s="87"/>
      <c r="F8" s="93">
        <v>5</v>
      </c>
      <c r="G8" s="8">
        <v>13</v>
      </c>
      <c r="H8" s="94">
        <v>2</v>
      </c>
      <c r="I8" s="101"/>
      <c r="J8" s="102"/>
      <c r="K8" s="118"/>
    </row>
    <row r="9" spans="1:11" x14ac:dyDescent="0.2">
      <c r="A9" s="117" t="s">
        <v>1625</v>
      </c>
      <c r="B9" s="74">
        <v>101</v>
      </c>
      <c r="C9" s="86"/>
      <c r="D9" s="37"/>
      <c r="E9" s="87"/>
      <c r="F9" s="93">
        <v>1</v>
      </c>
      <c r="G9" s="8">
        <v>3</v>
      </c>
      <c r="H9" s="94">
        <v>1</v>
      </c>
      <c r="I9" s="101"/>
      <c r="J9" s="102"/>
      <c r="K9" s="118"/>
    </row>
    <row r="10" spans="1:11" x14ac:dyDescent="0.2">
      <c r="A10" s="117" t="s">
        <v>1626</v>
      </c>
      <c r="B10" s="74">
        <v>576</v>
      </c>
      <c r="C10" s="86"/>
      <c r="D10" s="37"/>
      <c r="E10" s="87"/>
      <c r="F10" s="93">
        <v>3</v>
      </c>
      <c r="G10" s="8">
        <v>8</v>
      </c>
      <c r="H10" s="94">
        <v>2</v>
      </c>
      <c r="I10" s="101"/>
      <c r="J10" s="102"/>
      <c r="K10" s="118"/>
    </row>
    <row r="11" spans="1:11" x14ac:dyDescent="0.2">
      <c r="A11" s="117" t="s">
        <v>1627</v>
      </c>
      <c r="B11" s="74">
        <v>1535</v>
      </c>
      <c r="C11" s="86"/>
      <c r="D11" s="37"/>
      <c r="E11" s="87"/>
      <c r="F11" s="93">
        <v>3</v>
      </c>
      <c r="G11" s="8">
        <v>8</v>
      </c>
      <c r="H11" s="94">
        <v>2</v>
      </c>
      <c r="I11" s="101"/>
      <c r="J11" s="102"/>
      <c r="K11" s="118"/>
    </row>
    <row r="12" spans="1:11" x14ac:dyDescent="0.2">
      <c r="A12" s="117" t="s">
        <v>1628</v>
      </c>
      <c r="B12" s="74">
        <v>142</v>
      </c>
      <c r="C12" s="86"/>
      <c r="D12" s="37"/>
      <c r="E12" s="87"/>
      <c r="F12" s="93">
        <v>1</v>
      </c>
      <c r="G12" s="8">
        <v>3</v>
      </c>
      <c r="H12" s="94">
        <v>1</v>
      </c>
      <c r="I12" s="101"/>
      <c r="J12" s="102"/>
      <c r="K12" s="118"/>
    </row>
    <row r="13" spans="1:11" s="24" customFormat="1" x14ac:dyDescent="0.2">
      <c r="A13" s="116" t="s">
        <v>488</v>
      </c>
      <c r="B13" s="73">
        <v>4491</v>
      </c>
      <c r="C13" s="85">
        <v>9</v>
      </c>
      <c r="D13" s="32">
        <v>23</v>
      </c>
      <c r="E13" s="84"/>
      <c r="F13" s="91"/>
      <c r="G13" s="8"/>
      <c r="H13" s="94"/>
      <c r="I13" s="99"/>
      <c r="J13" s="100"/>
      <c r="K13" s="115"/>
    </row>
    <row r="14" spans="1:11" x14ac:dyDescent="0.2">
      <c r="A14" s="117" t="s">
        <v>1629</v>
      </c>
      <c r="B14" s="74">
        <v>2652</v>
      </c>
      <c r="C14" s="86"/>
      <c r="D14" s="37"/>
      <c r="E14" s="87"/>
      <c r="F14" s="93">
        <v>5</v>
      </c>
      <c r="G14" s="8">
        <v>13</v>
      </c>
      <c r="H14" s="94">
        <v>2</v>
      </c>
      <c r="I14" s="101"/>
      <c r="J14" s="102"/>
      <c r="K14" s="118"/>
    </row>
    <row r="15" spans="1:11" x14ac:dyDescent="0.2">
      <c r="A15" s="117" t="s">
        <v>1630</v>
      </c>
      <c r="B15" s="74">
        <v>272</v>
      </c>
      <c r="C15" s="86"/>
      <c r="D15" s="37"/>
      <c r="E15" s="87"/>
      <c r="F15" s="93">
        <v>3</v>
      </c>
      <c r="G15" s="8">
        <v>8</v>
      </c>
      <c r="H15" s="94">
        <v>2</v>
      </c>
      <c r="I15" s="101"/>
      <c r="J15" s="102"/>
      <c r="K15" s="118"/>
    </row>
    <row r="16" spans="1:11" x14ac:dyDescent="0.2">
      <c r="A16" s="117" t="s">
        <v>1631</v>
      </c>
      <c r="B16" s="74">
        <v>509</v>
      </c>
      <c r="C16" s="86"/>
      <c r="D16" s="37"/>
      <c r="E16" s="87"/>
      <c r="F16" s="93">
        <v>3</v>
      </c>
      <c r="G16" s="8">
        <v>8</v>
      </c>
      <c r="H16" s="94">
        <v>2</v>
      </c>
      <c r="I16" s="101"/>
      <c r="J16" s="102"/>
      <c r="K16" s="118"/>
    </row>
    <row r="17" spans="1:11" x14ac:dyDescent="0.2">
      <c r="A17" s="117" t="s">
        <v>1632</v>
      </c>
      <c r="B17" s="74">
        <v>446</v>
      </c>
      <c r="C17" s="86"/>
      <c r="D17" s="37"/>
      <c r="E17" s="87"/>
      <c r="F17" s="93">
        <v>3</v>
      </c>
      <c r="G17" s="8">
        <v>8</v>
      </c>
      <c r="H17" s="94">
        <v>2</v>
      </c>
      <c r="I17" s="101"/>
      <c r="J17" s="102"/>
      <c r="K17" s="118"/>
    </row>
    <row r="18" spans="1:11" x14ac:dyDescent="0.2">
      <c r="A18" s="117" t="s">
        <v>1633</v>
      </c>
      <c r="B18" s="74">
        <v>612</v>
      </c>
      <c r="C18" s="86"/>
      <c r="D18" s="37"/>
      <c r="E18" s="87"/>
      <c r="F18" s="93">
        <v>3</v>
      </c>
      <c r="G18" s="8">
        <v>8</v>
      </c>
      <c r="H18" s="94">
        <v>2</v>
      </c>
      <c r="I18" s="101"/>
      <c r="J18" s="102"/>
      <c r="K18" s="118"/>
    </row>
    <row r="19" spans="1:11" s="24" customFormat="1" x14ac:dyDescent="0.2">
      <c r="A19" s="114" t="s">
        <v>477</v>
      </c>
      <c r="B19" s="73">
        <v>55679</v>
      </c>
      <c r="C19" s="85">
        <v>35</v>
      </c>
      <c r="D19" s="36">
        <f>SUM(D20:D34)</f>
        <v>88</v>
      </c>
      <c r="E19" s="88">
        <v>4</v>
      </c>
      <c r="F19" s="91">
        <f>SUM(F21:F36)</f>
        <v>49</v>
      </c>
      <c r="G19" s="24">
        <f>SUM(G21:G36)</f>
        <v>130</v>
      </c>
      <c r="H19" s="84"/>
      <c r="I19" s="99">
        <f>(C19+F19+1-F27-F28-F35-F36)*0.4</f>
        <v>32.4</v>
      </c>
      <c r="J19" s="99">
        <f>(D19+G19+1-G27-G28-G35-G36)*0.4</f>
        <v>82.800000000000011</v>
      </c>
      <c r="K19" s="115">
        <f>15*0.6</f>
        <v>9</v>
      </c>
    </row>
    <row r="20" spans="1:11" s="24" customFormat="1" x14ac:dyDescent="0.2">
      <c r="A20" s="116" t="s">
        <v>478</v>
      </c>
      <c r="B20" s="73">
        <v>55440</v>
      </c>
      <c r="C20" s="85">
        <v>34</v>
      </c>
      <c r="D20" s="32">
        <v>85</v>
      </c>
      <c r="E20" s="84"/>
      <c r="F20" s="91"/>
      <c r="G20" s="8"/>
      <c r="H20" s="94"/>
      <c r="I20" s="99"/>
      <c r="J20" s="100"/>
      <c r="K20" s="115"/>
    </row>
    <row r="21" spans="1:11" x14ac:dyDescent="0.2">
      <c r="A21" s="117" t="s">
        <v>1634</v>
      </c>
      <c r="B21" s="74">
        <v>44257</v>
      </c>
      <c r="C21" s="86"/>
      <c r="D21" s="37"/>
      <c r="E21" s="87"/>
      <c r="F21" s="93">
        <v>11</v>
      </c>
      <c r="G21" s="8">
        <v>28</v>
      </c>
      <c r="H21" s="94">
        <v>2</v>
      </c>
      <c r="I21" s="101"/>
      <c r="J21" s="102"/>
      <c r="K21" s="118"/>
    </row>
    <row r="22" spans="1:11" x14ac:dyDescent="0.2">
      <c r="A22" s="117" t="s">
        <v>1635</v>
      </c>
      <c r="B22" s="74">
        <v>2535</v>
      </c>
      <c r="C22" s="86"/>
      <c r="D22" s="37"/>
      <c r="E22" s="87"/>
      <c r="F22" s="93">
        <v>5</v>
      </c>
      <c r="G22" s="8">
        <v>13</v>
      </c>
      <c r="H22" s="94">
        <v>2</v>
      </c>
      <c r="I22" s="101"/>
      <c r="J22" s="102"/>
      <c r="K22" s="118"/>
    </row>
    <row r="23" spans="1:11" x14ac:dyDescent="0.2">
      <c r="A23" s="117" t="s">
        <v>1636</v>
      </c>
      <c r="B23" s="74">
        <v>2512</v>
      </c>
      <c r="C23" s="86"/>
      <c r="D23" s="37"/>
      <c r="E23" s="87"/>
      <c r="F23" s="93">
        <v>5</v>
      </c>
      <c r="G23" s="8">
        <v>13</v>
      </c>
      <c r="H23" s="94">
        <v>2</v>
      </c>
      <c r="I23" s="101"/>
      <c r="J23" s="102"/>
      <c r="K23" s="118"/>
    </row>
    <row r="24" spans="1:11" x14ac:dyDescent="0.2">
      <c r="A24" s="117" t="s">
        <v>1637</v>
      </c>
      <c r="B24" s="74">
        <v>1627</v>
      </c>
      <c r="C24" s="86"/>
      <c r="D24" s="37"/>
      <c r="E24" s="87"/>
      <c r="F24" s="93">
        <v>3</v>
      </c>
      <c r="G24" s="8">
        <v>8</v>
      </c>
      <c r="H24" s="94">
        <v>2</v>
      </c>
      <c r="I24" s="101"/>
      <c r="J24" s="102"/>
      <c r="K24" s="118"/>
    </row>
    <row r="25" spans="1:11" x14ac:dyDescent="0.2">
      <c r="A25" s="117" t="s">
        <v>1638</v>
      </c>
      <c r="B25" s="74">
        <v>838</v>
      </c>
      <c r="C25" s="86"/>
      <c r="D25" s="37"/>
      <c r="E25" s="87"/>
      <c r="F25" s="93">
        <v>3</v>
      </c>
      <c r="G25" s="8">
        <v>8</v>
      </c>
      <c r="H25" s="94">
        <v>2</v>
      </c>
      <c r="I25" s="101"/>
      <c r="J25" s="102"/>
      <c r="K25" s="118"/>
    </row>
    <row r="26" spans="1:11" x14ac:dyDescent="0.2">
      <c r="A26" s="117" t="s">
        <v>1639</v>
      </c>
      <c r="B26" s="74">
        <v>814</v>
      </c>
      <c r="C26" s="86"/>
      <c r="D26" s="37"/>
      <c r="E26" s="87"/>
      <c r="F26" s="93">
        <v>3</v>
      </c>
      <c r="G26" s="8">
        <v>8</v>
      </c>
      <c r="H26" s="94">
        <v>2</v>
      </c>
      <c r="I26" s="101"/>
      <c r="J26" s="102"/>
      <c r="K26" s="118"/>
    </row>
    <row r="27" spans="1:11" x14ac:dyDescent="0.2">
      <c r="A27" s="117" t="s">
        <v>1640</v>
      </c>
      <c r="B27" s="74">
        <v>60</v>
      </c>
      <c r="C27" s="86"/>
      <c r="D27" s="37"/>
      <c r="E27" s="87"/>
      <c r="F27" s="93">
        <v>1</v>
      </c>
      <c r="G27" s="8">
        <v>3</v>
      </c>
      <c r="H27" s="94">
        <v>1</v>
      </c>
      <c r="I27" s="101"/>
      <c r="J27" s="102"/>
      <c r="K27" s="118"/>
    </row>
    <row r="28" spans="1:11" x14ac:dyDescent="0.2">
      <c r="A28" s="117" t="s">
        <v>1641</v>
      </c>
      <c r="B28" s="74">
        <v>25</v>
      </c>
      <c r="C28" s="86"/>
      <c r="D28" s="37"/>
      <c r="E28" s="87"/>
      <c r="F28" s="93">
        <v>1</v>
      </c>
      <c r="G28" s="8">
        <v>3</v>
      </c>
      <c r="H28" s="94">
        <v>1</v>
      </c>
      <c r="I28" s="101"/>
      <c r="J28" s="102"/>
      <c r="K28" s="118"/>
    </row>
    <row r="29" spans="1:11" x14ac:dyDescent="0.2">
      <c r="A29" s="117" t="s">
        <v>1642</v>
      </c>
      <c r="B29" s="74">
        <v>641</v>
      </c>
      <c r="C29" s="86"/>
      <c r="D29" s="37"/>
      <c r="E29" s="87"/>
      <c r="F29" s="93">
        <v>3</v>
      </c>
      <c r="G29" s="8">
        <v>8</v>
      </c>
      <c r="H29" s="94">
        <v>2</v>
      </c>
      <c r="I29" s="101"/>
      <c r="J29" s="102"/>
      <c r="K29" s="118"/>
    </row>
    <row r="30" spans="1:11" x14ac:dyDescent="0.2">
      <c r="A30" s="117" t="s">
        <v>1643</v>
      </c>
      <c r="B30" s="74">
        <v>598</v>
      </c>
      <c r="C30" s="86"/>
      <c r="D30" s="37"/>
      <c r="E30" s="87"/>
      <c r="F30" s="93">
        <v>3</v>
      </c>
      <c r="G30" s="8">
        <v>8</v>
      </c>
      <c r="H30" s="94">
        <v>2</v>
      </c>
      <c r="I30" s="101"/>
      <c r="J30" s="102"/>
      <c r="K30" s="118"/>
    </row>
    <row r="31" spans="1:11" x14ac:dyDescent="0.2">
      <c r="A31" s="117" t="s">
        <v>1644</v>
      </c>
      <c r="B31" s="74">
        <v>733</v>
      </c>
      <c r="C31" s="86"/>
      <c r="D31" s="37"/>
      <c r="E31" s="87"/>
      <c r="F31" s="93">
        <v>3</v>
      </c>
      <c r="G31" s="8">
        <v>8</v>
      </c>
      <c r="H31" s="94">
        <v>2</v>
      </c>
      <c r="I31" s="101"/>
      <c r="J31" s="102"/>
      <c r="K31" s="118"/>
    </row>
    <row r="32" spans="1:11" x14ac:dyDescent="0.2">
      <c r="A32" s="117" t="s">
        <v>1645</v>
      </c>
      <c r="B32" s="74">
        <v>599</v>
      </c>
      <c r="C32" s="86"/>
      <c r="D32" s="37"/>
      <c r="E32" s="87"/>
      <c r="F32" s="93">
        <v>3</v>
      </c>
      <c r="G32" s="8">
        <v>8</v>
      </c>
      <c r="H32" s="94">
        <v>2</v>
      </c>
      <c r="I32" s="101"/>
      <c r="J32" s="102"/>
      <c r="K32" s="118"/>
    </row>
    <row r="33" spans="1:11" x14ac:dyDescent="0.2">
      <c r="A33" s="117" t="s">
        <v>1646</v>
      </c>
      <c r="B33" s="74">
        <v>201</v>
      </c>
      <c r="C33" s="86"/>
      <c r="D33" s="37"/>
      <c r="E33" s="87"/>
      <c r="F33" s="93">
        <v>3</v>
      </c>
      <c r="G33" s="8">
        <v>8</v>
      </c>
      <c r="H33" s="94">
        <v>2</v>
      </c>
      <c r="I33" s="101"/>
      <c r="J33" s="102"/>
      <c r="K33" s="118"/>
    </row>
    <row r="34" spans="1:11" s="24" customFormat="1" x14ac:dyDescent="0.2">
      <c r="A34" s="116" t="s">
        <v>306</v>
      </c>
      <c r="B34" s="73">
        <v>239</v>
      </c>
      <c r="C34" s="85">
        <v>1</v>
      </c>
      <c r="D34" s="32">
        <v>3</v>
      </c>
      <c r="E34" s="84"/>
      <c r="F34" s="91"/>
      <c r="G34" s="8"/>
      <c r="H34" s="94"/>
      <c r="I34" s="99"/>
      <c r="J34" s="100"/>
      <c r="K34" s="115"/>
    </row>
    <row r="35" spans="1:11" x14ac:dyDescent="0.2">
      <c r="A35" s="117" t="s">
        <v>1647</v>
      </c>
      <c r="B35" s="74">
        <v>198</v>
      </c>
      <c r="C35" s="86"/>
      <c r="D35" s="37"/>
      <c r="E35" s="87"/>
      <c r="F35" s="93">
        <v>1</v>
      </c>
      <c r="G35" s="8">
        <v>3</v>
      </c>
      <c r="H35" s="94">
        <v>1</v>
      </c>
      <c r="I35" s="101"/>
      <c r="J35" s="102"/>
      <c r="K35" s="118"/>
    </row>
    <row r="36" spans="1:11" x14ac:dyDescent="0.2">
      <c r="A36" s="117" t="s">
        <v>1648</v>
      </c>
      <c r="B36" s="74">
        <v>41</v>
      </c>
      <c r="C36" s="86"/>
      <c r="D36" s="37"/>
      <c r="E36" s="87"/>
      <c r="F36" s="93">
        <v>1</v>
      </c>
      <c r="G36" s="8">
        <v>3</v>
      </c>
      <c r="H36" s="94">
        <v>1</v>
      </c>
      <c r="I36" s="101"/>
      <c r="J36" s="102"/>
      <c r="K36" s="118"/>
    </row>
    <row r="37" spans="1:11" s="24" customFormat="1" ht="31.5" x14ac:dyDescent="0.2">
      <c r="A37" s="114" t="s">
        <v>216</v>
      </c>
      <c r="B37" s="73">
        <v>5323</v>
      </c>
      <c r="C37" s="85">
        <v>19</v>
      </c>
      <c r="D37" s="32">
        <v>48</v>
      </c>
      <c r="E37" s="84">
        <v>3</v>
      </c>
      <c r="F37" s="91">
        <f>SUM(F39:F55)</f>
        <v>31</v>
      </c>
      <c r="G37" s="24">
        <f>SUM(G39:G55)</f>
        <v>86</v>
      </c>
      <c r="H37" s="84"/>
      <c r="I37" s="99">
        <f>(C37+F37+1-F40-F43-F44-F45-F46-F49-F50-F52-F54-F55)*0.4</f>
        <v>16.400000000000002</v>
      </c>
      <c r="J37" s="99">
        <f>(D37+G37+1-G40-G43-G44-G45-G46-G49-G50-G52-G54-G55)*0.4</f>
        <v>42</v>
      </c>
      <c r="K37" s="115">
        <f>17*0.6</f>
        <v>10.199999999999999</v>
      </c>
    </row>
    <row r="38" spans="1:11" s="24" customFormat="1" x14ac:dyDescent="0.2">
      <c r="A38" s="116" t="s">
        <v>6142</v>
      </c>
      <c r="B38" s="73">
        <v>5323</v>
      </c>
      <c r="C38" s="85">
        <v>19</v>
      </c>
      <c r="D38" s="32"/>
      <c r="E38" s="84"/>
      <c r="F38" s="91"/>
      <c r="G38" s="8"/>
      <c r="H38" s="94"/>
      <c r="I38" s="99"/>
      <c r="J38" s="100"/>
      <c r="K38" s="115"/>
    </row>
    <row r="39" spans="1:11" x14ac:dyDescent="0.2">
      <c r="A39" s="117" t="s">
        <v>1649</v>
      </c>
      <c r="B39" s="74">
        <v>1855</v>
      </c>
      <c r="C39" s="86"/>
      <c r="D39" s="37"/>
      <c r="E39" s="87"/>
      <c r="F39" s="93">
        <v>3</v>
      </c>
      <c r="G39" s="8">
        <v>8</v>
      </c>
      <c r="H39" s="94">
        <v>2</v>
      </c>
      <c r="I39" s="101"/>
      <c r="J39" s="102"/>
      <c r="K39" s="118"/>
    </row>
    <row r="40" spans="1:11" x14ac:dyDescent="0.2">
      <c r="A40" s="117" t="s">
        <v>1650</v>
      </c>
      <c r="B40" s="74">
        <v>46</v>
      </c>
      <c r="C40" s="86"/>
      <c r="D40" s="37"/>
      <c r="E40" s="87"/>
      <c r="F40" s="93">
        <v>1</v>
      </c>
      <c r="G40" s="8">
        <v>3</v>
      </c>
      <c r="H40" s="94">
        <v>1</v>
      </c>
      <c r="I40" s="101"/>
      <c r="J40" s="102"/>
      <c r="K40" s="118"/>
    </row>
    <row r="41" spans="1:11" x14ac:dyDescent="0.2">
      <c r="A41" s="117" t="s">
        <v>1651</v>
      </c>
      <c r="B41" s="74">
        <v>255</v>
      </c>
      <c r="C41" s="86"/>
      <c r="D41" s="37"/>
      <c r="E41" s="87"/>
      <c r="F41" s="93">
        <v>3</v>
      </c>
      <c r="G41" s="8">
        <v>8</v>
      </c>
      <c r="H41" s="94">
        <v>2</v>
      </c>
      <c r="I41" s="101"/>
      <c r="J41" s="102"/>
      <c r="K41" s="118"/>
    </row>
    <row r="42" spans="1:11" x14ac:dyDescent="0.2">
      <c r="A42" s="117" t="s">
        <v>1652</v>
      </c>
      <c r="B42" s="74">
        <v>783</v>
      </c>
      <c r="C42" s="86"/>
      <c r="D42" s="37"/>
      <c r="E42" s="87"/>
      <c r="F42" s="93">
        <v>3</v>
      </c>
      <c r="G42" s="8">
        <v>8</v>
      </c>
      <c r="H42" s="94">
        <v>2</v>
      </c>
      <c r="I42" s="101"/>
      <c r="J42" s="102"/>
      <c r="K42" s="118"/>
    </row>
    <row r="43" spans="1:11" x14ac:dyDescent="0.2">
      <c r="A43" s="117" t="s">
        <v>1653</v>
      </c>
      <c r="B43" s="74">
        <v>55</v>
      </c>
      <c r="C43" s="86"/>
      <c r="D43" s="37"/>
      <c r="E43" s="87"/>
      <c r="F43" s="93">
        <v>1</v>
      </c>
      <c r="G43" s="8">
        <v>3</v>
      </c>
      <c r="H43" s="94">
        <v>1</v>
      </c>
      <c r="I43" s="101"/>
      <c r="J43" s="102"/>
      <c r="K43" s="118"/>
    </row>
    <row r="44" spans="1:11" x14ac:dyDescent="0.2">
      <c r="A44" s="117" t="s">
        <v>1654</v>
      </c>
      <c r="B44" s="74">
        <v>132</v>
      </c>
      <c r="C44" s="86"/>
      <c r="D44" s="37"/>
      <c r="E44" s="87"/>
      <c r="F44" s="93">
        <v>1</v>
      </c>
      <c r="G44" s="8">
        <v>3</v>
      </c>
      <c r="H44" s="94">
        <v>1</v>
      </c>
      <c r="I44" s="101"/>
      <c r="J44" s="102"/>
      <c r="K44" s="118"/>
    </row>
    <row r="45" spans="1:11" x14ac:dyDescent="0.2">
      <c r="A45" s="117" t="s">
        <v>1655</v>
      </c>
      <c r="B45" s="74">
        <v>106</v>
      </c>
      <c r="C45" s="86"/>
      <c r="D45" s="37"/>
      <c r="E45" s="87"/>
      <c r="F45" s="93">
        <v>1</v>
      </c>
      <c r="G45" s="8">
        <v>3</v>
      </c>
      <c r="H45" s="94">
        <v>1</v>
      </c>
      <c r="I45" s="101"/>
      <c r="J45" s="102"/>
      <c r="K45" s="118"/>
    </row>
    <row r="46" spans="1:11" x14ac:dyDescent="0.2">
      <c r="A46" s="117" t="s">
        <v>1656</v>
      </c>
      <c r="B46" s="74">
        <v>87</v>
      </c>
      <c r="C46" s="86"/>
      <c r="D46" s="37"/>
      <c r="E46" s="87"/>
      <c r="F46" s="93">
        <v>1</v>
      </c>
      <c r="G46" s="8">
        <v>3</v>
      </c>
      <c r="H46" s="94">
        <v>1</v>
      </c>
      <c r="I46" s="101"/>
      <c r="J46" s="102"/>
      <c r="K46" s="118"/>
    </row>
    <row r="47" spans="1:11" x14ac:dyDescent="0.2">
      <c r="A47" s="117" t="s">
        <v>1657</v>
      </c>
      <c r="B47" s="74">
        <v>287</v>
      </c>
      <c r="C47" s="86"/>
      <c r="D47" s="37"/>
      <c r="E47" s="87"/>
      <c r="F47" s="93">
        <v>3</v>
      </c>
      <c r="G47" s="8">
        <v>8</v>
      </c>
      <c r="H47" s="94">
        <v>2</v>
      </c>
      <c r="I47" s="101"/>
      <c r="J47" s="102"/>
      <c r="K47" s="118"/>
    </row>
    <row r="48" spans="1:11" x14ac:dyDescent="0.2">
      <c r="A48" s="117" t="s">
        <v>1658</v>
      </c>
      <c r="B48" s="74">
        <v>321</v>
      </c>
      <c r="C48" s="86"/>
      <c r="D48" s="37"/>
      <c r="E48" s="87"/>
      <c r="F48" s="93">
        <v>3</v>
      </c>
      <c r="G48" s="8">
        <v>8</v>
      </c>
      <c r="H48" s="94">
        <v>2</v>
      </c>
      <c r="I48" s="101"/>
      <c r="J48" s="102"/>
      <c r="K48" s="118"/>
    </row>
    <row r="49" spans="1:11" x14ac:dyDescent="0.2">
      <c r="A49" s="117" t="s">
        <v>1659</v>
      </c>
      <c r="B49" s="74">
        <v>106</v>
      </c>
      <c r="C49" s="86"/>
      <c r="D49" s="37"/>
      <c r="E49" s="87"/>
      <c r="F49" s="93">
        <v>1</v>
      </c>
      <c r="G49" s="8">
        <v>3</v>
      </c>
      <c r="H49" s="94">
        <v>1</v>
      </c>
      <c r="I49" s="101"/>
      <c r="J49" s="102"/>
      <c r="K49" s="118"/>
    </row>
    <row r="50" spans="1:11" x14ac:dyDescent="0.2">
      <c r="A50" s="117" t="s">
        <v>1660</v>
      </c>
      <c r="B50" s="74">
        <v>36</v>
      </c>
      <c r="C50" s="86"/>
      <c r="D50" s="37"/>
      <c r="E50" s="87"/>
      <c r="F50" s="93">
        <v>1</v>
      </c>
      <c r="G50" s="8">
        <v>3</v>
      </c>
      <c r="H50" s="94">
        <v>1</v>
      </c>
      <c r="I50" s="101"/>
      <c r="J50" s="102"/>
      <c r="K50" s="118"/>
    </row>
    <row r="51" spans="1:11" x14ac:dyDescent="0.2">
      <c r="A51" s="117" t="s">
        <v>1661</v>
      </c>
      <c r="B51" s="74">
        <v>314</v>
      </c>
      <c r="C51" s="86"/>
      <c r="D51" s="37"/>
      <c r="E51" s="87"/>
      <c r="F51" s="93">
        <v>3</v>
      </c>
      <c r="G51" s="8">
        <v>8</v>
      </c>
      <c r="H51" s="94">
        <v>2</v>
      </c>
      <c r="I51" s="101"/>
      <c r="J51" s="102"/>
      <c r="K51" s="118"/>
    </row>
    <row r="52" spans="1:11" x14ac:dyDescent="0.2">
      <c r="A52" s="117" t="s">
        <v>1662</v>
      </c>
      <c r="B52" s="74">
        <v>102</v>
      </c>
      <c r="C52" s="86"/>
      <c r="D52" s="37"/>
      <c r="E52" s="87"/>
      <c r="F52" s="93">
        <v>1</v>
      </c>
      <c r="G52" s="8">
        <v>3</v>
      </c>
      <c r="H52" s="94">
        <v>1</v>
      </c>
      <c r="I52" s="101"/>
      <c r="J52" s="102"/>
      <c r="K52" s="118"/>
    </row>
    <row r="53" spans="1:11" x14ac:dyDescent="0.2">
      <c r="A53" s="117" t="s">
        <v>1663</v>
      </c>
      <c r="B53" s="74">
        <v>569</v>
      </c>
      <c r="C53" s="86"/>
      <c r="D53" s="37"/>
      <c r="E53" s="87"/>
      <c r="F53" s="93">
        <v>3</v>
      </c>
      <c r="G53" s="8">
        <v>8</v>
      </c>
      <c r="H53" s="94">
        <v>2</v>
      </c>
      <c r="I53" s="101"/>
      <c r="J53" s="102"/>
      <c r="K53" s="118"/>
    </row>
    <row r="54" spans="1:11" x14ac:dyDescent="0.2">
      <c r="A54" s="117" t="s">
        <v>1664</v>
      </c>
      <c r="B54" s="74">
        <v>161</v>
      </c>
      <c r="C54" s="86"/>
      <c r="D54" s="37"/>
      <c r="E54" s="87"/>
      <c r="F54" s="93">
        <v>1</v>
      </c>
      <c r="G54" s="8">
        <v>3</v>
      </c>
      <c r="H54" s="94">
        <v>1</v>
      </c>
      <c r="I54" s="101"/>
      <c r="J54" s="102"/>
      <c r="K54" s="118"/>
    </row>
    <row r="55" spans="1:11" x14ac:dyDescent="0.2">
      <c r="A55" s="117" t="s">
        <v>1665</v>
      </c>
      <c r="B55" s="74">
        <v>108</v>
      </c>
      <c r="C55" s="86"/>
      <c r="D55" s="37"/>
      <c r="E55" s="87"/>
      <c r="F55" s="93">
        <v>1</v>
      </c>
      <c r="G55" s="8">
        <v>3</v>
      </c>
      <c r="H55" s="94">
        <v>1</v>
      </c>
      <c r="I55" s="101"/>
      <c r="J55" s="102"/>
      <c r="K55" s="118"/>
    </row>
    <row r="56" spans="1:11" s="24" customFormat="1" x14ac:dyDescent="0.2">
      <c r="A56" s="114" t="s">
        <v>995</v>
      </c>
      <c r="B56" s="73">
        <v>2843</v>
      </c>
      <c r="C56" s="85">
        <v>15</v>
      </c>
      <c r="D56" s="36">
        <f>SUM(D57:D66)</f>
        <v>38</v>
      </c>
      <c r="E56" s="88">
        <v>3</v>
      </c>
      <c r="F56" s="91">
        <f>SUM(F58:F68)</f>
        <v>18</v>
      </c>
      <c r="G56" s="24">
        <f>SUM(G58:G68)</f>
        <v>50</v>
      </c>
      <c r="H56" s="84"/>
      <c r="I56" s="99">
        <f>(C56+F56+1-F59-F62-F63-F64-F66-F68)*0.4</f>
        <v>11.200000000000001</v>
      </c>
      <c r="J56" s="99">
        <f>(D56+G56+1-G59-G62-G63-G64-G66-G68)*0.4</f>
        <v>28.400000000000002</v>
      </c>
      <c r="K56" s="115">
        <f>10*0.6</f>
        <v>6</v>
      </c>
    </row>
    <row r="57" spans="1:11" s="24" customFormat="1" x14ac:dyDescent="0.2">
      <c r="A57" s="116" t="s">
        <v>996</v>
      </c>
      <c r="B57" s="73">
        <v>1849</v>
      </c>
      <c r="C57" s="85">
        <v>10</v>
      </c>
      <c r="D57" s="32">
        <v>25</v>
      </c>
      <c r="E57" s="84"/>
      <c r="F57" s="91"/>
      <c r="G57" s="8"/>
      <c r="H57" s="94"/>
      <c r="I57" s="99"/>
      <c r="J57" s="100"/>
      <c r="K57" s="115"/>
    </row>
    <row r="58" spans="1:11" x14ac:dyDescent="0.2">
      <c r="A58" s="117" t="s">
        <v>1666</v>
      </c>
      <c r="B58" s="74">
        <v>853</v>
      </c>
      <c r="C58" s="86"/>
      <c r="D58" s="37"/>
      <c r="E58" s="87"/>
      <c r="F58" s="93">
        <v>3</v>
      </c>
      <c r="G58" s="8">
        <v>8</v>
      </c>
      <c r="H58" s="94">
        <v>2</v>
      </c>
      <c r="I58" s="101"/>
      <c r="J58" s="102"/>
      <c r="K58" s="118"/>
    </row>
    <row r="59" spans="1:11" ht="30.75" customHeight="1" x14ac:dyDescent="0.2">
      <c r="A59" s="117" t="s">
        <v>1667</v>
      </c>
      <c r="B59" s="74">
        <v>71</v>
      </c>
      <c r="C59" s="86"/>
      <c r="D59" s="37"/>
      <c r="E59" s="87"/>
      <c r="F59" s="93">
        <v>1</v>
      </c>
      <c r="G59" s="8">
        <v>3</v>
      </c>
      <c r="H59" s="94">
        <v>1</v>
      </c>
      <c r="I59" s="101"/>
      <c r="J59" s="102"/>
      <c r="K59" s="118"/>
    </row>
    <row r="60" spans="1:11" x14ac:dyDescent="0.2">
      <c r="A60" s="117" t="s">
        <v>1668</v>
      </c>
      <c r="B60" s="74">
        <v>240</v>
      </c>
      <c r="C60" s="86"/>
      <c r="D60" s="37"/>
      <c r="E60" s="87"/>
      <c r="F60" s="93">
        <v>3</v>
      </c>
      <c r="G60" s="8">
        <v>8</v>
      </c>
      <c r="H60" s="94">
        <v>2</v>
      </c>
      <c r="I60" s="101"/>
      <c r="J60" s="102"/>
      <c r="K60" s="118"/>
    </row>
    <row r="61" spans="1:11" x14ac:dyDescent="0.2">
      <c r="A61" s="117" t="s">
        <v>1669</v>
      </c>
      <c r="B61" s="74">
        <v>293</v>
      </c>
      <c r="C61" s="86"/>
      <c r="D61" s="37"/>
      <c r="E61" s="87"/>
      <c r="F61" s="93">
        <v>3</v>
      </c>
      <c r="G61" s="8">
        <v>8</v>
      </c>
      <c r="H61" s="94">
        <v>2</v>
      </c>
      <c r="I61" s="101"/>
      <c r="J61" s="102"/>
      <c r="K61" s="118"/>
    </row>
    <row r="62" spans="1:11" x14ac:dyDescent="0.2">
      <c r="A62" s="117" t="s">
        <v>1670</v>
      </c>
      <c r="B62" s="74">
        <v>148</v>
      </c>
      <c r="C62" s="86"/>
      <c r="D62" s="37"/>
      <c r="E62" s="87"/>
      <c r="F62" s="93">
        <v>1</v>
      </c>
      <c r="G62" s="8">
        <v>3</v>
      </c>
      <c r="H62" s="94">
        <v>1</v>
      </c>
      <c r="I62" s="101"/>
      <c r="J62" s="102"/>
      <c r="K62" s="118"/>
    </row>
    <row r="63" spans="1:11" x14ac:dyDescent="0.2">
      <c r="A63" s="117" t="s">
        <v>1671</v>
      </c>
      <c r="B63" s="74">
        <v>121</v>
      </c>
      <c r="C63" s="86"/>
      <c r="D63" s="37"/>
      <c r="E63" s="87"/>
      <c r="F63" s="93">
        <v>1</v>
      </c>
      <c r="G63" s="8">
        <v>3</v>
      </c>
      <c r="H63" s="94">
        <v>1</v>
      </c>
      <c r="I63" s="101"/>
      <c r="J63" s="102"/>
      <c r="K63" s="118"/>
    </row>
    <row r="64" spans="1:11" x14ac:dyDescent="0.2">
      <c r="A64" s="117" t="s">
        <v>1672</v>
      </c>
      <c r="B64" s="74">
        <v>123</v>
      </c>
      <c r="C64" s="86"/>
      <c r="D64" s="37"/>
      <c r="E64" s="87"/>
      <c r="F64" s="93">
        <v>1</v>
      </c>
      <c r="G64" s="8">
        <v>3</v>
      </c>
      <c r="H64" s="94">
        <v>1</v>
      </c>
      <c r="I64" s="101"/>
      <c r="J64" s="102"/>
      <c r="K64" s="118"/>
    </row>
    <row r="65" spans="1:11" s="24" customFormat="1" x14ac:dyDescent="0.2">
      <c r="A65" s="116" t="s">
        <v>331</v>
      </c>
      <c r="B65" s="73">
        <v>994</v>
      </c>
      <c r="C65" s="85">
        <v>5</v>
      </c>
      <c r="D65" s="32">
        <v>13</v>
      </c>
      <c r="E65" s="84"/>
      <c r="F65" s="91"/>
      <c r="G65" s="8"/>
      <c r="H65" s="94"/>
      <c r="I65" s="99"/>
      <c r="J65" s="100"/>
      <c r="K65" s="115"/>
    </row>
    <row r="66" spans="1:11" x14ac:dyDescent="0.2">
      <c r="A66" s="117" t="s">
        <v>1673</v>
      </c>
      <c r="B66" s="74">
        <v>119</v>
      </c>
      <c r="C66" s="86"/>
      <c r="D66" s="37"/>
      <c r="E66" s="87"/>
      <c r="F66" s="93">
        <v>1</v>
      </c>
      <c r="G66" s="8">
        <v>3</v>
      </c>
      <c r="H66" s="94">
        <v>1</v>
      </c>
      <c r="I66" s="101"/>
      <c r="J66" s="102"/>
      <c r="K66" s="118"/>
    </row>
    <row r="67" spans="1:11" x14ac:dyDescent="0.2">
      <c r="A67" s="117" t="s">
        <v>1674</v>
      </c>
      <c r="B67" s="74">
        <v>824</v>
      </c>
      <c r="C67" s="86"/>
      <c r="D67" s="37"/>
      <c r="E67" s="87"/>
      <c r="F67" s="93">
        <v>3</v>
      </c>
      <c r="G67" s="8">
        <v>8</v>
      </c>
      <c r="H67" s="94">
        <v>2</v>
      </c>
      <c r="I67" s="101"/>
      <c r="J67" s="102"/>
      <c r="K67" s="118"/>
    </row>
    <row r="68" spans="1:11" x14ac:dyDescent="0.2">
      <c r="A68" s="117" t="s">
        <v>1675</v>
      </c>
      <c r="B68" s="74">
        <v>51</v>
      </c>
      <c r="C68" s="86"/>
      <c r="D68" s="37"/>
      <c r="E68" s="87"/>
      <c r="F68" s="93">
        <v>1</v>
      </c>
      <c r="G68" s="8">
        <v>3</v>
      </c>
      <c r="H68" s="94">
        <v>1</v>
      </c>
      <c r="I68" s="101"/>
      <c r="J68" s="102"/>
      <c r="K68" s="118"/>
    </row>
    <row r="69" spans="1:11" s="24" customFormat="1" x14ac:dyDescent="0.2">
      <c r="A69" s="114" t="s">
        <v>328</v>
      </c>
      <c r="B69" s="73">
        <v>10739</v>
      </c>
      <c r="C69" s="85">
        <v>25</v>
      </c>
      <c r="D69" s="36">
        <f>SUM(D70:D83)</f>
        <v>63</v>
      </c>
      <c r="E69" s="88">
        <v>4</v>
      </c>
      <c r="F69" s="91">
        <f>SUM(F71:F89)</f>
        <v>44</v>
      </c>
      <c r="G69" s="24">
        <f>SUM(G71:G89)</f>
        <v>119</v>
      </c>
      <c r="H69" s="84"/>
      <c r="I69" s="99">
        <f>(C69+F69+1-F72-F73-F78-F80-F86-F87)*0.4</f>
        <v>25.6</v>
      </c>
      <c r="J69" s="99">
        <f>(D69+G69+1-G72-G73-G78-G80-G86-G87)*0.4</f>
        <v>66</v>
      </c>
      <c r="K69" s="115">
        <f>18*0.6</f>
        <v>10.799999999999999</v>
      </c>
    </row>
    <row r="70" spans="1:11" s="24" customFormat="1" x14ac:dyDescent="0.2">
      <c r="A70" s="116" t="s">
        <v>93</v>
      </c>
      <c r="B70" s="73">
        <v>7499</v>
      </c>
      <c r="C70" s="85">
        <v>17</v>
      </c>
      <c r="D70" s="32">
        <v>43</v>
      </c>
      <c r="E70" s="84"/>
      <c r="F70" s="91"/>
      <c r="G70" s="8"/>
      <c r="H70" s="94"/>
      <c r="I70" s="99"/>
      <c r="J70" s="100"/>
      <c r="K70" s="115"/>
    </row>
    <row r="71" spans="1:11" x14ac:dyDescent="0.2">
      <c r="A71" s="117" t="s">
        <v>1676</v>
      </c>
      <c r="B71" s="74">
        <v>3169</v>
      </c>
      <c r="C71" s="86"/>
      <c r="D71" s="37"/>
      <c r="E71" s="87"/>
      <c r="F71" s="93">
        <v>5</v>
      </c>
      <c r="G71" s="8">
        <v>13</v>
      </c>
      <c r="H71" s="94">
        <v>2</v>
      </c>
      <c r="I71" s="101"/>
      <c r="J71" s="102"/>
      <c r="K71" s="118"/>
    </row>
    <row r="72" spans="1:11" x14ac:dyDescent="0.2">
      <c r="A72" s="117" t="s">
        <v>1677</v>
      </c>
      <c r="B72" s="74">
        <v>93</v>
      </c>
      <c r="C72" s="86"/>
      <c r="D72" s="37"/>
      <c r="E72" s="87"/>
      <c r="F72" s="93">
        <v>1</v>
      </c>
      <c r="G72" s="8">
        <v>3</v>
      </c>
      <c r="H72" s="94">
        <v>1</v>
      </c>
      <c r="I72" s="101"/>
      <c r="J72" s="102"/>
      <c r="K72" s="118"/>
    </row>
    <row r="73" spans="1:11" x14ac:dyDescent="0.2">
      <c r="A73" s="117" t="s">
        <v>1678</v>
      </c>
      <c r="B73" s="74">
        <v>186</v>
      </c>
      <c r="C73" s="86"/>
      <c r="D73" s="37"/>
      <c r="E73" s="87"/>
      <c r="F73" s="93">
        <v>1</v>
      </c>
      <c r="G73" s="8">
        <v>3</v>
      </c>
      <c r="H73" s="94">
        <v>1</v>
      </c>
      <c r="I73" s="101"/>
      <c r="J73" s="102"/>
      <c r="K73" s="118"/>
    </row>
    <row r="74" spans="1:11" x14ac:dyDescent="0.2">
      <c r="A74" s="117" t="s">
        <v>1679</v>
      </c>
      <c r="B74" s="74">
        <v>555</v>
      </c>
      <c r="C74" s="86"/>
      <c r="D74" s="37"/>
      <c r="E74" s="87"/>
      <c r="F74" s="93">
        <v>3</v>
      </c>
      <c r="G74" s="8">
        <v>8</v>
      </c>
      <c r="H74" s="94">
        <v>2</v>
      </c>
      <c r="I74" s="101"/>
      <c r="J74" s="102"/>
      <c r="K74" s="118"/>
    </row>
    <row r="75" spans="1:11" x14ac:dyDescent="0.2">
      <c r="A75" s="117" t="s">
        <v>1356</v>
      </c>
      <c r="B75" s="74">
        <v>279</v>
      </c>
      <c r="C75" s="86"/>
      <c r="D75" s="37"/>
      <c r="E75" s="87"/>
      <c r="F75" s="93">
        <v>3</v>
      </c>
      <c r="G75" s="8">
        <v>8</v>
      </c>
      <c r="H75" s="94">
        <v>2</v>
      </c>
      <c r="I75" s="101"/>
      <c r="J75" s="102"/>
      <c r="K75" s="118"/>
    </row>
    <row r="76" spans="1:11" x14ac:dyDescent="0.2">
      <c r="A76" s="117" t="s">
        <v>1680</v>
      </c>
      <c r="B76" s="74">
        <v>523</v>
      </c>
      <c r="C76" s="86"/>
      <c r="D76" s="37"/>
      <c r="E76" s="87"/>
      <c r="F76" s="93">
        <v>3</v>
      </c>
      <c r="G76" s="8">
        <v>8</v>
      </c>
      <c r="H76" s="94">
        <v>2</v>
      </c>
      <c r="I76" s="101"/>
      <c r="J76" s="102"/>
      <c r="K76" s="118"/>
    </row>
    <row r="77" spans="1:11" x14ac:dyDescent="0.2">
      <c r="A77" s="117" t="s">
        <v>1681</v>
      </c>
      <c r="B77" s="74">
        <v>618</v>
      </c>
      <c r="C77" s="86"/>
      <c r="D77" s="37"/>
      <c r="E77" s="87"/>
      <c r="F77" s="93">
        <v>3</v>
      </c>
      <c r="G77" s="8">
        <v>8</v>
      </c>
      <c r="H77" s="94">
        <v>2</v>
      </c>
      <c r="I77" s="101"/>
      <c r="J77" s="102"/>
      <c r="K77" s="118"/>
    </row>
    <row r="78" spans="1:11" x14ac:dyDescent="0.2">
      <c r="A78" s="117" t="s">
        <v>1682</v>
      </c>
      <c r="B78" s="74">
        <v>20</v>
      </c>
      <c r="C78" s="86"/>
      <c r="D78" s="37"/>
      <c r="E78" s="87"/>
      <c r="F78" s="93">
        <v>1</v>
      </c>
      <c r="G78" s="8">
        <v>3</v>
      </c>
      <c r="H78" s="94">
        <v>1</v>
      </c>
      <c r="I78" s="101"/>
      <c r="J78" s="102"/>
      <c r="K78" s="118"/>
    </row>
    <row r="79" spans="1:11" x14ac:dyDescent="0.2">
      <c r="A79" s="117" t="s">
        <v>1683</v>
      </c>
      <c r="B79" s="74">
        <v>1659</v>
      </c>
      <c r="C79" s="86"/>
      <c r="D79" s="37"/>
      <c r="E79" s="87"/>
      <c r="F79" s="93">
        <v>3</v>
      </c>
      <c r="G79" s="8">
        <v>8</v>
      </c>
      <c r="H79" s="94">
        <v>2</v>
      </c>
      <c r="I79" s="101"/>
      <c r="J79" s="102"/>
      <c r="K79" s="118"/>
    </row>
    <row r="80" spans="1:11" x14ac:dyDescent="0.2">
      <c r="A80" s="117" t="s">
        <v>1684</v>
      </c>
      <c r="B80" s="74">
        <v>151</v>
      </c>
      <c r="C80" s="86"/>
      <c r="D80" s="37"/>
      <c r="E80" s="87"/>
      <c r="F80" s="93">
        <v>1</v>
      </c>
      <c r="G80" s="8">
        <v>3</v>
      </c>
      <c r="H80" s="94">
        <v>1</v>
      </c>
      <c r="I80" s="101"/>
      <c r="J80" s="102"/>
      <c r="K80" s="118"/>
    </row>
    <row r="81" spans="1:11" x14ac:dyDescent="0.2">
      <c r="A81" s="117" t="s">
        <v>1685</v>
      </c>
      <c r="B81" s="74">
        <v>246</v>
      </c>
      <c r="C81" s="86"/>
      <c r="D81" s="37"/>
      <c r="E81" s="87"/>
      <c r="F81" s="93">
        <v>3</v>
      </c>
      <c r="G81" s="8">
        <v>8</v>
      </c>
      <c r="H81" s="94">
        <v>2</v>
      </c>
      <c r="I81" s="101"/>
      <c r="J81" s="102"/>
      <c r="K81" s="118"/>
    </row>
    <row r="82" spans="1:11" s="24" customFormat="1" x14ac:dyDescent="0.2">
      <c r="A82" s="116" t="s">
        <v>499</v>
      </c>
      <c r="B82" s="73">
        <v>3240</v>
      </c>
      <c r="C82" s="85">
        <v>8</v>
      </c>
      <c r="D82" s="32">
        <v>20</v>
      </c>
      <c r="E82" s="84"/>
      <c r="F82" s="91"/>
      <c r="G82" s="8"/>
      <c r="H82" s="94"/>
      <c r="I82" s="99"/>
      <c r="J82" s="100"/>
      <c r="K82" s="115"/>
    </row>
    <row r="83" spans="1:11" x14ac:dyDescent="0.2">
      <c r="A83" s="117" t="s">
        <v>1686</v>
      </c>
      <c r="B83" s="74">
        <v>551</v>
      </c>
      <c r="C83" s="86"/>
      <c r="D83" s="37"/>
      <c r="E83" s="87"/>
      <c r="F83" s="93">
        <v>3</v>
      </c>
      <c r="G83" s="8">
        <v>8</v>
      </c>
      <c r="H83" s="94">
        <v>2</v>
      </c>
      <c r="I83" s="101"/>
      <c r="J83" s="102"/>
      <c r="K83" s="118"/>
    </row>
    <row r="84" spans="1:11" x14ac:dyDescent="0.2">
      <c r="A84" s="117" t="s">
        <v>1687</v>
      </c>
      <c r="B84" s="74">
        <v>355</v>
      </c>
      <c r="C84" s="86"/>
      <c r="D84" s="37"/>
      <c r="E84" s="87"/>
      <c r="F84" s="93">
        <v>3</v>
      </c>
      <c r="G84" s="8">
        <v>8</v>
      </c>
      <c r="H84" s="94">
        <v>2</v>
      </c>
      <c r="I84" s="101"/>
      <c r="J84" s="102"/>
      <c r="K84" s="118"/>
    </row>
    <row r="85" spans="1:11" x14ac:dyDescent="0.2">
      <c r="A85" s="117" t="s">
        <v>1688</v>
      </c>
      <c r="B85" s="74">
        <v>228</v>
      </c>
      <c r="C85" s="86"/>
      <c r="D85" s="37"/>
      <c r="E85" s="87"/>
      <c r="F85" s="93">
        <v>3</v>
      </c>
      <c r="G85" s="8">
        <v>8</v>
      </c>
      <c r="H85" s="94">
        <v>2</v>
      </c>
      <c r="I85" s="101"/>
      <c r="J85" s="102"/>
      <c r="K85" s="118"/>
    </row>
    <row r="86" spans="1:11" x14ac:dyDescent="0.2">
      <c r="A86" s="117" t="s">
        <v>1689</v>
      </c>
      <c r="B86" s="74">
        <v>176</v>
      </c>
      <c r="C86" s="86"/>
      <c r="D86" s="37"/>
      <c r="E86" s="87"/>
      <c r="F86" s="93">
        <v>1</v>
      </c>
      <c r="G86" s="8">
        <v>3</v>
      </c>
      <c r="H86" s="94">
        <v>1</v>
      </c>
      <c r="I86" s="101"/>
      <c r="J86" s="102"/>
      <c r="K86" s="118"/>
    </row>
    <row r="87" spans="1:11" x14ac:dyDescent="0.2">
      <c r="A87" s="117" t="s">
        <v>1690</v>
      </c>
      <c r="B87" s="74">
        <v>135</v>
      </c>
      <c r="C87" s="86"/>
      <c r="D87" s="37"/>
      <c r="E87" s="87"/>
      <c r="F87" s="93">
        <v>1</v>
      </c>
      <c r="G87" s="8">
        <v>3</v>
      </c>
      <c r="H87" s="94">
        <v>1</v>
      </c>
      <c r="I87" s="101"/>
      <c r="J87" s="102"/>
      <c r="K87" s="118"/>
    </row>
    <row r="88" spans="1:11" x14ac:dyDescent="0.2">
      <c r="A88" s="117" t="s">
        <v>1691</v>
      </c>
      <c r="B88" s="74">
        <v>535</v>
      </c>
      <c r="C88" s="86"/>
      <c r="D88" s="37"/>
      <c r="E88" s="87"/>
      <c r="F88" s="93">
        <v>3</v>
      </c>
      <c r="G88" s="8">
        <v>8</v>
      </c>
      <c r="H88" s="94">
        <v>2</v>
      </c>
      <c r="I88" s="101"/>
      <c r="J88" s="102"/>
      <c r="K88" s="118"/>
    </row>
    <row r="89" spans="1:11" x14ac:dyDescent="0.2">
      <c r="A89" s="117" t="s">
        <v>1692</v>
      </c>
      <c r="B89" s="74">
        <v>1260</v>
      </c>
      <c r="C89" s="86"/>
      <c r="D89" s="37"/>
      <c r="E89" s="87"/>
      <c r="F89" s="93">
        <v>3</v>
      </c>
      <c r="G89" s="8">
        <v>8</v>
      </c>
      <c r="H89" s="94">
        <v>2</v>
      </c>
      <c r="I89" s="101"/>
      <c r="J89" s="102"/>
      <c r="K89" s="118"/>
    </row>
    <row r="90" spans="1:11" s="18" customFormat="1" x14ac:dyDescent="0.2">
      <c r="A90" s="112" t="s">
        <v>323</v>
      </c>
      <c r="B90" s="72">
        <v>133802</v>
      </c>
      <c r="C90" s="81"/>
      <c r="D90" s="37"/>
      <c r="E90" s="87"/>
      <c r="F90" s="91"/>
      <c r="G90" s="8"/>
      <c r="H90" s="94"/>
      <c r="I90" s="97"/>
      <c r="J90" s="98"/>
      <c r="K90" s="113"/>
    </row>
    <row r="91" spans="1:11" s="24" customFormat="1" ht="31.5" x14ac:dyDescent="0.2">
      <c r="A91" s="114" t="s">
        <v>324</v>
      </c>
      <c r="B91" s="73">
        <v>71751</v>
      </c>
      <c r="C91" s="85">
        <v>35</v>
      </c>
      <c r="D91" s="36">
        <f>SUM(D92:D104)</f>
        <v>89</v>
      </c>
      <c r="E91" s="88">
        <v>4</v>
      </c>
      <c r="F91" s="91">
        <f>SUM(F93:F111)</f>
        <v>59</v>
      </c>
      <c r="G91" s="24">
        <f>SUM(G93:G111)</f>
        <v>156</v>
      </c>
      <c r="H91" s="84"/>
      <c r="I91" s="99">
        <f>(C91+F91+1-F96-F110-F111)*0.4</f>
        <v>36.800000000000004</v>
      </c>
      <c r="J91" s="99">
        <f>(D91+G91+1-G96-G110-G111)*0.4</f>
        <v>94.800000000000011</v>
      </c>
      <c r="K91" s="115">
        <f>17*0.6</f>
        <v>10.199999999999999</v>
      </c>
    </row>
    <row r="92" spans="1:11" s="24" customFormat="1" ht="31.5" x14ac:dyDescent="0.2">
      <c r="A92" s="116" t="s">
        <v>325</v>
      </c>
      <c r="B92" s="73">
        <v>62936</v>
      </c>
      <c r="C92" s="85">
        <v>31</v>
      </c>
      <c r="D92" s="32">
        <v>78</v>
      </c>
      <c r="E92" s="84"/>
      <c r="F92" s="91"/>
      <c r="G92" s="8"/>
      <c r="H92" s="94"/>
      <c r="I92" s="99"/>
      <c r="J92" s="100"/>
      <c r="K92" s="115"/>
    </row>
    <row r="93" spans="1:11" s="62" customFormat="1" x14ac:dyDescent="0.2">
      <c r="A93" s="117" t="s">
        <v>1693</v>
      </c>
      <c r="B93" s="74">
        <v>59723</v>
      </c>
      <c r="C93" s="89"/>
      <c r="D93" s="37"/>
      <c r="E93" s="87"/>
      <c r="F93" s="93">
        <v>15</v>
      </c>
      <c r="G93" s="8">
        <v>38</v>
      </c>
      <c r="H93" s="94">
        <v>2</v>
      </c>
      <c r="I93" s="103"/>
      <c r="J93" s="104"/>
      <c r="K93" s="119"/>
    </row>
    <row r="94" spans="1:11" x14ac:dyDescent="0.2">
      <c r="A94" s="117" t="s">
        <v>1694</v>
      </c>
      <c r="B94" s="74">
        <v>486</v>
      </c>
      <c r="C94" s="86"/>
      <c r="D94" s="37"/>
      <c r="E94" s="87"/>
      <c r="F94" s="93">
        <v>3</v>
      </c>
      <c r="G94" s="8">
        <v>8</v>
      </c>
      <c r="H94" s="94">
        <v>2</v>
      </c>
      <c r="I94" s="101"/>
      <c r="J94" s="102"/>
      <c r="K94" s="118"/>
    </row>
    <row r="95" spans="1:11" x14ac:dyDescent="0.2">
      <c r="A95" s="117" t="s">
        <v>1695</v>
      </c>
      <c r="B95" s="74">
        <v>220</v>
      </c>
      <c r="C95" s="86"/>
      <c r="D95" s="37"/>
      <c r="E95" s="87"/>
      <c r="F95" s="93">
        <v>3</v>
      </c>
      <c r="G95" s="8">
        <v>8</v>
      </c>
      <c r="H95" s="94">
        <v>2</v>
      </c>
      <c r="I95" s="101"/>
      <c r="J95" s="102"/>
      <c r="K95" s="118"/>
    </row>
    <row r="96" spans="1:11" x14ac:dyDescent="0.2">
      <c r="A96" s="117" t="s">
        <v>1696</v>
      </c>
      <c r="B96" s="74">
        <v>57</v>
      </c>
      <c r="C96" s="86"/>
      <c r="D96" s="37"/>
      <c r="E96" s="87"/>
      <c r="F96" s="93">
        <v>1</v>
      </c>
      <c r="G96" s="8">
        <v>3</v>
      </c>
      <c r="H96" s="94">
        <v>1</v>
      </c>
      <c r="I96" s="101"/>
      <c r="J96" s="102"/>
      <c r="K96" s="118"/>
    </row>
    <row r="97" spans="1:11" x14ac:dyDescent="0.2">
      <c r="A97" s="117" t="s">
        <v>1697</v>
      </c>
      <c r="B97" s="74">
        <v>1811</v>
      </c>
      <c r="C97" s="86"/>
      <c r="D97" s="37"/>
      <c r="E97" s="87"/>
      <c r="F97" s="93">
        <v>3</v>
      </c>
      <c r="G97" s="8">
        <v>8</v>
      </c>
      <c r="H97" s="94">
        <v>2</v>
      </c>
      <c r="I97" s="101"/>
      <c r="J97" s="102"/>
      <c r="K97" s="118"/>
    </row>
    <row r="98" spans="1:11" x14ac:dyDescent="0.2">
      <c r="A98" s="117" t="s">
        <v>1698</v>
      </c>
      <c r="B98" s="74">
        <v>639</v>
      </c>
      <c r="C98" s="86"/>
      <c r="D98" s="37"/>
      <c r="E98" s="87"/>
      <c r="F98" s="93">
        <v>3</v>
      </c>
      <c r="G98" s="8">
        <v>8</v>
      </c>
      <c r="H98" s="94">
        <v>2</v>
      </c>
      <c r="I98" s="101"/>
      <c r="J98" s="102"/>
      <c r="K98" s="118"/>
    </row>
    <row r="99" spans="1:11" s="24" customFormat="1" x14ac:dyDescent="0.2">
      <c r="A99" s="116" t="s">
        <v>669</v>
      </c>
      <c r="B99" s="73">
        <v>2315</v>
      </c>
      <c r="C99" s="85">
        <v>1</v>
      </c>
      <c r="D99" s="32">
        <v>3</v>
      </c>
      <c r="E99" s="84"/>
      <c r="F99" s="91"/>
      <c r="G99" s="8"/>
      <c r="H99" s="94"/>
      <c r="I99" s="99"/>
      <c r="J99" s="100"/>
      <c r="K99" s="115"/>
    </row>
    <row r="100" spans="1:11" x14ac:dyDescent="0.2">
      <c r="A100" s="117" t="s">
        <v>1699</v>
      </c>
      <c r="B100" s="74">
        <v>1157</v>
      </c>
      <c r="C100" s="86"/>
      <c r="D100" s="37"/>
      <c r="E100" s="87"/>
      <c r="F100" s="93">
        <v>3</v>
      </c>
      <c r="G100" s="8">
        <v>8</v>
      </c>
      <c r="H100" s="94">
        <v>2</v>
      </c>
      <c r="I100" s="101"/>
      <c r="J100" s="102"/>
      <c r="K100" s="118"/>
    </row>
    <row r="101" spans="1:11" x14ac:dyDescent="0.2">
      <c r="A101" s="117" t="s">
        <v>1700</v>
      </c>
      <c r="B101" s="74">
        <v>285</v>
      </c>
      <c r="C101" s="86"/>
      <c r="D101" s="37"/>
      <c r="E101" s="87"/>
      <c r="F101" s="93">
        <v>3</v>
      </c>
      <c r="G101" s="8">
        <v>8</v>
      </c>
      <c r="H101" s="94">
        <v>2</v>
      </c>
      <c r="I101" s="101"/>
      <c r="J101" s="102"/>
      <c r="K101" s="118"/>
    </row>
    <row r="102" spans="1:11" x14ac:dyDescent="0.2">
      <c r="A102" s="117" t="s">
        <v>1701</v>
      </c>
      <c r="B102" s="74">
        <v>595</v>
      </c>
      <c r="C102" s="86"/>
      <c r="D102" s="37"/>
      <c r="E102" s="87"/>
      <c r="F102" s="93">
        <v>3</v>
      </c>
      <c r="G102" s="8">
        <v>8</v>
      </c>
      <c r="H102" s="94">
        <v>2</v>
      </c>
      <c r="I102" s="101"/>
      <c r="J102" s="102"/>
      <c r="K102" s="118"/>
    </row>
    <row r="103" spans="1:11" x14ac:dyDescent="0.2">
      <c r="A103" s="117" t="s">
        <v>1702</v>
      </c>
      <c r="B103" s="74">
        <v>278</v>
      </c>
      <c r="C103" s="86"/>
      <c r="D103" s="37"/>
      <c r="E103" s="87"/>
      <c r="F103" s="93">
        <v>3</v>
      </c>
      <c r="G103" s="8">
        <v>8</v>
      </c>
      <c r="H103" s="94">
        <v>2</v>
      </c>
      <c r="I103" s="101"/>
      <c r="J103" s="102"/>
      <c r="K103" s="118"/>
    </row>
    <row r="104" spans="1:11" s="24" customFormat="1" x14ac:dyDescent="0.2">
      <c r="A104" s="116" t="s">
        <v>223</v>
      </c>
      <c r="B104" s="73">
        <v>6500</v>
      </c>
      <c r="C104" s="85">
        <v>3</v>
      </c>
      <c r="D104" s="32">
        <v>8</v>
      </c>
      <c r="E104" s="84"/>
      <c r="F104" s="91"/>
      <c r="G104" s="8"/>
      <c r="H104" s="94"/>
      <c r="I104" s="99"/>
      <c r="J104" s="100"/>
      <c r="K104" s="115"/>
    </row>
    <row r="105" spans="1:11" x14ac:dyDescent="0.2">
      <c r="A105" s="117" t="s">
        <v>1703</v>
      </c>
      <c r="B105" s="74">
        <v>4228</v>
      </c>
      <c r="C105" s="86"/>
      <c r="D105" s="37"/>
      <c r="E105" s="87"/>
      <c r="F105" s="93">
        <v>5</v>
      </c>
      <c r="G105" s="8">
        <v>13</v>
      </c>
      <c r="H105" s="94">
        <v>2</v>
      </c>
      <c r="I105" s="101"/>
      <c r="J105" s="102"/>
      <c r="K105" s="118"/>
    </row>
    <row r="106" spans="1:11" x14ac:dyDescent="0.2">
      <c r="A106" s="117" t="s">
        <v>1704</v>
      </c>
      <c r="B106" s="74">
        <v>248</v>
      </c>
      <c r="C106" s="86"/>
      <c r="D106" s="37"/>
      <c r="E106" s="87"/>
      <c r="F106" s="93">
        <v>3</v>
      </c>
      <c r="G106" s="8">
        <v>8</v>
      </c>
      <c r="H106" s="94">
        <v>2</v>
      </c>
      <c r="I106" s="101"/>
      <c r="J106" s="102"/>
      <c r="K106" s="118"/>
    </row>
    <row r="107" spans="1:11" x14ac:dyDescent="0.2">
      <c r="A107" s="117" t="s">
        <v>1705</v>
      </c>
      <c r="B107" s="74">
        <v>431</v>
      </c>
      <c r="C107" s="86"/>
      <c r="D107" s="37"/>
      <c r="E107" s="87"/>
      <c r="F107" s="93">
        <v>3</v>
      </c>
      <c r="G107" s="8">
        <v>8</v>
      </c>
      <c r="H107" s="94">
        <v>2</v>
      </c>
      <c r="I107" s="101"/>
      <c r="J107" s="102"/>
      <c r="K107" s="118"/>
    </row>
    <row r="108" spans="1:11" x14ac:dyDescent="0.2">
      <c r="A108" s="117" t="s">
        <v>1706</v>
      </c>
      <c r="B108" s="74">
        <v>329</v>
      </c>
      <c r="C108" s="86"/>
      <c r="D108" s="37"/>
      <c r="E108" s="87"/>
      <c r="F108" s="93">
        <v>3</v>
      </c>
      <c r="G108" s="8">
        <v>8</v>
      </c>
      <c r="H108" s="94">
        <v>2</v>
      </c>
      <c r="I108" s="101"/>
      <c r="J108" s="102"/>
      <c r="K108" s="118"/>
    </row>
    <row r="109" spans="1:11" x14ac:dyDescent="0.2">
      <c r="A109" s="117" t="s">
        <v>1707</v>
      </c>
      <c r="B109" s="74">
        <v>1035</v>
      </c>
      <c r="C109" s="86"/>
      <c r="D109" s="37"/>
      <c r="E109" s="87"/>
      <c r="F109" s="93">
        <v>3</v>
      </c>
      <c r="G109" s="8">
        <v>8</v>
      </c>
      <c r="H109" s="94">
        <v>2</v>
      </c>
      <c r="I109" s="101"/>
      <c r="J109" s="102"/>
      <c r="K109" s="118"/>
    </row>
    <row r="110" spans="1:11" x14ac:dyDescent="0.2">
      <c r="A110" s="117" t="s">
        <v>1708</v>
      </c>
      <c r="B110" s="74">
        <v>102</v>
      </c>
      <c r="C110" s="86"/>
      <c r="D110" s="37"/>
      <c r="E110" s="87"/>
      <c r="F110" s="93">
        <v>1</v>
      </c>
      <c r="G110" s="8">
        <v>3</v>
      </c>
      <c r="H110" s="94">
        <v>1</v>
      </c>
      <c r="I110" s="101"/>
      <c r="J110" s="102"/>
      <c r="K110" s="118"/>
    </row>
    <row r="111" spans="1:11" x14ac:dyDescent="0.2">
      <c r="A111" s="117" t="s">
        <v>1709</v>
      </c>
      <c r="B111" s="74">
        <v>127</v>
      </c>
      <c r="C111" s="86"/>
      <c r="D111" s="37"/>
      <c r="E111" s="87"/>
      <c r="F111" s="93">
        <v>1</v>
      </c>
      <c r="G111" s="8">
        <v>3</v>
      </c>
      <c r="H111" s="94">
        <v>1</v>
      </c>
      <c r="I111" s="101"/>
      <c r="J111" s="102"/>
      <c r="K111" s="118"/>
    </row>
    <row r="112" spans="1:11" s="24" customFormat="1" x14ac:dyDescent="0.2">
      <c r="A112" s="114" t="s">
        <v>1214</v>
      </c>
      <c r="B112" s="73">
        <v>16060</v>
      </c>
      <c r="C112" s="85">
        <v>25</v>
      </c>
      <c r="D112" s="36">
        <f>SUM(D113:D129)</f>
        <v>63</v>
      </c>
      <c r="E112" s="88">
        <v>4</v>
      </c>
      <c r="F112" s="91">
        <f>SUM(F114:F137)</f>
        <v>61</v>
      </c>
      <c r="G112" s="24">
        <f>SUM(G114:G137)</f>
        <v>164</v>
      </c>
      <c r="H112" s="84"/>
      <c r="I112" s="99">
        <f>(C112+F112+1-F115-F119-F123-F125-F135)*0.4</f>
        <v>32.800000000000004</v>
      </c>
      <c r="J112" s="99">
        <f>(D112+G112+1-G115-G119-G123-G125-G135)*0.4</f>
        <v>85.2</v>
      </c>
      <c r="K112" s="115">
        <f>23*0.6</f>
        <v>13.799999999999999</v>
      </c>
    </row>
    <row r="113" spans="1:11" s="24" customFormat="1" x14ac:dyDescent="0.2">
      <c r="A113" s="116" t="s">
        <v>1215</v>
      </c>
      <c r="B113" s="73">
        <v>13673</v>
      </c>
      <c r="C113" s="85">
        <v>21</v>
      </c>
      <c r="D113" s="32">
        <v>53</v>
      </c>
      <c r="E113" s="84"/>
      <c r="F113" s="91"/>
      <c r="G113" s="8"/>
      <c r="H113" s="94"/>
      <c r="I113" s="99"/>
      <c r="J113" s="100"/>
      <c r="K113" s="115"/>
    </row>
    <row r="114" spans="1:11" x14ac:dyDescent="0.2">
      <c r="A114" s="117" t="s">
        <v>1710</v>
      </c>
      <c r="B114" s="74">
        <v>8681</v>
      </c>
      <c r="C114" s="86"/>
      <c r="D114" s="37"/>
      <c r="E114" s="87"/>
      <c r="F114" s="93">
        <v>5</v>
      </c>
      <c r="G114" s="8">
        <v>13</v>
      </c>
      <c r="H114" s="94">
        <v>2</v>
      </c>
      <c r="I114" s="101"/>
      <c r="J114" s="102"/>
      <c r="K114" s="118"/>
    </row>
    <row r="115" spans="1:11" x14ac:dyDescent="0.2">
      <c r="A115" s="117" t="s">
        <v>1711</v>
      </c>
      <c r="B115" s="74">
        <v>148</v>
      </c>
      <c r="C115" s="86"/>
      <c r="D115" s="37"/>
      <c r="E115" s="87"/>
      <c r="F115" s="93">
        <v>1</v>
      </c>
      <c r="G115" s="8">
        <v>3</v>
      </c>
      <c r="H115" s="94">
        <v>1</v>
      </c>
      <c r="I115" s="101"/>
      <c r="J115" s="102"/>
      <c r="K115" s="118"/>
    </row>
    <row r="116" spans="1:11" x14ac:dyDescent="0.2">
      <c r="A116" s="117" t="s">
        <v>1712</v>
      </c>
      <c r="B116" s="74">
        <v>248</v>
      </c>
      <c r="C116" s="86"/>
      <c r="D116" s="37"/>
      <c r="E116" s="87"/>
      <c r="F116" s="93">
        <v>3</v>
      </c>
      <c r="G116" s="8">
        <v>8</v>
      </c>
      <c r="H116" s="94">
        <v>2</v>
      </c>
      <c r="I116" s="101"/>
      <c r="J116" s="102"/>
      <c r="K116" s="118"/>
    </row>
    <row r="117" spans="1:11" x14ac:dyDescent="0.2">
      <c r="A117" s="117" t="s">
        <v>1713</v>
      </c>
      <c r="B117" s="74">
        <v>1060</v>
      </c>
      <c r="C117" s="86"/>
      <c r="D117" s="37"/>
      <c r="E117" s="87"/>
      <c r="F117" s="93">
        <v>3</v>
      </c>
      <c r="G117" s="8">
        <v>8</v>
      </c>
      <c r="H117" s="94">
        <v>2</v>
      </c>
      <c r="I117" s="101"/>
      <c r="J117" s="102"/>
      <c r="K117" s="118"/>
    </row>
    <row r="118" spans="1:11" x14ac:dyDescent="0.2">
      <c r="A118" s="117" t="s">
        <v>1714</v>
      </c>
      <c r="B118" s="74">
        <v>316</v>
      </c>
      <c r="C118" s="86"/>
      <c r="D118" s="37"/>
      <c r="E118" s="87"/>
      <c r="F118" s="93">
        <v>3</v>
      </c>
      <c r="G118" s="8">
        <v>8</v>
      </c>
      <c r="H118" s="94">
        <v>2</v>
      </c>
      <c r="I118" s="101"/>
      <c r="J118" s="102"/>
      <c r="K118" s="118"/>
    </row>
    <row r="119" spans="1:11" x14ac:dyDescent="0.2">
      <c r="A119" s="117" t="s">
        <v>1715</v>
      </c>
      <c r="B119" s="74">
        <v>181</v>
      </c>
      <c r="C119" s="86"/>
      <c r="D119" s="37"/>
      <c r="E119" s="87"/>
      <c r="F119" s="93">
        <v>1</v>
      </c>
      <c r="G119" s="8">
        <v>3</v>
      </c>
      <c r="H119" s="94">
        <v>1</v>
      </c>
      <c r="I119" s="101"/>
      <c r="J119" s="102"/>
      <c r="K119" s="118"/>
    </row>
    <row r="120" spans="1:11" x14ac:dyDescent="0.2">
      <c r="A120" s="117" t="s">
        <v>1716</v>
      </c>
      <c r="B120" s="74">
        <v>599</v>
      </c>
      <c r="C120" s="86"/>
      <c r="D120" s="37"/>
      <c r="E120" s="87"/>
      <c r="F120" s="93">
        <v>3</v>
      </c>
      <c r="G120" s="8">
        <v>8</v>
      </c>
      <c r="H120" s="94">
        <v>2</v>
      </c>
      <c r="I120" s="101"/>
      <c r="J120" s="102"/>
      <c r="K120" s="118"/>
    </row>
    <row r="121" spans="1:11" x14ac:dyDescent="0.2">
      <c r="A121" s="117" t="s">
        <v>1717</v>
      </c>
      <c r="B121" s="74">
        <v>411</v>
      </c>
      <c r="C121" s="86"/>
      <c r="D121" s="37"/>
      <c r="E121" s="87"/>
      <c r="F121" s="93">
        <v>3</v>
      </c>
      <c r="G121" s="8">
        <v>8</v>
      </c>
      <c r="H121" s="94">
        <v>2</v>
      </c>
      <c r="I121" s="101"/>
      <c r="J121" s="102"/>
      <c r="K121" s="118"/>
    </row>
    <row r="122" spans="1:11" x14ac:dyDescent="0.2">
      <c r="A122" s="117" t="s">
        <v>1718</v>
      </c>
      <c r="B122" s="74">
        <v>364</v>
      </c>
      <c r="C122" s="86"/>
      <c r="D122" s="37"/>
      <c r="E122" s="87"/>
      <c r="F122" s="93">
        <v>3</v>
      </c>
      <c r="G122" s="8">
        <v>8</v>
      </c>
      <c r="H122" s="94">
        <v>2</v>
      </c>
      <c r="I122" s="101"/>
      <c r="J122" s="102"/>
      <c r="K122" s="118"/>
    </row>
    <row r="123" spans="1:11" x14ac:dyDescent="0.2">
      <c r="A123" s="117" t="s">
        <v>1719</v>
      </c>
      <c r="B123" s="74">
        <v>139</v>
      </c>
      <c r="C123" s="86"/>
      <c r="D123" s="37"/>
      <c r="E123" s="87"/>
      <c r="F123" s="93">
        <v>1</v>
      </c>
      <c r="G123" s="8">
        <v>3</v>
      </c>
      <c r="H123" s="94">
        <v>1</v>
      </c>
      <c r="I123" s="101"/>
      <c r="J123" s="102"/>
      <c r="K123" s="118"/>
    </row>
    <row r="124" spans="1:11" x14ac:dyDescent="0.2">
      <c r="A124" s="117" t="s">
        <v>1720</v>
      </c>
      <c r="B124" s="74">
        <v>225</v>
      </c>
      <c r="C124" s="86"/>
      <c r="D124" s="37"/>
      <c r="E124" s="87"/>
      <c r="F124" s="93">
        <v>3</v>
      </c>
      <c r="G124" s="8">
        <v>8</v>
      </c>
      <c r="H124" s="94">
        <v>2</v>
      </c>
      <c r="I124" s="101"/>
      <c r="J124" s="102"/>
      <c r="K124" s="118"/>
    </row>
    <row r="125" spans="1:11" x14ac:dyDescent="0.2">
      <c r="A125" s="117" t="s">
        <v>1721</v>
      </c>
      <c r="B125" s="74">
        <v>161</v>
      </c>
      <c r="C125" s="86"/>
      <c r="D125" s="37"/>
      <c r="E125" s="87"/>
      <c r="F125" s="93">
        <v>1</v>
      </c>
      <c r="G125" s="8">
        <v>3</v>
      </c>
      <c r="H125" s="94">
        <v>1</v>
      </c>
      <c r="I125" s="101"/>
      <c r="J125" s="102"/>
      <c r="K125" s="118"/>
    </row>
    <row r="126" spans="1:11" x14ac:dyDescent="0.2">
      <c r="A126" s="117" t="s">
        <v>1722</v>
      </c>
      <c r="B126" s="74">
        <v>331</v>
      </c>
      <c r="C126" s="86"/>
      <c r="D126" s="37"/>
      <c r="E126" s="87"/>
      <c r="F126" s="93">
        <v>3</v>
      </c>
      <c r="G126" s="8">
        <v>8</v>
      </c>
      <c r="H126" s="94">
        <v>2</v>
      </c>
      <c r="I126" s="101"/>
      <c r="J126" s="102"/>
      <c r="K126" s="118"/>
    </row>
    <row r="127" spans="1:11" x14ac:dyDescent="0.2">
      <c r="A127" s="117" t="s">
        <v>1723</v>
      </c>
      <c r="B127" s="74">
        <v>242</v>
      </c>
      <c r="C127" s="86"/>
      <c r="D127" s="37"/>
      <c r="E127" s="87"/>
      <c r="F127" s="93">
        <v>3</v>
      </c>
      <c r="G127" s="8">
        <v>8</v>
      </c>
      <c r="H127" s="94">
        <v>2</v>
      </c>
      <c r="I127" s="101"/>
      <c r="J127" s="102"/>
      <c r="K127" s="118"/>
    </row>
    <row r="128" spans="1:11" x14ac:dyDescent="0.2">
      <c r="A128" s="117" t="s">
        <v>1724</v>
      </c>
      <c r="B128" s="74">
        <v>567</v>
      </c>
      <c r="C128" s="86"/>
      <c r="D128" s="37"/>
      <c r="E128" s="87"/>
      <c r="F128" s="93">
        <v>3</v>
      </c>
      <c r="G128" s="8">
        <v>8</v>
      </c>
      <c r="H128" s="94">
        <v>2</v>
      </c>
      <c r="I128" s="101"/>
      <c r="J128" s="102"/>
      <c r="K128" s="118"/>
    </row>
    <row r="129" spans="1:11" s="24" customFormat="1" x14ac:dyDescent="0.2">
      <c r="A129" s="116" t="s">
        <v>1225</v>
      </c>
      <c r="B129" s="73">
        <v>2387</v>
      </c>
      <c r="C129" s="85">
        <v>4</v>
      </c>
      <c r="D129" s="32">
        <v>10</v>
      </c>
      <c r="E129" s="84"/>
      <c r="F129" s="91"/>
      <c r="G129" s="8"/>
      <c r="H129" s="94"/>
      <c r="I129" s="99"/>
      <c r="J129" s="100"/>
      <c r="K129" s="115"/>
    </row>
    <row r="130" spans="1:11" x14ac:dyDescent="0.2">
      <c r="A130" s="117" t="s">
        <v>1725</v>
      </c>
      <c r="B130" s="74">
        <v>250</v>
      </c>
      <c r="C130" s="86"/>
      <c r="D130" s="37"/>
      <c r="E130" s="87"/>
      <c r="F130" s="93">
        <v>3</v>
      </c>
      <c r="G130" s="8">
        <v>8</v>
      </c>
      <c r="H130" s="94">
        <v>2</v>
      </c>
      <c r="I130" s="101"/>
      <c r="J130" s="102"/>
      <c r="K130" s="118"/>
    </row>
    <row r="131" spans="1:11" x14ac:dyDescent="0.2">
      <c r="A131" s="117" t="s">
        <v>1726</v>
      </c>
      <c r="B131" s="74">
        <v>377</v>
      </c>
      <c r="C131" s="86"/>
      <c r="D131" s="37"/>
      <c r="E131" s="87"/>
      <c r="F131" s="93">
        <v>3</v>
      </c>
      <c r="G131" s="8">
        <v>8</v>
      </c>
      <c r="H131" s="94">
        <v>2</v>
      </c>
      <c r="I131" s="101"/>
      <c r="J131" s="102"/>
      <c r="K131" s="118"/>
    </row>
    <row r="132" spans="1:11" x14ac:dyDescent="0.2">
      <c r="A132" s="117" t="s">
        <v>1727</v>
      </c>
      <c r="B132" s="74">
        <v>233</v>
      </c>
      <c r="C132" s="86"/>
      <c r="D132" s="37"/>
      <c r="E132" s="87"/>
      <c r="F132" s="93">
        <v>3</v>
      </c>
      <c r="G132" s="8">
        <v>8</v>
      </c>
      <c r="H132" s="94">
        <v>2</v>
      </c>
      <c r="I132" s="101"/>
      <c r="J132" s="102"/>
      <c r="K132" s="118"/>
    </row>
    <row r="133" spans="1:11" x14ac:dyDescent="0.2">
      <c r="A133" s="117" t="s">
        <v>1728</v>
      </c>
      <c r="B133" s="74">
        <v>282</v>
      </c>
      <c r="C133" s="86"/>
      <c r="D133" s="37"/>
      <c r="E133" s="87"/>
      <c r="F133" s="93">
        <v>3</v>
      </c>
      <c r="G133" s="8">
        <v>8</v>
      </c>
      <c r="H133" s="94">
        <v>2</v>
      </c>
      <c r="I133" s="101"/>
      <c r="J133" s="102"/>
      <c r="K133" s="118"/>
    </row>
    <row r="134" spans="1:11" x14ac:dyDescent="0.2">
      <c r="A134" s="117" t="s">
        <v>1729</v>
      </c>
      <c r="B134" s="74">
        <v>291</v>
      </c>
      <c r="C134" s="86"/>
      <c r="D134" s="37"/>
      <c r="E134" s="87"/>
      <c r="F134" s="93">
        <v>3</v>
      </c>
      <c r="G134" s="8">
        <v>8</v>
      </c>
      <c r="H134" s="94">
        <v>2</v>
      </c>
      <c r="I134" s="101"/>
      <c r="J134" s="102"/>
      <c r="K134" s="118"/>
    </row>
    <row r="135" spans="1:11" x14ac:dyDescent="0.2">
      <c r="A135" s="117" t="s">
        <v>1730</v>
      </c>
      <c r="B135" s="74">
        <v>91</v>
      </c>
      <c r="C135" s="86"/>
      <c r="D135" s="37"/>
      <c r="E135" s="87"/>
      <c r="F135" s="93">
        <v>1</v>
      </c>
      <c r="G135" s="8">
        <v>3</v>
      </c>
      <c r="H135" s="94">
        <v>1</v>
      </c>
      <c r="I135" s="101"/>
      <c r="J135" s="102"/>
      <c r="K135" s="118"/>
    </row>
    <row r="136" spans="1:11" x14ac:dyDescent="0.2">
      <c r="A136" s="117" t="s">
        <v>1731</v>
      </c>
      <c r="B136" s="74">
        <v>511</v>
      </c>
      <c r="C136" s="86"/>
      <c r="D136" s="37"/>
      <c r="E136" s="87"/>
      <c r="F136" s="93">
        <v>3</v>
      </c>
      <c r="G136" s="8">
        <v>8</v>
      </c>
      <c r="H136" s="94">
        <v>2</v>
      </c>
      <c r="I136" s="101"/>
      <c r="J136" s="102"/>
      <c r="K136" s="118"/>
    </row>
    <row r="137" spans="1:11" x14ac:dyDescent="0.2">
      <c r="A137" s="117" t="s">
        <v>1732</v>
      </c>
      <c r="B137" s="74">
        <v>352</v>
      </c>
      <c r="C137" s="86"/>
      <c r="D137" s="37"/>
      <c r="E137" s="87"/>
      <c r="F137" s="93">
        <v>3</v>
      </c>
      <c r="G137" s="8">
        <v>8</v>
      </c>
      <c r="H137" s="94">
        <v>2</v>
      </c>
      <c r="I137" s="101"/>
      <c r="J137" s="102"/>
      <c r="K137" s="118"/>
    </row>
    <row r="138" spans="1:11" s="24" customFormat="1" x14ac:dyDescent="0.2">
      <c r="A138" s="114" t="s">
        <v>183</v>
      </c>
      <c r="B138" s="73">
        <v>31686</v>
      </c>
      <c r="C138" s="85">
        <v>29</v>
      </c>
      <c r="D138" s="36">
        <f>SUM(D139:D159)</f>
        <v>73</v>
      </c>
      <c r="E138" s="88">
        <v>4</v>
      </c>
      <c r="F138" s="91">
        <f>SUM(F140:F172)</f>
        <v>85</v>
      </c>
      <c r="G138" s="24">
        <f>SUM(G140:G172)</f>
        <v>227</v>
      </c>
      <c r="H138" s="84"/>
      <c r="I138" s="99">
        <f>(C138+F138+1-F158-F163-F165-F166-F169)*0.4</f>
        <v>44</v>
      </c>
      <c r="J138" s="99">
        <f>(D138+G138+1-G158-G163-G165-G166-G169)*0.4</f>
        <v>114.4</v>
      </c>
      <c r="K138" s="115">
        <f>29*0.6</f>
        <v>17.399999999999999</v>
      </c>
    </row>
    <row r="139" spans="1:11" s="24" customFormat="1" x14ac:dyDescent="0.2">
      <c r="A139" s="116" t="s">
        <v>184</v>
      </c>
      <c r="B139" s="73">
        <v>4378</v>
      </c>
      <c r="C139" s="85">
        <v>4</v>
      </c>
      <c r="D139" s="32">
        <v>10</v>
      </c>
      <c r="E139" s="84"/>
      <c r="F139" s="91"/>
      <c r="G139" s="8"/>
      <c r="H139" s="94"/>
      <c r="I139" s="99"/>
      <c r="J139" s="100"/>
      <c r="K139" s="115"/>
    </row>
    <row r="140" spans="1:11" x14ac:dyDescent="0.2">
      <c r="A140" s="117" t="s">
        <v>1733</v>
      </c>
      <c r="B140" s="74">
        <v>1679</v>
      </c>
      <c r="C140" s="86"/>
      <c r="D140" s="37"/>
      <c r="E140" s="87"/>
      <c r="F140" s="93">
        <v>3</v>
      </c>
      <c r="G140" s="8">
        <v>8</v>
      </c>
      <c r="H140" s="94">
        <v>2</v>
      </c>
      <c r="I140" s="101"/>
      <c r="J140" s="102"/>
      <c r="K140" s="118"/>
    </row>
    <row r="141" spans="1:11" x14ac:dyDescent="0.2">
      <c r="A141" s="117" t="s">
        <v>1734</v>
      </c>
      <c r="B141" s="74">
        <v>523</v>
      </c>
      <c r="C141" s="86"/>
      <c r="D141" s="37"/>
      <c r="E141" s="87"/>
      <c r="F141" s="93">
        <v>3</v>
      </c>
      <c r="G141" s="8">
        <v>8</v>
      </c>
      <c r="H141" s="94">
        <v>2</v>
      </c>
      <c r="I141" s="101"/>
      <c r="J141" s="102"/>
      <c r="K141" s="118"/>
    </row>
    <row r="142" spans="1:11" x14ac:dyDescent="0.2">
      <c r="A142" s="117" t="s">
        <v>1735</v>
      </c>
      <c r="B142" s="74">
        <v>698</v>
      </c>
      <c r="C142" s="86"/>
      <c r="D142" s="37"/>
      <c r="E142" s="87"/>
      <c r="F142" s="93">
        <v>3</v>
      </c>
      <c r="G142" s="8">
        <v>8</v>
      </c>
      <c r="H142" s="94">
        <v>2</v>
      </c>
      <c r="I142" s="101"/>
      <c r="J142" s="102"/>
      <c r="K142" s="118"/>
    </row>
    <row r="143" spans="1:11" x14ac:dyDescent="0.2">
      <c r="A143" s="117" t="s">
        <v>1736</v>
      </c>
      <c r="B143" s="74">
        <v>997</v>
      </c>
      <c r="C143" s="86"/>
      <c r="D143" s="37"/>
      <c r="E143" s="87"/>
      <c r="F143" s="93">
        <v>3</v>
      </c>
      <c r="G143" s="8">
        <v>8</v>
      </c>
      <c r="H143" s="94">
        <v>2</v>
      </c>
      <c r="I143" s="101"/>
      <c r="J143" s="102"/>
      <c r="K143" s="118"/>
    </row>
    <row r="144" spans="1:11" x14ac:dyDescent="0.2">
      <c r="A144" s="117" t="s">
        <v>1737</v>
      </c>
      <c r="B144" s="74">
        <v>481</v>
      </c>
      <c r="C144" s="86"/>
      <c r="D144" s="37"/>
      <c r="E144" s="87"/>
      <c r="F144" s="93">
        <v>3</v>
      </c>
      <c r="G144" s="8">
        <v>8</v>
      </c>
      <c r="H144" s="94">
        <v>2</v>
      </c>
      <c r="I144" s="101"/>
      <c r="J144" s="102"/>
      <c r="K144" s="118"/>
    </row>
    <row r="145" spans="1:11" s="24" customFormat="1" x14ac:dyDescent="0.2">
      <c r="A145" s="116" t="s">
        <v>1080</v>
      </c>
      <c r="B145" s="73">
        <v>1732</v>
      </c>
      <c r="C145" s="85">
        <v>2</v>
      </c>
      <c r="D145" s="32">
        <v>5</v>
      </c>
      <c r="E145" s="84"/>
      <c r="F145" s="91"/>
      <c r="G145" s="8"/>
      <c r="H145" s="94"/>
      <c r="I145" s="99"/>
      <c r="J145" s="100"/>
      <c r="K145" s="115"/>
    </row>
    <row r="146" spans="1:11" x14ac:dyDescent="0.2">
      <c r="A146" s="120" t="s">
        <v>1738</v>
      </c>
      <c r="B146" s="75">
        <v>0</v>
      </c>
      <c r="C146" s="86"/>
      <c r="D146" s="66"/>
      <c r="E146" s="90"/>
      <c r="F146" s="95" t="b">
        <f t="shared" ref="F146:G146" si="0">IF(C146&gt;50000,"15",IF(C146&gt;10000,"11",IF(C146&gt;2000,"5",IF(C146&gt;200,"3",IF(C146&gt;0,"1")))))</f>
        <v>0</v>
      </c>
      <c r="G146" s="66" t="b">
        <f t="shared" si="0"/>
        <v>0</v>
      </c>
      <c r="H146" s="96"/>
      <c r="I146" s="101"/>
      <c r="J146" s="102"/>
      <c r="K146" s="118"/>
    </row>
    <row r="147" spans="1:11" x14ac:dyDescent="0.2">
      <c r="A147" s="117" t="s">
        <v>1739</v>
      </c>
      <c r="B147" s="74">
        <v>294</v>
      </c>
      <c r="C147" s="86"/>
      <c r="D147" s="37"/>
      <c r="E147" s="87"/>
      <c r="F147" s="93">
        <v>3</v>
      </c>
      <c r="G147" s="8">
        <v>8</v>
      </c>
      <c r="H147" s="94">
        <v>2</v>
      </c>
      <c r="I147" s="101"/>
      <c r="J147" s="102"/>
      <c r="K147" s="118"/>
    </row>
    <row r="148" spans="1:11" x14ac:dyDescent="0.2">
      <c r="A148" s="117" t="s">
        <v>1740</v>
      </c>
      <c r="B148" s="74">
        <v>571</v>
      </c>
      <c r="C148" s="86"/>
      <c r="D148" s="37"/>
      <c r="E148" s="87"/>
      <c r="F148" s="93">
        <v>3</v>
      </c>
      <c r="G148" s="8">
        <v>8</v>
      </c>
      <c r="H148" s="94">
        <v>2</v>
      </c>
      <c r="I148" s="101"/>
      <c r="J148" s="102"/>
      <c r="K148" s="118"/>
    </row>
    <row r="149" spans="1:11" x14ac:dyDescent="0.2">
      <c r="A149" s="117" t="s">
        <v>1741</v>
      </c>
      <c r="B149" s="74">
        <v>867</v>
      </c>
      <c r="C149" s="86"/>
      <c r="D149" s="37"/>
      <c r="E149" s="87"/>
      <c r="F149" s="93">
        <v>3</v>
      </c>
      <c r="G149" s="8">
        <v>8</v>
      </c>
      <c r="H149" s="94">
        <v>2</v>
      </c>
      <c r="I149" s="101"/>
      <c r="J149" s="102"/>
      <c r="K149" s="118"/>
    </row>
    <row r="150" spans="1:11" s="24" customFormat="1" x14ac:dyDescent="0.2">
      <c r="A150" s="116" t="s">
        <v>1081</v>
      </c>
      <c r="B150" s="73">
        <v>22005</v>
      </c>
      <c r="C150" s="85">
        <v>20</v>
      </c>
      <c r="D150" s="32">
        <v>50</v>
      </c>
      <c r="E150" s="84"/>
      <c r="F150" s="91"/>
      <c r="G150" s="8"/>
      <c r="H150" s="94"/>
      <c r="I150" s="99"/>
      <c r="J150" s="100"/>
      <c r="K150" s="115"/>
    </row>
    <row r="151" spans="1:11" x14ac:dyDescent="0.2">
      <c r="A151" s="117" t="s">
        <v>1742</v>
      </c>
      <c r="B151" s="74">
        <v>19666</v>
      </c>
      <c r="C151" s="86"/>
      <c r="D151" s="37"/>
      <c r="E151" s="87"/>
      <c r="F151" s="93">
        <v>11</v>
      </c>
      <c r="G151" s="8">
        <v>28</v>
      </c>
      <c r="H151" s="94">
        <v>2</v>
      </c>
      <c r="I151" s="101"/>
      <c r="J151" s="102"/>
      <c r="K151" s="118"/>
    </row>
    <row r="152" spans="1:11" x14ac:dyDescent="0.2">
      <c r="A152" s="117" t="s">
        <v>1743</v>
      </c>
      <c r="B152" s="74">
        <v>324</v>
      </c>
      <c r="C152" s="86"/>
      <c r="D152" s="37"/>
      <c r="E152" s="87"/>
      <c r="F152" s="93">
        <v>3</v>
      </c>
      <c r="G152" s="8">
        <v>8</v>
      </c>
      <c r="H152" s="94">
        <v>2</v>
      </c>
      <c r="I152" s="101"/>
      <c r="J152" s="102"/>
      <c r="K152" s="118"/>
    </row>
    <row r="153" spans="1:11" x14ac:dyDescent="0.2">
      <c r="A153" s="117" t="s">
        <v>1744</v>
      </c>
      <c r="B153" s="74">
        <v>225</v>
      </c>
      <c r="C153" s="86"/>
      <c r="D153" s="37"/>
      <c r="E153" s="87"/>
      <c r="F153" s="93">
        <v>3</v>
      </c>
      <c r="G153" s="8">
        <v>8</v>
      </c>
      <c r="H153" s="94">
        <v>2</v>
      </c>
      <c r="I153" s="101"/>
      <c r="J153" s="102"/>
      <c r="K153" s="118"/>
    </row>
    <row r="154" spans="1:11" x14ac:dyDescent="0.2">
      <c r="A154" s="117" t="s">
        <v>1745</v>
      </c>
      <c r="B154" s="74">
        <v>471</v>
      </c>
      <c r="C154" s="86"/>
      <c r="D154" s="37"/>
      <c r="E154" s="87"/>
      <c r="F154" s="93">
        <v>3</v>
      </c>
      <c r="G154" s="8">
        <v>8</v>
      </c>
      <c r="H154" s="94">
        <v>2</v>
      </c>
      <c r="I154" s="101"/>
      <c r="J154" s="102"/>
      <c r="K154" s="118"/>
    </row>
    <row r="155" spans="1:11" x14ac:dyDescent="0.2">
      <c r="A155" s="117" t="s">
        <v>1746</v>
      </c>
      <c r="B155" s="74">
        <v>220</v>
      </c>
      <c r="C155" s="86"/>
      <c r="D155" s="37"/>
      <c r="E155" s="87"/>
      <c r="F155" s="93">
        <v>3</v>
      </c>
      <c r="G155" s="8">
        <v>8</v>
      </c>
      <c r="H155" s="94">
        <v>2</v>
      </c>
      <c r="I155" s="101"/>
      <c r="J155" s="102"/>
      <c r="K155" s="118"/>
    </row>
    <row r="156" spans="1:11" x14ac:dyDescent="0.2">
      <c r="A156" s="117" t="s">
        <v>1747</v>
      </c>
      <c r="B156" s="74">
        <v>335</v>
      </c>
      <c r="C156" s="86"/>
      <c r="D156" s="37"/>
      <c r="E156" s="87"/>
      <c r="F156" s="93">
        <v>3</v>
      </c>
      <c r="G156" s="8">
        <v>8</v>
      </c>
      <c r="H156" s="94">
        <v>2</v>
      </c>
      <c r="I156" s="101"/>
      <c r="J156" s="102"/>
      <c r="K156" s="118"/>
    </row>
    <row r="157" spans="1:11" x14ac:dyDescent="0.2">
      <c r="A157" s="117" t="s">
        <v>1497</v>
      </c>
      <c r="B157" s="74">
        <v>655</v>
      </c>
      <c r="C157" s="86"/>
      <c r="D157" s="37"/>
      <c r="E157" s="87"/>
      <c r="F157" s="93">
        <v>3</v>
      </c>
      <c r="G157" s="8">
        <v>8</v>
      </c>
      <c r="H157" s="94">
        <v>2</v>
      </c>
      <c r="I157" s="101"/>
      <c r="J157" s="102"/>
      <c r="K157" s="118"/>
    </row>
    <row r="158" spans="1:11" x14ac:dyDescent="0.2">
      <c r="A158" s="117" t="s">
        <v>1748</v>
      </c>
      <c r="B158" s="74">
        <v>109</v>
      </c>
      <c r="C158" s="86"/>
      <c r="D158" s="37"/>
      <c r="E158" s="87"/>
      <c r="F158" s="93">
        <v>1</v>
      </c>
      <c r="G158" s="8">
        <v>3</v>
      </c>
      <c r="H158" s="94">
        <v>1</v>
      </c>
      <c r="I158" s="101"/>
      <c r="J158" s="102"/>
      <c r="K158" s="118"/>
    </row>
    <row r="159" spans="1:11" s="24" customFormat="1" x14ac:dyDescent="0.2">
      <c r="A159" s="116" t="s">
        <v>186</v>
      </c>
      <c r="B159" s="73">
        <v>3571</v>
      </c>
      <c r="C159" s="85">
        <v>3</v>
      </c>
      <c r="D159" s="32">
        <v>8</v>
      </c>
      <c r="E159" s="84"/>
      <c r="F159" s="91"/>
      <c r="G159" s="8"/>
      <c r="H159" s="94"/>
      <c r="I159" s="99"/>
      <c r="J159" s="100"/>
      <c r="K159" s="115"/>
    </row>
    <row r="160" spans="1:11" x14ac:dyDescent="0.2">
      <c r="A160" s="117" t="s">
        <v>1749</v>
      </c>
      <c r="B160" s="74">
        <v>259</v>
      </c>
      <c r="C160" s="86"/>
      <c r="D160" s="37"/>
      <c r="E160" s="87"/>
      <c r="F160" s="93">
        <v>3</v>
      </c>
      <c r="G160" s="8">
        <v>8</v>
      </c>
      <c r="H160" s="94">
        <v>2</v>
      </c>
      <c r="I160" s="101"/>
      <c r="J160" s="102"/>
      <c r="K160" s="118"/>
    </row>
    <row r="161" spans="1:11" x14ac:dyDescent="0.2">
      <c r="A161" s="117" t="s">
        <v>1750</v>
      </c>
      <c r="B161" s="74">
        <v>557</v>
      </c>
      <c r="C161" s="86"/>
      <c r="D161" s="37"/>
      <c r="E161" s="87"/>
      <c r="F161" s="93">
        <v>3</v>
      </c>
      <c r="G161" s="8">
        <v>8</v>
      </c>
      <c r="H161" s="94">
        <v>2</v>
      </c>
      <c r="I161" s="101"/>
      <c r="J161" s="102"/>
      <c r="K161" s="118"/>
    </row>
    <row r="162" spans="1:11" x14ac:dyDescent="0.2">
      <c r="A162" s="117" t="s">
        <v>1751</v>
      </c>
      <c r="B162" s="74">
        <v>315</v>
      </c>
      <c r="C162" s="86"/>
      <c r="D162" s="37"/>
      <c r="E162" s="87"/>
      <c r="F162" s="93">
        <v>3</v>
      </c>
      <c r="G162" s="8">
        <v>8</v>
      </c>
      <c r="H162" s="94">
        <v>2</v>
      </c>
      <c r="I162" s="101"/>
      <c r="J162" s="102"/>
      <c r="K162" s="118"/>
    </row>
    <row r="163" spans="1:11" x14ac:dyDescent="0.2">
      <c r="A163" s="117" t="s">
        <v>1752</v>
      </c>
      <c r="B163" s="74">
        <v>62</v>
      </c>
      <c r="C163" s="86"/>
      <c r="D163" s="37"/>
      <c r="E163" s="87"/>
      <c r="F163" s="93">
        <v>1</v>
      </c>
      <c r="G163" s="8">
        <v>3</v>
      </c>
      <c r="H163" s="94">
        <v>1</v>
      </c>
      <c r="I163" s="101"/>
      <c r="J163" s="102"/>
      <c r="K163" s="118"/>
    </row>
    <row r="164" spans="1:11" x14ac:dyDescent="0.2">
      <c r="A164" s="117" t="s">
        <v>1753</v>
      </c>
      <c r="B164" s="74">
        <v>474</v>
      </c>
      <c r="C164" s="86"/>
      <c r="D164" s="37"/>
      <c r="E164" s="87"/>
      <c r="F164" s="93">
        <v>3</v>
      </c>
      <c r="G164" s="8">
        <v>8</v>
      </c>
      <c r="H164" s="94">
        <v>2</v>
      </c>
      <c r="I164" s="101"/>
      <c r="J164" s="102"/>
      <c r="K164" s="118"/>
    </row>
    <row r="165" spans="1:11" x14ac:dyDescent="0.2">
      <c r="A165" s="117" t="s">
        <v>1754</v>
      </c>
      <c r="B165" s="74">
        <v>80</v>
      </c>
      <c r="C165" s="86"/>
      <c r="D165" s="37"/>
      <c r="E165" s="87"/>
      <c r="F165" s="93">
        <v>1</v>
      </c>
      <c r="G165" s="8">
        <v>3</v>
      </c>
      <c r="H165" s="94">
        <v>1</v>
      </c>
      <c r="I165" s="101"/>
      <c r="J165" s="102"/>
      <c r="K165" s="118"/>
    </row>
    <row r="166" spans="1:11" x14ac:dyDescent="0.2">
      <c r="A166" s="117" t="s">
        <v>1755</v>
      </c>
      <c r="B166" s="74">
        <v>28</v>
      </c>
      <c r="C166" s="86"/>
      <c r="D166" s="37"/>
      <c r="E166" s="87"/>
      <c r="F166" s="93">
        <v>1</v>
      </c>
      <c r="G166" s="8">
        <v>3</v>
      </c>
      <c r="H166" s="94">
        <v>1</v>
      </c>
      <c r="I166" s="101"/>
      <c r="J166" s="102"/>
      <c r="K166" s="118"/>
    </row>
    <row r="167" spans="1:11" x14ac:dyDescent="0.2">
      <c r="A167" s="117" t="s">
        <v>1756</v>
      </c>
      <c r="B167" s="74">
        <v>344</v>
      </c>
      <c r="C167" s="86"/>
      <c r="D167" s="37"/>
      <c r="E167" s="87"/>
      <c r="F167" s="93">
        <v>3</v>
      </c>
      <c r="G167" s="8">
        <v>8</v>
      </c>
      <c r="H167" s="94">
        <v>2</v>
      </c>
      <c r="I167" s="101"/>
      <c r="J167" s="102"/>
      <c r="K167" s="118"/>
    </row>
    <row r="168" spans="1:11" x14ac:dyDescent="0.2">
      <c r="A168" s="117" t="s">
        <v>1757</v>
      </c>
      <c r="B168" s="74">
        <v>344</v>
      </c>
      <c r="C168" s="86"/>
      <c r="D168" s="37"/>
      <c r="E168" s="87"/>
      <c r="F168" s="93">
        <v>3</v>
      </c>
      <c r="G168" s="8">
        <v>8</v>
      </c>
      <c r="H168" s="94">
        <v>2</v>
      </c>
      <c r="I168" s="101"/>
      <c r="J168" s="102"/>
      <c r="K168" s="118"/>
    </row>
    <row r="169" spans="1:11" x14ac:dyDescent="0.2">
      <c r="A169" s="117" t="s">
        <v>1758</v>
      </c>
      <c r="B169" s="74">
        <v>125</v>
      </c>
      <c r="C169" s="86"/>
      <c r="D169" s="37"/>
      <c r="E169" s="87"/>
      <c r="F169" s="93">
        <v>1</v>
      </c>
      <c r="G169" s="8">
        <v>3</v>
      </c>
      <c r="H169" s="94">
        <v>1</v>
      </c>
      <c r="I169" s="101"/>
      <c r="J169" s="102"/>
      <c r="K169" s="118"/>
    </row>
    <row r="170" spans="1:11" x14ac:dyDescent="0.2">
      <c r="A170" s="117" t="s">
        <v>1759</v>
      </c>
      <c r="B170" s="74">
        <v>409</v>
      </c>
      <c r="C170" s="86"/>
      <c r="D170" s="37"/>
      <c r="E170" s="87"/>
      <c r="F170" s="93">
        <v>3</v>
      </c>
      <c r="G170" s="8">
        <v>8</v>
      </c>
      <c r="H170" s="94">
        <v>2</v>
      </c>
      <c r="I170" s="101"/>
      <c r="J170" s="102"/>
      <c r="K170" s="118"/>
    </row>
    <row r="171" spans="1:11" x14ac:dyDescent="0.2">
      <c r="A171" s="117" t="s">
        <v>1760</v>
      </c>
      <c r="B171" s="74">
        <v>344</v>
      </c>
      <c r="C171" s="86"/>
      <c r="D171" s="37"/>
      <c r="E171" s="87"/>
      <c r="F171" s="93">
        <v>3</v>
      </c>
      <c r="G171" s="8">
        <v>8</v>
      </c>
      <c r="H171" s="94">
        <v>2</v>
      </c>
      <c r="I171" s="101"/>
      <c r="J171" s="102"/>
      <c r="K171" s="118"/>
    </row>
    <row r="172" spans="1:11" x14ac:dyDescent="0.2">
      <c r="A172" s="117" t="s">
        <v>1761</v>
      </c>
      <c r="B172" s="74">
        <v>230</v>
      </c>
      <c r="C172" s="86"/>
      <c r="D172" s="37"/>
      <c r="E172" s="87"/>
      <c r="F172" s="93">
        <v>3</v>
      </c>
      <c r="G172" s="8">
        <v>8</v>
      </c>
      <c r="H172" s="94">
        <v>2</v>
      </c>
      <c r="I172" s="101"/>
      <c r="J172" s="102"/>
      <c r="K172" s="118"/>
    </row>
    <row r="173" spans="1:11" s="24" customFormat="1" x14ac:dyDescent="0.2">
      <c r="A173" s="114" t="s">
        <v>1098</v>
      </c>
      <c r="B173" s="73">
        <v>2596</v>
      </c>
      <c r="C173" s="85">
        <v>15</v>
      </c>
      <c r="D173" s="32">
        <v>38</v>
      </c>
      <c r="E173" s="84">
        <v>3</v>
      </c>
      <c r="F173" s="91"/>
      <c r="G173" s="8"/>
      <c r="H173" s="94"/>
      <c r="I173" s="99">
        <f>C173*0.4</f>
        <v>6</v>
      </c>
      <c r="J173" s="100">
        <f>D173*0.4</f>
        <v>15.200000000000001</v>
      </c>
      <c r="K173" s="115"/>
    </row>
    <row r="174" spans="1:11" s="24" customFormat="1" x14ac:dyDescent="0.2">
      <c r="A174" s="116" t="s">
        <v>6143</v>
      </c>
      <c r="B174" s="73">
        <v>2596</v>
      </c>
      <c r="C174" s="85">
        <v>15</v>
      </c>
      <c r="D174" s="32"/>
      <c r="E174" s="84"/>
      <c r="F174" s="91"/>
      <c r="G174" s="8"/>
      <c r="H174" s="94"/>
      <c r="I174" s="99"/>
      <c r="J174" s="100"/>
      <c r="K174" s="115"/>
    </row>
    <row r="175" spans="1:11" s="24" customFormat="1" x14ac:dyDescent="0.2">
      <c r="A175" s="114" t="s">
        <v>1099</v>
      </c>
      <c r="B175" s="73">
        <v>11709</v>
      </c>
      <c r="C175" s="85">
        <v>25</v>
      </c>
      <c r="D175" s="36">
        <f>SUM(D176:D191)</f>
        <v>64</v>
      </c>
      <c r="E175" s="88">
        <v>4</v>
      </c>
      <c r="F175" s="91">
        <f>SUM(F177:F195)</f>
        <v>41</v>
      </c>
      <c r="G175" s="24">
        <f>SUM(G177:G195)</f>
        <v>111</v>
      </c>
      <c r="H175" s="84"/>
      <c r="I175" s="99">
        <f>(C175+F175+1-F178-F180-F181-F192-F193-F195)*0.4</f>
        <v>24.400000000000002</v>
      </c>
      <c r="J175" s="99">
        <f>(D175+G175+1-G178-G180-G181-G192-G193-G195)*0.4</f>
        <v>63.2</v>
      </c>
      <c r="K175" s="115">
        <f>17*0.6</f>
        <v>10.199999999999999</v>
      </c>
    </row>
    <row r="176" spans="1:11" s="24" customFormat="1" x14ac:dyDescent="0.2">
      <c r="A176" s="116" t="s">
        <v>1100</v>
      </c>
      <c r="B176" s="73">
        <v>4054</v>
      </c>
      <c r="C176" s="85">
        <v>9</v>
      </c>
      <c r="D176" s="32">
        <v>23</v>
      </c>
      <c r="E176" s="84"/>
      <c r="F176" s="91"/>
      <c r="G176" s="8"/>
      <c r="H176" s="94"/>
      <c r="I176" s="99"/>
      <c r="J176" s="100"/>
      <c r="K176" s="115"/>
    </row>
    <row r="177" spans="1:11" x14ac:dyDescent="0.2">
      <c r="A177" s="117" t="s">
        <v>1762</v>
      </c>
      <c r="B177" s="74">
        <v>317</v>
      </c>
      <c r="C177" s="86"/>
      <c r="D177" s="37"/>
      <c r="E177" s="87"/>
      <c r="F177" s="93">
        <v>3</v>
      </c>
      <c r="G177" s="8">
        <v>8</v>
      </c>
      <c r="H177" s="94">
        <v>2</v>
      </c>
      <c r="I177" s="101"/>
      <c r="J177" s="102"/>
      <c r="K177" s="118"/>
    </row>
    <row r="178" spans="1:11" x14ac:dyDescent="0.2">
      <c r="A178" s="117" t="s">
        <v>1763</v>
      </c>
      <c r="B178" s="74">
        <v>73</v>
      </c>
      <c r="C178" s="86"/>
      <c r="D178" s="37"/>
      <c r="E178" s="87"/>
      <c r="F178" s="93">
        <v>1</v>
      </c>
      <c r="G178" s="8">
        <v>3</v>
      </c>
      <c r="H178" s="94">
        <v>1</v>
      </c>
      <c r="I178" s="101"/>
      <c r="J178" s="102"/>
      <c r="K178" s="118"/>
    </row>
    <row r="179" spans="1:11" x14ac:dyDescent="0.2">
      <c r="A179" s="117" t="s">
        <v>1764</v>
      </c>
      <c r="B179" s="74">
        <v>747</v>
      </c>
      <c r="C179" s="86"/>
      <c r="D179" s="37"/>
      <c r="E179" s="87"/>
      <c r="F179" s="93">
        <v>3</v>
      </c>
      <c r="G179" s="8">
        <v>8</v>
      </c>
      <c r="H179" s="94">
        <v>2</v>
      </c>
      <c r="I179" s="101"/>
      <c r="J179" s="102"/>
      <c r="K179" s="118"/>
    </row>
    <row r="180" spans="1:11" s="62" customFormat="1" x14ac:dyDescent="0.2">
      <c r="A180" s="117" t="s">
        <v>1765</v>
      </c>
      <c r="B180" s="74">
        <v>125</v>
      </c>
      <c r="C180" s="89"/>
      <c r="D180" s="37"/>
      <c r="E180" s="87"/>
      <c r="F180" s="93">
        <v>1</v>
      </c>
      <c r="G180" s="8">
        <v>3</v>
      </c>
      <c r="H180" s="94">
        <v>1</v>
      </c>
      <c r="I180" s="103"/>
      <c r="J180" s="104"/>
      <c r="K180" s="119"/>
    </row>
    <row r="181" spans="1:11" x14ac:dyDescent="0.2">
      <c r="A181" s="117" t="s">
        <v>1766</v>
      </c>
      <c r="B181" s="74">
        <v>180</v>
      </c>
      <c r="C181" s="86"/>
      <c r="D181" s="37"/>
      <c r="E181" s="87"/>
      <c r="F181" s="93">
        <v>1</v>
      </c>
      <c r="G181" s="8">
        <v>3</v>
      </c>
      <c r="H181" s="94">
        <v>1</v>
      </c>
      <c r="I181" s="101"/>
      <c r="J181" s="102"/>
      <c r="K181" s="118"/>
    </row>
    <row r="182" spans="1:11" x14ac:dyDescent="0.2">
      <c r="A182" s="117" t="s">
        <v>1767</v>
      </c>
      <c r="B182" s="74">
        <v>1836</v>
      </c>
      <c r="C182" s="86"/>
      <c r="D182" s="37"/>
      <c r="E182" s="87"/>
      <c r="F182" s="93">
        <v>3</v>
      </c>
      <c r="G182" s="8">
        <v>8</v>
      </c>
      <c r="H182" s="94">
        <v>2</v>
      </c>
      <c r="I182" s="101"/>
      <c r="J182" s="102"/>
      <c r="K182" s="118"/>
    </row>
    <row r="183" spans="1:11" x14ac:dyDescent="0.2">
      <c r="A183" s="117" t="s">
        <v>1768</v>
      </c>
      <c r="B183" s="74">
        <v>776</v>
      </c>
      <c r="C183" s="86"/>
      <c r="D183" s="37"/>
      <c r="E183" s="87"/>
      <c r="F183" s="93">
        <v>3</v>
      </c>
      <c r="G183" s="8">
        <v>8</v>
      </c>
      <c r="H183" s="94">
        <v>2</v>
      </c>
      <c r="I183" s="101"/>
      <c r="J183" s="102"/>
      <c r="K183" s="118"/>
    </row>
    <row r="184" spans="1:11" s="24" customFormat="1" x14ac:dyDescent="0.2">
      <c r="A184" s="116" t="s">
        <v>300</v>
      </c>
      <c r="B184" s="73">
        <v>5008</v>
      </c>
      <c r="C184" s="85">
        <v>11</v>
      </c>
      <c r="D184" s="32">
        <v>28</v>
      </c>
      <c r="E184" s="84"/>
      <c r="F184" s="91"/>
      <c r="G184" s="8"/>
      <c r="H184" s="94"/>
      <c r="I184" s="99"/>
      <c r="J184" s="100"/>
      <c r="K184" s="115"/>
    </row>
    <row r="185" spans="1:11" x14ac:dyDescent="0.2">
      <c r="A185" s="117" t="s">
        <v>1769</v>
      </c>
      <c r="B185" s="74">
        <v>3770</v>
      </c>
      <c r="C185" s="86"/>
      <c r="D185" s="37"/>
      <c r="E185" s="87"/>
      <c r="F185" s="93">
        <v>5</v>
      </c>
      <c r="G185" s="8">
        <v>13</v>
      </c>
      <c r="H185" s="94">
        <v>2</v>
      </c>
      <c r="I185" s="101"/>
      <c r="J185" s="102"/>
      <c r="K185" s="118"/>
    </row>
    <row r="186" spans="1:11" x14ac:dyDescent="0.2">
      <c r="A186" s="117" t="s">
        <v>1770</v>
      </c>
      <c r="B186" s="74">
        <v>409</v>
      </c>
      <c r="C186" s="86"/>
      <c r="D186" s="37"/>
      <c r="E186" s="87"/>
      <c r="F186" s="93">
        <v>3</v>
      </c>
      <c r="G186" s="8">
        <v>8</v>
      </c>
      <c r="H186" s="94">
        <v>2</v>
      </c>
      <c r="I186" s="101"/>
      <c r="J186" s="102"/>
      <c r="K186" s="118"/>
    </row>
    <row r="187" spans="1:11" x14ac:dyDescent="0.2">
      <c r="A187" s="117" t="s">
        <v>1771</v>
      </c>
      <c r="B187" s="74">
        <v>366</v>
      </c>
      <c r="C187" s="86"/>
      <c r="D187" s="37"/>
      <c r="E187" s="87"/>
      <c r="F187" s="93">
        <v>3</v>
      </c>
      <c r="G187" s="8">
        <v>8</v>
      </c>
      <c r="H187" s="94">
        <v>2</v>
      </c>
      <c r="I187" s="101"/>
      <c r="J187" s="102"/>
      <c r="K187" s="118"/>
    </row>
    <row r="188" spans="1:11" x14ac:dyDescent="0.2">
      <c r="A188" s="117" t="s">
        <v>1772</v>
      </c>
      <c r="B188" s="74">
        <v>208</v>
      </c>
      <c r="C188" s="86"/>
      <c r="D188" s="37"/>
      <c r="E188" s="87"/>
      <c r="F188" s="93">
        <v>3</v>
      </c>
      <c r="G188" s="8">
        <v>8</v>
      </c>
      <c r="H188" s="94">
        <v>2</v>
      </c>
      <c r="I188" s="101"/>
      <c r="J188" s="102"/>
      <c r="K188" s="118"/>
    </row>
    <row r="189" spans="1:11" x14ac:dyDescent="0.2">
      <c r="A189" s="117" t="s">
        <v>1773</v>
      </c>
      <c r="B189" s="74">
        <v>255</v>
      </c>
      <c r="C189" s="86"/>
      <c r="D189" s="37"/>
      <c r="E189" s="87"/>
      <c r="F189" s="93">
        <v>3</v>
      </c>
      <c r="G189" s="8">
        <v>8</v>
      </c>
      <c r="H189" s="94">
        <v>2</v>
      </c>
      <c r="I189" s="101"/>
      <c r="J189" s="102"/>
      <c r="K189" s="118"/>
    </row>
    <row r="190" spans="1:11" s="24" customFormat="1" x14ac:dyDescent="0.2">
      <c r="A190" s="116" t="s">
        <v>1166</v>
      </c>
      <c r="B190" s="73">
        <v>2647</v>
      </c>
      <c r="C190" s="85">
        <v>5</v>
      </c>
      <c r="D190" s="32">
        <v>13</v>
      </c>
      <c r="E190" s="84"/>
      <c r="F190" s="91"/>
      <c r="G190" s="8"/>
      <c r="H190" s="94"/>
      <c r="I190" s="99"/>
      <c r="J190" s="100"/>
      <c r="K190" s="115"/>
    </row>
    <row r="191" spans="1:11" x14ac:dyDescent="0.2">
      <c r="A191" s="117" t="s">
        <v>1774</v>
      </c>
      <c r="B191" s="74">
        <v>1483</v>
      </c>
      <c r="C191" s="86"/>
      <c r="D191" s="37"/>
      <c r="E191" s="87"/>
      <c r="F191" s="93">
        <v>3</v>
      </c>
      <c r="G191" s="8">
        <v>8</v>
      </c>
      <c r="H191" s="94">
        <v>2</v>
      </c>
      <c r="I191" s="101"/>
      <c r="J191" s="102"/>
      <c r="K191" s="118"/>
    </row>
    <row r="192" spans="1:11" x14ac:dyDescent="0.2">
      <c r="A192" s="117" t="s">
        <v>1496</v>
      </c>
      <c r="B192" s="74">
        <v>153</v>
      </c>
      <c r="C192" s="86"/>
      <c r="D192" s="37"/>
      <c r="E192" s="87"/>
      <c r="F192" s="93">
        <v>1</v>
      </c>
      <c r="G192" s="8">
        <v>3</v>
      </c>
      <c r="H192" s="94">
        <v>1</v>
      </c>
      <c r="I192" s="101"/>
      <c r="J192" s="102"/>
      <c r="K192" s="118"/>
    </row>
    <row r="193" spans="1:11" x14ac:dyDescent="0.2">
      <c r="A193" s="117" t="s">
        <v>1775</v>
      </c>
      <c r="B193" s="74">
        <v>117</v>
      </c>
      <c r="C193" s="86"/>
      <c r="D193" s="37"/>
      <c r="E193" s="87"/>
      <c r="F193" s="93">
        <v>1</v>
      </c>
      <c r="G193" s="8">
        <v>3</v>
      </c>
      <c r="H193" s="94">
        <v>1</v>
      </c>
      <c r="I193" s="101"/>
      <c r="J193" s="102"/>
      <c r="K193" s="118"/>
    </row>
    <row r="194" spans="1:11" x14ac:dyDescent="0.2">
      <c r="A194" s="117" t="s">
        <v>1776</v>
      </c>
      <c r="B194" s="74">
        <v>697</v>
      </c>
      <c r="C194" s="86"/>
      <c r="D194" s="37"/>
      <c r="E194" s="87"/>
      <c r="F194" s="93">
        <v>3</v>
      </c>
      <c r="G194" s="8">
        <v>8</v>
      </c>
      <c r="H194" s="94">
        <v>2</v>
      </c>
      <c r="I194" s="101"/>
      <c r="J194" s="102"/>
      <c r="K194" s="118"/>
    </row>
    <row r="195" spans="1:11" x14ac:dyDescent="0.2">
      <c r="A195" s="117" t="s">
        <v>1777</v>
      </c>
      <c r="B195" s="74">
        <v>197</v>
      </c>
      <c r="C195" s="86"/>
      <c r="D195" s="37"/>
      <c r="E195" s="87"/>
      <c r="F195" s="93">
        <v>1</v>
      </c>
      <c r="G195" s="8">
        <v>3</v>
      </c>
      <c r="H195" s="94">
        <v>1</v>
      </c>
      <c r="I195" s="101"/>
      <c r="J195" s="102"/>
      <c r="K195" s="118"/>
    </row>
    <row r="196" spans="1:11" s="18" customFormat="1" x14ac:dyDescent="0.2">
      <c r="A196" s="112" t="s">
        <v>1241</v>
      </c>
      <c r="B196" s="72">
        <v>13104</v>
      </c>
      <c r="C196" s="81"/>
      <c r="D196" s="37"/>
      <c r="E196" s="87"/>
      <c r="F196" s="91"/>
      <c r="G196" s="8"/>
      <c r="H196" s="94"/>
      <c r="I196" s="97"/>
      <c r="J196" s="98"/>
      <c r="K196" s="113"/>
    </row>
    <row r="197" spans="1:11" s="24" customFormat="1" x14ac:dyDescent="0.2">
      <c r="A197" s="114" t="s">
        <v>926</v>
      </c>
      <c r="B197" s="73">
        <v>13104</v>
      </c>
      <c r="C197" s="85">
        <v>25</v>
      </c>
      <c r="D197" s="32">
        <v>63</v>
      </c>
      <c r="E197" s="84">
        <v>4</v>
      </c>
      <c r="F197" s="91">
        <f>SUM(F199:F208)</f>
        <v>34</v>
      </c>
      <c r="G197" s="24">
        <f>SUM(G199:G208)</f>
        <v>90</v>
      </c>
      <c r="H197" s="84"/>
      <c r="I197" s="99">
        <f>(C197+F197+1)*0.4</f>
        <v>24</v>
      </c>
      <c r="J197" s="100">
        <f>(D197+G197+1)*0.4</f>
        <v>61.6</v>
      </c>
      <c r="K197" s="115">
        <f>10*0.6</f>
        <v>6</v>
      </c>
    </row>
    <row r="198" spans="1:11" s="24" customFormat="1" x14ac:dyDescent="0.2">
      <c r="A198" s="116" t="s">
        <v>6144</v>
      </c>
      <c r="B198" s="73">
        <v>13104</v>
      </c>
      <c r="C198" s="85">
        <v>25</v>
      </c>
      <c r="D198" s="32"/>
      <c r="E198" s="84"/>
      <c r="F198" s="91"/>
      <c r="G198" s="8"/>
      <c r="H198" s="94"/>
      <c r="I198" s="99"/>
      <c r="J198" s="100"/>
      <c r="K198" s="115"/>
    </row>
    <row r="199" spans="1:11" x14ac:dyDescent="0.2">
      <c r="A199" s="117" t="s">
        <v>1778</v>
      </c>
      <c r="B199" s="74">
        <v>3350</v>
      </c>
      <c r="C199" s="86"/>
      <c r="D199" s="37"/>
      <c r="E199" s="87"/>
      <c r="F199" s="93">
        <v>5</v>
      </c>
      <c r="G199" s="8">
        <v>13</v>
      </c>
      <c r="H199" s="94">
        <v>2</v>
      </c>
      <c r="I199" s="101"/>
      <c r="J199" s="102"/>
      <c r="K199" s="118"/>
    </row>
    <row r="200" spans="1:11" x14ac:dyDescent="0.2">
      <c r="A200" s="117" t="s">
        <v>1779</v>
      </c>
      <c r="B200" s="74">
        <v>1548</v>
      </c>
      <c r="C200" s="86"/>
      <c r="D200" s="37"/>
      <c r="E200" s="87"/>
      <c r="F200" s="93">
        <v>3</v>
      </c>
      <c r="G200" s="8">
        <v>8</v>
      </c>
      <c r="H200" s="94">
        <v>2</v>
      </c>
      <c r="I200" s="101"/>
      <c r="J200" s="102"/>
      <c r="K200" s="118"/>
    </row>
    <row r="201" spans="1:11" x14ac:dyDescent="0.2">
      <c r="A201" s="117" t="s">
        <v>1780</v>
      </c>
      <c r="B201" s="74">
        <v>971</v>
      </c>
      <c r="C201" s="86"/>
      <c r="D201" s="37"/>
      <c r="E201" s="87"/>
      <c r="F201" s="93">
        <v>3</v>
      </c>
      <c r="G201" s="8">
        <v>8</v>
      </c>
      <c r="H201" s="94">
        <v>2</v>
      </c>
      <c r="I201" s="101"/>
      <c r="J201" s="102"/>
      <c r="K201" s="118"/>
    </row>
    <row r="202" spans="1:11" x14ac:dyDescent="0.2">
      <c r="A202" s="117" t="s">
        <v>1781</v>
      </c>
      <c r="B202" s="74">
        <v>2428</v>
      </c>
      <c r="C202" s="86"/>
      <c r="D202" s="37"/>
      <c r="E202" s="87"/>
      <c r="F202" s="93">
        <v>5</v>
      </c>
      <c r="G202" s="8">
        <v>13</v>
      </c>
      <c r="H202" s="94">
        <v>2</v>
      </c>
      <c r="I202" s="101"/>
      <c r="J202" s="102"/>
      <c r="K202" s="118"/>
    </row>
    <row r="203" spans="1:11" x14ac:dyDescent="0.2">
      <c r="A203" s="117" t="s">
        <v>1782</v>
      </c>
      <c r="B203" s="74">
        <v>1274</v>
      </c>
      <c r="C203" s="86"/>
      <c r="D203" s="37"/>
      <c r="E203" s="87"/>
      <c r="F203" s="93">
        <v>3</v>
      </c>
      <c r="G203" s="8">
        <v>8</v>
      </c>
      <c r="H203" s="94">
        <v>2</v>
      </c>
      <c r="I203" s="101"/>
      <c r="J203" s="102"/>
      <c r="K203" s="118"/>
    </row>
    <row r="204" spans="1:11" x14ac:dyDescent="0.2">
      <c r="A204" s="117" t="s">
        <v>1783</v>
      </c>
      <c r="B204" s="74">
        <v>1330</v>
      </c>
      <c r="C204" s="86"/>
      <c r="D204" s="37"/>
      <c r="E204" s="87"/>
      <c r="F204" s="93">
        <v>3</v>
      </c>
      <c r="G204" s="8">
        <v>8</v>
      </c>
      <c r="H204" s="94">
        <v>2</v>
      </c>
      <c r="I204" s="101"/>
      <c r="J204" s="102"/>
      <c r="K204" s="118"/>
    </row>
    <row r="205" spans="1:11" x14ac:dyDescent="0.2">
      <c r="A205" s="117" t="s">
        <v>1385</v>
      </c>
      <c r="B205" s="74">
        <v>463</v>
      </c>
      <c r="C205" s="86"/>
      <c r="D205" s="37"/>
      <c r="E205" s="87"/>
      <c r="F205" s="93">
        <v>3</v>
      </c>
      <c r="G205" s="8">
        <v>8</v>
      </c>
      <c r="H205" s="94">
        <v>2</v>
      </c>
      <c r="I205" s="101"/>
      <c r="J205" s="102"/>
      <c r="K205" s="118"/>
    </row>
    <row r="206" spans="1:11" x14ac:dyDescent="0.2">
      <c r="A206" s="117" t="s">
        <v>1784</v>
      </c>
      <c r="B206" s="74">
        <v>739</v>
      </c>
      <c r="C206" s="86"/>
      <c r="D206" s="37"/>
      <c r="E206" s="87"/>
      <c r="F206" s="93">
        <v>3</v>
      </c>
      <c r="G206" s="8">
        <v>8</v>
      </c>
      <c r="H206" s="94">
        <v>2</v>
      </c>
      <c r="I206" s="101"/>
      <c r="J206" s="102"/>
      <c r="K206" s="118"/>
    </row>
    <row r="207" spans="1:11" x14ac:dyDescent="0.2">
      <c r="A207" s="117" t="s">
        <v>1785</v>
      </c>
      <c r="B207" s="74">
        <v>627</v>
      </c>
      <c r="C207" s="86"/>
      <c r="D207" s="37"/>
      <c r="E207" s="87"/>
      <c r="F207" s="93">
        <v>3</v>
      </c>
      <c r="G207" s="8">
        <v>8</v>
      </c>
      <c r="H207" s="94">
        <v>2</v>
      </c>
      <c r="I207" s="101"/>
      <c r="J207" s="102"/>
      <c r="K207" s="118"/>
    </row>
    <row r="208" spans="1:11" x14ac:dyDescent="0.2">
      <c r="A208" s="117" t="s">
        <v>1786</v>
      </c>
      <c r="B208" s="74">
        <v>374</v>
      </c>
      <c r="C208" s="86"/>
      <c r="D208" s="37"/>
      <c r="E208" s="87"/>
      <c r="F208" s="93">
        <v>3</v>
      </c>
      <c r="G208" s="8">
        <v>8</v>
      </c>
      <c r="H208" s="94">
        <v>2</v>
      </c>
      <c r="I208" s="101"/>
      <c r="J208" s="102"/>
      <c r="K208" s="118"/>
    </row>
    <row r="209" spans="1:11" s="18" customFormat="1" x14ac:dyDescent="0.2">
      <c r="A209" s="112" t="s">
        <v>946</v>
      </c>
      <c r="B209" s="72">
        <v>116195</v>
      </c>
      <c r="C209" s="81"/>
      <c r="D209" s="37"/>
      <c r="E209" s="87"/>
      <c r="F209" s="91"/>
      <c r="G209" s="8"/>
      <c r="H209" s="94"/>
      <c r="I209" s="97"/>
      <c r="J209" s="98"/>
      <c r="K209" s="113"/>
    </row>
    <row r="210" spans="1:11" s="24" customFormat="1" x14ac:dyDescent="0.2">
      <c r="A210" s="114" t="s">
        <v>947</v>
      </c>
      <c r="B210" s="73">
        <v>66376</v>
      </c>
      <c r="C210" s="85">
        <v>35</v>
      </c>
      <c r="D210" s="36">
        <f>SUM(D211:D215)</f>
        <v>88</v>
      </c>
      <c r="E210" s="88">
        <v>4</v>
      </c>
      <c r="F210" s="91">
        <f>SUM(F212:F226)</f>
        <v>50</v>
      </c>
      <c r="G210" s="24">
        <f>SUM(G212:G226)</f>
        <v>132</v>
      </c>
      <c r="H210" s="84"/>
      <c r="I210" s="99">
        <f>(C210+F210+1-F214-F219-F221-F223-F224)*0.4</f>
        <v>32.4</v>
      </c>
      <c r="J210" s="99">
        <f>(D210+G210+1-G214-G219-G221-G223-G224)*0.4</f>
        <v>82.4</v>
      </c>
      <c r="K210" s="115">
        <f>14*0.6</f>
        <v>8.4</v>
      </c>
    </row>
    <row r="211" spans="1:11" s="24" customFormat="1" x14ac:dyDescent="0.2">
      <c r="A211" s="116" t="s">
        <v>948</v>
      </c>
      <c r="B211" s="73">
        <v>56243</v>
      </c>
      <c r="C211" s="85">
        <v>30</v>
      </c>
      <c r="D211" s="32">
        <v>75</v>
      </c>
      <c r="E211" s="84"/>
      <c r="F211" s="91"/>
      <c r="G211" s="8"/>
      <c r="H211" s="94"/>
      <c r="I211" s="99"/>
      <c r="J211" s="100"/>
      <c r="K211" s="115"/>
    </row>
    <row r="212" spans="1:11" x14ac:dyDescent="0.2">
      <c r="A212" s="117" t="s">
        <v>1787</v>
      </c>
      <c r="B212" s="74">
        <v>54065</v>
      </c>
      <c r="C212" s="86"/>
      <c r="D212" s="37"/>
      <c r="E212" s="87"/>
      <c r="F212" s="93">
        <v>15</v>
      </c>
      <c r="G212" s="8">
        <v>38</v>
      </c>
      <c r="H212" s="94">
        <v>2</v>
      </c>
      <c r="I212" s="101"/>
      <c r="J212" s="102"/>
      <c r="K212" s="118"/>
    </row>
    <row r="213" spans="1:11" x14ac:dyDescent="0.2">
      <c r="A213" s="117" t="s">
        <v>1788</v>
      </c>
      <c r="B213" s="74">
        <v>2003</v>
      </c>
      <c r="C213" s="86"/>
      <c r="D213" s="37"/>
      <c r="E213" s="87"/>
      <c r="F213" s="93">
        <v>5</v>
      </c>
      <c r="G213" s="8">
        <v>13</v>
      </c>
      <c r="H213" s="94">
        <v>2</v>
      </c>
      <c r="I213" s="101"/>
      <c r="J213" s="102"/>
      <c r="K213" s="118"/>
    </row>
    <row r="214" spans="1:11" x14ac:dyDescent="0.2">
      <c r="A214" s="117" t="s">
        <v>1789</v>
      </c>
      <c r="B214" s="74">
        <v>175</v>
      </c>
      <c r="C214" s="86"/>
      <c r="D214" s="37"/>
      <c r="E214" s="87"/>
      <c r="F214" s="93">
        <v>1</v>
      </c>
      <c r="G214" s="8">
        <v>3</v>
      </c>
      <c r="H214" s="94">
        <v>1</v>
      </c>
      <c r="I214" s="101"/>
      <c r="J214" s="102"/>
      <c r="K214" s="118"/>
    </row>
    <row r="215" spans="1:11" s="24" customFormat="1" x14ac:dyDescent="0.2">
      <c r="A215" s="116" t="s">
        <v>1149</v>
      </c>
      <c r="B215" s="73">
        <v>10133</v>
      </c>
      <c r="C215" s="85">
        <v>5</v>
      </c>
      <c r="D215" s="32">
        <v>13</v>
      </c>
      <c r="E215" s="84"/>
      <c r="F215" s="91"/>
      <c r="G215" s="8"/>
      <c r="H215" s="94"/>
      <c r="I215" s="99"/>
      <c r="J215" s="100"/>
      <c r="K215" s="115"/>
    </row>
    <row r="216" spans="1:11" x14ac:dyDescent="0.2">
      <c r="A216" s="117" t="s">
        <v>1790</v>
      </c>
      <c r="B216" s="74">
        <v>2647</v>
      </c>
      <c r="C216" s="86"/>
      <c r="D216" s="37"/>
      <c r="E216" s="87"/>
      <c r="F216" s="93">
        <v>5</v>
      </c>
      <c r="G216" s="8">
        <v>13</v>
      </c>
      <c r="H216" s="94">
        <v>2</v>
      </c>
      <c r="I216" s="101"/>
      <c r="J216" s="102"/>
      <c r="K216" s="118"/>
    </row>
    <row r="217" spans="1:11" x14ac:dyDescent="0.2">
      <c r="A217" s="117" t="s">
        <v>1486</v>
      </c>
      <c r="B217" s="74">
        <v>1574</v>
      </c>
      <c r="C217" s="86"/>
      <c r="D217" s="37"/>
      <c r="E217" s="87"/>
      <c r="F217" s="93">
        <v>3</v>
      </c>
      <c r="G217" s="8">
        <v>8</v>
      </c>
      <c r="H217" s="94">
        <v>2</v>
      </c>
      <c r="I217" s="101"/>
      <c r="J217" s="102"/>
      <c r="K217" s="118"/>
    </row>
    <row r="218" spans="1:11" x14ac:dyDescent="0.2">
      <c r="A218" s="117" t="s">
        <v>1791</v>
      </c>
      <c r="B218" s="74">
        <v>2925</v>
      </c>
      <c r="C218" s="86"/>
      <c r="D218" s="37"/>
      <c r="E218" s="87"/>
      <c r="F218" s="93">
        <v>5</v>
      </c>
      <c r="G218" s="8">
        <v>13</v>
      </c>
      <c r="H218" s="94">
        <v>2</v>
      </c>
      <c r="I218" s="101"/>
      <c r="J218" s="102"/>
      <c r="K218" s="118"/>
    </row>
    <row r="219" spans="1:11" x14ac:dyDescent="0.2">
      <c r="A219" s="117" t="s">
        <v>1792</v>
      </c>
      <c r="B219" s="74">
        <v>32</v>
      </c>
      <c r="C219" s="86"/>
      <c r="D219" s="37"/>
      <c r="E219" s="87"/>
      <c r="F219" s="93">
        <v>1</v>
      </c>
      <c r="G219" s="8">
        <v>3</v>
      </c>
      <c r="H219" s="94">
        <v>1</v>
      </c>
      <c r="I219" s="101"/>
      <c r="J219" s="102"/>
      <c r="K219" s="118"/>
    </row>
    <row r="220" spans="1:11" x14ac:dyDescent="0.2">
      <c r="A220" s="117" t="s">
        <v>1793</v>
      </c>
      <c r="B220" s="74">
        <v>515</v>
      </c>
      <c r="C220" s="86"/>
      <c r="D220" s="37"/>
      <c r="E220" s="87"/>
      <c r="F220" s="93">
        <v>3</v>
      </c>
      <c r="G220" s="8">
        <v>8</v>
      </c>
      <c r="H220" s="94">
        <v>2</v>
      </c>
      <c r="I220" s="101"/>
      <c r="J220" s="102"/>
      <c r="K220" s="118"/>
    </row>
    <row r="221" spans="1:11" x14ac:dyDescent="0.2">
      <c r="A221" s="117" t="s">
        <v>1794</v>
      </c>
      <c r="B221" s="74">
        <v>97</v>
      </c>
      <c r="C221" s="86"/>
      <c r="D221" s="37"/>
      <c r="E221" s="87"/>
      <c r="F221" s="93">
        <v>1</v>
      </c>
      <c r="G221" s="8">
        <v>3</v>
      </c>
      <c r="H221" s="94">
        <v>1</v>
      </c>
      <c r="I221" s="101"/>
      <c r="J221" s="102"/>
      <c r="K221" s="118"/>
    </row>
    <row r="222" spans="1:11" x14ac:dyDescent="0.2">
      <c r="A222" s="117" t="s">
        <v>1795</v>
      </c>
      <c r="B222" s="74">
        <v>631</v>
      </c>
      <c r="C222" s="86"/>
      <c r="D222" s="37"/>
      <c r="E222" s="87"/>
      <c r="F222" s="93">
        <v>3</v>
      </c>
      <c r="G222" s="8">
        <v>8</v>
      </c>
      <c r="H222" s="94">
        <v>2</v>
      </c>
      <c r="I222" s="101"/>
      <c r="J222" s="102"/>
      <c r="K222" s="118"/>
    </row>
    <row r="223" spans="1:11" x14ac:dyDescent="0.2">
      <c r="A223" s="117" t="s">
        <v>1796</v>
      </c>
      <c r="B223" s="74">
        <v>106</v>
      </c>
      <c r="C223" s="86"/>
      <c r="D223" s="37"/>
      <c r="E223" s="87"/>
      <c r="F223" s="93">
        <v>1</v>
      </c>
      <c r="G223" s="8">
        <v>3</v>
      </c>
      <c r="H223" s="94">
        <v>1</v>
      </c>
      <c r="I223" s="101"/>
      <c r="J223" s="102"/>
      <c r="K223" s="118"/>
    </row>
    <row r="224" spans="1:11" x14ac:dyDescent="0.2">
      <c r="A224" s="117" t="s">
        <v>1797</v>
      </c>
      <c r="B224" s="74">
        <v>19</v>
      </c>
      <c r="C224" s="86"/>
      <c r="D224" s="37"/>
      <c r="E224" s="87"/>
      <c r="F224" s="93">
        <v>1</v>
      </c>
      <c r="G224" s="8">
        <v>3</v>
      </c>
      <c r="H224" s="94">
        <v>1</v>
      </c>
      <c r="I224" s="101"/>
      <c r="J224" s="102"/>
      <c r="K224" s="118"/>
    </row>
    <row r="225" spans="1:11" x14ac:dyDescent="0.2">
      <c r="A225" s="117" t="s">
        <v>1798</v>
      </c>
      <c r="B225" s="74">
        <v>791</v>
      </c>
      <c r="C225" s="86"/>
      <c r="D225" s="37"/>
      <c r="E225" s="87"/>
      <c r="F225" s="93">
        <v>3</v>
      </c>
      <c r="G225" s="8">
        <v>8</v>
      </c>
      <c r="H225" s="94">
        <v>2</v>
      </c>
      <c r="I225" s="101"/>
      <c r="J225" s="102"/>
      <c r="K225" s="118"/>
    </row>
    <row r="226" spans="1:11" x14ac:dyDescent="0.2">
      <c r="A226" s="117" t="s">
        <v>1799</v>
      </c>
      <c r="B226" s="74">
        <v>796</v>
      </c>
      <c r="C226" s="86"/>
      <c r="D226" s="37"/>
      <c r="E226" s="87"/>
      <c r="F226" s="93">
        <v>3</v>
      </c>
      <c r="G226" s="8">
        <v>8</v>
      </c>
      <c r="H226" s="94">
        <v>2</v>
      </c>
      <c r="I226" s="101"/>
      <c r="J226" s="102"/>
      <c r="K226" s="118"/>
    </row>
    <row r="227" spans="1:11" s="24" customFormat="1" x14ac:dyDescent="0.2">
      <c r="A227" s="114" t="s">
        <v>526</v>
      </c>
      <c r="B227" s="73">
        <v>20311</v>
      </c>
      <c r="C227" s="85">
        <v>25</v>
      </c>
      <c r="D227" s="36">
        <f>SUM(D228:D242)</f>
        <v>64</v>
      </c>
      <c r="E227" s="88">
        <v>4</v>
      </c>
      <c r="F227" s="91">
        <f>SUM(F229:F255)</f>
        <v>59</v>
      </c>
      <c r="G227" s="24">
        <f>SUM(G229:G255)</f>
        <v>160</v>
      </c>
      <c r="H227" s="84"/>
      <c r="I227" s="99">
        <f>(C227+F227+1-F234-F235-F236-F237-F240-F241-F244-F247-F251)*0.4</f>
        <v>30.400000000000002</v>
      </c>
      <c r="J227" s="99">
        <f>(D227+G227+1-G234-G235-G236-G237-G240-G241-G244-G247-G251)*0.4</f>
        <v>79.2</v>
      </c>
      <c r="K227" s="115">
        <f>25*0.6</f>
        <v>15</v>
      </c>
    </row>
    <row r="228" spans="1:11" s="24" customFormat="1" x14ac:dyDescent="0.2">
      <c r="A228" s="116" t="s">
        <v>527</v>
      </c>
      <c r="B228" s="73">
        <v>4381</v>
      </c>
      <c r="C228" s="85">
        <v>5</v>
      </c>
      <c r="D228" s="32">
        <v>13</v>
      </c>
      <c r="E228" s="84"/>
      <c r="F228" s="91"/>
      <c r="G228" s="8"/>
      <c r="H228" s="94"/>
      <c r="I228" s="99"/>
      <c r="J228" s="100"/>
      <c r="K228" s="115"/>
    </row>
    <row r="229" spans="1:11" x14ac:dyDescent="0.2">
      <c r="A229" s="117" t="s">
        <v>1800</v>
      </c>
      <c r="B229" s="74">
        <v>1715</v>
      </c>
      <c r="C229" s="86"/>
      <c r="D229" s="37"/>
      <c r="E229" s="87"/>
      <c r="F229" s="93">
        <v>3</v>
      </c>
      <c r="G229" s="8">
        <v>8</v>
      </c>
      <c r="H229" s="94">
        <v>2</v>
      </c>
      <c r="I229" s="101"/>
      <c r="J229" s="102"/>
      <c r="K229" s="118"/>
    </row>
    <row r="230" spans="1:11" x14ac:dyDescent="0.2">
      <c r="A230" s="117" t="s">
        <v>1801</v>
      </c>
      <c r="B230" s="74">
        <v>750</v>
      </c>
      <c r="C230" s="86"/>
      <c r="D230" s="37"/>
      <c r="E230" s="87"/>
      <c r="F230" s="93">
        <v>3</v>
      </c>
      <c r="G230" s="8">
        <v>8</v>
      </c>
      <c r="H230" s="94">
        <v>2</v>
      </c>
      <c r="I230" s="101"/>
      <c r="J230" s="102"/>
      <c r="K230" s="118"/>
    </row>
    <row r="231" spans="1:11" x14ac:dyDescent="0.2">
      <c r="A231" s="117" t="s">
        <v>1802</v>
      </c>
      <c r="B231" s="74">
        <v>1302</v>
      </c>
      <c r="C231" s="86"/>
      <c r="D231" s="37"/>
      <c r="E231" s="87"/>
      <c r="F231" s="93">
        <v>3</v>
      </c>
      <c r="G231" s="8">
        <v>8</v>
      </c>
      <c r="H231" s="94">
        <v>2</v>
      </c>
      <c r="I231" s="101"/>
      <c r="J231" s="102"/>
      <c r="K231" s="118"/>
    </row>
    <row r="232" spans="1:11" x14ac:dyDescent="0.2">
      <c r="A232" s="117" t="s">
        <v>1803</v>
      </c>
      <c r="B232" s="74">
        <v>614</v>
      </c>
      <c r="C232" s="86"/>
      <c r="D232" s="37"/>
      <c r="E232" s="87"/>
      <c r="F232" s="93">
        <v>3</v>
      </c>
      <c r="G232" s="8">
        <v>8</v>
      </c>
      <c r="H232" s="94">
        <v>2</v>
      </c>
      <c r="I232" s="101"/>
      <c r="J232" s="102"/>
      <c r="K232" s="118"/>
    </row>
    <row r="233" spans="1:11" s="24" customFormat="1" x14ac:dyDescent="0.2">
      <c r="A233" s="116" t="s">
        <v>530</v>
      </c>
      <c r="B233" s="73">
        <v>960</v>
      </c>
      <c r="C233" s="85">
        <v>1</v>
      </c>
      <c r="D233" s="32">
        <v>3</v>
      </c>
      <c r="E233" s="84"/>
      <c r="F233" s="91"/>
      <c r="G233" s="8"/>
      <c r="H233" s="94"/>
      <c r="I233" s="99"/>
      <c r="J233" s="100"/>
      <c r="K233" s="115"/>
    </row>
    <row r="234" spans="1:11" x14ac:dyDescent="0.2">
      <c r="A234" s="117" t="s">
        <v>1804</v>
      </c>
      <c r="B234" s="74">
        <v>39</v>
      </c>
      <c r="C234" s="86"/>
      <c r="D234" s="37"/>
      <c r="E234" s="87"/>
      <c r="F234" s="93">
        <v>1</v>
      </c>
      <c r="G234" s="8">
        <v>3</v>
      </c>
      <c r="H234" s="94">
        <v>1</v>
      </c>
      <c r="I234" s="101"/>
      <c r="J234" s="102"/>
      <c r="K234" s="118"/>
    </row>
    <row r="235" spans="1:11" x14ac:dyDescent="0.2">
      <c r="A235" s="117" t="s">
        <v>1805</v>
      </c>
      <c r="B235" s="74">
        <v>40</v>
      </c>
      <c r="C235" s="86"/>
      <c r="D235" s="37"/>
      <c r="E235" s="87"/>
      <c r="F235" s="93">
        <v>1</v>
      </c>
      <c r="G235" s="8">
        <v>3</v>
      </c>
      <c r="H235" s="94">
        <v>1</v>
      </c>
      <c r="I235" s="101"/>
      <c r="J235" s="102"/>
      <c r="K235" s="118"/>
    </row>
    <row r="236" spans="1:11" x14ac:dyDescent="0.2">
      <c r="A236" s="117" t="s">
        <v>1806</v>
      </c>
      <c r="B236" s="74">
        <v>30</v>
      </c>
      <c r="C236" s="86"/>
      <c r="D236" s="37"/>
      <c r="E236" s="87"/>
      <c r="F236" s="93">
        <v>1</v>
      </c>
      <c r="G236" s="8">
        <v>3</v>
      </c>
      <c r="H236" s="94">
        <v>1</v>
      </c>
      <c r="I236" s="101"/>
      <c r="J236" s="102"/>
      <c r="K236" s="118"/>
    </row>
    <row r="237" spans="1:11" x14ac:dyDescent="0.2">
      <c r="A237" s="117" t="s">
        <v>1729</v>
      </c>
      <c r="B237" s="74">
        <v>34</v>
      </c>
      <c r="C237" s="86"/>
      <c r="D237" s="37"/>
      <c r="E237" s="87"/>
      <c r="F237" s="93">
        <v>1</v>
      </c>
      <c r="G237" s="8">
        <v>3</v>
      </c>
      <c r="H237" s="94">
        <v>1</v>
      </c>
      <c r="I237" s="101"/>
      <c r="J237" s="102"/>
      <c r="K237" s="118"/>
    </row>
    <row r="238" spans="1:11" x14ac:dyDescent="0.2">
      <c r="A238" s="117" t="s">
        <v>1807</v>
      </c>
      <c r="B238" s="74">
        <v>274</v>
      </c>
      <c r="C238" s="86"/>
      <c r="D238" s="37"/>
      <c r="E238" s="87"/>
      <c r="F238" s="93">
        <v>3</v>
      </c>
      <c r="G238" s="8">
        <v>8</v>
      </c>
      <c r="H238" s="94">
        <v>2</v>
      </c>
      <c r="I238" s="101"/>
      <c r="J238" s="102"/>
      <c r="K238" s="118"/>
    </row>
    <row r="239" spans="1:11" x14ac:dyDescent="0.2">
      <c r="A239" s="117" t="s">
        <v>1808</v>
      </c>
      <c r="B239" s="74">
        <v>368</v>
      </c>
      <c r="C239" s="86"/>
      <c r="D239" s="37"/>
      <c r="E239" s="87"/>
      <c r="F239" s="93">
        <v>3</v>
      </c>
      <c r="G239" s="8">
        <v>8</v>
      </c>
      <c r="H239" s="94">
        <v>2</v>
      </c>
      <c r="I239" s="101"/>
      <c r="J239" s="102"/>
      <c r="K239" s="118"/>
    </row>
    <row r="240" spans="1:11" x14ac:dyDescent="0.2">
      <c r="A240" s="117" t="s">
        <v>1809</v>
      </c>
      <c r="B240" s="74">
        <v>112</v>
      </c>
      <c r="C240" s="86"/>
      <c r="D240" s="37"/>
      <c r="E240" s="87"/>
      <c r="F240" s="93">
        <v>1</v>
      </c>
      <c r="G240" s="8">
        <v>3</v>
      </c>
      <c r="H240" s="94">
        <v>1</v>
      </c>
      <c r="I240" s="101"/>
      <c r="J240" s="102"/>
      <c r="K240" s="118"/>
    </row>
    <row r="241" spans="1:11" x14ac:dyDescent="0.2">
      <c r="A241" s="117" t="s">
        <v>1810</v>
      </c>
      <c r="B241" s="74">
        <v>63</v>
      </c>
      <c r="C241" s="86"/>
      <c r="D241" s="37"/>
      <c r="E241" s="87"/>
      <c r="F241" s="93">
        <v>1</v>
      </c>
      <c r="G241" s="8">
        <v>3</v>
      </c>
      <c r="H241" s="94">
        <v>1</v>
      </c>
      <c r="I241" s="101"/>
      <c r="J241" s="102"/>
      <c r="K241" s="118"/>
    </row>
    <row r="242" spans="1:11" s="24" customFormat="1" x14ac:dyDescent="0.2">
      <c r="A242" s="116" t="s">
        <v>535</v>
      </c>
      <c r="B242" s="73">
        <v>14970</v>
      </c>
      <c r="C242" s="85">
        <v>19</v>
      </c>
      <c r="D242" s="32">
        <v>48</v>
      </c>
      <c r="E242" s="84"/>
      <c r="F242" s="91"/>
      <c r="G242" s="8"/>
      <c r="H242" s="94"/>
      <c r="I242" s="99"/>
      <c r="J242" s="100"/>
      <c r="K242" s="115"/>
    </row>
    <row r="243" spans="1:11" x14ac:dyDescent="0.2">
      <c r="A243" s="117" t="s">
        <v>1811</v>
      </c>
      <c r="B243" s="74">
        <v>8824</v>
      </c>
      <c r="C243" s="86"/>
      <c r="D243" s="37"/>
      <c r="E243" s="87"/>
      <c r="F243" s="93">
        <v>5</v>
      </c>
      <c r="G243" s="8">
        <v>13</v>
      </c>
      <c r="H243" s="94">
        <v>2</v>
      </c>
      <c r="I243" s="101"/>
      <c r="J243" s="102"/>
      <c r="K243" s="118"/>
    </row>
    <row r="244" spans="1:11" x14ac:dyDescent="0.2">
      <c r="A244" s="117" t="s">
        <v>1812</v>
      </c>
      <c r="B244" s="74">
        <v>39</v>
      </c>
      <c r="C244" s="86"/>
      <c r="D244" s="37"/>
      <c r="E244" s="87"/>
      <c r="F244" s="93">
        <v>1</v>
      </c>
      <c r="G244" s="8">
        <v>3</v>
      </c>
      <c r="H244" s="94">
        <v>1</v>
      </c>
      <c r="I244" s="101"/>
      <c r="J244" s="102"/>
      <c r="K244" s="118"/>
    </row>
    <row r="245" spans="1:11" x14ac:dyDescent="0.2">
      <c r="A245" s="117" t="s">
        <v>1813</v>
      </c>
      <c r="B245" s="74">
        <v>378</v>
      </c>
      <c r="C245" s="86"/>
      <c r="D245" s="37"/>
      <c r="E245" s="87"/>
      <c r="F245" s="93">
        <v>3</v>
      </c>
      <c r="G245" s="8">
        <v>8</v>
      </c>
      <c r="H245" s="94">
        <v>2</v>
      </c>
      <c r="I245" s="101"/>
      <c r="J245" s="102"/>
      <c r="K245" s="118"/>
    </row>
    <row r="246" spans="1:11" x14ac:dyDescent="0.2">
      <c r="A246" s="117" t="s">
        <v>1814</v>
      </c>
      <c r="B246" s="74">
        <v>605</v>
      </c>
      <c r="C246" s="86"/>
      <c r="D246" s="37"/>
      <c r="E246" s="87"/>
      <c r="F246" s="93">
        <v>3</v>
      </c>
      <c r="G246" s="8">
        <v>8</v>
      </c>
      <c r="H246" s="94">
        <v>2</v>
      </c>
      <c r="I246" s="101"/>
      <c r="J246" s="102"/>
      <c r="K246" s="118"/>
    </row>
    <row r="247" spans="1:11" x14ac:dyDescent="0.2">
      <c r="A247" s="117" t="s">
        <v>1815</v>
      </c>
      <c r="B247" s="74">
        <v>92</v>
      </c>
      <c r="C247" s="86"/>
      <c r="D247" s="37"/>
      <c r="E247" s="87"/>
      <c r="F247" s="93">
        <v>1</v>
      </c>
      <c r="G247" s="8">
        <v>3</v>
      </c>
      <c r="H247" s="94">
        <v>1</v>
      </c>
      <c r="I247" s="101"/>
      <c r="J247" s="102"/>
      <c r="K247" s="118"/>
    </row>
    <row r="248" spans="1:11" x14ac:dyDescent="0.2">
      <c r="A248" s="117" t="s">
        <v>1816</v>
      </c>
      <c r="B248" s="74">
        <v>584</v>
      </c>
      <c r="C248" s="86"/>
      <c r="D248" s="37"/>
      <c r="E248" s="87"/>
      <c r="F248" s="93">
        <v>3</v>
      </c>
      <c r="G248" s="8">
        <v>8</v>
      </c>
      <c r="H248" s="94">
        <v>2</v>
      </c>
      <c r="I248" s="101"/>
      <c r="J248" s="102"/>
      <c r="K248" s="118"/>
    </row>
    <row r="249" spans="1:11" x14ac:dyDescent="0.2">
      <c r="A249" s="117" t="s">
        <v>1817</v>
      </c>
      <c r="B249" s="74">
        <v>596</v>
      </c>
      <c r="C249" s="86"/>
      <c r="D249" s="37"/>
      <c r="E249" s="87"/>
      <c r="F249" s="93">
        <v>3</v>
      </c>
      <c r="G249" s="8">
        <v>8</v>
      </c>
      <c r="H249" s="94">
        <v>2</v>
      </c>
      <c r="I249" s="101"/>
      <c r="J249" s="102"/>
      <c r="K249" s="118"/>
    </row>
    <row r="250" spans="1:11" x14ac:dyDescent="0.2">
      <c r="A250" s="117" t="s">
        <v>1818</v>
      </c>
      <c r="B250" s="74">
        <v>391</v>
      </c>
      <c r="C250" s="86"/>
      <c r="D250" s="37"/>
      <c r="E250" s="87"/>
      <c r="F250" s="93">
        <v>3</v>
      </c>
      <c r="G250" s="8">
        <v>8</v>
      </c>
      <c r="H250" s="94">
        <v>2</v>
      </c>
      <c r="I250" s="101"/>
      <c r="J250" s="102"/>
      <c r="K250" s="118"/>
    </row>
    <row r="251" spans="1:11" x14ac:dyDescent="0.2">
      <c r="A251" s="117" t="s">
        <v>1819</v>
      </c>
      <c r="B251" s="74">
        <v>200</v>
      </c>
      <c r="C251" s="86"/>
      <c r="D251" s="37"/>
      <c r="E251" s="87"/>
      <c r="F251" s="93">
        <v>1</v>
      </c>
      <c r="G251" s="8">
        <v>3</v>
      </c>
      <c r="H251" s="94">
        <v>1</v>
      </c>
      <c r="I251" s="101"/>
      <c r="J251" s="102"/>
      <c r="K251" s="118"/>
    </row>
    <row r="252" spans="1:11" x14ac:dyDescent="0.2">
      <c r="A252" s="117" t="s">
        <v>1820</v>
      </c>
      <c r="B252" s="74">
        <v>745</v>
      </c>
      <c r="C252" s="86"/>
      <c r="D252" s="37"/>
      <c r="E252" s="87"/>
      <c r="F252" s="93">
        <v>3</v>
      </c>
      <c r="G252" s="8">
        <v>8</v>
      </c>
      <c r="H252" s="94">
        <v>2</v>
      </c>
      <c r="I252" s="101"/>
      <c r="J252" s="102"/>
      <c r="K252" s="118"/>
    </row>
    <row r="253" spans="1:11" x14ac:dyDescent="0.2">
      <c r="A253" s="117" t="s">
        <v>1821</v>
      </c>
      <c r="B253" s="74">
        <v>453</v>
      </c>
      <c r="C253" s="86"/>
      <c r="D253" s="37"/>
      <c r="E253" s="87"/>
      <c r="F253" s="93">
        <v>3</v>
      </c>
      <c r="G253" s="8">
        <v>8</v>
      </c>
      <c r="H253" s="94">
        <v>2</v>
      </c>
      <c r="I253" s="101"/>
      <c r="J253" s="102"/>
      <c r="K253" s="118"/>
    </row>
    <row r="254" spans="1:11" x14ac:dyDescent="0.2">
      <c r="A254" s="117" t="s">
        <v>1822</v>
      </c>
      <c r="B254" s="74">
        <v>352</v>
      </c>
      <c r="C254" s="86"/>
      <c r="D254" s="37"/>
      <c r="E254" s="87"/>
      <c r="F254" s="93">
        <v>3</v>
      </c>
      <c r="G254" s="8">
        <v>8</v>
      </c>
      <c r="H254" s="94">
        <v>2</v>
      </c>
      <c r="I254" s="101"/>
      <c r="J254" s="102"/>
      <c r="K254" s="118"/>
    </row>
    <row r="255" spans="1:11" x14ac:dyDescent="0.2">
      <c r="A255" s="117" t="s">
        <v>1823</v>
      </c>
      <c r="B255" s="74">
        <v>1711</v>
      </c>
      <c r="C255" s="86"/>
      <c r="D255" s="37"/>
      <c r="E255" s="87"/>
      <c r="F255" s="93">
        <v>3</v>
      </c>
      <c r="G255" s="8">
        <v>8</v>
      </c>
      <c r="H255" s="94">
        <v>2</v>
      </c>
      <c r="I255" s="101"/>
      <c r="J255" s="102"/>
      <c r="K255" s="118"/>
    </row>
    <row r="256" spans="1:11" s="24" customFormat="1" x14ac:dyDescent="0.2">
      <c r="A256" s="114" t="s">
        <v>537</v>
      </c>
      <c r="B256" s="73">
        <v>29508</v>
      </c>
      <c r="C256" s="85">
        <v>25</v>
      </c>
      <c r="D256" s="36">
        <f>SUM(D257:D283)</f>
        <v>64</v>
      </c>
      <c r="E256" s="88">
        <v>4</v>
      </c>
      <c r="F256" s="91">
        <f>SUM(F258:F291)</f>
        <v>94</v>
      </c>
      <c r="G256" s="24">
        <f>SUM(G258:G291)</f>
        <v>250</v>
      </c>
      <c r="H256" s="84"/>
      <c r="I256" s="99">
        <f>(C256+F256+1)*0.4</f>
        <v>48</v>
      </c>
      <c r="J256" s="100">
        <f>(D256+G256+1)*0.4</f>
        <v>126</v>
      </c>
      <c r="K256" s="115">
        <f>30*0.6</f>
        <v>18</v>
      </c>
    </row>
    <row r="257" spans="1:11" s="24" customFormat="1" x14ac:dyDescent="0.2">
      <c r="A257" s="116" t="s">
        <v>538</v>
      </c>
      <c r="B257" s="73">
        <v>8863</v>
      </c>
      <c r="C257" s="85">
        <v>8</v>
      </c>
      <c r="D257" s="32">
        <v>20</v>
      </c>
      <c r="E257" s="84"/>
      <c r="F257" s="91"/>
      <c r="G257" s="8"/>
      <c r="H257" s="94"/>
      <c r="I257" s="99"/>
      <c r="J257" s="100"/>
      <c r="K257" s="115"/>
    </row>
    <row r="258" spans="1:11" x14ac:dyDescent="0.2">
      <c r="A258" s="117" t="s">
        <v>1824</v>
      </c>
      <c r="B258" s="74">
        <v>5292</v>
      </c>
      <c r="C258" s="86"/>
      <c r="D258" s="37"/>
      <c r="E258" s="87"/>
      <c r="F258" s="93">
        <v>5</v>
      </c>
      <c r="G258" s="8">
        <v>13</v>
      </c>
      <c r="H258" s="94">
        <v>2</v>
      </c>
      <c r="I258" s="101"/>
      <c r="J258" s="102"/>
      <c r="K258" s="118"/>
    </row>
    <row r="259" spans="1:11" x14ac:dyDescent="0.2">
      <c r="A259" s="117" t="s">
        <v>1825</v>
      </c>
      <c r="B259" s="74">
        <v>953</v>
      </c>
      <c r="C259" s="86"/>
      <c r="D259" s="37"/>
      <c r="E259" s="87"/>
      <c r="F259" s="93">
        <v>3</v>
      </c>
      <c r="G259" s="8">
        <v>8</v>
      </c>
      <c r="H259" s="94">
        <v>2</v>
      </c>
      <c r="I259" s="101"/>
      <c r="J259" s="102"/>
      <c r="K259" s="118"/>
    </row>
    <row r="260" spans="1:11" x14ac:dyDescent="0.2">
      <c r="A260" s="117" t="s">
        <v>1826</v>
      </c>
      <c r="B260" s="74">
        <v>782</v>
      </c>
      <c r="C260" s="86"/>
      <c r="D260" s="37"/>
      <c r="E260" s="87"/>
      <c r="F260" s="93">
        <v>3</v>
      </c>
      <c r="G260" s="8">
        <v>8</v>
      </c>
      <c r="H260" s="94">
        <v>2</v>
      </c>
      <c r="I260" s="101"/>
      <c r="J260" s="102"/>
      <c r="K260" s="118"/>
    </row>
    <row r="261" spans="1:11" x14ac:dyDescent="0.2">
      <c r="A261" s="117" t="s">
        <v>1827</v>
      </c>
      <c r="B261" s="74">
        <v>286</v>
      </c>
      <c r="C261" s="86"/>
      <c r="D261" s="37"/>
      <c r="E261" s="87"/>
      <c r="F261" s="93">
        <v>3</v>
      </c>
      <c r="G261" s="8">
        <v>8</v>
      </c>
      <c r="H261" s="94">
        <v>2</v>
      </c>
      <c r="I261" s="101"/>
      <c r="J261" s="102"/>
      <c r="K261" s="118"/>
    </row>
    <row r="262" spans="1:11" x14ac:dyDescent="0.2">
      <c r="A262" s="117" t="s">
        <v>1828</v>
      </c>
      <c r="B262" s="74">
        <v>1284</v>
      </c>
      <c r="C262" s="86"/>
      <c r="D262" s="37"/>
      <c r="E262" s="87"/>
      <c r="F262" s="93">
        <v>3</v>
      </c>
      <c r="G262" s="8">
        <v>8</v>
      </c>
      <c r="H262" s="94">
        <v>2</v>
      </c>
      <c r="I262" s="101"/>
      <c r="J262" s="102"/>
      <c r="K262" s="118"/>
    </row>
    <row r="263" spans="1:11" x14ac:dyDescent="0.2">
      <c r="A263" s="117" t="s">
        <v>1829</v>
      </c>
      <c r="B263" s="74">
        <v>266</v>
      </c>
      <c r="C263" s="86"/>
      <c r="D263" s="37"/>
      <c r="E263" s="87"/>
      <c r="F263" s="93">
        <v>3</v>
      </c>
      <c r="G263" s="8">
        <v>8</v>
      </c>
      <c r="H263" s="94">
        <v>2</v>
      </c>
      <c r="I263" s="101"/>
      <c r="J263" s="102"/>
      <c r="K263" s="118"/>
    </row>
    <row r="264" spans="1:11" s="24" customFormat="1" x14ac:dyDescent="0.2">
      <c r="A264" s="116" t="s">
        <v>119</v>
      </c>
      <c r="B264" s="73">
        <v>8647</v>
      </c>
      <c r="C264" s="85">
        <v>7</v>
      </c>
      <c r="D264" s="32">
        <v>18</v>
      </c>
      <c r="E264" s="84"/>
      <c r="F264" s="91"/>
      <c r="G264" s="8"/>
      <c r="H264" s="94"/>
      <c r="I264" s="99"/>
      <c r="J264" s="100"/>
      <c r="K264" s="115"/>
    </row>
    <row r="265" spans="1:11" x14ac:dyDescent="0.2">
      <c r="A265" s="117" t="s">
        <v>1830</v>
      </c>
      <c r="B265" s="74">
        <v>3516</v>
      </c>
      <c r="C265" s="86"/>
      <c r="D265" s="37"/>
      <c r="E265" s="87"/>
      <c r="F265" s="93">
        <v>5</v>
      </c>
      <c r="G265" s="8">
        <v>13</v>
      </c>
      <c r="H265" s="94">
        <v>2</v>
      </c>
      <c r="I265" s="101"/>
      <c r="J265" s="102"/>
      <c r="K265" s="118"/>
    </row>
    <row r="266" spans="1:11" x14ac:dyDescent="0.2">
      <c r="A266" s="117" t="s">
        <v>1831</v>
      </c>
      <c r="B266" s="74">
        <v>374</v>
      </c>
      <c r="C266" s="86"/>
      <c r="D266" s="37"/>
      <c r="E266" s="87"/>
      <c r="F266" s="93">
        <v>3</v>
      </c>
      <c r="G266" s="8">
        <v>8</v>
      </c>
      <c r="H266" s="94">
        <v>2</v>
      </c>
      <c r="I266" s="101"/>
      <c r="J266" s="102"/>
      <c r="K266" s="118"/>
    </row>
    <row r="267" spans="1:11" x14ac:dyDescent="0.2">
      <c r="A267" s="117" t="s">
        <v>1832</v>
      </c>
      <c r="B267" s="74">
        <v>998</v>
      </c>
      <c r="C267" s="86"/>
      <c r="D267" s="37"/>
      <c r="E267" s="87"/>
      <c r="F267" s="93">
        <v>3</v>
      </c>
      <c r="G267" s="8">
        <v>8</v>
      </c>
      <c r="H267" s="94">
        <v>2</v>
      </c>
      <c r="I267" s="101"/>
      <c r="J267" s="102"/>
      <c r="K267" s="118"/>
    </row>
    <row r="268" spans="1:11" x14ac:dyDescent="0.2">
      <c r="A268" s="117" t="s">
        <v>1833</v>
      </c>
      <c r="B268" s="74">
        <v>1279</v>
      </c>
      <c r="C268" s="86"/>
      <c r="D268" s="37"/>
      <c r="E268" s="87"/>
      <c r="F268" s="93">
        <v>3</v>
      </c>
      <c r="G268" s="8">
        <v>8</v>
      </c>
      <c r="H268" s="94">
        <v>2</v>
      </c>
      <c r="I268" s="101"/>
      <c r="J268" s="102"/>
      <c r="K268" s="118"/>
    </row>
    <row r="269" spans="1:11" x14ac:dyDescent="0.2">
      <c r="A269" s="117" t="s">
        <v>1834</v>
      </c>
      <c r="B269" s="74">
        <v>395</v>
      </c>
      <c r="C269" s="86"/>
      <c r="D269" s="37"/>
      <c r="E269" s="87"/>
      <c r="F269" s="93">
        <v>3</v>
      </c>
      <c r="G269" s="8">
        <v>8</v>
      </c>
      <c r="H269" s="94">
        <v>2</v>
      </c>
      <c r="I269" s="101"/>
      <c r="J269" s="102"/>
      <c r="K269" s="118"/>
    </row>
    <row r="270" spans="1:11" x14ac:dyDescent="0.2">
      <c r="A270" s="117" t="s">
        <v>1835</v>
      </c>
      <c r="B270" s="74">
        <v>1642</v>
      </c>
      <c r="C270" s="86"/>
      <c r="D270" s="37"/>
      <c r="E270" s="87"/>
      <c r="F270" s="93">
        <v>3</v>
      </c>
      <c r="G270" s="8">
        <v>8</v>
      </c>
      <c r="H270" s="94">
        <v>2</v>
      </c>
      <c r="I270" s="101"/>
      <c r="J270" s="102"/>
      <c r="K270" s="118"/>
    </row>
    <row r="271" spans="1:11" x14ac:dyDescent="0.2">
      <c r="A271" s="117" t="s">
        <v>1836</v>
      </c>
      <c r="B271" s="74">
        <v>443</v>
      </c>
      <c r="C271" s="86"/>
      <c r="D271" s="37"/>
      <c r="E271" s="87"/>
      <c r="F271" s="93">
        <v>3</v>
      </c>
      <c r="G271" s="8">
        <v>8</v>
      </c>
      <c r="H271" s="94">
        <v>2</v>
      </c>
      <c r="I271" s="101"/>
      <c r="J271" s="102"/>
      <c r="K271" s="118"/>
    </row>
    <row r="272" spans="1:11" s="24" customFormat="1" x14ac:dyDescent="0.2">
      <c r="A272" s="116" t="s">
        <v>979</v>
      </c>
      <c r="B272" s="73">
        <v>5076</v>
      </c>
      <c r="C272" s="85">
        <v>4</v>
      </c>
      <c r="D272" s="32">
        <v>10</v>
      </c>
      <c r="E272" s="84"/>
      <c r="F272" s="91"/>
      <c r="G272" s="8"/>
      <c r="H272" s="94"/>
      <c r="I272" s="99"/>
      <c r="J272" s="100"/>
      <c r="K272" s="115"/>
    </row>
    <row r="273" spans="1:11" x14ac:dyDescent="0.2">
      <c r="A273" s="117" t="s">
        <v>1837</v>
      </c>
      <c r="B273" s="74">
        <v>608</v>
      </c>
      <c r="C273" s="86"/>
      <c r="D273" s="37"/>
      <c r="E273" s="87"/>
      <c r="F273" s="93">
        <v>3</v>
      </c>
      <c r="G273" s="8">
        <v>8</v>
      </c>
      <c r="H273" s="94">
        <v>2</v>
      </c>
      <c r="I273" s="101"/>
      <c r="J273" s="102"/>
      <c r="K273" s="118"/>
    </row>
    <row r="274" spans="1:11" x14ac:dyDescent="0.2">
      <c r="A274" s="117" t="s">
        <v>1838</v>
      </c>
      <c r="B274" s="74">
        <v>345</v>
      </c>
      <c r="C274" s="86"/>
      <c r="D274" s="37"/>
      <c r="E274" s="87"/>
      <c r="F274" s="93">
        <v>3</v>
      </c>
      <c r="G274" s="8">
        <v>8</v>
      </c>
      <c r="H274" s="94">
        <v>2</v>
      </c>
      <c r="I274" s="101"/>
      <c r="J274" s="102"/>
      <c r="K274" s="118"/>
    </row>
    <row r="275" spans="1:11" x14ac:dyDescent="0.2">
      <c r="A275" s="117" t="s">
        <v>1839</v>
      </c>
      <c r="B275" s="74">
        <v>601</v>
      </c>
      <c r="C275" s="86"/>
      <c r="D275" s="37"/>
      <c r="E275" s="87"/>
      <c r="F275" s="93">
        <v>3</v>
      </c>
      <c r="G275" s="8">
        <v>8</v>
      </c>
      <c r="H275" s="94">
        <v>2</v>
      </c>
      <c r="I275" s="101"/>
      <c r="J275" s="102"/>
      <c r="K275" s="118"/>
    </row>
    <row r="276" spans="1:11" x14ac:dyDescent="0.2">
      <c r="A276" s="117" t="s">
        <v>1840</v>
      </c>
      <c r="B276" s="74">
        <v>774</v>
      </c>
      <c r="C276" s="86"/>
      <c r="D276" s="37"/>
      <c r="E276" s="87"/>
      <c r="F276" s="93">
        <v>3</v>
      </c>
      <c r="G276" s="8">
        <v>8</v>
      </c>
      <c r="H276" s="94">
        <v>2</v>
      </c>
      <c r="I276" s="101"/>
      <c r="J276" s="102"/>
      <c r="K276" s="118"/>
    </row>
    <row r="277" spans="1:11" x14ac:dyDescent="0.2">
      <c r="A277" s="117" t="s">
        <v>1841</v>
      </c>
      <c r="B277" s="74">
        <v>1958</v>
      </c>
      <c r="C277" s="86"/>
      <c r="D277" s="37"/>
      <c r="E277" s="87"/>
      <c r="F277" s="93">
        <v>3</v>
      </c>
      <c r="G277" s="8">
        <v>8</v>
      </c>
      <c r="H277" s="94">
        <v>2</v>
      </c>
      <c r="I277" s="101"/>
      <c r="J277" s="102"/>
      <c r="K277" s="118"/>
    </row>
    <row r="278" spans="1:11" x14ac:dyDescent="0.2">
      <c r="A278" s="117" t="s">
        <v>1842</v>
      </c>
      <c r="B278" s="74">
        <v>790</v>
      </c>
      <c r="C278" s="86"/>
      <c r="D278" s="37"/>
      <c r="E278" s="87"/>
      <c r="F278" s="93">
        <v>3</v>
      </c>
      <c r="G278" s="8">
        <v>8</v>
      </c>
      <c r="H278" s="94">
        <v>2</v>
      </c>
      <c r="I278" s="101"/>
      <c r="J278" s="102"/>
      <c r="K278" s="118"/>
    </row>
    <row r="279" spans="1:11" s="24" customFormat="1" x14ac:dyDescent="0.2">
      <c r="A279" s="116" t="s">
        <v>1217</v>
      </c>
      <c r="B279" s="73">
        <v>3452</v>
      </c>
      <c r="C279" s="85">
        <v>3</v>
      </c>
      <c r="D279" s="32">
        <v>8</v>
      </c>
      <c r="E279" s="84"/>
      <c r="F279" s="91"/>
      <c r="G279" s="8"/>
      <c r="H279" s="94"/>
      <c r="I279" s="99"/>
      <c r="J279" s="100"/>
      <c r="K279" s="115"/>
    </row>
    <row r="280" spans="1:11" x14ac:dyDescent="0.2">
      <c r="A280" s="117" t="s">
        <v>1843</v>
      </c>
      <c r="B280" s="74">
        <v>1701</v>
      </c>
      <c r="C280" s="86"/>
      <c r="D280" s="37"/>
      <c r="E280" s="87"/>
      <c r="F280" s="93">
        <v>3</v>
      </c>
      <c r="G280" s="8">
        <v>8</v>
      </c>
      <c r="H280" s="94">
        <v>2</v>
      </c>
      <c r="I280" s="101"/>
      <c r="J280" s="102"/>
      <c r="K280" s="118"/>
    </row>
    <row r="281" spans="1:11" x14ac:dyDescent="0.2">
      <c r="A281" s="117" t="s">
        <v>1844</v>
      </c>
      <c r="B281" s="74">
        <v>637</v>
      </c>
      <c r="C281" s="86"/>
      <c r="D281" s="37"/>
      <c r="E281" s="87"/>
      <c r="F281" s="93">
        <v>3</v>
      </c>
      <c r="G281" s="8">
        <v>8</v>
      </c>
      <c r="H281" s="94">
        <v>2</v>
      </c>
      <c r="I281" s="101"/>
      <c r="J281" s="102"/>
      <c r="K281" s="118"/>
    </row>
    <row r="282" spans="1:11" x14ac:dyDescent="0.2">
      <c r="A282" s="117" t="s">
        <v>1845</v>
      </c>
      <c r="B282" s="74">
        <v>1114</v>
      </c>
      <c r="C282" s="86"/>
      <c r="D282" s="37"/>
      <c r="E282" s="87"/>
      <c r="F282" s="93">
        <v>3</v>
      </c>
      <c r="G282" s="8">
        <v>8</v>
      </c>
      <c r="H282" s="94">
        <v>2</v>
      </c>
      <c r="I282" s="101"/>
      <c r="J282" s="102"/>
      <c r="K282" s="118"/>
    </row>
    <row r="283" spans="1:11" s="24" customFormat="1" x14ac:dyDescent="0.2">
      <c r="A283" s="116" t="s">
        <v>1145</v>
      </c>
      <c r="B283" s="73">
        <v>3470</v>
      </c>
      <c r="C283" s="85">
        <v>3</v>
      </c>
      <c r="D283" s="32">
        <v>8</v>
      </c>
      <c r="E283" s="84"/>
      <c r="F283" s="91"/>
      <c r="G283" s="8"/>
      <c r="H283" s="94"/>
      <c r="I283" s="99"/>
      <c r="J283" s="100"/>
      <c r="K283" s="115"/>
    </row>
    <row r="284" spans="1:11" x14ac:dyDescent="0.2">
      <c r="A284" s="117" t="s">
        <v>1846</v>
      </c>
      <c r="B284" s="74">
        <v>452</v>
      </c>
      <c r="C284" s="86"/>
      <c r="D284" s="37"/>
      <c r="E284" s="87"/>
      <c r="F284" s="93">
        <v>3</v>
      </c>
      <c r="G284" s="8">
        <v>8</v>
      </c>
      <c r="H284" s="94">
        <v>2</v>
      </c>
      <c r="I284" s="101"/>
      <c r="J284" s="102"/>
      <c r="K284" s="118"/>
    </row>
    <row r="285" spans="1:11" x14ac:dyDescent="0.2">
      <c r="A285" s="117" t="s">
        <v>1847</v>
      </c>
      <c r="B285" s="74">
        <v>370</v>
      </c>
      <c r="C285" s="86"/>
      <c r="D285" s="37"/>
      <c r="E285" s="87"/>
      <c r="F285" s="93">
        <v>3</v>
      </c>
      <c r="G285" s="8">
        <v>8</v>
      </c>
      <c r="H285" s="94">
        <v>2</v>
      </c>
      <c r="I285" s="101"/>
      <c r="J285" s="102"/>
      <c r="K285" s="118"/>
    </row>
    <row r="286" spans="1:11" x14ac:dyDescent="0.2">
      <c r="A286" s="117" t="s">
        <v>1848</v>
      </c>
      <c r="B286" s="74">
        <v>326</v>
      </c>
      <c r="C286" s="86"/>
      <c r="D286" s="37"/>
      <c r="E286" s="87"/>
      <c r="F286" s="93">
        <v>3</v>
      </c>
      <c r="G286" s="8">
        <v>8</v>
      </c>
      <c r="H286" s="94">
        <v>2</v>
      </c>
      <c r="I286" s="101"/>
      <c r="J286" s="102"/>
      <c r="K286" s="118"/>
    </row>
    <row r="287" spans="1:11" x14ac:dyDescent="0.2">
      <c r="A287" s="117" t="s">
        <v>1849</v>
      </c>
      <c r="B287" s="74">
        <v>309</v>
      </c>
      <c r="C287" s="86"/>
      <c r="D287" s="37"/>
      <c r="E287" s="87"/>
      <c r="F287" s="93">
        <v>3</v>
      </c>
      <c r="G287" s="8">
        <v>8</v>
      </c>
      <c r="H287" s="94">
        <v>2</v>
      </c>
      <c r="I287" s="101"/>
      <c r="J287" s="102"/>
      <c r="K287" s="118"/>
    </row>
    <row r="288" spans="1:11" x14ac:dyDescent="0.2">
      <c r="A288" s="117" t="s">
        <v>1850</v>
      </c>
      <c r="B288" s="74">
        <v>467</v>
      </c>
      <c r="C288" s="86"/>
      <c r="D288" s="37"/>
      <c r="E288" s="87"/>
      <c r="F288" s="93">
        <v>3</v>
      </c>
      <c r="G288" s="8">
        <v>8</v>
      </c>
      <c r="H288" s="94">
        <v>2</v>
      </c>
      <c r="I288" s="101"/>
      <c r="J288" s="102"/>
      <c r="K288" s="118"/>
    </row>
    <row r="289" spans="1:11" x14ac:dyDescent="0.2">
      <c r="A289" s="117" t="s">
        <v>1851</v>
      </c>
      <c r="B289" s="74">
        <v>569</v>
      </c>
      <c r="C289" s="86"/>
      <c r="D289" s="37"/>
      <c r="E289" s="87"/>
      <c r="F289" s="93">
        <v>3</v>
      </c>
      <c r="G289" s="8">
        <v>8</v>
      </c>
      <c r="H289" s="94">
        <v>2</v>
      </c>
      <c r="I289" s="101"/>
      <c r="J289" s="102"/>
      <c r="K289" s="118"/>
    </row>
    <row r="290" spans="1:11" x14ac:dyDescent="0.2">
      <c r="A290" s="117" t="s">
        <v>1852</v>
      </c>
      <c r="B290" s="74">
        <v>522</v>
      </c>
      <c r="C290" s="86"/>
      <c r="D290" s="37"/>
      <c r="E290" s="87"/>
      <c r="F290" s="93">
        <v>3</v>
      </c>
      <c r="G290" s="8">
        <v>8</v>
      </c>
      <c r="H290" s="94">
        <v>2</v>
      </c>
      <c r="I290" s="101"/>
      <c r="J290" s="102"/>
      <c r="K290" s="118"/>
    </row>
    <row r="291" spans="1:11" x14ac:dyDescent="0.2">
      <c r="A291" s="117" t="s">
        <v>1853</v>
      </c>
      <c r="B291" s="74">
        <v>455</v>
      </c>
      <c r="C291" s="86"/>
      <c r="D291" s="37"/>
      <c r="E291" s="87"/>
      <c r="F291" s="93">
        <v>3</v>
      </c>
      <c r="G291" s="8">
        <v>8</v>
      </c>
      <c r="H291" s="94">
        <v>2</v>
      </c>
      <c r="I291" s="101"/>
      <c r="J291" s="102"/>
      <c r="K291" s="118"/>
    </row>
    <row r="292" spans="1:11" s="18" customFormat="1" x14ac:dyDescent="0.2">
      <c r="A292" s="112" t="s">
        <v>1205</v>
      </c>
      <c r="B292" s="72">
        <v>108195</v>
      </c>
      <c r="C292" s="81"/>
      <c r="D292" s="37"/>
      <c r="E292" s="87"/>
      <c r="F292" s="91"/>
      <c r="G292" s="8"/>
      <c r="H292" s="94"/>
      <c r="I292" s="97"/>
      <c r="J292" s="98"/>
      <c r="K292" s="113"/>
    </row>
    <row r="293" spans="1:11" s="24" customFormat="1" ht="31.5" x14ac:dyDescent="0.2">
      <c r="A293" s="114" t="s">
        <v>485</v>
      </c>
      <c r="B293" s="73">
        <v>17610</v>
      </c>
      <c r="C293" s="85">
        <v>25</v>
      </c>
      <c r="D293" s="36">
        <f>SUM(D294:D308)</f>
        <v>63</v>
      </c>
      <c r="E293" s="88">
        <v>4</v>
      </c>
      <c r="F293" s="91">
        <f>SUM(F295:F309)</f>
        <v>43</v>
      </c>
      <c r="G293" s="24">
        <f>SUM(G295:G309)</f>
        <v>114</v>
      </c>
      <c r="H293" s="84"/>
      <c r="I293" s="99">
        <f>(C293+F293+1-F306)*0.4</f>
        <v>27.200000000000003</v>
      </c>
      <c r="J293" s="99">
        <f>(D293+G293+1-G306)*0.4</f>
        <v>70</v>
      </c>
      <c r="K293" s="115">
        <f>13*0.6</f>
        <v>7.8</v>
      </c>
    </row>
    <row r="294" spans="1:11" s="24" customFormat="1" x14ac:dyDescent="0.2">
      <c r="A294" s="116" t="s">
        <v>1206</v>
      </c>
      <c r="B294" s="73">
        <v>2799</v>
      </c>
      <c r="C294" s="85">
        <v>4</v>
      </c>
      <c r="D294" s="32">
        <v>10</v>
      </c>
      <c r="E294" s="84"/>
      <c r="F294" s="91"/>
      <c r="G294" s="8"/>
      <c r="H294" s="94"/>
      <c r="I294" s="99"/>
      <c r="J294" s="100"/>
      <c r="K294" s="115"/>
    </row>
    <row r="295" spans="1:11" x14ac:dyDescent="0.2">
      <c r="A295" s="117" t="s">
        <v>1854</v>
      </c>
      <c r="B295" s="74">
        <v>1172</v>
      </c>
      <c r="C295" s="86"/>
      <c r="D295" s="37"/>
      <c r="E295" s="87"/>
      <c r="F295" s="93">
        <v>3</v>
      </c>
      <c r="G295" s="8">
        <v>8</v>
      </c>
      <c r="H295" s="94">
        <v>2</v>
      </c>
      <c r="I295" s="101"/>
      <c r="J295" s="102"/>
      <c r="K295" s="118"/>
    </row>
    <row r="296" spans="1:11" x14ac:dyDescent="0.2">
      <c r="A296" s="117" t="s">
        <v>1765</v>
      </c>
      <c r="B296" s="74">
        <v>498</v>
      </c>
      <c r="C296" s="86"/>
      <c r="D296" s="37"/>
      <c r="E296" s="87"/>
      <c r="F296" s="93">
        <v>3</v>
      </c>
      <c r="G296" s="8">
        <v>8</v>
      </c>
      <c r="H296" s="94">
        <v>2</v>
      </c>
      <c r="I296" s="101"/>
      <c r="J296" s="102"/>
      <c r="K296" s="118"/>
    </row>
    <row r="297" spans="1:11" x14ac:dyDescent="0.2">
      <c r="A297" s="117" t="s">
        <v>1855</v>
      </c>
      <c r="B297" s="74">
        <v>402</v>
      </c>
      <c r="C297" s="86"/>
      <c r="D297" s="37"/>
      <c r="E297" s="87"/>
      <c r="F297" s="93">
        <v>3</v>
      </c>
      <c r="G297" s="8">
        <v>8</v>
      </c>
      <c r="H297" s="94">
        <v>2</v>
      </c>
      <c r="I297" s="101"/>
      <c r="J297" s="102"/>
      <c r="K297" s="118"/>
    </row>
    <row r="298" spans="1:11" x14ac:dyDescent="0.2">
      <c r="A298" s="117" t="s">
        <v>1856</v>
      </c>
      <c r="B298" s="74">
        <v>727</v>
      </c>
      <c r="C298" s="86"/>
      <c r="D298" s="37"/>
      <c r="E298" s="87"/>
      <c r="F298" s="93">
        <v>3</v>
      </c>
      <c r="G298" s="8">
        <v>8</v>
      </c>
      <c r="H298" s="94">
        <v>2</v>
      </c>
      <c r="I298" s="101"/>
      <c r="J298" s="102"/>
      <c r="K298" s="118"/>
    </row>
    <row r="299" spans="1:11" s="24" customFormat="1" x14ac:dyDescent="0.2">
      <c r="A299" s="116" t="s">
        <v>929</v>
      </c>
      <c r="B299" s="73">
        <v>9730</v>
      </c>
      <c r="C299" s="85">
        <v>14</v>
      </c>
      <c r="D299" s="32">
        <v>35</v>
      </c>
      <c r="E299" s="84"/>
      <c r="F299" s="91"/>
      <c r="G299" s="8"/>
      <c r="H299" s="94"/>
      <c r="I299" s="99"/>
      <c r="J299" s="100"/>
      <c r="K299" s="115"/>
    </row>
    <row r="300" spans="1:11" x14ac:dyDescent="0.2">
      <c r="A300" s="117" t="s">
        <v>1857</v>
      </c>
      <c r="B300" s="74">
        <v>2049</v>
      </c>
      <c r="C300" s="86"/>
      <c r="D300" s="37"/>
      <c r="E300" s="87"/>
      <c r="F300" s="93">
        <v>5</v>
      </c>
      <c r="G300" s="8">
        <v>13</v>
      </c>
      <c r="H300" s="94">
        <v>2</v>
      </c>
      <c r="I300" s="101"/>
      <c r="J300" s="102"/>
      <c r="K300" s="118"/>
    </row>
    <row r="301" spans="1:11" x14ac:dyDescent="0.2">
      <c r="A301" s="117" t="s">
        <v>1858</v>
      </c>
      <c r="B301" s="74">
        <v>4574</v>
      </c>
      <c r="C301" s="86"/>
      <c r="D301" s="37"/>
      <c r="E301" s="87"/>
      <c r="F301" s="93">
        <v>5</v>
      </c>
      <c r="G301" s="8">
        <v>13</v>
      </c>
      <c r="H301" s="94">
        <v>2</v>
      </c>
      <c r="I301" s="101"/>
      <c r="J301" s="102"/>
      <c r="K301" s="118"/>
    </row>
    <row r="302" spans="1:11" x14ac:dyDescent="0.2">
      <c r="A302" s="117" t="s">
        <v>1859</v>
      </c>
      <c r="B302" s="74">
        <v>546</v>
      </c>
      <c r="C302" s="86"/>
      <c r="D302" s="37"/>
      <c r="E302" s="87"/>
      <c r="F302" s="93">
        <v>3</v>
      </c>
      <c r="G302" s="8">
        <v>8</v>
      </c>
      <c r="H302" s="94">
        <v>2</v>
      </c>
      <c r="I302" s="101"/>
      <c r="J302" s="102"/>
      <c r="K302" s="118"/>
    </row>
    <row r="303" spans="1:11" x14ac:dyDescent="0.2">
      <c r="A303" s="117" t="s">
        <v>1860</v>
      </c>
      <c r="B303" s="74">
        <v>735</v>
      </c>
      <c r="C303" s="86"/>
      <c r="D303" s="37"/>
      <c r="E303" s="87"/>
      <c r="F303" s="93">
        <v>3</v>
      </c>
      <c r="G303" s="8">
        <v>8</v>
      </c>
      <c r="H303" s="94">
        <v>2</v>
      </c>
      <c r="I303" s="101"/>
      <c r="J303" s="102"/>
      <c r="K303" s="118"/>
    </row>
    <row r="304" spans="1:11" x14ac:dyDescent="0.2">
      <c r="A304" s="117" t="s">
        <v>1628</v>
      </c>
      <c r="B304" s="74">
        <v>370</v>
      </c>
      <c r="C304" s="86"/>
      <c r="D304" s="37"/>
      <c r="E304" s="87"/>
      <c r="F304" s="93">
        <v>3</v>
      </c>
      <c r="G304" s="8">
        <v>8</v>
      </c>
      <c r="H304" s="94">
        <v>2</v>
      </c>
      <c r="I304" s="101"/>
      <c r="J304" s="102"/>
      <c r="K304" s="118"/>
    </row>
    <row r="305" spans="1:11" x14ac:dyDescent="0.2">
      <c r="A305" s="117" t="s">
        <v>1861</v>
      </c>
      <c r="B305" s="74">
        <v>347</v>
      </c>
      <c r="C305" s="86"/>
      <c r="D305" s="37"/>
      <c r="E305" s="87"/>
      <c r="F305" s="93">
        <v>3</v>
      </c>
      <c r="G305" s="8">
        <v>8</v>
      </c>
      <c r="H305" s="94">
        <v>2</v>
      </c>
      <c r="I305" s="101"/>
      <c r="J305" s="102"/>
      <c r="K305" s="118"/>
    </row>
    <row r="306" spans="1:11" x14ac:dyDescent="0.2">
      <c r="A306" s="117" t="s">
        <v>1862</v>
      </c>
      <c r="B306" s="74">
        <v>185</v>
      </c>
      <c r="C306" s="86"/>
      <c r="D306" s="37"/>
      <c r="E306" s="87"/>
      <c r="F306" s="93">
        <v>1</v>
      </c>
      <c r="G306" s="8">
        <v>3</v>
      </c>
      <c r="H306" s="94">
        <v>1</v>
      </c>
      <c r="I306" s="101"/>
      <c r="J306" s="102"/>
      <c r="K306" s="118"/>
    </row>
    <row r="307" spans="1:11" x14ac:dyDescent="0.2">
      <c r="A307" s="117" t="s">
        <v>1863</v>
      </c>
      <c r="B307" s="74">
        <v>924</v>
      </c>
      <c r="C307" s="86"/>
      <c r="D307" s="37"/>
      <c r="E307" s="87"/>
      <c r="F307" s="93">
        <v>3</v>
      </c>
      <c r="G307" s="8">
        <v>8</v>
      </c>
      <c r="H307" s="94">
        <v>2</v>
      </c>
      <c r="I307" s="101"/>
      <c r="J307" s="102"/>
      <c r="K307" s="118"/>
    </row>
    <row r="308" spans="1:11" s="24" customFormat="1" x14ac:dyDescent="0.2">
      <c r="A308" s="116" t="s">
        <v>1251</v>
      </c>
      <c r="B308" s="73">
        <v>5081</v>
      </c>
      <c r="C308" s="85">
        <v>7</v>
      </c>
      <c r="D308" s="32">
        <v>18</v>
      </c>
      <c r="E308" s="84"/>
      <c r="F308" s="91"/>
      <c r="G308" s="8"/>
      <c r="H308" s="94"/>
      <c r="I308" s="99"/>
      <c r="J308" s="100"/>
      <c r="K308" s="115"/>
    </row>
    <row r="309" spans="1:11" x14ac:dyDescent="0.2">
      <c r="A309" s="117" t="s">
        <v>1864</v>
      </c>
      <c r="B309" s="74">
        <v>5081</v>
      </c>
      <c r="C309" s="86"/>
      <c r="D309" s="37"/>
      <c r="E309" s="87"/>
      <c r="F309" s="93">
        <v>5</v>
      </c>
      <c r="G309" s="8">
        <v>13</v>
      </c>
      <c r="H309" s="94">
        <v>2</v>
      </c>
      <c r="I309" s="101"/>
      <c r="J309" s="102"/>
      <c r="K309" s="118"/>
    </row>
    <row r="310" spans="1:11" s="24" customFormat="1" x14ac:dyDescent="0.2">
      <c r="A310" s="114" t="s">
        <v>1252</v>
      </c>
      <c r="B310" s="73">
        <v>14237</v>
      </c>
      <c r="C310" s="85">
        <v>25</v>
      </c>
      <c r="D310" s="36">
        <f>SUM(D311:D319)</f>
        <v>64</v>
      </c>
      <c r="E310" s="88">
        <v>4</v>
      </c>
      <c r="F310" s="91">
        <f>SUM(F312:F320)</f>
        <v>24</v>
      </c>
      <c r="G310" s="24">
        <f>SUM(G312:G320)</f>
        <v>63</v>
      </c>
      <c r="H310" s="84"/>
      <c r="I310" s="99">
        <f>(C310+F310+1)*0.4</f>
        <v>20</v>
      </c>
      <c r="J310" s="100">
        <f>(D310+G310+1)*0.4</f>
        <v>51.2</v>
      </c>
      <c r="K310" s="115">
        <f>6*0.6</f>
        <v>3.5999999999999996</v>
      </c>
    </row>
    <row r="311" spans="1:11" s="24" customFormat="1" x14ac:dyDescent="0.2">
      <c r="A311" s="116" t="s">
        <v>1253</v>
      </c>
      <c r="B311" s="73">
        <v>646</v>
      </c>
      <c r="C311" s="85">
        <v>1</v>
      </c>
      <c r="D311" s="32">
        <v>3</v>
      </c>
      <c r="E311" s="84"/>
      <c r="F311" s="91"/>
      <c r="G311" s="8"/>
      <c r="H311" s="94"/>
      <c r="I311" s="99"/>
      <c r="J311" s="100"/>
      <c r="K311" s="115"/>
    </row>
    <row r="312" spans="1:11" x14ac:dyDescent="0.2">
      <c r="A312" s="117" t="s">
        <v>1865</v>
      </c>
      <c r="B312" s="74">
        <v>646</v>
      </c>
      <c r="C312" s="86"/>
      <c r="D312" s="37"/>
      <c r="E312" s="87"/>
      <c r="F312" s="93">
        <v>3</v>
      </c>
      <c r="G312" s="8">
        <v>8</v>
      </c>
      <c r="H312" s="94">
        <v>2</v>
      </c>
      <c r="I312" s="101"/>
      <c r="J312" s="102"/>
      <c r="K312" s="118"/>
    </row>
    <row r="313" spans="1:11" s="24" customFormat="1" x14ac:dyDescent="0.2">
      <c r="A313" s="116" t="s">
        <v>1191</v>
      </c>
      <c r="B313" s="73">
        <v>2031</v>
      </c>
      <c r="C313" s="85">
        <v>4</v>
      </c>
      <c r="D313" s="32">
        <v>10</v>
      </c>
      <c r="E313" s="84"/>
      <c r="F313" s="91"/>
      <c r="G313" s="8"/>
      <c r="H313" s="94"/>
      <c r="I313" s="99"/>
      <c r="J313" s="100"/>
      <c r="K313" s="115"/>
    </row>
    <row r="314" spans="1:11" x14ac:dyDescent="0.2">
      <c r="A314" s="117" t="s">
        <v>1866</v>
      </c>
      <c r="B314" s="74">
        <v>2031</v>
      </c>
      <c r="C314" s="86"/>
      <c r="D314" s="37"/>
      <c r="E314" s="87"/>
      <c r="F314" s="93">
        <v>5</v>
      </c>
      <c r="G314" s="8">
        <v>13</v>
      </c>
      <c r="H314" s="94">
        <v>2</v>
      </c>
      <c r="I314" s="101"/>
      <c r="J314" s="102"/>
      <c r="K314" s="118"/>
    </row>
    <row r="315" spans="1:11" s="24" customFormat="1" x14ac:dyDescent="0.2">
      <c r="A315" s="116" t="s">
        <v>1192</v>
      </c>
      <c r="B315" s="73">
        <v>11288</v>
      </c>
      <c r="C315" s="85">
        <v>19</v>
      </c>
      <c r="D315" s="32">
        <v>48</v>
      </c>
      <c r="E315" s="84"/>
      <c r="F315" s="91"/>
      <c r="G315" s="8"/>
      <c r="H315" s="94"/>
      <c r="I315" s="99"/>
      <c r="J315" s="100"/>
      <c r="K315" s="115"/>
    </row>
    <row r="316" spans="1:11" x14ac:dyDescent="0.2">
      <c r="A316" s="117" t="s">
        <v>1867</v>
      </c>
      <c r="B316" s="74">
        <v>2780</v>
      </c>
      <c r="C316" s="86"/>
      <c r="D316" s="37"/>
      <c r="E316" s="87"/>
      <c r="F316" s="93">
        <v>5</v>
      </c>
      <c r="G316" s="8">
        <v>13</v>
      </c>
      <c r="H316" s="94">
        <v>2</v>
      </c>
      <c r="I316" s="101"/>
      <c r="J316" s="102"/>
      <c r="K316" s="118"/>
    </row>
    <row r="317" spans="1:11" x14ac:dyDescent="0.2">
      <c r="A317" s="117" t="s">
        <v>1868</v>
      </c>
      <c r="B317" s="74">
        <v>7697</v>
      </c>
      <c r="C317" s="86"/>
      <c r="D317" s="37"/>
      <c r="E317" s="87"/>
      <c r="F317" s="93">
        <v>5</v>
      </c>
      <c r="G317" s="8">
        <v>13</v>
      </c>
      <c r="H317" s="94">
        <v>2</v>
      </c>
      <c r="I317" s="101"/>
      <c r="J317" s="102"/>
      <c r="K317" s="118"/>
    </row>
    <row r="318" spans="1:11" x14ac:dyDescent="0.2">
      <c r="A318" s="117" t="s">
        <v>1869</v>
      </c>
      <c r="B318" s="74">
        <v>811</v>
      </c>
      <c r="C318" s="86"/>
      <c r="D318" s="37"/>
      <c r="E318" s="87"/>
      <c r="F318" s="93">
        <v>3</v>
      </c>
      <c r="G318" s="8">
        <v>8</v>
      </c>
      <c r="H318" s="94">
        <v>2</v>
      </c>
      <c r="I318" s="101"/>
      <c r="J318" s="102"/>
      <c r="K318" s="118"/>
    </row>
    <row r="319" spans="1:11" s="24" customFormat="1" x14ac:dyDescent="0.2">
      <c r="A319" s="116" t="s">
        <v>1193</v>
      </c>
      <c r="B319" s="73">
        <v>272</v>
      </c>
      <c r="C319" s="85">
        <v>1</v>
      </c>
      <c r="D319" s="32">
        <v>3</v>
      </c>
      <c r="E319" s="84"/>
      <c r="F319" s="91"/>
      <c r="G319" s="8"/>
      <c r="H319" s="94"/>
      <c r="I319" s="99"/>
      <c r="J319" s="100"/>
      <c r="K319" s="115"/>
    </row>
    <row r="320" spans="1:11" x14ac:dyDescent="0.2">
      <c r="A320" s="117" t="s">
        <v>1870</v>
      </c>
      <c r="B320" s="74">
        <v>272</v>
      </c>
      <c r="C320" s="86"/>
      <c r="D320" s="37"/>
      <c r="E320" s="87"/>
      <c r="F320" s="93">
        <v>3</v>
      </c>
      <c r="G320" s="8">
        <v>8</v>
      </c>
      <c r="H320" s="94">
        <v>2</v>
      </c>
      <c r="I320" s="101"/>
      <c r="J320" s="102"/>
      <c r="K320" s="118"/>
    </row>
    <row r="321" spans="1:11" s="24" customFormat="1" x14ac:dyDescent="0.2">
      <c r="A321" s="114" t="s">
        <v>594</v>
      </c>
      <c r="B321" s="73">
        <v>66875</v>
      </c>
      <c r="C321" s="85">
        <v>35</v>
      </c>
      <c r="D321" s="36">
        <f>SUM(D322:D326)</f>
        <v>88</v>
      </c>
      <c r="E321" s="88">
        <v>4</v>
      </c>
      <c r="F321" s="91">
        <f>SUM(F323:F333)</f>
        <v>42</v>
      </c>
      <c r="G321" s="24">
        <f>SUM(G323:G333)</f>
        <v>110</v>
      </c>
      <c r="H321" s="84"/>
      <c r="I321" s="99">
        <f>(C321+F321+1-F329-F332)*0.4</f>
        <v>30.400000000000002</v>
      </c>
      <c r="J321" s="99">
        <f>(D321+G321+1-G329-G332)*0.4</f>
        <v>77.2</v>
      </c>
      <c r="K321" s="115">
        <f>10*0.6</f>
        <v>6</v>
      </c>
    </row>
    <row r="322" spans="1:11" s="24" customFormat="1" x14ac:dyDescent="0.2">
      <c r="A322" s="116" t="s">
        <v>595</v>
      </c>
      <c r="B322" s="73">
        <v>65240</v>
      </c>
      <c r="C322" s="85">
        <v>34</v>
      </c>
      <c r="D322" s="32">
        <v>85</v>
      </c>
      <c r="E322" s="84"/>
      <c r="F322" s="91"/>
      <c r="G322" s="8"/>
      <c r="H322" s="94"/>
      <c r="I322" s="99"/>
      <c r="J322" s="100"/>
      <c r="K322" s="115"/>
    </row>
    <row r="323" spans="1:11" x14ac:dyDescent="0.2">
      <c r="A323" s="117" t="s">
        <v>1871</v>
      </c>
      <c r="B323" s="74">
        <v>2709</v>
      </c>
      <c r="C323" s="86"/>
      <c r="D323" s="37"/>
      <c r="E323" s="87"/>
      <c r="F323" s="93">
        <v>5</v>
      </c>
      <c r="G323" s="8">
        <v>13</v>
      </c>
      <c r="H323" s="94">
        <v>2</v>
      </c>
      <c r="I323" s="101"/>
      <c r="J323" s="102"/>
      <c r="K323" s="118"/>
    </row>
    <row r="324" spans="1:11" x14ac:dyDescent="0.2">
      <c r="A324" s="117" t="s">
        <v>1872</v>
      </c>
      <c r="B324" s="74">
        <v>3771</v>
      </c>
      <c r="C324" s="86"/>
      <c r="D324" s="37"/>
      <c r="E324" s="87"/>
      <c r="F324" s="93">
        <v>5</v>
      </c>
      <c r="G324" s="8">
        <v>13</v>
      </c>
      <c r="H324" s="94">
        <v>2</v>
      </c>
      <c r="I324" s="101"/>
      <c r="J324" s="102"/>
      <c r="K324" s="118"/>
    </row>
    <row r="325" spans="1:11" x14ac:dyDescent="0.2">
      <c r="A325" s="117" t="s">
        <v>1873</v>
      </c>
      <c r="B325" s="74">
        <v>58760</v>
      </c>
      <c r="C325" s="86"/>
      <c r="D325" s="37"/>
      <c r="E325" s="87"/>
      <c r="F325" s="93">
        <v>15</v>
      </c>
      <c r="G325" s="8">
        <v>38</v>
      </c>
      <c r="H325" s="94">
        <v>2</v>
      </c>
      <c r="I325" s="101"/>
      <c r="J325" s="102"/>
      <c r="K325" s="118"/>
    </row>
    <row r="326" spans="1:11" s="24" customFormat="1" x14ac:dyDescent="0.2">
      <c r="A326" s="116" t="s">
        <v>969</v>
      </c>
      <c r="B326" s="73">
        <v>1635</v>
      </c>
      <c r="C326" s="85">
        <v>1</v>
      </c>
      <c r="D326" s="32">
        <v>3</v>
      </c>
      <c r="E326" s="84"/>
      <c r="F326" s="91"/>
      <c r="G326" s="8"/>
      <c r="H326" s="94"/>
      <c r="I326" s="99"/>
      <c r="J326" s="100"/>
      <c r="K326" s="115"/>
    </row>
    <row r="327" spans="1:11" x14ac:dyDescent="0.2">
      <c r="A327" s="117" t="s">
        <v>1874</v>
      </c>
      <c r="B327" s="74">
        <v>270</v>
      </c>
      <c r="C327" s="86"/>
      <c r="D327" s="37"/>
      <c r="E327" s="87"/>
      <c r="F327" s="93">
        <v>3</v>
      </c>
      <c r="G327" s="8">
        <v>8</v>
      </c>
      <c r="H327" s="94">
        <v>2</v>
      </c>
      <c r="I327" s="101"/>
      <c r="J327" s="102"/>
      <c r="K327" s="118"/>
    </row>
    <row r="328" spans="1:11" x14ac:dyDescent="0.2">
      <c r="A328" s="117" t="s">
        <v>1875</v>
      </c>
      <c r="B328" s="74">
        <v>235</v>
      </c>
      <c r="C328" s="86"/>
      <c r="D328" s="37"/>
      <c r="E328" s="87"/>
      <c r="F328" s="93">
        <v>3</v>
      </c>
      <c r="G328" s="8">
        <v>8</v>
      </c>
      <c r="H328" s="94">
        <v>2</v>
      </c>
      <c r="I328" s="101"/>
      <c r="J328" s="102"/>
      <c r="K328" s="118"/>
    </row>
    <row r="329" spans="1:11" x14ac:dyDescent="0.2">
      <c r="A329" s="117" t="s">
        <v>1876</v>
      </c>
      <c r="B329" s="74">
        <v>137</v>
      </c>
      <c r="C329" s="86"/>
      <c r="D329" s="37"/>
      <c r="E329" s="87"/>
      <c r="F329" s="93">
        <v>1</v>
      </c>
      <c r="G329" s="8">
        <v>3</v>
      </c>
      <c r="H329" s="94">
        <v>1</v>
      </c>
      <c r="I329" s="101"/>
      <c r="J329" s="102"/>
      <c r="K329" s="118"/>
    </row>
    <row r="330" spans="1:11" x14ac:dyDescent="0.2">
      <c r="A330" s="117" t="s">
        <v>1877</v>
      </c>
      <c r="B330" s="74">
        <v>217</v>
      </c>
      <c r="C330" s="86"/>
      <c r="D330" s="37"/>
      <c r="E330" s="87"/>
      <c r="F330" s="93">
        <v>3</v>
      </c>
      <c r="G330" s="8">
        <v>8</v>
      </c>
      <c r="H330" s="94">
        <v>2</v>
      </c>
      <c r="I330" s="101"/>
      <c r="J330" s="102"/>
      <c r="K330" s="118"/>
    </row>
    <row r="331" spans="1:11" x14ac:dyDescent="0.2">
      <c r="A331" s="117" t="s">
        <v>1497</v>
      </c>
      <c r="B331" s="74">
        <v>274</v>
      </c>
      <c r="C331" s="86"/>
      <c r="D331" s="37"/>
      <c r="E331" s="87"/>
      <c r="F331" s="93">
        <v>3</v>
      </c>
      <c r="G331" s="8">
        <v>8</v>
      </c>
      <c r="H331" s="94">
        <v>2</v>
      </c>
      <c r="I331" s="101"/>
      <c r="J331" s="102"/>
      <c r="K331" s="118"/>
    </row>
    <row r="332" spans="1:11" x14ac:dyDescent="0.2">
      <c r="A332" s="117" t="s">
        <v>1878</v>
      </c>
      <c r="B332" s="74">
        <v>82</v>
      </c>
      <c r="C332" s="86"/>
      <c r="D332" s="37"/>
      <c r="E332" s="87"/>
      <c r="F332" s="93">
        <v>1</v>
      </c>
      <c r="G332" s="8">
        <v>3</v>
      </c>
      <c r="H332" s="94">
        <v>1</v>
      </c>
      <c r="I332" s="101"/>
      <c r="J332" s="102"/>
      <c r="K332" s="118"/>
    </row>
    <row r="333" spans="1:11" x14ac:dyDescent="0.2">
      <c r="A333" s="117" t="s">
        <v>1879</v>
      </c>
      <c r="B333" s="74">
        <v>420</v>
      </c>
      <c r="C333" s="86"/>
      <c r="D333" s="37"/>
      <c r="E333" s="87"/>
      <c r="F333" s="93">
        <v>3</v>
      </c>
      <c r="G333" s="8">
        <v>8</v>
      </c>
      <c r="H333" s="94">
        <v>2</v>
      </c>
      <c r="I333" s="101"/>
      <c r="J333" s="102"/>
      <c r="K333" s="118"/>
    </row>
    <row r="334" spans="1:11" s="24" customFormat="1" x14ac:dyDescent="0.2">
      <c r="A334" s="114" t="s">
        <v>596</v>
      </c>
      <c r="B334" s="73">
        <v>9473</v>
      </c>
      <c r="C334" s="85">
        <v>19</v>
      </c>
      <c r="D334" s="32">
        <v>48</v>
      </c>
      <c r="E334" s="84">
        <v>3</v>
      </c>
      <c r="F334" s="91">
        <f>SUM(F336:F343)</f>
        <v>24</v>
      </c>
      <c r="G334" s="24">
        <f>SUM(G336:G343)</f>
        <v>64</v>
      </c>
      <c r="H334" s="84"/>
      <c r="I334" s="99">
        <f>(C334+F334+1-F338)*0.4</f>
        <v>17.2</v>
      </c>
      <c r="J334" s="99">
        <f>(D334+G334+1-G338)*0.4</f>
        <v>44</v>
      </c>
      <c r="K334" s="115">
        <f>8*0.6</f>
        <v>4.8</v>
      </c>
    </row>
    <row r="335" spans="1:11" s="24" customFormat="1" x14ac:dyDescent="0.2">
      <c r="A335" s="116" t="s">
        <v>6145</v>
      </c>
      <c r="B335" s="73">
        <v>9473</v>
      </c>
      <c r="C335" s="85">
        <v>19</v>
      </c>
      <c r="D335" s="32"/>
      <c r="E335" s="84"/>
      <c r="F335" s="91"/>
      <c r="G335" s="8"/>
      <c r="H335" s="94"/>
      <c r="I335" s="99"/>
      <c r="J335" s="100"/>
      <c r="K335" s="115"/>
    </row>
    <row r="336" spans="1:11" x14ac:dyDescent="0.2">
      <c r="A336" s="117" t="s">
        <v>1880</v>
      </c>
      <c r="B336" s="74">
        <v>4032</v>
      </c>
      <c r="C336" s="86"/>
      <c r="D336" s="37"/>
      <c r="E336" s="87"/>
      <c r="F336" s="93">
        <v>5</v>
      </c>
      <c r="G336" s="8">
        <v>13</v>
      </c>
      <c r="H336" s="94">
        <v>2</v>
      </c>
      <c r="I336" s="101"/>
      <c r="J336" s="102"/>
      <c r="K336" s="118"/>
    </row>
    <row r="337" spans="1:11" x14ac:dyDescent="0.2">
      <c r="A337" s="117" t="s">
        <v>1881</v>
      </c>
      <c r="B337" s="74">
        <v>956</v>
      </c>
      <c r="C337" s="86"/>
      <c r="D337" s="37"/>
      <c r="E337" s="87"/>
      <c r="F337" s="93">
        <v>3</v>
      </c>
      <c r="G337" s="8">
        <v>8</v>
      </c>
      <c r="H337" s="94">
        <v>2</v>
      </c>
      <c r="I337" s="101"/>
      <c r="J337" s="102"/>
      <c r="K337" s="118"/>
    </row>
    <row r="338" spans="1:11" x14ac:dyDescent="0.2">
      <c r="A338" s="117" t="s">
        <v>1882</v>
      </c>
      <c r="B338" s="74">
        <v>98</v>
      </c>
      <c r="C338" s="86"/>
      <c r="D338" s="37"/>
      <c r="E338" s="87"/>
      <c r="F338" s="93">
        <v>1</v>
      </c>
      <c r="G338" s="8">
        <v>3</v>
      </c>
      <c r="H338" s="94">
        <v>1</v>
      </c>
      <c r="I338" s="101"/>
      <c r="J338" s="102"/>
      <c r="K338" s="118"/>
    </row>
    <row r="339" spans="1:11" x14ac:dyDescent="0.2">
      <c r="A339" s="117" t="s">
        <v>1655</v>
      </c>
      <c r="B339" s="74">
        <v>979</v>
      </c>
      <c r="C339" s="86"/>
      <c r="D339" s="37"/>
      <c r="E339" s="87"/>
      <c r="F339" s="93">
        <v>3</v>
      </c>
      <c r="G339" s="8">
        <v>8</v>
      </c>
      <c r="H339" s="94">
        <v>2</v>
      </c>
      <c r="I339" s="101"/>
      <c r="J339" s="102"/>
      <c r="K339" s="118"/>
    </row>
    <row r="340" spans="1:11" x14ac:dyDescent="0.2">
      <c r="A340" s="117" t="s">
        <v>1883</v>
      </c>
      <c r="B340" s="74">
        <v>1087</v>
      </c>
      <c r="C340" s="86"/>
      <c r="D340" s="37"/>
      <c r="E340" s="87"/>
      <c r="F340" s="93">
        <v>3</v>
      </c>
      <c r="G340" s="8">
        <v>8</v>
      </c>
      <c r="H340" s="94">
        <v>2</v>
      </c>
      <c r="I340" s="101"/>
      <c r="J340" s="102"/>
      <c r="K340" s="118"/>
    </row>
    <row r="341" spans="1:11" x14ac:dyDescent="0.2">
      <c r="A341" s="117" t="s">
        <v>1884</v>
      </c>
      <c r="B341" s="74">
        <v>551</v>
      </c>
      <c r="C341" s="86"/>
      <c r="D341" s="37"/>
      <c r="E341" s="87"/>
      <c r="F341" s="93">
        <v>3</v>
      </c>
      <c r="G341" s="8">
        <v>8</v>
      </c>
      <c r="H341" s="94">
        <v>2</v>
      </c>
      <c r="I341" s="101"/>
      <c r="J341" s="102"/>
      <c r="K341" s="118"/>
    </row>
    <row r="342" spans="1:11" x14ac:dyDescent="0.2">
      <c r="A342" s="117" t="s">
        <v>1885</v>
      </c>
      <c r="B342" s="74">
        <v>286</v>
      </c>
      <c r="C342" s="86"/>
      <c r="D342" s="37"/>
      <c r="E342" s="87"/>
      <c r="F342" s="93">
        <v>3</v>
      </c>
      <c r="G342" s="8">
        <v>8</v>
      </c>
      <c r="H342" s="94">
        <v>2</v>
      </c>
      <c r="I342" s="101"/>
      <c r="J342" s="102"/>
      <c r="K342" s="118"/>
    </row>
    <row r="343" spans="1:11" x14ac:dyDescent="0.2">
      <c r="A343" s="117" t="s">
        <v>1886</v>
      </c>
      <c r="B343" s="74">
        <v>1484</v>
      </c>
      <c r="C343" s="86"/>
      <c r="D343" s="37"/>
      <c r="E343" s="87"/>
      <c r="F343" s="93">
        <v>3</v>
      </c>
      <c r="G343" s="8">
        <v>8</v>
      </c>
      <c r="H343" s="94">
        <v>2</v>
      </c>
      <c r="I343" s="101"/>
      <c r="J343" s="102"/>
      <c r="K343" s="118"/>
    </row>
    <row r="344" spans="1:11" s="18" customFormat="1" x14ac:dyDescent="0.2">
      <c r="A344" s="112" t="s">
        <v>597</v>
      </c>
      <c r="B344" s="72">
        <v>104262</v>
      </c>
      <c r="C344" s="81"/>
      <c r="D344" s="37"/>
      <c r="E344" s="87"/>
      <c r="F344" s="91"/>
      <c r="G344" s="8"/>
      <c r="H344" s="94"/>
      <c r="I344" s="97"/>
      <c r="J344" s="98"/>
      <c r="K344" s="113"/>
    </row>
    <row r="345" spans="1:11" s="24" customFormat="1" x14ac:dyDescent="0.2">
      <c r="A345" s="114" t="s">
        <v>598</v>
      </c>
      <c r="B345" s="73">
        <v>14905</v>
      </c>
      <c r="C345" s="85">
        <v>25</v>
      </c>
      <c r="D345" s="36">
        <f>SUM(D346:D365)</f>
        <v>64</v>
      </c>
      <c r="E345" s="88">
        <v>4</v>
      </c>
      <c r="F345" s="91">
        <f>SUM(F347:F385)</f>
        <v>88</v>
      </c>
      <c r="G345" s="24">
        <f>SUM(G347:G385)</f>
        <v>238</v>
      </c>
      <c r="H345" s="84"/>
      <c r="I345" s="99">
        <f>(C345+F345+1-F352-F357-F366-F367-F369-F373-F376-F379-F382-F384)*0.4</f>
        <v>41.6</v>
      </c>
      <c r="J345" s="99">
        <f>(D345+G345+1-G352-G357-G366-G367-G369-G373-G376-G379-G382-G384)*0.4</f>
        <v>109.2</v>
      </c>
      <c r="K345" s="115">
        <f>36*0.6</f>
        <v>21.599999999999998</v>
      </c>
    </row>
    <row r="346" spans="1:11" s="24" customFormat="1" x14ac:dyDescent="0.2">
      <c r="A346" s="116" t="s">
        <v>599</v>
      </c>
      <c r="B346" s="73">
        <v>5288</v>
      </c>
      <c r="C346" s="85">
        <v>9</v>
      </c>
      <c r="D346" s="32">
        <v>23</v>
      </c>
      <c r="E346" s="84"/>
      <c r="F346" s="91"/>
      <c r="G346" s="8"/>
      <c r="H346" s="94"/>
      <c r="I346" s="99"/>
      <c r="J346" s="100"/>
      <c r="K346" s="115"/>
    </row>
    <row r="347" spans="1:11" x14ac:dyDescent="0.2">
      <c r="A347" s="117" t="s">
        <v>1887</v>
      </c>
      <c r="B347" s="74">
        <v>221</v>
      </c>
      <c r="C347" s="86"/>
      <c r="D347" s="37"/>
      <c r="E347" s="87"/>
      <c r="F347" s="93">
        <v>3</v>
      </c>
      <c r="G347" s="8">
        <v>8</v>
      </c>
      <c r="H347" s="94">
        <v>2</v>
      </c>
      <c r="I347" s="101"/>
      <c r="J347" s="102"/>
      <c r="K347" s="118"/>
    </row>
    <row r="348" spans="1:11" x14ac:dyDescent="0.2">
      <c r="A348" s="117" t="s">
        <v>1888</v>
      </c>
      <c r="B348" s="74">
        <v>1112</v>
      </c>
      <c r="C348" s="86"/>
      <c r="D348" s="37"/>
      <c r="E348" s="87"/>
      <c r="F348" s="93">
        <v>3</v>
      </c>
      <c r="G348" s="8">
        <v>8</v>
      </c>
      <c r="H348" s="94">
        <v>2</v>
      </c>
      <c r="I348" s="101"/>
      <c r="J348" s="102"/>
      <c r="K348" s="118"/>
    </row>
    <row r="349" spans="1:11" x14ac:dyDescent="0.2">
      <c r="A349" s="117" t="s">
        <v>1889</v>
      </c>
      <c r="B349" s="74">
        <v>276</v>
      </c>
      <c r="C349" s="86"/>
      <c r="D349" s="37"/>
      <c r="E349" s="87"/>
      <c r="F349" s="93">
        <v>3</v>
      </c>
      <c r="G349" s="8">
        <v>8</v>
      </c>
      <c r="H349" s="94">
        <v>2</v>
      </c>
      <c r="I349" s="101"/>
      <c r="J349" s="102"/>
      <c r="K349" s="118"/>
    </row>
    <row r="350" spans="1:11" x14ac:dyDescent="0.2">
      <c r="A350" s="117" t="s">
        <v>1890</v>
      </c>
      <c r="B350" s="74">
        <v>303</v>
      </c>
      <c r="C350" s="86"/>
      <c r="D350" s="37"/>
      <c r="E350" s="87"/>
      <c r="F350" s="93">
        <v>3</v>
      </c>
      <c r="G350" s="8">
        <v>8</v>
      </c>
      <c r="H350" s="94">
        <v>2</v>
      </c>
      <c r="I350" s="101"/>
      <c r="J350" s="102"/>
      <c r="K350" s="118"/>
    </row>
    <row r="351" spans="1:11" x14ac:dyDescent="0.2">
      <c r="A351" s="117" t="s">
        <v>1891</v>
      </c>
      <c r="B351" s="74">
        <v>250</v>
      </c>
      <c r="C351" s="86"/>
      <c r="D351" s="37"/>
      <c r="E351" s="87"/>
      <c r="F351" s="93">
        <v>3</v>
      </c>
      <c r="G351" s="8">
        <v>8</v>
      </c>
      <c r="H351" s="94">
        <v>2</v>
      </c>
      <c r="I351" s="101"/>
      <c r="J351" s="102"/>
      <c r="K351" s="118"/>
    </row>
    <row r="352" spans="1:11" x14ac:dyDescent="0.2">
      <c r="A352" s="117" t="s">
        <v>1892</v>
      </c>
      <c r="B352" s="74">
        <v>151</v>
      </c>
      <c r="C352" s="86"/>
      <c r="D352" s="37"/>
      <c r="E352" s="87"/>
      <c r="F352" s="93">
        <v>1</v>
      </c>
      <c r="G352" s="8">
        <v>3</v>
      </c>
      <c r="H352" s="94">
        <v>1</v>
      </c>
      <c r="I352" s="101"/>
      <c r="J352" s="102"/>
      <c r="K352" s="118"/>
    </row>
    <row r="353" spans="1:11" x14ac:dyDescent="0.2">
      <c r="A353" s="117" t="s">
        <v>1893</v>
      </c>
      <c r="B353" s="74">
        <v>998</v>
      </c>
      <c r="C353" s="86"/>
      <c r="D353" s="37"/>
      <c r="E353" s="87"/>
      <c r="F353" s="93">
        <v>3</v>
      </c>
      <c r="G353" s="8">
        <v>8</v>
      </c>
      <c r="H353" s="94">
        <v>2</v>
      </c>
      <c r="I353" s="101"/>
      <c r="J353" s="102"/>
      <c r="K353" s="118"/>
    </row>
    <row r="354" spans="1:11" x14ac:dyDescent="0.2">
      <c r="A354" s="117" t="s">
        <v>1894</v>
      </c>
      <c r="B354" s="74">
        <v>391</v>
      </c>
      <c r="C354" s="86"/>
      <c r="D354" s="37"/>
      <c r="E354" s="87"/>
      <c r="F354" s="93">
        <v>3</v>
      </c>
      <c r="G354" s="8">
        <v>8</v>
      </c>
      <c r="H354" s="94">
        <v>2</v>
      </c>
      <c r="I354" s="101"/>
      <c r="J354" s="102"/>
      <c r="K354" s="118"/>
    </row>
    <row r="355" spans="1:11" x14ac:dyDescent="0.2">
      <c r="A355" s="117" t="s">
        <v>1895</v>
      </c>
      <c r="B355" s="74">
        <v>374</v>
      </c>
      <c r="C355" s="86"/>
      <c r="D355" s="37"/>
      <c r="E355" s="87"/>
      <c r="F355" s="93">
        <v>3</v>
      </c>
      <c r="G355" s="8">
        <v>8</v>
      </c>
      <c r="H355" s="94">
        <v>2</v>
      </c>
      <c r="I355" s="101"/>
      <c r="J355" s="102"/>
      <c r="K355" s="118"/>
    </row>
    <row r="356" spans="1:11" x14ac:dyDescent="0.2">
      <c r="A356" s="117" t="s">
        <v>1896</v>
      </c>
      <c r="B356" s="74">
        <v>229</v>
      </c>
      <c r="C356" s="86"/>
      <c r="D356" s="37"/>
      <c r="E356" s="87"/>
      <c r="F356" s="93">
        <v>3</v>
      </c>
      <c r="G356" s="8">
        <v>8</v>
      </c>
      <c r="H356" s="94">
        <v>2</v>
      </c>
      <c r="I356" s="101"/>
      <c r="J356" s="102"/>
      <c r="K356" s="118"/>
    </row>
    <row r="357" spans="1:11" x14ac:dyDescent="0.2">
      <c r="A357" s="117" t="s">
        <v>1897</v>
      </c>
      <c r="B357" s="74">
        <v>76</v>
      </c>
      <c r="C357" s="86"/>
      <c r="D357" s="37"/>
      <c r="E357" s="87"/>
      <c r="F357" s="93">
        <v>1</v>
      </c>
      <c r="G357" s="8">
        <v>3</v>
      </c>
      <c r="H357" s="94">
        <v>1</v>
      </c>
      <c r="I357" s="101"/>
      <c r="J357" s="102"/>
      <c r="K357" s="118"/>
    </row>
    <row r="358" spans="1:11" x14ac:dyDescent="0.2">
      <c r="A358" s="117" t="s">
        <v>1570</v>
      </c>
      <c r="B358" s="74">
        <v>268</v>
      </c>
      <c r="C358" s="86"/>
      <c r="D358" s="37"/>
      <c r="E358" s="87"/>
      <c r="F358" s="93">
        <v>3</v>
      </c>
      <c r="G358" s="8">
        <v>8</v>
      </c>
      <c r="H358" s="94">
        <v>2</v>
      </c>
      <c r="I358" s="101"/>
      <c r="J358" s="102"/>
      <c r="K358" s="118"/>
    </row>
    <row r="359" spans="1:11" x14ac:dyDescent="0.2">
      <c r="A359" s="117" t="s">
        <v>1898</v>
      </c>
      <c r="B359" s="74">
        <v>308</v>
      </c>
      <c r="C359" s="86"/>
      <c r="D359" s="37"/>
      <c r="E359" s="87"/>
      <c r="F359" s="93">
        <v>3</v>
      </c>
      <c r="G359" s="8">
        <v>8</v>
      </c>
      <c r="H359" s="94">
        <v>2</v>
      </c>
      <c r="I359" s="101"/>
      <c r="J359" s="102"/>
      <c r="K359" s="118"/>
    </row>
    <row r="360" spans="1:11" x14ac:dyDescent="0.2">
      <c r="A360" s="117" t="s">
        <v>1899</v>
      </c>
      <c r="B360" s="74">
        <v>331</v>
      </c>
      <c r="C360" s="86"/>
      <c r="D360" s="37"/>
      <c r="E360" s="87"/>
      <c r="F360" s="93">
        <v>3</v>
      </c>
      <c r="G360" s="8">
        <v>8</v>
      </c>
      <c r="H360" s="94">
        <v>2</v>
      </c>
      <c r="I360" s="101"/>
      <c r="J360" s="102"/>
      <c r="K360" s="118"/>
    </row>
    <row r="361" spans="1:11" s="24" customFormat="1" x14ac:dyDescent="0.2">
      <c r="A361" s="116" t="s">
        <v>758</v>
      </c>
      <c r="B361" s="73">
        <v>1019</v>
      </c>
      <c r="C361" s="85">
        <v>2</v>
      </c>
      <c r="D361" s="32">
        <v>5</v>
      </c>
      <c r="E361" s="84"/>
      <c r="F361" s="91"/>
      <c r="G361" s="8"/>
      <c r="H361" s="94"/>
      <c r="I361" s="99"/>
      <c r="J361" s="100"/>
      <c r="K361" s="115"/>
    </row>
    <row r="362" spans="1:11" x14ac:dyDescent="0.2">
      <c r="A362" s="117" t="s">
        <v>1900</v>
      </c>
      <c r="B362" s="74">
        <v>1019</v>
      </c>
      <c r="C362" s="86"/>
      <c r="D362" s="37"/>
      <c r="E362" s="87"/>
      <c r="F362" s="93">
        <v>3</v>
      </c>
      <c r="G362" s="8">
        <v>8</v>
      </c>
      <c r="H362" s="94">
        <v>2</v>
      </c>
      <c r="I362" s="101"/>
      <c r="J362" s="102"/>
      <c r="K362" s="118"/>
    </row>
    <row r="363" spans="1:11" s="24" customFormat="1" x14ac:dyDescent="0.2">
      <c r="A363" s="116" t="s">
        <v>759</v>
      </c>
      <c r="B363" s="73">
        <v>1785</v>
      </c>
      <c r="C363" s="85">
        <v>3</v>
      </c>
      <c r="D363" s="32">
        <v>8</v>
      </c>
      <c r="E363" s="84"/>
      <c r="F363" s="91"/>
      <c r="G363" s="8"/>
      <c r="H363" s="94"/>
      <c r="I363" s="99"/>
      <c r="J363" s="100"/>
      <c r="K363" s="115"/>
    </row>
    <row r="364" spans="1:11" x14ac:dyDescent="0.2">
      <c r="A364" s="117" t="s">
        <v>1901</v>
      </c>
      <c r="B364" s="74">
        <v>1785</v>
      </c>
      <c r="C364" s="86"/>
      <c r="D364" s="37"/>
      <c r="E364" s="87"/>
      <c r="F364" s="93">
        <v>3</v>
      </c>
      <c r="G364" s="8">
        <v>8</v>
      </c>
      <c r="H364" s="94">
        <v>2</v>
      </c>
      <c r="I364" s="101"/>
      <c r="J364" s="102"/>
      <c r="K364" s="118"/>
    </row>
    <row r="365" spans="1:11" s="24" customFormat="1" x14ac:dyDescent="0.2">
      <c r="A365" s="116" t="s">
        <v>760</v>
      </c>
      <c r="B365" s="73">
        <v>6813</v>
      </c>
      <c r="C365" s="85">
        <v>11</v>
      </c>
      <c r="D365" s="32">
        <v>28</v>
      </c>
      <c r="E365" s="84"/>
      <c r="F365" s="91"/>
      <c r="G365" s="8"/>
      <c r="H365" s="94"/>
      <c r="I365" s="99"/>
      <c r="J365" s="100"/>
      <c r="K365" s="115"/>
    </row>
    <row r="366" spans="1:11" s="62" customFormat="1" x14ac:dyDescent="0.2">
      <c r="A366" s="117" t="s">
        <v>1902</v>
      </c>
      <c r="B366" s="74">
        <v>166</v>
      </c>
      <c r="C366" s="89"/>
      <c r="D366" s="37"/>
      <c r="E366" s="87"/>
      <c r="F366" s="93">
        <v>1</v>
      </c>
      <c r="G366" s="8">
        <v>3</v>
      </c>
      <c r="H366" s="94">
        <v>1</v>
      </c>
      <c r="I366" s="103"/>
      <c r="J366" s="104"/>
      <c r="K366" s="119"/>
    </row>
    <row r="367" spans="1:11" x14ac:dyDescent="0.2">
      <c r="A367" s="117" t="s">
        <v>1903</v>
      </c>
      <c r="B367" s="74">
        <v>97</v>
      </c>
      <c r="C367" s="86"/>
      <c r="D367" s="37"/>
      <c r="E367" s="87"/>
      <c r="F367" s="93">
        <v>1</v>
      </c>
      <c r="G367" s="8">
        <v>3</v>
      </c>
      <c r="H367" s="94">
        <v>1</v>
      </c>
      <c r="I367" s="101"/>
      <c r="J367" s="102"/>
      <c r="K367" s="118"/>
    </row>
    <row r="368" spans="1:11" x14ac:dyDescent="0.2">
      <c r="A368" s="117" t="s">
        <v>1904</v>
      </c>
      <c r="B368" s="74">
        <v>906</v>
      </c>
      <c r="C368" s="86"/>
      <c r="D368" s="37"/>
      <c r="E368" s="87"/>
      <c r="F368" s="93">
        <v>3</v>
      </c>
      <c r="G368" s="8">
        <v>8</v>
      </c>
      <c r="H368" s="94">
        <v>2</v>
      </c>
      <c r="I368" s="101"/>
      <c r="J368" s="102"/>
      <c r="K368" s="118"/>
    </row>
    <row r="369" spans="1:11" x14ac:dyDescent="0.2">
      <c r="A369" s="117" t="s">
        <v>1905</v>
      </c>
      <c r="B369" s="74">
        <v>25</v>
      </c>
      <c r="C369" s="86"/>
      <c r="D369" s="37"/>
      <c r="E369" s="87"/>
      <c r="F369" s="93">
        <v>1</v>
      </c>
      <c r="G369" s="8">
        <v>3</v>
      </c>
      <c r="H369" s="94">
        <v>1</v>
      </c>
      <c r="I369" s="101"/>
      <c r="J369" s="102"/>
      <c r="K369" s="118"/>
    </row>
    <row r="370" spans="1:11" x14ac:dyDescent="0.2">
      <c r="A370" s="117" t="s">
        <v>1906</v>
      </c>
      <c r="B370" s="74">
        <v>394</v>
      </c>
      <c r="C370" s="86"/>
      <c r="D370" s="37"/>
      <c r="E370" s="87"/>
      <c r="F370" s="93">
        <v>3</v>
      </c>
      <c r="G370" s="8">
        <v>8</v>
      </c>
      <c r="H370" s="94">
        <v>2</v>
      </c>
      <c r="I370" s="101"/>
      <c r="J370" s="102"/>
      <c r="K370" s="118"/>
    </row>
    <row r="371" spans="1:11" x14ac:dyDescent="0.2">
      <c r="A371" s="117" t="s">
        <v>1907</v>
      </c>
      <c r="B371" s="74">
        <v>418</v>
      </c>
      <c r="C371" s="86"/>
      <c r="D371" s="37"/>
      <c r="E371" s="87"/>
      <c r="F371" s="93">
        <v>3</v>
      </c>
      <c r="G371" s="8">
        <v>8</v>
      </c>
      <c r="H371" s="94">
        <v>2</v>
      </c>
      <c r="I371" s="101"/>
      <c r="J371" s="102"/>
      <c r="K371" s="118"/>
    </row>
    <row r="372" spans="1:11" x14ac:dyDescent="0.2">
      <c r="A372" s="117" t="s">
        <v>1908</v>
      </c>
      <c r="B372" s="74">
        <v>918</v>
      </c>
      <c r="C372" s="86"/>
      <c r="D372" s="37"/>
      <c r="E372" s="87"/>
      <c r="F372" s="93">
        <v>3</v>
      </c>
      <c r="G372" s="8">
        <v>8</v>
      </c>
      <c r="H372" s="94">
        <v>2</v>
      </c>
      <c r="I372" s="101"/>
      <c r="J372" s="102"/>
      <c r="K372" s="118"/>
    </row>
    <row r="373" spans="1:11" x14ac:dyDescent="0.2">
      <c r="A373" s="117" t="s">
        <v>1909</v>
      </c>
      <c r="B373" s="74">
        <v>193</v>
      </c>
      <c r="C373" s="86"/>
      <c r="D373" s="37"/>
      <c r="E373" s="87"/>
      <c r="F373" s="93">
        <v>1</v>
      </c>
      <c r="G373" s="8">
        <v>3</v>
      </c>
      <c r="H373" s="94">
        <v>1</v>
      </c>
      <c r="I373" s="101"/>
      <c r="J373" s="102"/>
      <c r="K373" s="118"/>
    </row>
    <row r="374" spans="1:11" x14ac:dyDescent="0.2">
      <c r="A374" s="117" t="s">
        <v>1910</v>
      </c>
      <c r="B374" s="74">
        <v>262</v>
      </c>
      <c r="C374" s="86"/>
      <c r="D374" s="37"/>
      <c r="E374" s="87"/>
      <c r="F374" s="93">
        <v>3</v>
      </c>
      <c r="G374" s="8">
        <v>8</v>
      </c>
      <c r="H374" s="94">
        <v>2</v>
      </c>
      <c r="I374" s="101"/>
      <c r="J374" s="102"/>
      <c r="K374" s="118"/>
    </row>
    <row r="375" spans="1:11" x14ac:dyDescent="0.2">
      <c r="A375" s="117" t="s">
        <v>1911</v>
      </c>
      <c r="B375" s="74">
        <v>289</v>
      </c>
      <c r="C375" s="86"/>
      <c r="D375" s="37"/>
      <c r="E375" s="87"/>
      <c r="F375" s="93">
        <v>3</v>
      </c>
      <c r="G375" s="8">
        <v>8</v>
      </c>
      <c r="H375" s="94">
        <v>2</v>
      </c>
      <c r="I375" s="101"/>
      <c r="J375" s="102"/>
      <c r="K375" s="118"/>
    </row>
    <row r="376" spans="1:11" x14ac:dyDescent="0.2">
      <c r="A376" s="117" t="s">
        <v>1912</v>
      </c>
      <c r="B376" s="74">
        <v>58</v>
      </c>
      <c r="C376" s="86"/>
      <c r="D376" s="37"/>
      <c r="E376" s="87"/>
      <c r="F376" s="93">
        <v>1</v>
      </c>
      <c r="G376" s="8">
        <v>3</v>
      </c>
      <c r="H376" s="94">
        <v>1</v>
      </c>
      <c r="I376" s="101"/>
      <c r="J376" s="102"/>
      <c r="K376" s="118"/>
    </row>
    <row r="377" spans="1:11" x14ac:dyDescent="0.2">
      <c r="A377" s="117" t="s">
        <v>1913</v>
      </c>
      <c r="B377" s="74">
        <v>475</v>
      </c>
      <c r="C377" s="86"/>
      <c r="D377" s="37"/>
      <c r="E377" s="87"/>
      <c r="F377" s="93">
        <v>3</v>
      </c>
      <c r="G377" s="8">
        <v>8</v>
      </c>
      <c r="H377" s="94">
        <v>2</v>
      </c>
      <c r="I377" s="101"/>
      <c r="J377" s="102"/>
      <c r="K377" s="118"/>
    </row>
    <row r="378" spans="1:11" x14ac:dyDescent="0.2">
      <c r="A378" s="117" t="s">
        <v>1914</v>
      </c>
      <c r="B378" s="74">
        <v>243</v>
      </c>
      <c r="C378" s="86"/>
      <c r="D378" s="37"/>
      <c r="E378" s="87"/>
      <c r="F378" s="93">
        <v>3</v>
      </c>
      <c r="G378" s="8">
        <v>8</v>
      </c>
      <c r="H378" s="94">
        <v>2</v>
      </c>
      <c r="I378" s="101"/>
      <c r="J378" s="102"/>
      <c r="K378" s="118"/>
    </row>
    <row r="379" spans="1:11" x14ac:dyDescent="0.2">
      <c r="A379" s="117" t="s">
        <v>1915</v>
      </c>
      <c r="B379" s="74">
        <v>148</v>
      </c>
      <c r="C379" s="86"/>
      <c r="D379" s="37"/>
      <c r="E379" s="87"/>
      <c r="F379" s="93">
        <v>1</v>
      </c>
      <c r="G379" s="8">
        <v>3</v>
      </c>
      <c r="H379" s="94">
        <v>1</v>
      </c>
      <c r="I379" s="101"/>
      <c r="J379" s="102"/>
      <c r="K379" s="118"/>
    </row>
    <row r="380" spans="1:11" x14ac:dyDescent="0.2">
      <c r="A380" s="117" t="s">
        <v>1916</v>
      </c>
      <c r="B380" s="74">
        <v>327</v>
      </c>
      <c r="C380" s="86"/>
      <c r="D380" s="37"/>
      <c r="E380" s="87"/>
      <c r="F380" s="93">
        <v>3</v>
      </c>
      <c r="G380" s="8">
        <v>8</v>
      </c>
      <c r="H380" s="94">
        <v>2</v>
      </c>
      <c r="I380" s="101"/>
      <c r="J380" s="102"/>
      <c r="K380" s="118"/>
    </row>
    <row r="381" spans="1:11" x14ac:dyDescent="0.2">
      <c r="A381" s="117" t="s">
        <v>1917</v>
      </c>
      <c r="B381" s="74">
        <v>618</v>
      </c>
      <c r="C381" s="86"/>
      <c r="D381" s="37"/>
      <c r="E381" s="87"/>
      <c r="F381" s="93">
        <v>3</v>
      </c>
      <c r="G381" s="8">
        <v>8</v>
      </c>
      <c r="H381" s="94">
        <v>2</v>
      </c>
      <c r="I381" s="101"/>
      <c r="J381" s="102"/>
      <c r="K381" s="118"/>
    </row>
    <row r="382" spans="1:11" x14ac:dyDescent="0.2">
      <c r="A382" s="117" t="s">
        <v>1918</v>
      </c>
      <c r="B382" s="74">
        <v>111</v>
      </c>
      <c r="C382" s="86"/>
      <c r="D382" s="37"/>
      <c r="E382" s="87"/>
      <c r="F382" s="93">
        <v>1</v>
      </c>
      <c r="G382" s="8">
        <v>3</v>
      </c>
      <c r="H382" s="94">
        <v>1</v>
      </c>
      <c r="I382" s="101"/>
      <c r="J382" s="102"/>
      <c r="K382" s="118"/>
    </row>
    <row r="383" spans="1:11" x14ac:dyDescent="0.2">
      <c r="A383" s="117" t="s">
        <v>1919</v>
      </c>
      <c r="B383" s="74">
        <v>264</v>
      </c>
      <c r="C383" s="86"/>
      <c r="D383" s="37"/>
      <c r="E383" s="87"/>
      <c r="F383" s="93">
        <v>3</v>
      </c>
      <c r="G383" s="8">
        <v>8</v>
      </c>
      <c r="H383" s="94">
        <v>2</v>
      </c>
      <c r="I383" s="101"/>
      <c r="J383" s="102"/>
      <c r="K383" s="118"/>
    </row>
    <row r="384" spans="1:11" x14ac:dyDescent="0.2">
      <c r="A384" s="117" t="s">
        <v>1920</v>
      </c>
      <c r="B384" s="74">
        <v>74</v>
      </c>
      <c r="C384" s="86"/>
      <c r="D384" s="37"/>
      <c r="E384" s="87"/>
      <c r="F384" s="93">
        <v>1</v>
      </c>
      <c r="G384" s="8">
        <v>3</v>
      </c>
      <c r="H384" s="94">
        <v>1</v>
      </c>
      <c r="I384" s="101"/>
      <c r="J384" s="102"/>
      <c r="K384" s="118"/>
    </row>
    <row r="385" spans="1:11" x14ac:dyDescent="0.2">
      <c r="A385" s="117" t="s">
        <v>1921</v>
      </c>
      <c r="B385" s="74">
        <v>827</v>
      </c>
      <c r="C385" s="86"/>
      <c r="D385" s="37"/>
      <c r="E385" s="87"/>
      <c r="F385" s="93">
        <v>3</v>
      </c>
      <c r="G385" s="8">
        <v>8</v>
      </c>
      <c r="H385" s="94">
        <v>2</v>
      </c>
      <c r="I385" s="101"/>
      <c r="J385" s="102"/>
      <c r="K385" s="118"/>
    </row>
    <row r="386" spans="1:11" s="24" customFormat="1" x14ac:dyDescent="0.2">
      <c r="A386" s="114" t="s">
        <v>547</v>
      </c>
      <c r="B386" s="73">
        <v>12247</v>
      </c>
      <c r="C386" s="85">
        <v>25</v>
      </c>
      <c r="D386" s="36">
        <f>SUM(D387:D393)</f>
        <v>63</v>
      </c>
      <c r="E386" s="88">
        <v>4</v>
      </c>
      <c r="F386" s="91">
        <f>SUM(F388:F400)</f>
        <v>35</v>
      </c>
      <c r="G386" s="24">
        <f>SUM(G388:G400)</f>
        <v>93</v>
      </c>
      <c r="H386" s="84"/>
      <c r="I386" s="99">
        <f>(C386+F386+1-F395)*0.4</f>
        <v>24</v>
      </c>
      <c r="J386" s="99">
        <f>(D386+G386+1-G395)*0.4</f>
        <v>61.6</v>
      </c>
      <c r="K386" s="115">
        <f>11*0.6</f>
        <v>6.6</v>
      </c>
    </row>
    <row r="387" spans="1:11" s="24" customFormat="1" x14ac:dyDescent="0.2">
      <c r="A387" s="116" t="s">
        <v>548</v>
      </c>
      <c r="B387" s="73">
        <v>1752</v>
      </c>
      <c r="C387" s="85">
        <v>4</v>
      </c>
      <c r="D387" s="32">
        <v>10</v>
      </c>
      <c r="E387" s="84"/>
      <c r="F387" s="91"/>
      <c r="G387" s="8"/>
      <c r="H387" s="94"/>
      <c r="I387" s="99"/>
      <c r="J387" s="100"/>
      <c r="K387" s="115"/>
    </row>
    <row r="388" spans="1:11" x14ac:dyDescent="0.2">
      <c r="A388" s="117" t="s">
        <v>1922</v>
      </c>
      <c r="B388" s="74">
        <v>1752</v>
      </c>
      <c r="C388" s="86"/>
      <c r="D388" s="37"/>
      <c r="E388" s="87"/>
      <c r="F388" s="93">
        <v>3</v>
      </c>
      <c r="G388" s="8">
        <v>8</v>
      </c>
      <c r="H388" s="94">
        <v>2</v>
      </c>
      <c r="I388" s="101"/>
      <c r="J388" s="102"/>
      <c r="K388" s="118"/>
    </row>
    <row r="389" spans="1:11" s="24" customFormat="1" x14ac:dyDescent="0.2">
      <c r="A389" s="116" t="s">
        <v>1174</v>
      </c>
      <c r="B389" s="73">
        <v>4974</v>
      </c>
      <c r="C389" s="85">
        <v>10</v>
      </c>
      <c r="D389" s="32">
        <v>25</v>
      </c>
      <c r="E389" s="84"/>
      <c r="F389" s="91"/>
      <c r="G389" s="8"/>
      <c r="H389" s="94"/>
      <c r="I389" s="99"/>
      <c r="J389" s="100"/>
      <c r="K389" s="115"/>
    </row>
    <row r="390" spans="1:11" x14ac:dyDescent="0.2">
      <c r="A390" s="117" t="s">
        <v>1923</v>
      </c>
      <c r="B390" s="74">
        <v>3892</v>
      </c>
      <c r="C390" s="86"/>
      <c r="D390" s="37"/>
      <c r="E390" s="87"/>
      <c r="F390" s="93">
        <v>5</v>
      </c>
      <c r="G390" s="8">
        <v>13</v>
      </c>
      <c r="H390" s="94">
        <v>2</v>
      </c>
      <c r="I390" s="101"/>
      <c r="J390" s="102"/>
      <c r="K390" s="118"/>
    </row>
    <row r="391" spans="1:11" x14ac:dyDescent="0.2">
      <c r="A391" s="117" t="s">
        <v>1924</v>
      </c>
      <c r="B391" s="74">
        <v>649</v>
      </c>
      <c r="C391" s="86"/>
      <c r="D391" s="37"/>
      <c r="E391" s="87"/>
      <c r="F391" s="93">
        <v>3</v>
      </c>
      <c r="G391" s="8">
        <v>8</v>
      </c>
      <c r="H391" s="94">
        <v>2</v>
      </c>
      <c r="I391" s="101"/>
      <c r="J391" s="102"/>
      <c r="K391" s="118"/>
    </row>
    <row r="392" spans="1:11" x14ac:dyDescent="0.2">
      <c r="A392" s="117" t="s">
        <v>1925</v>
      </c>
      <c r="B392" s="74">
        <v>433</v>
      </c>
      <c r="C392" s="86"/>
      <c r="D392" s="37"/>
      <c r="E392" s="87"/>
      <c r="F392" s="93">
        <v>3</v>
      </c>
      <c r="G392" s="8">
        <v>8</v>
      </c>
      <c r="H392" s="94">
        <v>2</v>
      </c>
      <c r="I392" s="101"/>
      <c r="J392" s="102"/>
      <c r="K392" s="118"/>
    </row>
    <row r="393" spans="1:11" s="24" customFormat="1" x14ac:dyDescent="0.2">
      <c r="A393" s="116" t="s">
        <v>53</v>
      </c>
      <c r="B393" s="73">
        <v>5521</v>
      </c>
      <c r="C393" s="85">
        <v>11</v>
      </c>
      <c r="D393" s="32">
        <v>28</v>
      </c>
      <c r="E393" s="84"/>
      <c r="F393" s="91"/>
      <c r="G393" s="8"/>
      <c r="H393" s="94"/>
      <c r="I393" s="99"/>
      <c r="J393" s="100"/>
      <c r="K393" s="115"/>
    </row>
    <row r="394" spans="1:11" x14ac:dyDescent="0.2">
      <c r="A394" s="117" t="s">
        <v>1926</v>
      </c>
      <c r="B394" s="74">
        <v>2481</v>
      </c>
      <c r="C394" s="86"/>
      <c r="D394" s="37"/>
      <c r="E394" s="87"/>
      <c r="F394" s="93">
        <v>5</v>
      </c>
      <c r="G394" s="8">
        <v>13</v>
      </c>
      <c r="H394" s="94">
        <v>2</v>
      </c>
      <c r="I394" s="101"/>
      <c r="J394" s="102"/>
      <c r="K394" s="118"/>
    </row>
    <row r="395" spans="1:11" x14ac:dyDescent="0.2">
      <c r="A395" s="117" t="s">
        <v>1927</v>
      </c>
      <c r="B395" s="74">
        <v>3</v>
      </c>
      <c r="C395" s="86"/>
      <c r="D395" s="37"/>
      <c r="E395" s="87"/>
      <c r="F395" s="93">
        <v>1</v>
      </c>
      <c r="G395" s="8">
        <v>3</v>
      </c>
      <c r="H395" s="94">
        <v>1</v>
      </c>
      <c r="I395" s="101"/>
      <c r="J395" s="102"/>
      <c r="K395" s="118"/>
    </row>
    <row r="396" spans="1:11" x14ac:dyDescent="0.2">
      <c r="A396" s="117" t="s">
        <v>1928</v>
      </c>
      <c r="B396" s="74">
        <v>348</v>
      </c>
      <c r="C396" s="86"/>
      <c r="D396" s="37"/>
      <c r="E396" s="87"/>
      <c r="F396" s="93">
        <v>3</v>
      </c>
      <c r="G396" s="8">
        <v>8</v>
      </c>
      <c r="H396" s="94">
        <v>2</v>
      </c>
      <c r="I396" s="101"/>
      <c r="J396" s="102"/>
      <c r="K396" s="118"/>
    </row>
    <row r="397" spans="1:11" x14ac:dyDescent="0.2">
      <c r="A397" s="117" t="s">
        <v>1929</v>
      </c>
      <c r="B397" s="74">
        <v>810</v>
      </c>
      <c r="C397" s="86"/>
      <c r="D397" s="37"/>
      <c r="E397" s="87"/>
      <c r="F397" s="93">
        <v>3</v>
      </c>
      <c r="G397" s="8">
        <v>8</v>
      </c>
      <c r="H397" s="94">
        <v>2</v>
      </c>
      <c r="I397" s="101"/>
      <c r="J397" s="102"/>
      <c r="K397" s="118"/>
    </row>
    <row r="398" spans="1:11" x14ac:dyDescent="0.2">
      <c r="A398" s="117" t="s">
        <v>1930</v>
      </c>
      <c r="B398" s="74">
        <v>616</v>
      </c>
      <c r="C398" s="86"/>
      <c r="D398" s="37"/>
      <c r="E398" s="87"/>
      <c r="F398" s="93">
        <v>3</v>
      </c>
      <c r="G398" s="8">
        <v>8</v>
      </c>
      <c r="H398" s="94">
        <v>2</v>
      </c>
      <c r="I398" s="101"/>
      <c r="J398" s="102"/>
      <c r="K398" s="118"/>
    </row>
    <row r="399" spans="1:11" x14ac:dyDescent="0.2">
      <c r="A399" s="117" t="s">
        <v>1931</v>
      </c>
      <c r="B399" s="74">
        <v>631</v>
      </c>
      <c r="C399" s="86"/>
      <c r="D399" s="37"/>
      <c r="E399" s="87"/>
      <c r="F399" s="93">
        <v>3</v>
      </c>
      <c r="G399" s="8">
        <v>8</v>
      </c>
      <c r="H399" s="94">
        <v>2</v>
      </c>
      <c r="I399" s="101"/>
      <c r="J399" s="102"/>
      <c r="K399" s="118"/>
    </row>
    <row r="400" spans="1:11" x14ac:dyDescent="0.2">
      <c r="A400" s="117" t="s">
        <v>1932</v>
      </c>
      <c r="B400" s="74">
        <v>632</v>
      </c>
      <c r="C400" s="86"/>
      <c r="D400" s="37"/>
      <c r="E400" s="87"/>
      <c r="F400" s="93">
        <v>3</v>
      </c>
      <c r="G400" s="8">
        <v>8</v>
      </c>
      <c r="H400" s="94">
        <v>2</v>
      </c>
      <c r="I400" s="101"/>
      <c r="J400" s="102"/>
      <c r="K400" s="118"/>
    </row>
    <row r="401" spans="1:11" s="24" customFormat="1" x14ac:dyDescent="0.2">
      <c r="A401" s="114" t="s">
        <v>1001</v>
      </c>
      <c r="B401" s="73">
        <v>65243</v>
      </c>
      <c r="C401" s="85">
        <v>35</v>
      </c>
      <c r="D401" s="36">
        <f>SUM(D402:D426)</f>
        <v>88</v>
      </c>
      <c r="E401" s="88">
        <v>4</v>
      </c>
      <c r="F401" s="91">
        <f>SUM(F403:F430)</f>
        <v>74</v>
      </c>
      <c r="G401" s="24">
        <f>SUM(G403:G430)</f>
        <v>198</v>
      </c>
      <c r="H401" s="84"/>
      <c r="I401" s="99">
        <f>(C401+F401+1-F404-F405-F406-F408-F410-F416-F418-F424)*0.4</f>
        <v>40.800000000000004</v>
      </c>
      <c r="J401" s="99">
        <f>(D401+G401+1-G404-G405-G406-G408-G410-G416-G418-G424)*0.4</f>
        <v>105.2</v>
      </c>
      <c r="K401" s="115">
        <f>26*0.6</f>
        <v>15.6</v>
      </c>
    </row>
    <row r="402" spans="1:11" s="24" customFormat="1" x14ac:dyDescent="0.2">
      <c r="A402" s="116" t="s">
        <v>1002</v>
      </c>
      <c r="B402" s="73">
        <v>2870</v>
      </c>
      <c r="C402" s="85">
        <v>2</v>
      </c>
      <c r="D402" s="32">
        <v>5</v>
      </c>
      <c r="E402" s="84"/>
      <c r="F402" s="91"/>
      <c r="G402" s="8"/>
      <c r="H402" s="94"/>
      <c r="I402" s="99"/>
      <c r="J402" s="100"/>
      <c r="K402" s="115"/>
    </row>
    <row r="403" spans="1:11" x14ac:dyDescent="0.2">
      <c r="A403" s="117" t="s">
        <v>1933</v>
      </c>
      <c r="B403" s="74">
        <v>1019</v>
      </c>
      <c r="C403" s="86"/>
      <c r="D403" s="37"/>
      <c r="E403" s="87"/>
      <c r="F403" s="93">
        <v>3</v>
      </c>
      <c r="G403" s="8">
        <v>8</v>
      </c>
      <c r="H403" s="94">
        <v>2</v>
      </c>
      <c r="I403" s="101"/>
      <c r="J403" s="102"/>
      <c r="K403" s="118"/>
    </row>
    <row r="404" spans="1:11" x14ac:dyDescent="0.2">
      <c r="A404" s="117" t="s">
        <v>1934</v>
      </c>
      <c r="B404" s="74">
        <v>27</v>
      </c>
      <c r="C404" s="86"/>
      <c r="D404" s="37"/>
      <c r="E404" s="87"/>
      <c r="F404" s="93">
        <v>1</v>
      </c>
      <c r="G404" s="8">
        <v>3</v>
      </c>
      <c r="H404" s="94">
        <v>1</v>
      </c>
      <c r="I404" s="101"/>
      <c r="J404" s="102"/>
      <c r="K404" s="118"/>
    </row>
    <row r="405" spans="1:11" x14ac:dyDescent="0.2">
      <c r="A405" s="117" t="s">
        <v>1935</v>
      </c>
      <c r="B405" s="74">
        <v>136</v>
      </c>
      <c r="C405" s="86"/>
      <c r="D405" s="37"/>
      <c r="E405" s="87"/>
      <c r="F405" s="93">
        <v>1</v>
      </c>
      <c r="G405" s="8">
        <v>3</v>
      </c>
      <c r="H405" s="94">
        <v>1</v>
      </c>
      <c r="I405" s="101"/>
      <c r="J405" s="102"/>
      <c r="K405" s="118"/>
    </row>
    <row r="406" spans="1:11" x14ac:dyDescent="0.2">
      <c r="A406" s="117" t="s">
        <v>1936</v>
      </c>
      <c r="B406" s="74">
        <v>125</v>
      </c>
      <c r="C406" s="86"/>
      <c r="D406" s="37"/>
      <c r="E406" s="87"/>
      <c r="F406" s="93">
        <v>1</v>
      </c>
      <c r="G406" s="8">
        <v>3</v>
      </c>
      <c r="H406" s="94">
        <v>1</v>
      </c>
      <c r="I406" s="101"/>
      <c r="J406" s="102"/>
      <c r="K406" s="118"/>
    </row>
    <row r="407" spans="1:11" x14ac:dyDescent="0.2">
      <c r="A407" s="117" t="s">
        <v>1937</v>
      </c>
      <c r="B407" s="74">
        <v>320</v>
      </c>
      <c r="C407" s="86"/>
      <c r="D407" s="37"/>
      <c r="E407" s="87"/>
      <c r="F407" s="93">
        <v>3</v>
      </c>
      <c r="G407" s="8">
        <v>8</v>
      </c>
      <c r="H407" s="94">
        <v>2</v>
      </c>
      <c r="I407" s="101"/>
      <c r="J407" s="102"/>
      <c r="K407" s="118"/>
    </row>
    <row r="408" spans="1:11" x14ac:dyDescent="0.2">
      <c r="A408" s="117" t="s">
        <v>1938</v>
      </c>
      <c r="B408" s="74">
        <v>141</v>
      </c>
      <c r="C408" s="86"/>
      <c r="D408" s="37"/>
      <c r="E408" s="87"/>
      <c r="F408" s="93">
        <v>1</v>
      </c>
      <c r="G408" s="8">
        <v>3</v>
      </c>
      <c r="H408" s="94">
        <v>1</v>
      </c>
      <c r="I408" s="101"/>
      <c r="J408" s="102"/>
      <c r="K408" s="118"/>
    </row>
    <row r="409" spans="1:11" x14ac:dyDescent="0.2">
      <c r="A409" s="117" t="s">
        <v>1939</v>
      </c>
      <c r="B409" s="74">
        <v>311</v>
      </c>
      <c r="C409" s="86"/>
      <c r="D409" s="37"/>
      <c r="E409" s="87"/>
      <c r="F409" s="93">
        <v>3</v>
      </c>
      <c r="G409" s="8">
        <v>8</v>
      </c>
      <c r="H409" s="94">
        <v>2</v>
      </c>
      <c r="I409" s="101"/>
      <c r="J409" s="102"/>
      <c r="K409" s="118"/>
    </row>
    <row r="410" spans="1:11" x14ac:dyDescent="0.2">
      <c r="A410" s="117" t="s">
        <v>1940</v>
      </c>
      <c r="B410" s="74">
        <v>16</v>
      </c>
      <c r="C410" s="86"/>
      <c r="D410" s="37"/>
      <c r="E410" s="87"/>
      <c r="F410" s="93">
        <v>1</v>
      </c>
      <c r="G410" s="8">
        <v>3</v>
      </c>
      <c r="H410" s="94">
        <v>1</v>
      </c>
      <c r="I410" s="101"/>
      <c r="J410" s="102"/>
      <c r="K410" s="118"/>
    </row>
    <row r="411" spans="1:11" x14ac:dyDescent="0.2">
      <c r="A411" s="117" t="s">
        <v>1941</v>
      </c>
      <c r="B411" s="74">
        <v>337</v>
      </c>
      <c r="C411" s="86"/>
      <c r="D411" s="37"/>
      <c r="E411" s="87"/>
      <c r="F411" s="93">
        <v>3</v>
      </c>
      <c r="G411" s="8">
        <v>8</v>
      </c>
      <c r="H411" s="94">
        <v>2</v>
      </c>
      <c r="I411" s="101"/>
      <c r="J411" s="102"/>
      <c r="K411" s="118"/>
    </row>
    <row r="412" spans="1:11" x14ac:dyDescent="0.2">
      <c r="A412" s="117" t="s">
        <v>1942</v>
      </c>
      <c r="B412" s="74">
        <v>438</v>
      </c>
      <c r="C412" s="86"/>
      <c r="D412" s="37"/>
      <c r="E412" s="87"/>
      <c r="F412" s="93">
        <v>3</v>
      </c>
      <c r="G412" s="8">
        <v>8</v>
      </c>
      <c r="H412" s="94">
        <v>2</v>
      </c>
      <c r="I412" s="101"/>
      <c r="J412" s="102"/>
      <c r="K412" s="118"/>
    </row>
    <row r="413" spans="1:11" s="24" customFormat="1" x14ac:dyDescent="0.2">
      <c r="A413" s="116" t="s">
        <v>798</v>
      </c>
      <c r="B413" s="73">
        <v>60160</v>
      </c>
      <c r="C413" s="85">
        <v>32</v>
      </c>
      <c r="D413" s="32">
        <v>80</v>
      </c>
      <c r="E413" s="84"/>
      <c r="F413" s="91"/>
      <c r="G413" s="8"/>
      <c r="H413" s="94"/>
      <c r="I413" s="99"/>
      <c r="J413" s="100"/>
      <c r="K413" s="115"/>
    </row>
    <row r="414" spans="1:11" x14ac:dyDescent="0.2">
      <c r="A414" s="117" t="s">
        <v>1943</v>
      </c>
      <c r="B414" s="74">
        <v>1912</v>
      </c>
      <c r="C414" s="86"/>
      <c r="D414" s="37"/>
      <c r="E414" s="87"/>
      <c r="F414" s="93">
        <v>3</v>
      </c>
      <c r="G414" s="8">
        <v>8</v>
      </c>
      <c r="H414" s="94">
        <v>2</v>
      </c>
      <c r="I414" s="101"/>
      <c r="J414" s="102"/>
      <c r="K414" s="118"/>
    </row>
    <row r="415" spans="1:11" x14ac:dyDescent="0.2">
      <c r="A415" s="117" t="s">
        <v>1944</v>
      </c>
      <c r="B415" s="74">
        <v>54165</v>
      </c>
      <c r="C415" s="86"/>
      <c r="D415" s="37"/>
      <c r="E415" s="87"/>
      <c r="F415" s="93">
        <v>15</v>
      </c>
      <c r="G415" s="8">
        <v>38</v>
      </c>
      <c r="H415" s="94">
        <v>2</v>
      </c>
      <c r="I415" s="101"/>
      <c r="J415" s="102"/>
      <c r="K415" s="118"/>
    </row>
    <row r="416" spans="1:11" x14ac:dyDescent="0.2">
      <c r="A416" s="117" t="s">
        <v>1677</v>
      </c>
      <c r="B416" s="74">
        <v>65</v>
      </c>
      <c r="C416" s="86"/>
      <c r="D416" s="37"/>
      <c r="E416" s="87"/>
      <c r="F416" s="93">
        <v>1</v>
      </c>
      <c r="G416" s="8">
        <v>3</v>
      </c>
      <c r="H416" s="94">
        <v>1</v>
      </c>
      <c r="I416" s="101"/>
      <c r="J416" s="102"/>
      <c r="K416" s="118"/>
    </row>
    <row r="417" spans="1:11" x14ac:dyDescent="0.2">
      <c r="A417" s="117" t="s">
        <v>1945</v>
      </c>
      <c r="B417" s="74">
        <v>271</v>
      </c>
      <c r="C417" s="86"/>
      <c r="D417" s="37"/>
      <c r="E417" s="87"/>
      <c r="F417" s="93">
        <v>3</v>
      </c>
      <c r="G417" s="8">
        <v>8</v>
      </c>
      <c r="H417" s="94">
        <v>2</v>
      </c>
      <c r="I417" s="101"/>
      <c r="J417" s="102"/>
      <c r="K417" s="118"/>
    </row>
    <row r="418" spans="1:11" x14ac:dyDescent="0.2">
      <c r="A418" s="117" t="s">
        <v>1946</v>
      </c>
      <c r="B418" s="74">
        <v>70</v>
      </c>
      <c r="C418" s="86"/>
      <c r="D418" s="37"/>
      <c r="E418" s="87"/>
      <c r="F418" s="93">
        <v>1</v>
      </c>
      <c r="G418" s="8">
        <v>3</v>
      </c>
      <c r="H418" s="94">
        <v>1</v>
      </c>
      <c r="I418" s="101"/>
      <c r="J418" s="102"/>
      <c r="K418" s="118"/>
    </row>
    <row r="419" spans="1:11" x14ac:dyDescent="0.2">
      <c r="A419" s="117" t="s">
        <v>1947</v>
      </c>
      <c r="B419" s="74">
        <v>1074</v>
      </c>
      <c r="C419" s="86"/>
      <c r="D419" s="37"/>
      <c r="E419" s="87"/>
      <c r="F419" s="93">
        <v>3</v>
      </c>
      <c r="G419" s="8">
        <v>8</v>
      </c>
      <c r="H419" s="94">
        <v>2</v>
      </c>
      <c r="I419" s="101"/>
      <c r="J419" s="102"/>
      <c r="K419" s="118"/>
    </row>
    <row r="420" spans="1:11" x14ac:dyDescent="0.2">
      <c r="A420" s="117" t="s">
        <v>1948</v>
      </c>
      <c r="B420" s="74">
        <v>338</v>
      </c>
      <c r="C420" s="86"/>
      <c r="D420" s="37"/>
      <c r="E420" s="87"/>
      <c r="F420" s="93">
        <v>3</v>
      </c>
      <c r="G420" s="8">
        <v>8</v>
      </c>
      <c r="H420" s="94">
        <v>2</v>
      </c>
      <c r="I420" s="101"/>
      <c r="J420" s="102"/>
      <c r="K420" s="118"/>
    </row>
    <row r="421" spans="1:11" x14ac:dyDescent="0.2">
      <c r="A421" s="117" t="s">
        <v>1949</v>
      </c>
      <c r="B421" s="74">
        <v>566</v>
      </c>
      <c r="C421" s="86"/>
      <c r="D421" s="37"/>
      <c r="E421" s="87"/>
      <c r="F421" s="93">
        <v>3</v>
      </c>
      <c r="G421" s="8">
        <v>8</v>
      </c>
      <c r="H421" s="94">
        <v>2</v>
      </c>
      <c r="I421" s="101"/>
      <c r="J421" s="102"/>
      <c r="K421" s="118"/>
    </row>
    <row r="422" spans="1:11" x14ac:dyDescent="0.2">
      <c r="A422" s="117" t="s">
        <v>1950</v>
      </c>
      <c r="B422" s="74">
        <v>905</v>
      </c>
      <c r="C422" s="86"/>
      <c r="D422" s="37"/>
      <c r="E422" s="87"/>
      <c r="F422" s="93">
        <v>3</v>
      </c>
      <c r="G422" s="8">
        <v>8</v>
      </c>
      <c r="H422" s="94">
        <v>2</v>
      </c>
      <c r="I422" s="101"/>
      <c r="J422" s="102"/>
      <c r="K422" s="118"/>
    </row>
    <row r="423" spans="1:11" x14ac:dyDescent="0.2">
      <c r="A423" s="117" t="s">
        <v>1951</v>
      </c>
      <c r="B423" s="74">
        <v>344</v>
      </c>
      <c r="C423" s="86"/>
      <c r="D423" s="37"/>
      <c r="E423" s="87"/>
      <c r="F423" s="93">
        <v>3</v>
      </c>
      <c r="G423" s="8">
        <v>8</v>
      </c>
      <c r="H423" s="94">
        <v>2</v>
      </c>
      <c r="I423" s="101"/>
      <c r="J423" s="102"/>
      <c r="K423" s="118"/>
    </row>
    <row r="424" spans="1:11" x14ac:dyDescent="0.2">
      <c r="A424" s="117" t="s">
        <v>1952</v>
      </c>
      <c r="B424" s="74">
        <v>178</v>
      </c>
      <c r="C424" s="86"/>
      <c r="D424" s="37"/>
      <c r="E424" s="87"/>
      <c r="F424" s="93">
        <v>1</v>
      </c>
      <c r="G424" s="8">
        <v>3</v>
      </c>
      <c r="H424" s="94">
        <v>1</v>
      </c>
      <c r="I424" s="101"/>
      <c r="J424" s="102"/>
      <c r="K424" s="118"/>
    </row>
    <row r="425" spans="1:11" x14ac:dyDescent="0.2">
      <c r="A425" s="117" t="s">
        <v>1953</v>
      </c>
      <c r="B425" s="74">
        <v>272</v>
      </c>
      <c r="C425" s="86"/>
      <c r="D425" s="37"/>
      <c r="E425" s="87"/>
      <c r="F425" s="93">
        <v>3</v>
      </c>
      <c r="G425" s="8">
        <v>8</v>
      </c>
      <c r="H425" s="94">
        <v>2</v>
      </c>
      <c r="I425" s="101"/>
      <c r="J425" s="102"/>
      <c r="K425" s="118"/>
    </row>
    <row r="426" spans="1:11" s="24" customFormat="1" ht="31.5" x14ac:dyDescent="0.2">
      <c r="A426" s="116" t="s">
        <v>1180</v>
      </c>
      <c r="B426" s="73">
        <v>2213</v>
      </c>
      <c r="C426" s="85">
        <v>1</v>
      </c>
      <c r="D426" s="32">
        <v>3</v>
      </c>
      <c r="E426" s="84"/>
      <c r="F426" s="91"/>
      <c r="G426" s="8"/>
      <c r="H426" s="94"/>
      <c r="I426" s="99"/>
      <c r="J426" s="100"/>
      <c r="K426" s="115"/>
    </row>
    <row r="427" spans="1:11" x14ac:dyDescent="0.2">
      <c r="A427" s="117" t="s">
        <v>1954</v>
      </c>
      <c r="B427" s="74">
        <v>373</v>
      </c>
      <c r="C427" s="86"/>
      <c r="D427" s="37"/>
      <c r="E427" s="87"/>
      <c r="F427" s="93">
        <v>3</v>
      </c>
      <c r="G427" s="8">
        <v>8</v>
      </c>
      <c r="H427" s="94">
        <v>2</v>
      </c>
      <c r="I427" s="101"/>
      <c r="J427" s="102"/>
      <c r="K427" s="118"/>
    </row>
    <row r="428" spans="1:11" x14ac:dyDescent="0.2">
      <c r="A428" s="117" t="s">
        <v>1955</v>
      </c>
      <c r="B428" s="74">
        <v>378</v>
      </c>
      <c r="C428" s="86"/>
      <c r="D428" s="37"/>
      <c r="E428" s="87"/>
      <c r="F428" s="93">
        <v>3</v>
      </c>
      <c r="G428" s="8">
        <v>8</v>
      </c>
      <c r="H428" s="94">
        <v>2</v>
      </c>
      <c r="I428" s="101"/>
      <c r="J428" s="102"/>
      <c r="K428" s="118"/>
    </row>
    <row r="429" spans="1:11" x14ac:dyDescent="0.2">
      <c r="A429" s="117" t="s">
        <v>1956</v>
      </c>
      <c r="B429" s="74">
        <v>1070</v>
      </c>
      <c r="C429" s="86"/>
      <c r="D429" s="37"/>
      <c r="E429" s="87"/>
      <c r="F429" s="93">
        <v>3</v>
      </c>
      <c r="G429" s="8">
        <v>8</v>
      </c>
      <c r="H429" s="94">
        <v>2</v>
      </c>
      <c r="I429" s="101"/>
      <c r="J429" s="102"/>
      <c r="K429" s="118"/>
    </row>
    <row r="430" spans="1:11" x14ac:dyDescent="0.2">
      <c r="A430" s="117" t="s">
        <v>1957</v>
      </c>
      <c r="B430" s="74">
        <v>392</v>
      </c>
      <c r="C430" s="86"/>
      <c r="D430" s="37"/>
      <c r="E430" s="87"/>
      <c r="F430" s="93">
        <v>3</v>
      </c>
      <c r="G430" s="8">
        <v>8</v>
      </c>
      <c r="H430" s="94">
        <v>2</v>
      </c>
      <c r="I430" s="101"/>
      <c r="J430" s="102"/>
      <c r="K430" s="118"/>
    </row>
    <row r="431" spans="1:11" s="24" customFormat="1" ht="31.5" x14ac:dyDescent="0.2">
      <c r="A431" s="114" t="s">
        <v>6232</v>
      </c>
      <c r="B431" s="73">
        <v>11867</v>
      </c>
      <c r="C431" s="85">
        <v>25</v>
      </c>
      <c r="D431" s="36">
        <f>SUM(D432:D440)</f>
        <v>63</v>
      </c>
      <c r="E431" s="88">
        <v>4</v>
      </c>
      <c r="F431" s="91">
        <f>SUM(F433:F450)</f>
        <v>43</v>
      </c>
      <c r="G431" s="24">
        <f>SUM(G433:G450)</f>
        <v>116</v>
      </c>
      <c r="H431" s="84"/>
      <c r="I431" s="99">
        <f>(C431+F431+1-F438-F445-F446-F449-F450)*0.4</f>
        <v>25.6</v>
      </c>
      <c r="J431" s="99">
        <f>(D431+G431+1-G438-G445-G446-G449-G450)*0.4</f>
        <v>66</v>
      </c>
      <c r="K431" s="115">
        <f>17*0.6</f>
        <v>10.199999999999999</v>
      </c>
    </row>
    <row r="432" spans="1:11" s="24" customFormat="1" x14ac:dyDescent="0.2">
      <c r="A432" s="116" t="s">
        <v>1237</v>
      </c>
      <c r="B432" s="73">
        <v>5129</v>
      </c>
      <c r="C432" s="85">
        <v>11</v>
      </c>
      <c r="D432" s="32">
        <v>28</v>
      </c>
      <c r="E432" s="84"/>
      <c r="F432" s="91"/>
      <c r="G432" s="8"/>
      <c r="H432" s="94"/>
      <c r="I432" s="99"/>
      <c r="J432" s="100"/>
      <c r="K432" s="115"/>
    </row>
    <row r="433" spans="1:11" x14ac:dyDescent="0.2">
      <c r="A433" s="117" t="s">
        <v>1958</v>
      </c>
      <c r="B433" s="74">
        <v>1633</v>
      </c>
      <c r="C433" s="86"/>
      <c r="D433" s="37"/>
      <c r="E433" s="87"/>
      <c r="F433" s="93">
        <v>3</v>
      </c>
      <c r="G433" s="8">
        <v>8</v>
      </c>
      <c r="H433" s="94">
        <v>2</v>
      </c>
      <c r="I433" s="101"/>
      <c r="J433" s="102"/>
      <c r="K433" s="118"/>
    </row>
    <row r="434" spans="1:11" x14ac:dyDescent="0.2">
      <c r="A434" s="117" t="s">
        <v>1959</v>
      </c>
      <c r="B434" s="74">
        <v>213</v>
      </c>
      <c r="C434" s="86"/>
      <c r="D434" s="37"/>
      <c r="E434" s="87"/>
      <c r="F434" s="93">
        <v>3</v>
      </c>
      <c r="G434" s="8">
        <v>8</v>
      </c>
      <c r="H434" s="94">
        <v>2</v>
      </c>
      <c r="I434" s="101"/>
      <c r="J434" s="102"/>
      <c r="K434" s="118"/>
    </row>
    <row r="435" spans="1:11" x14ac:dyDescent="0.2">
      <c r="A435" s="117" t="s">
        <v>1960</v>
      </c>
      <c r="B435" s="74">
        <v>514</v>
      </c>
      <c r="C435" s="86"/>
      <c r="D435" s="37"/>
      <c r="E435" s="87"/>
      <c r="F435" s="93">
        <v>3</v>
      </c>
      <c r="G435" s="8">
        <v>8</v>
      </c>
      <c r="H435" s="94">
        <v>2</v>
      </c>
      <c r="I435" s="101"/>
      <c r="J435" s="102"/>
      <c r="K435" s="118"/>
    </row>
    <row r="436" spans="1:11" x14ac:dyDescent="0.2">
      <c r="A436" s="117" t="s">
        <v>1961</v>
      </c>
      <c r="B436" s="74">
        <v>974</v>
      </c>
      <c r="C436" s="86"/>
      <c r="D436" s="37"/>
      <c r="E436" s="87"/>
      <c r="F436" s="93">
        <v>3</v>
      </c>
      <c r="G436" s="8">
        <v>8</v>
      </c>
      <c r="H436" s="94">
        <v>2</v>
      </c>
      <c r="I436" s="101"/>
      <c r="J436" s="102"/>
      <c r="K436" s="118"/>
    </row>
    <row r="437" spans="1:11" x14ac:dyDescent="0.2">
      <c r="A437" s="117" t="s">
        <v>1962</v>
      </c>
      <c r="B437" s="74">
        <v>1306</v>
      </c>
      <c r="C437" s="86"/>
      <c r="D437" s="37"/>
      <c r="E437" s="87"/>
      <c r="F437" s="93">
        <v>3</v>
      </c>
      <c r="G437" s="8">
        <v>8</v>
      </c>
      <c r="H437" s="94">
        <v>2</v>
      </c>
      <c r="I437" s="101"/>
      <c r="J437" s="102"/>
      <c r="K437" s="118"/>
    </row>
    <row r="438" spans="1:11" x14ac:dyDescent="0.2">
      <c r="A438" s="117" t="s">
        <v>1963</v>
      </c>
      <c r="B438" s="74">
        <v>37</v>
      </c>
      <c r="C438" s="86"/>
      <c r="D438" s="37"/>
      <c r="E438" s="87"/>
      <c r="F438" s="93">
        <v>1</v>
      </c>
      <c r="G438" s="8">
        <v>3</v>
      </c>
      <c r="H438" s="94">
        <v>1</v>
      </c>
      <c r="I438" s="101"/>
      <c r="J438" s="102"/>
      <c r="K438" s="118"/>
    </row>
    <row r="439" spans="1:11" x14ac:dyDescent="0.2">
      <c r="A439" s="117" t="s">
        <v>1964</v>
      </c>
      <c r="B439" s="74">
        <v>452</v>
      </c>
      <c r="C439" s="86"/>
      <c r="D439" s="37"/>
      <c r="E439" s="87"/>
      <c r="F439" s="93">
        <v>3</v>
      </c>
      <c r="G439" s="8">
        <v>8</v>
      </c>
      <c r="H439" s="94">
        <v>2</v>
      </c>
      <c r="I439" s="101"/>
      <c r="J439" s="102"/>
      <c r="K439" s="118"/>
    </row>
    <row r="440" spans="1:11" s="24" customFormat="1" x14ac:dyDescent="0.2">
      <c r="A440" s="116" t="s">
        <v>1148</v>
      </c>
      <c r="B440" s="73">
        <v>6738</v>
      </c>
      <c r="C440" s="85">
        <v>14</v>
      </c>
      <c r="D440" s="32">
        <v>35</v>
      </c>
      <c r="E440" s="84"/>
      <c r="F440" s="91"/>
      <c r="G440" s="8"/>
      <c r="H440" s="94"/>
      <c r="I440" s="99"/>
      <c r="J440" s="100"/>
      <c r="K440" s="115"/>
    </row>
    <row r="441" spans="1:11" x14ac:dyDescent="0.2">
      <c r="A441" s="117" t="s">
        <v>1965</v>
      </c>
      <c r="B441" s="74">
        <v>3948</v>
      </c>
      <c r="C441" s="86"/>
      <c r="D441" s="37"/>
      <c r="E441" s="87"/>
      <c r="F441" s="93">
        <v>5</v>
      </c>
      <c r="G441" s="8">
        <v>13</v>
      </c>
      <c r="H441" s="94">
        <v>2</v>
      </c>
      <c r="I441" s="101"/>
      <c r="J441" s="102"/>
      <c r="K441" s="118"/>
    </row>
    <row r="442" spans="1:11" x14ac:dyDescent="0.2">
      <c r="A442" s="117" t="s">
        <v>1966</v>
      </c>
      <c r="B442" s="74">
        <v>339</v>
      </c>
      <c r="C442" s="86"/>
      <c r="D442" s="37"/>
      <c r="E442" s="87"/>
      <c r="F442" s="93">
        <v>3</v>
      </c>
      <c r="G442" s="8">
        <v>8</v>
      </c>
      <c r="H442" s="94">
        <v>2</v>
      </c>
      <c r="I442" s="101"/>
      <c r="J442" s="102"/>
      <c r="K442" s="118"/>
    </row>
    <row r="443" spans="1:11" x14ac:dyDescent="0.2">
      <c r="A443" s="117" t="s">
        <v>1967</v>
      </c>
      <c r="B443" s="74">
        <v>883</v>
      </c>
      <c r="C443" s="86"/>
      <c r="D443" s="37"/>
      <c r="E443" s="87"/>
      <c r="F443" s="93">
        <v>3</v>
      </c>
      <c r="G443" s="8">
        <v>8</v>
      </c>
      <c r="H443" s="94">
        <v>2</v>
      </c>
      <c r="I443" s="101"/>
      <c r="J443" s="102"/>
      <c r="K443" s="118"/>
    </row>
    <row r="444" spans="1:11" x14ac:dyDescent="0.2">
      <c r="A444" s="117" t="s">
        <v>1968</v>
      </c>
      <c r="B444" s="74">
        <v>459</v>
      </c>
      <c r="C444" s="86"/>
      <c r="D444" s="37"/>
      <c r="E444" s="87"/>
      <c r="F444" s="93">
        <v>3</v>
      </c>
      <c r="G444" s="8">
        <v>8</v>
      </c>
      <c r="H444" s="94">
        <v>2</v>
      </c>
      <c r="I444" s="101"/>
      <c r="J444" s="102"/>
      <c r="K444" s="118"/>
    </row>
    <row r="445" spans="1:11" x14ac:dyDescent="0.2">
      <c r="A445" s="117" t="s">
        <v>1969</v>
      </c>
      <c r="B445" s="74">
        <v>59</v>
      </c>
      <c r="C445" s="86"/>
      <c r="D445" s="37"/>
      <c r="E445" s="87"/>
      <c r="F445" s="93">
        <v>1</v>
      </c>
      <c r="G445" s="8">
        <v>3</v>
      </c>
      <c r="H445" s="94">
        <v>1</v>
      </c>
      <c r="I445" s="101"/>
      <c r="J445" s="102"/>
      <c r="K445" s="118"/>
    </row>
    <row r="446" spans="1:11" x14ac:dyDescent="0.2">
      <c r="A446" s="117" t="s">
        <v>1970</v>
      </c>
      <c r="B446" s="74">
        <v>23</v>
      </c>
      <c r="C446" s="86"/>
      <c r="D446" s="37"/>
      <c r="E446" s="87"/>
      <c r="F446" s="93">
        <v>1</v>
      </c>
      <c r="G446" s="8">
        <v>3</v>
      </c>
      <c r="H446" s="94">
        <v>1</v>
      </c>
      <c r="I446" s="101"/>
      <c r="J446" s="102"/>
      <c r="K446" s="118"/>
    </row>
    <row r="447" spans="1:11" x14ac:dyDescent="0.2">
      <c r="A447" s="117" t="s">
        <v>1971</v>
      </c>
      <c r="B447" s="74">
        <v>338</v>
      </c>
      <c r="C447" s="86"/>
      <c r="D447" s="37"/>
      <c r="E447" s="87"/>
      <c r="F447" s="93">
        <v>3</v>
      </c>
      <c r="G447" s="8">
        <v>8</v>
      </c>
      <c r="H447" s="94">
        <v>2</v>
      </c>
      <c r="I447" s="101"/>
      <c r="J447" s="102"/>
      <c r="K447" s="118"/>
    </row>
    <row r="448" spans="1:11" x14ac:dyDescent="0.2">
      <c r="A448" s="117" t="s">
        <v>1972</v>
      </c>
      <c r="B448" s="74">
        <v>379</v>
      </c>
      <c r="C448" s="86"/>
      <c r="D448" s="37"/>
      <c r="E448" s="87"/>
      <c r="F448" s="93">
        <v>3</v>
      </c>
      <c r="G448" s="8">
        <v>8</v>
      </c>
      <c r="H448" s="94">
        <v>2</v>
      </c>
      <c r="I448" s="101"/>
      <c r="J448" s="102"/>
      <c r="K448" s="118"/>
    </row>
    <row r="449" spans="1:11" x14ac:dyDescent="0.2">
      <c r="A449" s="117" t="s">
        <v>1973</v>
      </c>
      <c r="B449" s="74">
        <v>128</v>
      </c>
      <c r="C449" s="86"/>
      <c r="D449" s="37"/>
      <c r="E449" s="87"/>
      <c r="F449" s="93">
        <v>1</v>
      </c>
      <c r="G449" s="8">
        <v>3</v>
      </c>
      <c r="H449" s="94">
        <v>1</v>
      </c>
      <c r="I449" s="101"/>
      <c r="J449" s="102"/>
      <c r="K449" s="118"/>
    </row>
    <row r="450" spans="1:11" ht="16.5" thickBot="1" x14ac:dyDescent="0.25">
      <c r="A450" s="121" t="s">
        <v>1974</v>
      </c>
      <c r="B450" s="76">
        <v>182</v>
      </c>
      <c r="C450" s="122"/>
      <c r="D450" s="38"/>
      <c r="E450" s="123"/>
      <c r="F450" s="124">
        <v>1</v>
      </c>
      <c r="G450" s="125">
        <v>3</v>
      </c>
      <c r="H450" s="126">
        <v>1</v>
      </c>
      <c r="I450" s="127"/>
      <c r="J450" s="128"/>
      <c r="K450" s="129"/>
    </row>
    <row r="451" spans="1:11" ht="16.5" thickTop="1" x14ac:dyDescent="0.2">
      <c r="A451" s="16" t="s">
        <v>888</v>
      </c>
      <c r="B451" s="71">
        <v>1795669</v>
      </c>
      <c r="C451" s="79"/>
      <c r="D451" s="40"/>
      <c r="E451" s="80"/>
      <c r="F451" s="91"/>
      <c r="G451" s="24"/>
      <c r="H451" s="84"/>
      <c r="I451" s="91"/>
      <c r="J451" s="84"/>
      <c r="K451" s="111"/>
    </row>
    <row r="452" spans="1:11" x14ac:dyDescent="0.2">
      <c r="A452" s="11" t="s">
        <v>889</v>
      </c>
      <c r="B452" s="72">
        <v>131001</v>
      </c>
      <c r="C452" s="81"/>
      <c r="D452" s="35"/>
      <c r="E452" s="82"/>
      <c r="F452" s="92"/>
      <c r="G452" s="18"/>
      <c r="H452" s="82"/>
      <c r="I452" s="92"/>
      <c r="J452" s="82"/>
      <c r="K452" s="137"/>
    </row>
    <row r="453" spans="1:11" x14ac:dyDescent="0.2">
      <c r="A453" s="22" t="s">
        <v>890</v>
      </c>
      <c r="B453" s="73">
        <v>38292</v>
      </c>
      <c r="C453" s="83">
        <v>29</v>
      </c>
      <c r="D453" s="32">
        <f>SUM(D454:D474)</f>
        <v>74</v>
      </c>
      <c r="E453" s="84">
        <v>4</v>
      </c>
      <c r="F453" s="91">
        <f>SUM(F455:F482)</f>
        <v>85</v>
      </c>
      <c r="G453" s="24">
        <f>SUM(G455:G482)</f>
        <v>225</v>
      </c>
      <c r="H453" s="84"/>
      <c r="I453" s="99">
        <f>(C453+F453+1)*0.4</f>
        <v>46</v>
      </c>
      <c r="J453" s="100">
        <f>(D453+G453+1)*0.4</f>
        <v>120</v>
      </c>
      <c r="K453" s="115">
        <f>25*0.6</f>
        <v>15</v>
      </c>
    </row>
    <row r="454" spans="1:11" x14ac:dyDescent="0.2">
      <c r="A454" s="20" t="s">
        <v>892</v>
      </c>
      <c r="B454" s="73">
        <v>20128</v>
      </c>
      <c r="C454" s="85">
        <v>15</v>
      </c>
      <c r="D454" s="32">
        <v>38</v>
      </c>
      <c r="E454" s="84"/>
      <c r="F454" s="91"/>
      <c r="G454" s="24"/>
      <c r="H454" s="84"/>
      <c r="I454" s="99"/>
      <c r="J454" s="100"/>
      <c r="K454" s="115"/>
    </row>
    <row r="455" spans="1:11" x14ac:dyDescent="0.2">
      <c r="A455" s="13" t="s">
        <v>1975</v>
      </c>
      <c r="B455" s="74">
        <v>15906</v>
      </c>
      <c r="C455" s="86"/>
      <c r="D455" s="37"/>
      <c r="E455" s="87"/>
      <c r="F455" s="93">
        <v>11</v>
      </c>
      <c r="G455" s="8">
        <v>28</v>
      </c>
      <c r="H455" s="94">
        <v>2</v>
      </c>
      <c r="I455" s="101"/>
      <c r="J455" s="102"/>
      <c r="K455" s="118"/>
    </row>
    <row r="456" spans="1:11" x14ac:dyDescent="0.2">
      <c r="A456" s="13" t="s">
        <v>1976</v>
      </c>
      <c r="B456" s="74">
        <v>599</v>
      </c>
      <c r="C456" s="86"/>
      <c r="D456" s="37"/>
      <c r="E456" s="132"/>
      <c r="F456" s="86">
        <v>3</v>
      </c>
      <c r="G456" s="8">
        <v>8</v>
      </c>
      <c r="H456" s="94">
        <v>2</v>
      </c>
      <c r="I456" s="101"/>
      <c r="J456" s="102"/>
      <c r="K456" s="118"/>
    </row>
    <row r="457" spans="1:11" x14ac:dyDescent="0.2">
      <c r="A457" s="13" t="s">
        <v>1977</v>
      </c>
      <c r="B457" s="74">
        <v>620</v>
      </c>
      <c r="C457" s="86"/>
      <c r="D457" s="37"/>
      <c r="E457" s="132"/>
      <c r="F457" s="86">
        <v>3</v>
      </c>
      <c r="G457" s="8">
        <v>8</v>
      </c>
      <c r="H457" s="94">
        <v>2</v>
      </c>
      <c r="I457" s="101"/>
      <c r="J457" s="102"/>
      <c r="K457" s="118"/>
    </row>
    <row r="458" spans="1:11" x14ac:dyDescent="0.2">
      <c r="A458" s="13" t="s">
        <v>1701</v>
      </c>
      <c r="B458" s="74">
        <v>1248</v>
      </c>
      <c r="C458" s="86"/>
      <c r="D458" s="37"/>
      <c r="E458" s="132"/>
      <c r="F458" s="86">
        <v>3</v>
      </c>
      <c r="G458" s="8">
        <v>8</v>
      </c>
      <c r="H458" s="94">
        <v>2</v>
      </c>
      <c r="I458" s="101"/>
      <c r="J458" s="102"/>
      <c r="K458" s="118"/>
    </row>
    <row r="459" spans="1:11" x14ac:dyDescent="0.2">
      <c r="A459" s="13" t="s">
        <v>1497</v>
      </c>
      <c r="B459" s="74">
        <v>529</v>
      </c>
      <c r="C459" s="86"/>
      <c r="D459" s="37"/>
      <c r="E459" s="132"/>
      <c r="F459" s="86">
        <v>3</v>
      </c>
      <c r="G459" s="8">
        <v>8</v>
      </c>
      <c r="H459" s="94">
        <v>2</v>
      </c>
      <c r="I459" s="101"/>
      <c r="J459" s="102"/>
      <c r="K459" s="118"/>
    </row>
    <row r="460" spans="1:11" x14ac:dyDescent="0.2">
      <c r="A460" s="13" t="s">
        <v>1978</v>
      </c>
      <c r="B460" s="74">
        <v>1226</v>
      </c>
      <c r="C460" s="86"/>
      <c r="D460" s="37"/>
      <c r="E460" s="132"/>
      <c r="F460" s="86">
        <v>3</v>
      </c>
      <c r="G460" s="8">
        <v>8</v>
      </c>
      <c r="H460" s="94">
        <v>2</v>
      </c>
      <c r="I460" s="101"/>
      <c r="J460" s="102"/>
      <c r="K460" s="118"/>
    </row>
    <row r="461" spans="1:11" x14ac:dyDescent="0.2">
      <c r="A461" s="20" t="s">
        <v>518</v>
      </c>
      <c r="B461" s="73">
        <v>3836</v>
      </c>
      <c r="C461" s="85">
        <v>3</v>
      </c>
      <c r="D461" s="32">
        <v>8</v>
      </c>
      <c r="E461" s="84"/>
      <c r="F461" s="91"/>
      <c r="H461" s="94"/>
      <c r="I461" s="99"/>
      <c r="J461" s="100"/>
      <c r="K461" s="115"/>
    </row>
    <row r="462" spans="1:11" x14ac:dyDescent="0.2">
      <c r="A462" s="13" t="s">
        <v>1979</v>
      </c>
      <c r="B462" s="74">
        <v>584</v>
      </c>
      <c r="C462" s="86"/>
      <c r="D462" s="37"/>
      <c r="E462" s="87"/>
      <c r="F462" s="93">
        <v>3</v>
      </c>
      <c r="G462" s="8">
        <v>8</v>
      </c>
      <c r="H462" s="94">
        <v>2</v>
      </c>
      <c r="I462" s="101"/>
      <c r="J462" s="102"/>
      <c r="K462" s="118"/>
    </row>
    <row r="463" spans="1:11" s="24" customFormat="1" x14ac:dyDescent="0.2">
      <c r="A463" s="13" t="s">
        <v>1980</v>
      </c>
      <c r="B463" s="74">
        <v>519</v>
      </c>
      <c r="C463" s="86"/>
      <c r="D463" s="37"/>
      <c r="E463" s="87"/>
      <c r="F463" s="93">
        <v>3</v>
      </c>
      <c r="G463" s="8">
        <v>8</v>
      </c>
      <c r="H463" s="94">
        <v>2</v>
      </c>
      <c r="I463" s="101"/>
      <c r="J463" s="102"/>
      <c r="K463" s="118"/>
    </row>
    <row r="464" spans="1:11" x14ac:dyDescent="0.2">
      <c r="A464" s="13" t="s">
        <v>1981</v>
      </c>
      <c r="B464" s="74">
        <v>563</v>
      </c>
      <c r="C464" s="86"/>
      <c r="D464" s="37"/>
      <c r="E464" s="87"/>
      <c r="F464" s="93">
        <v>3</v>
      </c>
      <c r="G464" s="8">
        <v>8</v>
      </c>
      <c r="H464" s="94">
        <v>2</v>
      </c>
      <c r="I464" s="101"/>
      <c r="J464" s="102"/>
      <c r="K464" s="118"/>
    </row>
    <row r="465" spans="1:11" x14ac:dyDescent="0.2">
      <c r="A465" s="13" t="s">
        <v>1982</v>
      </c>
      <c r="B465" s="74">
        <v>638</v>
      </c>
      <c r="C465" s="86"/>
      <c r="D465" s="37"/>
      <c r="E465" s="87"/>
      <c r="F465" s="93">
        <v>3</v>
      </c>
      <c r="G465" s="8">
        <v>8</v>
      </c>
      <c r="H465" s="94">
        <v>2</v>
      </c>
      <c r="I465" s="101"/>
      <c r="J465" s="102"/>
      <c r="K465" s="118"/>
    </row>
    <row r="466" spans="1:11" x14ac:dyDescent="0.2">
      <c r="A466" s="13" t="s">
        <v>1983</v>
      </c>
      <c r="B466" s="74">
        <v>468</v>
      </c>
      <c r="C466" s="86"/>
      <c r="D466" s="37"/>
      <c r="E466" s="87"/>
      <c r="F466" s="93">
        <v>3</v>
      </c>
      <c r="G466" s="8">
        <v>8</v>
      </c>
      <c r="H466" s="94">
        <v>2</v>
      </c>
      <c r="I466" s="101"/>
      <c r="J466" s="102"/>
      <c r="K466" s="118"/>
    </row>
    <row r="467" spans="1:11" x14ac:dyDescent="0.2">
      <c r="A467" s="13" t="s">
        <v>1406</v>
      </c>
      <c r="B467" s="74">
        <v>1064</v>
      </c>
      <c r="C467" s="86"/>
      <c r="D467" s="37"/>
      <c r="E467" s="87"/>
      <c r="F467" s="93">
        <v>3</v>
      </c>
      <c r="G467" s="8">
        <v>8</v>
      </c>
      <c r="H467" s="94">
        <v>2</v>
      </c>
      <c r="I467" s="101"/>
      <c r="J467" s="102"/>
      <c r="K467" s="118"/>
    </row>
    <row r="468" spans="1:11" x14ac:dyDescent="0.2">
      <c r="A468" s="20" t="s">
        <v>521</v>
      </c>
      <c r="B468" s="73">
        <v>6350</v>
      </c>
      <c r="C468" s="85">
        <v>5</v>
      </c>
      <c r="D468" s="32">
        <v>13</v>
      </c>
      <c r="E468" s="84"/>
      <c r="F468" s="91"/>
      <c r="H468" s="94"/>
      <c r="I468" s="99"/>
      <c r="J468" s="100"/>
      <c r="K468" s="115"/>
    </row>
    <row r="469" spans="1:11" x14ac:dyDescent="0.2">
      <c r="A469" s="13" t="s">
        <v>1984</v>
      </c>
      <c r="B469" s="74">
        <v>2838</v>
      </c>
      <c r="C469" s="86"/>
      <c r="D469" s="37"/>
      <c r="E469" s="87"/>
      <c r="F469" s="93">
        <v>5</v>
      </c>
      <c r="G469" s="8">
        <v>13</v>
      </c>
      <c r="H469" s="94">
        <v>2</v>
      </c>
      <c r="I469" s="101"/>
      <c r="J469" s="102"/>
      <c r="K469" s="118"/>
    </row>
    <row r="470" spans="1:11" x14ac:dyDescent="0.2">
      <c r="A470" s="13" t="s">
        <v>1985</v>
      </c>
      <c r="B470" s="74">
        <v>1318</v>
      </c>
      <c r="C470" s="86"/>
      <c r="D470" s="37"/>
      <c r="E470" s="87"/>
      <c r="F470" s="93">
        <v>3</v>
      </c>
      <c r="G470" s="8">
        <v>8</v>
      </c>
      <c r="H470" s="94">
        <v>2</v>
      </c>
      <c r="I470" s="101"/>
      <c r="J470" s="102"/>
      <c r="K470" s="118"/>
    </row>
    <row r="471" spans="1:11" x14ac:dyDescent="0.2">
      <c r="A471" s="13" t="s">
        <v>1364</v>
      </c>
      <c r="B471" s="74">
        <v>374</v>
      </c>
      <c r="C471" s="86"/>
      <c r="D471" s="37"/>
      <c r="E471" s="87"/>
      <c r="F471" s="93">
        <v>3</v>
      </c>
      <c r="G471" s="8">
        <v>8</v>
      </c>
      <c r="H471" s="94">
        <v>2</v>
      </c>
      <c r="I471" s="101"/>
      <c r="J471" s="102"/>
      <c r="K471" s="118"/>
    </row>
    <row r="472" spans="1:11" x14ac:dyDescent="0.2">
      <c r="A472" s="13" t="s">
        <v>1986</v>
      </c>
      <c r="B472" s="74">
        <v>744</v>
      </c>
      <c r="C472" s="86"/>
      <c r="D472" s="37"/>
      <c r="E472" s="87"/>
      <c r="F472" s="93">
        <v>3</v>
      </c>
      <c r="G472" s="8">
        <v>8</v>
      </c>
      <c r="H472" s="94">
        <v>2</v>
      </c>
      <c r="I472" s="101"/>
      <c r="J472" s="102"/>
      <c r="K472" s="118"/>
    </row>
    <row r="473" spans="1:11" x14ac:dyDescent="0.2">
      <c r="A473" s="13" t="s">
        <v>1987</v>
      </c>
      <c r="B473" s="74">
        <v>1076</v>
      </c>
      <c r="C473" s="86"/>
      <c r="D473" s="37"/>
      <c r="E473" s="87"/>
      <c r="F473" s="93">
        <v>3</v>
      </c>
      <c r="G473" s="8">
        <v>8</v>
      </c>
      <c r="H473" s="94">
        <v>2</v>
      </c>
      <c r="I473" s="101"/>
      <c r="J473" s="102"/>
      <c r="K473" s="118"/>
    </row>
    <row r="474" spans="1:11" x14ac:dyDescent="0.2">
      <c r="A474" s="20" t="s">
        <v>519</v>
      </c>
      <c r="B474" s="73">
        <v>7978</v>
      </c>
      <c r="C474" s="85">
        <v>6</v>
      </c>
      <c r="D474" s="32">
        <v>15</v>
      </c>
      <c r="E474" s="84"/>
      <c r="F474" s="91"/>
      <c r="H474" s="94"/>
      <c r="I474" s="99"/>
      <c r="J474" s="100"/>
      <c r="K474" s="115"/>
    </row>
    <row r="475" spans="1:11" x14ac:dyDescent="0.2">
      <c r="A475" s="13" t="s">
        <v>1988</v>
      </c>
      <c r="B475" s="74">
        <v>1658</v>
      </c>
      <c r="C475" s="86"/>
      <c r="D475" s="37"/>
      <c r="E475" s="87"/>
      <c r="F475" s="93">
        <v>3</v>
      </c>
      <c r="G475" s="8">
        <v>8</v>
      </c>
      <c r="H475" s="94">
        <v>2</v>
      </c>
      <c r="I475" s="101"/>
      <c r="J475" s="102"/>
      <c r="K475" s="118"/>
    </row>
    <row r="476" spans="1:11" x14ac:dyDescent="0.2">
      <c r="A476" s="13" t="s">
        <v>1989</v>
      </c>
      <c r="B476" s="74">
        <v>301</v>
      </c>
      <c r="C476" s="86"/>
      <c r="D476" s="37"/>
      <c r="E476" s="87"/>
      <c r="F476" s="93">
        <v>3</v>
      </c>
      <c r="G476" s="8">
        <v>8</v>
      </c>
      <c r="H476" s="94">
        <v>2</v>
      </c>
      <c r="I476" s="101"/>
      <c r="J476" s="102"/>
      <c r="K476" s="118"/>
    </row>
    <row r="477" spans="1:11" x14ac:dyDescent="0.2">
      <c r="A477" s="13" t="s">
        <v>1990</v>
      </c>
      <c r="B477" s="74">
        <v>1084</v>
      </c>
      <c r="C477" s="86"/>
      <c r="D477" s="37"/>
      <c r="E477" s="87"/>
      <c r="F477" s="93">
        <v>3</v>
      </c>
      <c r="G477" s="8">
        <v>8</v>
      </c>
      <c r="H477" s="94">
        <v>2</v>
      </c>
      <c r="I477" s="101"/>
      <c r="J477" s="102"/>
      <c r="K477" s="118"/>
    </row>
    <row r="478" spans="1:11" x14ac:dyDescent="0.2">
      <c r="A478" s="13" t="s">
        <v>1991</v>
      </c>
      <c r="B478" s="74">
        <v>1293</v>
      </c>
      <c r="C478" s="86"/>
      <c r="D478" s="37"/>
      <c r="E478" s="87"/>
      <c r="F478" s="93">
        <v>3</v>
      </c>
      <c r="G478" s="8">
        <v>8</v>
      </c>
      <c r="H478" s="94">
        <v>2</v>
      </c>
      <c r="I478" s="101"/>
      <c r="J478" s="102"/>
      <c r="K478" s="118"/>
    </row>
    <row r="479" spans="1:11" x14ac:dyDescent="0.2">
      <c r="A479" s="13" t="s">
        <v>1992</v>
      </c>
      <c r="B479" s="74">
        <v>1345</v>
      </c>
      <c r="C479" s="86"/>
      <c r="D479" s="37"/>
      <c r="E479" s="87"/>
      <c r="F479" s="93">
        <v>3</v>
      </c>
      <c r="G479" s="8">
        <v>8</v>
      </c>
      <c r="H479" s="94">
        <v>2</v>
      </c>
      <c r="I479" s="101"/>
      <c r="J479" s="102"/>
      <c r="K479" s="118"/>
    </row>
    <row r="480" spans="1:11" x14ac:dyDescent="0.2">
      <c r="A480" s="13" t="s">
        <v>1993</v>
      </c>
      <c r="B480" s="74">
        <v>675</v>
      </c>
      <c r="C480" s="86"/>
      <c r="D480" s="37"/>
      <c r="E480" s="87"/>
      <c r="F480" s="93">
        <v>3</v>
      </c>
      <c r="G480" s="8">
        <v>8</v>
      </c>
      <c r="H480" s="94">
        <v>2</v>
      </c>
      <c r="I480" s="101"/>
      <c r="J480" s="102"/>
      <c r="K480" s="118"/>
    </row>
    <row r="481" spans="1:11" x14ac:dyDescent="0.2">
      <c r="A481" s="13" t="s">
        <v>1994</v>
      </c>
      <c r="B481" s="74">
        <v>498</v>
      </c>
      <c r="C481" s="86"/>
      <c r="D481" s="37"/>
      <c r="E481" s="87"/>
      <c r="F481" s="93">
        <v>3</v>
      </c>
      <c r="G481" s="8">
        <v>8</v>
      </c>
      <c r="H481" s="94">
        <v>2</v>
      </c>
      <c r="I481" s="101"/>
      <c r="J481" s="102"/>
      <c r="K481" s="118"/>
    </row>
    <row r="482" spans="1:11" x14ac:dyDescent="0.2">
      <c r="A482" s="13" t="s">
        <v>1995</v>
      </c>
      <c r="B482" s="74">
        <v>1124</v>
      </c>
      <c r="C482" s="86"/>
      <c r="D482" s="37"/>
      <c r="E482" s="87"/>
      <c r="F482" s="93">
        <v>3</v>
      </c>
      <c r="G482" s="8">
        <v>8</v>
      </c>
      <c r="H482" s="94">
        <v>2</v>
      </c>
      <c r="I482" s="101"/>
      <c r="J482" s="102"/>
      <c r="K482" s="118"/>
    </row>
    <row r="483" spans="1:11" ht="31.5" x14ac:dyDescent="0.2">
      <c r="A483" s="22" t="s">
        <v>364</v>
      </c>
      <c r="B483" s="73">
        <v>62655</v>
      </c>
      <c r="C483" s="85">
        <v>35</v>
      </c>
      <c r="D483" s="36">
        <f>SUM(D484:D513)</f>
        <v>89</v>
      </c>
      <c r="E483" s="88">
        <v>4</v>
      </c>
      <c r="F483" s="91">
        <f>SUM(F485:F517)</f>
        <v>81</v>
      </c>
      <c r="G483" s="24">
        <f>SUM(G485:G517)</f>
        <v>217</v>
      </c>
      <c r="H483" s="84"/>
      <c r="I483" s="99">
        <f>(C483+F483+1-F492-F494-F498-F501-F503-F504-F514-F515)*0.4</f>
        <v>43.6</v>
      </c>
      <c r="J483" s="99">
        <f>(D483+G483+1-G492-G494-G498-G501-G503-G504-G514-G515)*0.4</f>
        <v>113.2</v>
      </c>
      <c r="K483" s="115">
        <f>29*0.6</f>
        <v>17.399999999999999</v>
      </c>
    </row>
    <row r="484" spans="1:11" ht="31.5" x14ac:dyDescent="0.2">
      <c r="A484" s="20" t="s">
        <v>365</v>
      </c>
      <c r="B484" s="73">
        <v>7994</v>
      </c>
      <c r="C484" s="85">
        <v>5</v>
      </c>
      <c r="D484" s="32">
        <v>13</v>
      </c>
      <c r="E484" s="84"/>
      <c r="F484" s="91"/>
      <c r="H484" s="94"/>
      <c r="I484" s="99"/>
      <c r="J484" s="100"/>
      <c r="K484" s="115"/>
    </row>
    <row r="485" spans="1:11" x14ac:dyDescent="0.2">
      <c r="A485" s="13" t="s">
        <v>1996</v>
      </c>
      <c r="B485" s="74">
        <v>4870</v>
      </c>
      <c r="C485" s="86"/>
      <c r="D485" s="37"/>
      <c r="E485" s="87"/>
      <c r="F485" s="93">
        <v>5</v>
      </c>
      <c r="G485" s="8">
        <v>13</v>
      </c>
      <c r="H485" s="94">
        <v>2</v>
      </c>
      <c r="I485" s="101"/>
      <c r="J485" s="102"/>
      <c r="K485" s="118"/>
    </row>
    <row r="486" spans="1:11" x14ac:dyDescent="0.2">
      <c r="A486" s="13" t="s">
        <v>1997</v>
      </c>
      <c r="B486" s="74">
        <v>1096</v>
      </c>
      <c r="C486" s="86"/>
      <c r="D486" s="37"/>
      <c r="E486" s="87"/>
      <c r="F486" s="93">
        <v>3</v>
      </c>
      <c r="G486" s="8">
        <v>8</v>
      </c>
      <c r="H486" s="94">
        <v>2</v>
      </c>
      <c r="I486" s="101"/>
      <c r="J486" s="102"/>
      <c r="K486" s="118"/>
    </row>
    <row r="487" spans="1:11" x14ac:dyDescent="0.2">
      <c r="A487" s="13" t="s">
        <v>1998</v>
      </c>
      <c r="B487" s="74">
        <v>941</v>
      </c>
      <c r="C487" s="86"/>
      <c r="D487" s="37"/>
      <c r="E487" s="87"/>
      <c r="F487" s="93">
        <v>3</v>
      </c>
      <c r="G487" s="8">
        <v>8</v>
      </c>
      <c r="H487" s="94">
        <v>2</v>
      </c>
      <c r="I487" s="101"/>
      <c r="J487" s="102"/>
      <c r="K487" s="118"/>
    </row>
    <row r="488" spans="1:11" x14ac:dyDescent="0.2">
      <c r="A488" s="13" t="s">
        <v>1999</v>
      </c>
      <c r="B488" s="74">
        <v>480</v>
      </c>
      <c r="C488" s="86"/>
      <c r="D488" s="37"/>
      <c r="E488" s="87"/>
      <c r="F488" s="93">
        <v>3</v>
      </c>
      <c r="G488" s="8">
        <v>8</v>
      </c>
      <c r="H488" s="94">
        <v>2</v>
      </c>
      <c r="I488" s="101"/>
      <c r="J488" s="102"/>
      <c r="K488" s="118"/>
    </row>
    <row r="489" spans="1:11" x14ac:dyDescent="0.2">
      <c r="A489" s="13" t="s">
        <v>2000</v>
      </c>
      <c r="B489" s="74">
        <v>607</v>
      </c>
      <c r="C489" s="86"/>
      <c r="D489" s="37"/>
      <c r="E489" s="87"/>
      <c r="F489" s="93">
        <v>3</v>
      </c>
      <c r="G489" s="8">
        <v>8</v>
      </c>
      <c r="H489" s="94">
        <v>2</v>
      </c>
      <c r="I489" s="101"/>
      <c r="J489" s="102"/>
      <c r="K489" s="118"/>
    </row>
    <row r="490" spans="1:11" x14ac:dyDescent="0.2">
      <c r="A490" s="20" t="s">
        <v>367</v>
      </c>
      <c r="B490" s="73">
        <v>2034</v>
      </c>
      <c r="C490" s="85">
        <v>1</v>
      </c>
      <c r="D490" s="32">
        <v>3</v>
      </c>
      <c r="E490" s="84"/>
      <c r="F490" s="91"/>
      <c r="H490" s="94"/>
      <c r="I490" s="99"/>
      <c r="J490" s="100"/>
      <c r="K490" s="115"/>
    </row>
    <row r="491" spans="1:11" x14ac:dyDescent="0.2">
      <c r="A491" s="13" t="s">
        <v>2001</v>
      </c>
      <c r="B491" s="74">
        <v>1096</v>
      </c>
      <c r="C491" s="86"/>
      <c r="D491" s="37"/>
      <c r="E491" s="87"/>
      <c r="F491" s="93">
        <v>3</v>
      </c>
      <c r="G491" s="8">
        <v>8</v>
      </c>
      <c r="H491" s="94">
        <v>2</v>
      </c>
      <c r="I491" s="101"/>
      <c r="J491" s="102"/>
      <c r="K491" s="118"/>
    </row>
    <row r="492" spans="1:11" x14ac:dyDescent="0.2">
      <c r="A492" s="13" t="s">
        <v>2002</v>
      </c>
      <c r="B492" s="74">
        <v>68</v>
      </c>
      <c r="C492" s="86"/>
      <c r="D492" s="37"/>
      <c r="E492" s="87"/>
      <c r="F492" s="93">
        <v>1</v>
      </c>
      <c r="G492" s="8">
        <v>3</v>
      </c>
      <c r="H492" s="94">
        <v>1</v>
      </c>
      <c r="I492" s="101"/>
      <c r="J492" s="102"/>
      <c r="K492" s="118"/>
    </row>
    <row r="493" spans="1:11" x14ac:dyDescent="0.2">
      <c r="A493" s="13" t="s">
        <v>2003</v>
      </c>
      <c r="B493" s="74">
        <v>734</v>
      </c>
      <c r="C493" s="86"/>
      <c r="D493" s="37"/>
      <c r="E493" s="87"/>
      <c r="F493" s="93">
        <v>3</v>
      </c>
      <c r="G493" s="8">
        <v>8</v>
      </c>
      <c r="H493" s="94">
        <v>2</v>
      </c>
      <c r="I493" s="101"/>
      <c r="J493" s="102"/>
      <c r="K493" s="118"/>
    </row>
    <row r="494" spans="1:11" x14ac:dyDescent="0.2">
      <c r="A494" s="13" t="s">
        <v>2004</v>
      </c>
      <c r="B494" s="74">
        <v>136</v>
      </c>
      <c r="C494" s="86"/>
      <c r="D494" s="37"/>
      <c r="E494" s="87"/>
      <c r="F494" s="93">
        <v>1</v>
      </c>
      <c r="G494" s="8">
        <v>3</v>
      </c>
      <c r="H494" s="94">
        <v>1</v>
      </c>
      <c r="I494" s="101"/>
      <c r="J494" s="102"/>
      <c r="K494" s="118"/>
    </row>
    <row r="495" spans="1:11" x14ac:dyDescent="0.2">
      <c r="A495" s="20" t="s">
        <v>368</v>
      </c>
      <c r="B495" s="73">
        <v>46976</v>
      </c>
      <c r="C495" s="85">
        <v>26</v>
      </c>
      <c r="D495" s="32">
        <v>65</v>
      </c>
      <c r="E495" s="84"/>
      <c r="F495" s="91"/>
      <c r="H495" s="94"/>
      <c r="I495" s="99"/>
      <c r="J495" s="100"/>
      <c r="K495" s="115"/>
    </row>
    <row r="496" spans="1:11" x14ac:dyDescent="0.2">
      <c r="A496" s="13" t="s">
        <v>2005</v>
      </c>
      <c r="B496" s="74">
        <v>43212</v>
      </c>
      <c r="C496" s="86"/>
      <c r="D496" s="37"/>
      <c r="E496" s="87"/>
      <c r="F496" s="93">
        <v>11</v>
      </c>
      <c r="G496" s="8">
        <v>28</v>
      </c>
      <c r="H496" s="94">
        <v>2</v>
      </c>
      <c r="I496" s="101"/>
      <c r="J496" s="102"/>
      <c r="K496" s="118"/>
    </row>
    <row r="497" spans="1:11" x14ac:dyDescent="0.2">
      <c r="A497" s="13" t="s">
        <v>2006</v>
      </c>
      <c r="B497" s="74">
        <v>991</v>
      </c>
      <c r="C497" s="86"/>
      <c r="D497" s="37"/>
      <c r="E497" s="87"/>
      <c r="F497" s="93">
        <v>3</v>
      </c>
      <c r="G497" s="8">
        <v>8</v>
      </c>
      <c r="H497" s="94">
        <v>2</v>
      </c>
      <c r="I497" s="101"/>
      <c r="J497" s="102"/>
      <c r="K497" s="118"/>
    </row>
    <row r="498" spans="1:11" x14ac:dyDescent="0.2">
      <c r="A498" s="13" t="s">
        <v>2007</v>
      </c>
      <c r="B498" s="74">
        <v>153</v>
      </c>
      <c r="C498" s="86"/>
      <c r="D498" s="37"/>
      <c r="E498" s="87"/>
      <c r="F498" s="93">
        <v>1</v>
      </c>
      <c r="G498" s="8">
        <v>3</v>
      </c>
      <c r="H498" s="94">
        <v>1</v>
      </c>
      <c r="I498" s="101"/>
      <c r="J498" s="102"/>
      <c r="K498" s="118"/>
    </row>
    <row r="499" spans="1:11" x14ac:dyDescent="0.2">
      <c r="A499" s="13" t="s">
        <v>2008</v>
      </c>
      <c r="B499" s="74">
        <v>551</v>
      </c>
      <c r="C499" s="86"/>
      <c r="D499" s="37"/>
      <c r="E499" s="87"/>
      <c r="F499" s="93">
        <v>3</v>
      </c>
      <c r="G499" s="8">
        <v>8</v>
      </c>
      <c r="H499" s="94">
        <v>2</v>
      </c>
      <c r="I499" s="101"/>
      <c r="J499" s="102"/>
      <c r="K499" s="118"/>
    </row>
    <row r="500" spans="1:11" x14ac:dyDescent="0.2">
      <c r="A500" s="13" t="s">
        <v>2009</v>
      </c>
      <c r="B500" s="74">
        <v>335</v>
      </c>
      <c r="C500" s="86"/>
      <c r="D500" s="37"/>
      <c r="E500" s="87"/>
      <c r="F500" s="93">
        <v>3</v>
      </c>
      <c r="G500" s="8">
        <v>8</v>
      </c>
      <c r="H500" s="94">
        <v>2</v>
      </c>
      <c r="I500" s="101"/>
      <c r="J500" s="102"/>
      <c r="K500" s="118"/>
    </row>
    <row r="501" spans="1:11" x14ac:dyDescent="0.2">
      <c r="A501" s="13" t="s">
        <v>2010</v>
      </c>
      <c r="B501" s="74">
        <v>59</v>
      </c>
      <c r="C501" s="86"/>
      <c r="D501" s="37"/>
      <c r="E501" s="87"/>
      <c r="F501" s="93">
        <v>1</v>
      </c>
      <c r="G501" s="8">
        <v>3</v>
      </c>
      <c r="H501" s="94">
        <v>1</v>
      </c>
      <c r="I501" s="101"/>
      <c r="J501" s="102"/>
      <c r="K501" s="118"/>
    </row>
    <row r="502" spans="1:11" x14ac:dyDescent="0.2">
      <c r="A502" s="13" t="s">
        <v>2011</v>
      </c>
      <c r="B502" s="74">
        <v>268</v>
      </c>
      <c r="C502" s="86"/>
      <c r="D502" s="37"/>
      <c r="E502" s="87"/>
      <c r="F502" s="93">
        <v>3</v>
      </c>
      <c r="G502" s="8">
        <v>8</v>
      </c>
      <c r="H502" s="94">
        <v>2</v>
      </c>
      <c r="I502" s="101"/>
      <c r="J502" s="102"/>
      <c r="K502" s="118"/>
    </row>
    <row r="503" spans="1:11" x14ac:dyDescent="0.2">
      <c r="A503" s="13" t="s">
        <v>2012</v>
      </c>
      <c r="B503" s="74">
        <v>189</v>
      </c>
      <c r="C503" s="86"/>
      <c r="D503" s="37"/>
      <c r="E503" s="87"/>
      <c r="F503" s="93">
        <v>1</v>
      </c>
      <c r="G503" s="8">
        <v>3</v>
      </c>
      <c r="H503" s="94">
        <v>1</v>
      </c>
      <c r="I503" s="101"/>
      <c r="J503" s="102"/>
      <c r="K503" s="118"/>
    </row>
    <row r="504" spans="1:11" x14ac:dyDescent="0.2">
      <c r="A504" s="13" t="s">
        <v>2013</v>
      </c>
      <c r="B504" s="74">
        <v>1</v>
      </c>
      <c r="C504" s="86"/>
      <c r="D504" s="37"/>
      <c r="E504" s="87"/>
      <c r="F504" s="93">
        <v>1</v>
      </c>
      <c r="G504" s="8">
        <v>3</v>
      </c>
      <c r="H504" s="94">
        <v>1</v>
      </c>
      <c r="I504" s="101"/>
      <c r="J504" s="102"/>
      <c r="K504" s="118"/>
    </row>
    <row r="505" spans="1:11" x14ac:dyDescent="0.2">
      <c r="A505" s="13" t="s">
        <v>2014</v>
      </c>
      <c r="B505" s="74">
        <v>616</v>
      </c>
      <c r="C505" s="86"/>
      <c r="D505" s="37"/>
      <c r="E505" s="87"/>
      <c r="F505" s="93">
        <v>3</v>
      </c>
      <c r="G505" s="8">
        <v>8</v>
      </c>
      <c r="H505" s="94">
        <v>2</v>
      </c>
      <c r="I505" s="101"/>
      <c r="J505" s="102"/>
      <c r="K505" s="118"/>
    </row>
    <row r="506" spans="1:11" x14ac:dyDescent="0.2">
      <c r="A506" s="13" t="s">
        <v>2015</v>
      </c>
      <c r="B506" s="74">
        <v>601</v>
      </c>
      <c r="C506" s="86"/>
      <c r="D506" s="37"/>
      <c r="E506" s="87"/>
      <c r="F506" s="93">
        <v>3</v>
      </c>
      <c r="G506" s="8">
        <v>8</v>
      </c>
      <c r="H506" s="94">
        <v>2</v>
      </c>
      <c r="I506" s="101"/>
      <c r="J506" s="102"/>
      <c r="K506" s="118"/>
    </row>
    <row r="507" spans="1:11" x14ac:dyDescent="0.2">
      <c r="A507" s="20" t="s">
        <v>897</v>
      </c>
      <c r="B507" s="73">
        <v>4388</v>
      </c>
      <c r="C507" s="85">
        <v>2</v>
      </c>
      <c r="D507" s="32">
        <v>5</v>
      </c>
      <c r="E507" s="84"/>
      <c r="F507" s="91"/>
      <c r="H507" s="94"/>
      <c r="I507" s="99"/>
      <c r="J507" s="100"/>
      <c r="K507" s="115"/>
    </row>
    <row r="508" spans="1:11" x14ac:dyDescent="0.2">
      <c r="A508" s="13" t="s">
        <v>1368</v>
      </c>
      <c r="B508" s="74">
        <v>698</v>
      </c>
      <c r="C508" s="86"/>
      <c r="D508" s="37"/>
      <c r="E508" s="87"/>
      <c r="F508" s="93">
        <v>3</v>
      </c>
      <c r="G508" s="8">
        <v>8</v>
      </c>
      <c r="H508" s="94">
        <v>2</v>
      </c>
      <c r="I508" s="101"/>
      <c r="J508" s="102"/>
      <c r="K508" s="118"/>
    </row>
    <row r="509" spans="1:11" x14ac:dyDescent="0.2">
      <c r="A509" s="13" t="s">
        <v>2016</v>
      </c>
      <c r="B509" s="74">
        <v>1474</v>
      </c>
      <c r="C509" s="86"/>
      <c r="D509" s="37"/>
      <c r="E509" s="87"/>
      <c r="F509" s="93">
        <v>3</v>
      </c>
      <c r="G509" s="8">
        <v>8</v>
      </c>
      <c r="H509" s="94">
        <v>2</v>
      </c>
      <c r="I509" s="101"/>
      <c r="J509" s="102"/>
      <c r="K509" s="118"/>
    </row>
    <row r="510" spans="1:11" x14ac:dyDescent="0.2">
      <c r="A510" s="13" t="s">
        <v>2017</v>
      </c>
      <c r="B510" s="74">
        <v>1328</v>
      </c>
      <c r="C510" s="86"/>
      <c r="D510" s="37"/>
      <c r="E510" s="87"/>
      <c r="F510" s="93">
        <v>3</v>
      </c>
      <c r="G510" s="8">
        <v>8</v>
      </c>
      <c r="H510" s="94">
        <v>2</v>
      </c>
      <c r="I510" s="101"/>
      <c r="J510" s="102"/>
      <c r="K510" s="118"/>
    </row>
    <row r="511" spans="1:11" x14ac:dyDescent="0.2">
      <c r="A511" s="13" t="s">
        <v>2018</v>
      </c>
      <c r="B511" s="74">
        <v>522</v>
      </c>
      <c r="C511" s="86"/>
      <c r="D511" s="37"/>
      <c r="E511" s="87"/>
      <c r="F511" s="93">
        <v>3</v>
      </c>
      <c r="G511" s="8">
        <v>8</v>
      </c>
      <c r="H511" s="94">
        <v>2</v>
      </c>
      <c r="I511" s="101"/>
      <c r="J511" s="102"/>
      <c r="K511" s="118"/>
    </row>
    <row r="512" spans="1:11" x14ac:dyDescent="0.2">
      <c r="A512" s="13" t="s">
        <v>2019</v>
      </c>
      <c r="B512" s="74">
        <v>366</v>
      </c>
      <c r="C512" s="86"/>
      <c r="D512" s="37"/>
      <c r="E512" s="87"/>
      <c r="F512" s="93">
        <v>3</v>
      </c>
      <c r="G512" s="8">
        <v>8</v>
      </c>
      <c r="H512" s="94">
        <v>2</v>
      </c>
      <c r="I512" s="101"/>
      <c r="J512" s="102"/>
      <c r="K512" s="118"/>
    </row>
    <row r="513" spans="1:11" x14ac:dyDescent="0.2">
      <c r="A513" s="20" t="s">
        <v>898</v>
      </c>
      <c r="B513" s="73">
        <v>1263</v>
      </c>
      <c r="C513" s="85">
        <v>1</v>
      </c>
      <c r="D513" s="32">
        <v>3</v>
      </c>
      <c r="E513" s="84"/>
      <c r="F513" s="91"/>
      <c r="H513" s="94"/>
      <c r="I513" s="99"/>
      <c r="J513" s="100"/>
      <c r="K513" s="115"/>
    </row>
    <row r="514" spans="1:11" x14ac:dyDescent="0.2">
      <c r="A514" s="13" t="s">
        <v>2020</v>
      </c>
      <c r="B514" s="74">
        <v>190</v>
      </c>
      <c r="C514" s="86"/>
      <c r="D514" s="37"/>
      <c r="E514" s="87"/>
      <c r="F514" s="93">
        <v>1</v>
      </c>
      <c r="G514" s="8">
        <v>3</v>
      </c>
      <c r="H514" s="94">
        <v>1</v>
      </c>
      <c r="I514" s="101"/>
      <c r="J514" s="102"/>
      <c r="K514" s="118"/>
    </row>
    <row r="515" spans="1:11" x14ac:dyDescent="0.2">
      <c r="A515" s="13" t="s">
        <v>2021</v>
      </c>
      <c r="B515" s="74">
        <v>98</v>
      </c>
      <c r="C515" s="86"/>
      <c r="D515" s="37"/>
      <c r="E515" s="87"/>
      <c r="F515" s="93">
        <v>1</v>
      </c>
      <c r="G515" s="8">
        <v>3</v>
      </c>
      <c r="H515" s="94">
        <v>1</v>
      </c>
      <c r="I515" s="101"/>
      <c r="J515" s="102"/>
      <c r="K515" s="118"/>
    </row>
    <row r="516" spans="1:11" x14ac:dyDescent="0.2">
      <c r="A516" s="13" t="s">
        <v>2022</v>
      </c>
      <c r="B516" s="74">
        <v>632</v>
      </c>
      <c r="C516" s="86"/>
      <c r="D516" s="37"/>
      <c r="E516" s="87"/>
      <c r="F516" s="93">
        <v>3</v>
      </c>
      <c r="G516" s="8">
        <v>8</v>
      </c>
      <c r="H516" s="94">
        <v>2</v>
      </c>
      <c r="I516" s="101"/>
      <c r="J516" s="102"/>
      <c r="K516" s="118"/>
    </row>
    <row r="517" spans="1:11" x14ac:dyDescent="0.2">
      <c r="A517" s="13" t="s">
        <v>2023</v>
      </c>
      <c r="B517" s="74">
        <v>343</v>
      </c>
      <c r="C517" s="86"/>
      <c r="D517" s="37"/>
      <c r="E517" s="87"/>
      <c r="F517" s="93">
        <v>3</v>
      </c>
      <c r="G517" s="8">
        <v>8</v>
      </c>
      <c r="H517" s="94">
        <v>2</v>
      </c>
      <c r="I517" s="101"/>
      <c r="J517" s="102"/>
      <c r="K517" s="118"/>
    </row>
    <row r="518" spans="1:11" ht="31.5" x14ac:dyDescent="0.2">
      <c r="A518" s="22" t="s">
        <v>1265</v>
      </c>
      <c r="B518" s="73">
        <v>30054</v>
      </c>
      <c r="C518" s="85">
        <v>29</v>
      </c>
      <c r="D518" s="36">
        <f>SUM(D519:D530)</f>
        <v>74</v>
      </c>
      <c r="E518" s="88">
        <v>4</v>
      </c>
      <c r="F518" s="91">
        <f>SUM(F520:F535)</f>
        <v>50</v>
      </c>
      <c r="G518" s="24">
        <f>SUM(G520:G535)</f>
        <v>132</v>
      </c>
      <c r="H518" s="84"/>
      <c r="I518" s="99">
        <f>(C518+F518+1)*0.4</f>
        <v>32</v>
      </c>
      <c r="J518" s="100">
        <f>(D518+G518+1)*0.4</f>
        <v>82.800000000000011</v>
      </c>
      <c r="K518" s="115">
        <f>14*0.6</f>
        <v>8.4</v>
      </c>
    </row>
    <row r="519" spans="1:11" x14ac:dyDescent="0.2">
      <c r="A519" s="20" t="s">
        <v>907</v>
      </c>
      <c r="B519" s="73">
        <v>6864</v>
      </c>
      <c r="C519" s="85">
        <v>7</v>
      </c>
      <c r="D519" s="32">
        <v>18</v>
      </c>
      <c r="E519" s="84"/>
      <c r="F519" s="91"/>
      <c r="H519" s="94"/>
      <c r="I519" s="99"/>
      <c r="J519" s="100"/>
      <c r="K519" s="115"/>
    </row>
    <row r="520" spans="1:11" x14ac:dyDescent="0.2">
      <c r="A520" s="13" t="s">
        <v>2024</v>
      </c>
      <c r="B520" s="74">
        <v>1781</v>
      </c>
      <c r="C520" s="86"/>
      <c r="D520" s="37"/>
      <c r="E520" s="87"/>
      <c r="F520" s="93">
        <v>3</v>
      </c>
      <c r="G520" s="8">
        <v>8</v>
      </c>
      <c r="H520" s="94">
        <v>2</v>
      </c>
      <c r="I520" s="101"/>
      <c r="J520" s="102"/>
      <c r="K520" s="118"/>
    </row>
    <row r="521" spans="1:11" x14ac:dyDescent="0.2">
      <c r="A521" s="13" t="s">
        <v>2025</v>
      </c>
      <c r="B521" s="74">
        <v>1610</v>
      </c>
      <c r="C521" s="86"/>
      <c r="D521" s="37"/>
      <c r="E521" s="87"/>
      <c r="F521" s="93">
        <v>3</v>
      </c>
      <c r="G521" s="8">
        <v>8</v>
      </c>
      <c r="H521" s="94">
        <v>2</v>
      </c>
      <c r="I521" s="101"/>
      <c r="J521" s="102"/>
      <c r="K521" s="118"/>
    </row>
    <row r="522" spans="1:11" x14ac:dyDescent="0.2">
      <c r="A522" s="13" t="s">
        <v>2026</v>
      </c>
      <c r="B522" s="74">
        <v>856</v>
      </c>
      <c r="C522" s="86"/>
      <c r="D522" s="37"/>
      <c r="E522" s="87"/>
      <c r="F522" s="93">
        <v>3</v>
      </c>
      <c r="G522" s="8">
        <v>8</v>
      </c>
      <c r="H522" s="94">
        <v>2</v>
      </c>
      <c r="I522" s="101"/>
      <c r="J522" s="102"/>
      <c r="K522" s="118"/>
    </row>
    <row r="523" spans="1:11" x14ac:dyDescent="0.2">
      <c r="A523" s="13" t="s">
        <v>2027</v>
      </c>
      <c r="B523" s="74">
        <v>1022</v>
      </c>
      <c r="C523" s="86"/>
      <c r="D523" s="37"/>
      <c r="E523" s="87"/>
      <c r="F523" s="93">
        <v>3</v>
      </c>
      <c r="G523" s="8">
        <v>8</v>
      </c>
      <c r="H523" s="94">
        <v>2</v>
      </c>
      <c r="I523" s="101"/>
      <c r="J523" s="102"/>
      <c r="K523" s="118"/>
    </row>
    <row r="524" spans="1:11" x14ac:dyDescent="0.2">
      <c r="A524" s="13" t="s">
        <v>2028</v>
      </c>
      <c r="B524" s="74">
        <v>795</v>
      </c>
      <c r="C524" s="86"/>
      <c r="D524" s="37"/>
      <c r="E524" s="87"/>
      <c r="F524" s="93">
        <v>3</v>
      </c>
      <c r="G524" s="8">
        <v>8</v>
      </c>
      <c r="H524" s="94">
        <v>2</v>
      </c>
      <c r="I524" s="101"/>
      <c r="J524" s="102"/>
      <c r="K524" s="118"/>
    </row>
    <row r="525" spans="1:11" x14ac:dyDescent="0.2">
      <c r="A525" s="13" t="s">
        <v>2029</v>
      </c>
      <c r="B525" s="74">
        <v>800</v>
      </c>
      <c r="C525" s="86"/>
      <c r="D525" s="37"/>
      <c r="E525" s="87"/>
      <c r="F525" s="93">
        <v>3</v>
      </c>
      <c r="G525" s="8">
        <v>8</v>
      </c>
      <c r="H525" s="94">
        <v>2</v>
      </c>
      <c r="I525" s="101"/>
      <c r="J525" s="102"/>
      <c r="K525" s="118"/>
    </row>
    <row r="526" spans="1:11" x14ac:dyDescent="0.2">
      <c r="A526" s="20" t="s">
        <v>531</v>
      </c>
      <c r="B526" s="73">
        <v>3484</v>
      </c>
      <c r="C526" s="85">
        <v>3</v>
      </c>
      <c r="D526" s="32">
        <v>8</v>
      </c>
      <c r="E526" s="84"/>
      <c r="F526" s="91"/>
      <c r="H526" s="94"/>
      <c r="I526" s="99"/>
      <c r="J526" s="100"/>
      <c r="K526" s="115"/>
    </row>
    <row r="527" spans="1:11" x14ac:dyDescent="0.2">
      <c r="A527" s="13" t="s">
        <v>2030</v>
      </c>
      <c r="B527" s="74">
        <v>1575</v>
      </c>
      <c r="C527" s="86"/>
      <c r="D527" s="37"/>
      <c r="E527" s="87"/>
      <c r="F527" s="93">
        <v>3</v>
      </c>
      <c r="G527" s="8">
        <v>8</v>
      </c>
      <c r="H527" s="94">
        <v>2</v>
      </c>
      <c r="I527" s="101"/>
      <c r="J527" s="102"/>
      <c r="K527" s="118"/>
    </row>
    <row r="528" spans="1:11" x14ac:dyDescent="0.2">
      <c r="A528" s="13" t="s">
        <v>2031</v>
      </c>
      <c r="B528" s="74">
        <v>1211</v>
      </c>
      <c r="C528" s="86"/>
      <c r="D528" s="37"/>
      <c r="E528" s="87"/>
      <c r="F528" s="93">
        <v>3</v>
      </c>
      <c r="G528" s="8">
        <v>8</v>
      </c>
      <c r="H528" s="94">
        <v>2</v>
      </c>
      <c r="I528" s="101"/>
      <c r="J528" s="102"/>
      <c r="K528" s="118"/>
    </row>
    <row r="529" spans="1:11" x14ac:dyDescent="0.2">
      <c r="A529" s="13" t="s">
        <v>2032</v>
      </c>
      <c r="B529" s="74">
        <v>698</v>
      </c>
      <c r="C529" s="86"/>
      <c r="D529" s="37"/>
      <c r="E529" s="87"/>
      <c r="F529" s="93">
        <v>3</v>
      </c>
      <c r="G529" s="8">
        <v>8</v>
      </c>
      <c r="H529" s="94">
        <v>2</v>
      </c>
      <c r="I529" s="101"/>
      <c r="J529" s="102"/>
      <c r="K529" s="118"/>
    </row>
    <row r="530" spans="1:11" x14ac:dyDescent="0.2">
      <c r="A530" s="20" t="s">
        <v>532</v>
      </c>
      <c r="B530" s="73">
        <v>19706</v>
      </c>
      <c r="C530" s="85">
        <v>19</v>
      </c>
      <c r="D530" s="32">
        <v>48</v>
      </c>
      <c r="E530" s="84"/>
      <c r="F530" s="91"/>
      <c r="H530" s="94"/>
      <c r="I530" s="99"/>
      <c r="J530" s="100"/>
      <c r="K530" s="115"/>
    </row>
    <row r="531" spans="1:11" x14ac:dyDescent="0.2">
      <c r="A531" s="13" t="s">
        <v>2033</v>
      </c>
      <c r="B531" s="74">
        <v>18049</v>
      </c>
      <c r="C531" s="86"/>
      <c r="D531" s="37"/>
      <c r="E531" s="87"/>
      <c r="F531" s="93">
        <v>11</v>
      </c>
      <c r="G531" s="8">
        <v>28</v>
      </c>
      <c r="H531" s="94">
        <v>2</v>
      </c>
      <c r="I531" s="101"/>
      <c r="J531" s="102"/>
      <c r="K531" s="118"/>
    </row>
    <row r="532" spans="1:11" x14ac:dyDescent="0.2">
      <c r="A532" s="13" t="s">
        <v>2034</v>
      </c>
      <c r="B532" s="74">
        <v>202</v>
      </c>
      <c r="C532" s="86"/>
      <c r="D532" s="37"/>
      <c r="E532" s="87"/>
      <c r="F532" s="93">
        <v>3</v>
      </c>
      <c r="G532" s="8">
        <v>8</v>
      </c>
      <c r="H532" s="94">
        <v>2</v>
      </c>
      <c r="I532" s="101"/>
      <c r="J532" s="102"/>
      <c r="K532" s="118"/>
    </row>
    <row r="533" spans="1:11" x14ac:dyDescent="0.2">
      <c r="A533" s="13" t="s">
        <v>2035</v>
      </c>
      <c r="B533" s="74">
        <v>388</v>
      </c>
      <c r="C533" s="86"/>
      <c r="D533" s="37"/>
      <c r="E533" s="87"/>
      <c r="F533" s="93">
        <v>3</v>
      </c>
      <c r="G533" s="8">
        <v>8</v>
      </c>
      <c r="H533" s="94">
        <v>2</v>
      </c>
      <c r="I533" s="101"/>
      <c r="J533" s="102"/>
      <c r="K533" s="118"/>
    </row>
    <row r="534" spans="1:11" x14ac:dyDescent="0.2">
      <c r="A534" s="13" t="s">
        <v>2036</v>
      </c>
      <c r="B534" s="74">
        <v>428</v>
      </c>
      <c r="C534" s="86"/>
      <c r="D534" s="37"/>
      <c r="E534" s="87"/>
      <c r="F534" s="93">
        <v>3</v>
      </c>
      <c r="G534" s="8">
        <v>8</v>
      </c>
      <c r="H534" s="94">
        <v>2</v>
      </c>
      <c r="I534" s="101"/>
      <c r="J534" s="102"/>
      <c r="K534" s="118"/>
    </row>
    <row r="535" spans="1:11" x14ac:dyDescent="0.2">
      <c r="A535" s="13" t="s">
        <v>2037</v>
      </c>
      <c r="B535" s="74">
        <v>639</v>
      </c>
      <c r="C535" s="86"/>
      <c r="D535" s="37"/>
      <c r="E535" s="87"/>
      <c r="F535" s="93">
        <v>3</v>
      </c>
      <c r="G535" s="8">
        <v>8</v>
      </c>
      <c r="H535" s="94">
        <v>2</v>
      </c>
      <c r="I535" s="101"/>
      <c r="J535" s="102"/>
      <c r="K535" s="118"/>
    </row>
    <row r="536" spans="1:11" ht="31.5" x14ac:dyDescent="0.2">
      <c r="A536" s="11" t="s">
        <v>1000</v>
      </c>
      <c r="B536" s="72">
        <v>1092919</v>
      </c>
      <c r="C536" s="81"/>
      <c r="D536" s="37"/>
      <c r="E536" s="87"/>
      <c r="F536" s="92"/>
      <c r="H536" s="94"/>
      <c r="I536" s="97"/>
      <c r="J536" s="98"/>
      <c r="K536" s="113"/>
    </row>
    <row r="537" spans="1:11" ht="31.5" x14ac:dyDescent="0.2">
      <c r="A537" s="22" t="s">
        <v>134</v>
      </c>
      <c r="B537" s="73">
        <v>50143</v>
      </c>
      <c r="C537" s="85">
        <v>35</v>
      </c>
      <c r="D537" s="36">
        <f>SUM(D538:D540)</f>
        <v>88</v>
      </c>
      <c r="E537" s="88">
        <v>4</v>
      </c>
      <c r="F537" s="91">
        <f>SUM(F539:F541)</f>
        <v>22</v>
      </c>
      <c r="G537" s="24">
        <f>SUM(G539:G541)</f>
        <v>56</v>
      </c>
      <c r="H537" s="84"/>
      <c r="I537" s="99">
        <f>(C537+F537+1)*0.4</f>
        <v>23.200000000000003</v>
      </c>
      <c r="J537" s="100">
        <f>(D537+G537+1)*0.4</f>
        <v>58</v>
      </c>
      <c r="K537" s="115">
        <f>2*0.6</f>
        <v>1.2</v>
      </c>
    </row>
    <row r="538" spans="1:11" x14ac:dyDescent="0.2">
      <c r="A538" s="20" t="s">
        <v>135</v>
      </c>
      <c r="B538" s="73">
        <v>35846</v>
      </c>
      <c r="C538" s="85">
        <v>25</v>
      </c>
      <c r="D538" s="32">
        <v>63</v>
      </c>
      <c r="E538" s="84"/>
      <c r="F538" s="91"/>
      <c r="H538" s="94"/>
      <c r="I538" s="99"/>
      <c r="J538" s="100"/>
      <c r="K538" s="115"/>
    </row>
    <row r="539" spans="1:11" x14ac:dyDescent="0.2">
      <c r="A539" s="13" t="s">
        <v>1387</v>
      </c>
      <c r="B539" s="74">
        <v>35846</v>
      </c>
      <c r="C539" s="86"/>
      <c r="D539" s="37"/>
      <c r="E539" s="87"/>
      <c r="F539" s="93">
        <v>11</v>
      </c>
      <c r="G539" s="8">
        <v>28</v>
      </c>
      <c r="H539" s="94">
        <v>2</v>
      </c>
      <c r="I539" s="101"/>
      <c r="J539" s="102"/>
      <c r="K539" s="118"/>
    </row>
    <row r="540" spans="1:11" x14ac:dyDescent="0.2">
      <c r="A540" s="20" t="s">
        <v>136</v>
      </c>
      <c r="B540" s="73">
        <v>14297</v>
      </c>
      <c r="C540" s="85">
        <v>10</v>
      </c>
      <c r="D540" s="32">
        <v>25</v>
      </c>
      <c r="E540" s="84"/>
      <c r="F540" s="92"/>
      <c r="H540" s="94"/>
      <c r="I540" s="97"/>
      <c r="J540" s="98"/>
      <c r="K540" s="113"/>
    </row>
    <row r="541" spans="1:11" x14ac:dyDescent="0.2">
      <c r="A541" s="13" t="s">
        <v>2038</v>
      </c>
      <c r="B541" s="74">
        <v>14297</v>
      </c>
      <c r="C541" s="86"/>
      <c r="D541" s="37"/>
      <c r="E541" s="87"/>
      <c r="F541" s="93">
        <v>11</v>
      </c>
      <c r="G541" s="8">
        <v>28</v>
      </c>
      <c r="H541" s="94">
        <v>2</v>
      </c>
      <c r="I541" s="101"/>
      <c r="J541" s="102"/>
      <c r="K541" s="118"/>
    </row>
    <row r="542" spans="1:11" x14ac:dyDescent="0.2">
      <c r="A542" s="22" t="s">
        <v>383</v>
      </c>
      <c r="B542" s="73">
        <v>19755</v>
      </c>
      <c r="C542" s="85">
        <v>25</v>
      </c>
      <c r="D542" s="36">
        <f>SUM(D543:D567)</f>
        <v>64</v>
      </c>
      <c r="E542" s="88">
        <v>4</v>
      </c>
      <c r="F542" s="91">
        <f>SUM(F544:F570)</f>
        <v>72</v>
      </c>
      <c r="G542" s="24">
        <f>SUM(G544:G570)</f>
        <v>191</v>
      </c>
      <c r="H542" s="84"/>
      <c r="I542" s="99">
        <f>(C542+F542+1)*0.4</f>
        <v>39.200000000000003</v>
      </c>
      <c r="J542" s="100">
        <f>(D542+G542+1)*0.4</f>
        <v>102.4</v>
      </c>
      <c r="K542" s="115">
        <f>22*0.6</f>
        <v>13.2</v>
      </c>
    </row>
    <row r="543" spans="1:11" x14ac:dyDescent="0.2">
      <c r="A543" s="20" t="s">
        <v>785</v>
      </c>
      <c r="B543" s="73">
        <v>4681</v>
      </c>
      <c r="C543" s="85">
        <v>6</v>
      </c>
      <c r="D543" s="32">
        <v>15</v>
      </c>
      <c r="E543" s="84"/>
      <c r="F543" s="91"/>
      <c r="H543" s="94"/>
      <c r="I543" s="99"/>
      <c r="J543" s="100"/>
      <c r="K543" s="115"/>
    </row>
    <row r="544" spans="1:11" x14ac:dyDescent="0.2">
      <c r="A544" s="13" t="s">
        <v>2039</v>
      </c>
      <c r="B544" s="74">
        <v>2405</v>
      </c>
      <c r="C544" s="86"/>
      <c r="D544" s="37"/>
      <c r="E544" s="87"/>
      <c r="F544" s="93">
        <v>5</v>
      </c>
      <c r="G544" s="8">
        <v>13</v>
      </c>
      <c r="H544" s="94">
        <v>2</v>
      </c>
      <c r="I544" s="101"/>
      <c r="J544" s="102"/>
      <c r="K544" s="118"/>
    </row>
    <row r="545" spans="1:11" x14ac:dyDescent="0.2">
      <c r="A545" s="13" t="s">
        <v>2040</v>
      </c>
      <c r="B545" s="74">
        <v>2276</v>
      </c>
      <c r="C545" s="86"/>
      <c r="D545" s="37"/>
      <c r="E545" s="87"/>
      <c r="F545" s="93">
        <v>5</v>
      </c>
      <c r="G545" s="8">
        <v>13</v>
      </c>
      <c r="H545" s="94">
        <v>2</v>
      </c>
      <c r="I545" s="101"/>
      <c r="J545" s="102"/>
      <c r="K545" s="118"/>
    </row>
    <row r="546" spans="1:11" x14ac:dyDescent="0.2">
      <c r="A546" s="20" t="s">
        <v>576</v>
      </c>
      <c r="B546" s="73">
        <v>3217</v>
      </c>
      <c r="C546" s="85">
        <v>4</v>
      </c>
      <c r="D546" s="32">
        <v>10</v>
      </c>
      <c r="E546" s="84"/>
      <c r="F546" s="91"/>
      <c r="H546" s="94"/>
      <c r="I546" s="99"/>
      <c r="J546" s="100"/>
      <c r="K546" s="115"/>
    </row>
    <row r="547" spans="1:11" x14ac:dyDescent="0.2">
      <c r="A547" s="13" t="s">
        <v>2041</v>
      </c>
      <c r="B547" s="74">
        <v>318</v>
      </c>
      <c r="C547" s="86"/>
      <c r="D547" s="37"/>
      <c r="E547" s="87"/>
      <c r="F547" s="93">
        <v>3</v>
      </c>
      <c r="G547" s="8">
        <v>8</v>
      </c>
      <c r="H547" s="94">
        <v>2</v>
      </c>
      <c r="I547" s="101"/>
      <c r="J547" s="102"/>
      <c r="K547" s="118"/>
    </row>
    <row r="548" spans="1:11" x14ac:dyDescent="0.2">
      <c r="A548" s="13" t="s">
        <v>2042</v>
      </c>
      <c r="B548" s="74">
        <v>1652</v>
      </c>
      <c r="C548" s="86"/>
      <c r="D548" s="37"/>
      <c r="E548" s="87"/>
      <c r="F548" s="93">
        <v>3</v>
      </c>
      <c r="G548" s="8">
        <v>8</v>
      </c>
      <c r="H548" s="94">
        <v>2</v>
      </c>
      <c r="I548" s="101"/>
      <c r="J548" s="102"/>
      <c r="K548" s="118"/>
    </row>
    <row r="549" spans="1:11" x14ac:dyDescent="0.2">
      <c r="A549" s="13" t="s">
        <v>2043</v>
      </c>
      <c r="B549" s="74">
        <v>440</v>
      </c>
      <c r="C549" s="86"/>
      <c r="D549" s="37"/>
      <c r="E549" s="87"/>
      <c r="F549" s="93">
        <v>3</v>
      </c>
      <c r="G549" s="8">
        <v>8</v>
      </c>
      <c r="H549" s="94">
        <v>2</v>
      </c>
      <c r="I549" s="101"/>
      <c r="J549" s="102"/>
      <c r="K549" s="118"/>
    </row>
    <row r="550" spans="1:11" x14ac:dyDescent="0.2">
      <c r="A550" s="13" t="s">
        <v>2044</v>
      </c>
      <c r="B550" s="74">
        <v>305</v>
      </c>
      <c r="C550" s="86"/>
      <c r="D550" s="37"/>
      <c r="E550" s="87"/>
      <c r="F550" s="93">
        <v>3</v>
      </c>
      <c r="G550" s="8">
        <v>8</v>
      </c>
      <c r="H550" s="94">
        <v>2</v>
      </c>
      <c r="I550" s="101"/>
      <c r="J550" s="102"/>
      <c r="K550" s="118"/>
    </row>
    <row r="551" spans="1:11" x14ac:dyDescent="0.2">
      <c r="A551" s="13" t="s">
        <v>2045</v>
      </c>
      <c r="B551" s="74">
        <v>502</v>
      </c>
      <c r="C551" s="86"/>
      <c r="D551" s="37"/>
      <c r="E551" s="87"/>
      <c r="F551" s="93">
        <v>3</v>
      </c>
      <c r="G551" s="8">
        <v>8</v>
      </c>
      <c r="H551" s="94">
        <v>2</v>
      </c>
      <c r="I551" s="101"/>
      <c r="J551" s="102"/>
      <c r="K551" s="118"/>
    </row>
    <row r="552" spans="1:11" x14ac:dyDescent="0.2">
      <c r="A552" s="20" t="s">
        <v>701</v>
      </c>
      <c r="B552" s="73">
        <v>2238</v>
      </c>
      <c r="C552" s="85">
        <v>3</v>
      </c>
      <c r="D552" s="32">
        <v>8</v>
      </c>
      <c r="E552" s="84"/>
      <c r="F552" s="91"/>
      <c r="H552" s="94"/>
      <c r="I552" s="99"/>
      <c r="J552" s="100"/>
      <c r="K552" s="115"/>
    </row>
    <row r="553" spans="1:11" x14ac:dyDescent="0.2">
      <c r="A553" s="13" t="s">
        <v>2046</v>
      </c>
      <c r="B553" s="74">
        <v>636</v>
      </c>
      <c r="C553" s="86"/>
      <c r="D553" s="37"/>
      <c r="E553" s="87"/>
      <c r="F553" s="93">
        <v>3</v>
      </c>
      <c r="G553" s="8">
        <v>8</v>
      </c>
      <c r="H553" s="94">
        <v>2</v>
      </c>
      <c r="I553" s="101"/>
      <c r="J553" s="102"/>
      <c r="K553" s="118"/>
    </row>
    <row r="554" spans="1:11" x14ac:dyDescent="0.2">
      <c r="A554" s="13" t="s">
        <v>2047</v>
      </c>
      <c r="B554" s="74">
        <v>237</v>
      </c>
      <c r="C554" s="86"/>
      <c r="D554" s="37"/>
      <c r="E554" s="87"/>
      <c r="F554" s="93">
        <v>3</v>
      </c>
      <c r="G554" s="8">
        <v>8</v>
      </c>
      <c r="H554" s="94">
        <v>2</v>
      </c>
      <c r="I554" s="101"/>
      <c r="J554" s="102"/>
      <c r="K554" s="118"/>
    </row>
    <row r="555" spans="1:11" x14ac:dyDescent="0.2">
      <c r="A555" s="13" t="s">
        <v>2048</v>
      </c>
      <c r="B555" s="74">
        <v>431</v>
      </c>
      <c r="C555" s="86"/>
      <c r="D555" s="37"/>
      <c r="E555" s="87"/>
      <c r="F555" s="93">
        <v>3</v>
      </c>
      <c r="G555" s="8">
        <v>8</v>
      </c>
      <c r="H555" s="94">
        <v>2</v>
      </c>
      <c r="I555" s="101"/>
      <c r="J555" s="102"/>
      <c r="K555" s="118"/>
    </row>
    <row r="556" spans="1:11" x14ac:dyDescent="0.2">
      <c r="A556" s="13" t="s">
        <v>2049</v>
      </c>
      <c r="B556" s="74">
        <v>284</v>
      </c>
      <c r="C556" s="86"/>
      <c r="D556" s="37"/>
      <c r="E556" s="87"/>
      <c r="F556" s="93">
        <v>3</v>
      </c>
      <c r="G556" s="8">
        <v>8</v>
      </c>
      <c r="H556" s="94">
        <v>2</v>
      </c>
      <c r="I556" s="101"/>
      <c r="J556" s="102"/>
      <c r="K556" s="118"/>
    </row>
    <row r="557" spans="1:11" x14ac:dyDescent="0.2">
      <c r="A557" s="13" t="s">
        <v>2050</v>
      </c>
      <c r="B557" s="74">
        <v>650</v>
      </c>
      <c r="C557" s="86"/>
      <c r="D557" s="37"/>
      <c r="E557" s="87"/>
      <c r="F557" s="93">
        <v>3</v>
      </c>
      <c r="G557" s="8">
        <v>8</v>
      </c>
      <c r="H557" s="94">
        <v>2</v>
      </c>
      <c r="I557" s="101"/>
      <c r="J557" s="102"/>
      <c r="K557" s="118"/>
    </row>
    <row r="558" spans="1:11" x14ac:dyDescent="0.2">
      <c r="A558" s="20" t="s">
        <v>44</v>
      </c>
      <c r="B558" s="73">
        <v>2700</v>
      </c>
      <c r="C558" s="85">
        <v>3</v>
      </c>
      <c r="D558" s="32">
        <v>8</v>
      </c>
      <c r="E558" s="84"/>
      <c r="F558" s="91"/>
      <c r="H558" s="94"/>
      <c r="I558" s="99"/>
      <c r="J558" s="100"/>
      <c r="K558" s="115"/>
    </row>
    <row r="559" spans="1:11" x14ac:dyDescent="0.2">
      <c r="A559" s="13" t="s">
        <v>2051</v>
      </c>
      <c r="B559" s="74">
        <v>392</v>
      </c>
      <c r="C559" s="86"/>
      <c r="D559" s="37"/>
      <c r="E559" s="87"/>
      <c r="F559" s="93">
        <v>3</v>
      </c>
      <c r="G559" s="8">
        <v>8</v>
      </c>
      <c r="H559" s="94">
        <v>2</v>
      </c>
      <c r="I559" s="101"/>
      <c r="J559" s="102"/>
      <c r="K559" s="118"/>
    </row>
    <row r="560" spans="1:11" x14ac:dyDescent="0.2">
      <c r="A560" s="13" t="s">
        <v>2052</v>
      </c>
      <c r="B560" s="74">
        <v>1049</v>
      </c>
      <c r="C560" s="86"/>
      <c r="D560" s="37"/>
      <c r="E560" s="87"/>
      <c r="F560" s="93">
        <v>3</v>
      </c>
      <c r="G560" s="8">
        <v>8</v>
      </c>
      <c r="H560" s="94">
        <v>2</v>
      </c>
      <c r="I560" s="101"/>
      <c r="J560" s="102"/>
      <c r="K560" s="118"/>
    </row>
    <row r="561" spans="1:11" x14ac:dyDescent="0.2">
      <c r="A561" s="13" t="s">
        <v>2053</v>
      </c>
      <c r="B561" s="74">
        <v>870</v>
      </c>
      <c r="C561" s="86"/>
      <c r="D561" s="37"/>
      <c r="E561" s="87"/>
      <c r="F561" s="93">
        <v>3</v>
      </c>
      <c r="G561" s="8">
        <v>8</v>
      </c>
      <c r="H561" s="94">
        <v>2</v>
      </c>
      <c r="I561" s="101"/>
      <c r="J561" s="102"/>
      <c r="K561" s="118"/>
    </row>
    <row r="562" spans="1:11" x14ac:dyDescent="0.2">
      <c r="A562" s="13" t="s">
        <v>2054</v>
      </c>
      <c r="B562" s="74">
        <v>389</v>
      </c>
      <c r="C562" s="86"/>
      <c r="D562" s="37"/>
      <c r="E562" s="87"/>
      <c r="F562" s="93">
        <v>3</v>
      </c>
      <c r="G562" s="8">
        <v>8</v>
      </c>
      <c r="H562" s="94">
        <v>2</v>
      </c>
      <c r="I562" s="101"/>
      <c r="J562" s="102"/>
      <c r="K562" s="118"/>
    </row>
    <row r="563" spans="1:11" x14ac:dyDescent="0.2">
      <c r="A563" s="20" t="s">
        <v>100</v>
      </c>
      <c r="B563" s="73">
        <v>2045</v>
      </c>
      <c r="C563" s="85">
        <v>3</v>
      </c>
      <c r="D563" s="32">
        <v>8</v>
      </c>
      <c r="E563" s="84"/>
      <c r="F563" s="91"/>
      <c r="H563" s="94"/>
      <c r="I563" s="99"/>
      <c r="J563" s="100"/>
      <c r="K563" s="115"/>
    </row>
    <row r="564" spans="1:11" x14ac:dyDescent="0.2">
      <c r="A564" s="13" t="s">
        <v>2055</v>
      </c>
      <c r="B564" s="74">
        <v>350</v>
      </c>
      <c r="C564" s="86"/>
      <c r="D564" s="37"/>
      <c r="E564" s="87"/>
      <c r="F564" s="93">
        <v>3</v>
      </c>
      <c r="G564" s="8">
        <v>8</v>
      </c>
      <c r="H564" s="94">
        <v>2</v>
      </c>
      <c r="I564" s="101"/>
      <c r="J564" s="102"/>
      <c r="K564" s="118"/>
    </row>
    <row r="565" spans="1:11" x14ac:dyDescent="0.2">
      <c r="A565" s="13" t="s">
        <v>2056</v>
      </c>
      <c r="B565" s="74">
        <v>326</v>
      </c>
      <c r="C565" s="86"/>
      <c r="D565" s="37"/>
      <c r="E565" s="87"/>
      <c r="F565" s="93">
        <v>3</v>
      </c>
      <c r="G565" s="8">
        <v>8</v>
      </c>
      <c r="H565" s="94">
        <v>2</v>
      </c>
      <c r="I565" s="101"/>
      <c r="J565" s="102"/>
      <c r="K565" s="118"/>
    </row>
    <row r="566" spans="1:11" x14ac:dyDescent="0.2">
      <c r="A566" s="13" t="s">
        <v>2057</v>
      </c>
      <c r="B566" s="74">
        <v>1369</v>
      </c>
      <c r="C566" s="86"/>
      <c r="D566" s="37"/>
      <c r="E566" s="87"/>
      <c r="F566" s="93">
        <v>3</v>
      </c>
      <c r="G566" s="8">
        <v>8</v>
      </c>
      <c r="H566" s="94">
        <v>2</v>
      </c>
      <c r="I566" s="101"/>
      <c r="J566" s="102"/>
      <c r="K566" s="118"/>
    </row>
    <row r="567" spans="1:11" x14ac:dyDescent="0.2">
      <c r="A567" s="20" t="s">
        <v>512</v>
      </c>
      <c r="B567" s="73">
        <v>4874</v>
      </c>
      <c r="C567" s="85">
        <v>6</v>
      </c>
      <c r="D567" s="32">
        <v>15</v>
      </c>
      <c r="E567" s="84"/>
      <c r="F567" s="91"/>
      <c r="H567" s="94"/>
      <c r="I567" s="99"/>
      <c r="J567" s="100"/>
      <c r="K567" s="115"/>
    </row>
    <row r="568" spans="1:11" x14ac:dyDescent="0.2">
      <c r="A568" s="13" t="s">
        <v>1406</v>
      </c>
      <c r="B568" s="74">
        <v>3262</v>
      </c>
      <c r="C568" s="86"/>
      <c r="D568" s="37"/>
      <c r="E568" s="87"/>
      <c r="F568" s="93">
        <v>5</v>
      </c>
      <c r="G568" s="8">
        <v>13</v>
      </c>
      <c r="H568" s="94">
        <v>2</v>
      </c>
      <c r="I568" s="101"/>
      <c r="J568" s="102"/>
      <c r="K568" s="118"/>
    </row>
    <row r="569" spans="1:11" x14ac:dyDescent="0.2">
      <c r="A569" s="13" t="s">
        <v>2058</v>
      </c>
      <c r="B569" s="74">
        <v>768</v>
      </c>
      <c r="C569" s="86"/>
      <c r="D569" s="37"/>
      <c r="E569" s="87"/>
      <c r="F569" s="93">
        <v>3</v>
      </c>
      <c r="G569" s="8">
        <v>8</v>
      </c>
      <c r="H569" s="94">
        <v>2</v>
      </c>
      <c r="I569" s="101"/>
      <c r="J569" s="102"/>
      <c r="K569" s="118"/>
    </row>
    <row r="570" spans="1:11" x14ac:dyDescent="0.2">
      <c r="A570" s="13" t="s">
        <v>2059</v>
      </c>
      <c r="B570" s="74">
        <v>844</v>
      </c>
      <c r="C570" s="86"/>
      <c r="D570" s="37"/>
      <c r="E570" s="87"/>
      <c r="F570" s="93">
        <v>3</v>
      </c>
      <c r="G570" s="8">
        <v>8</v>
      </c>
      <c r="H570" s="94">
        <v>2</v>
      </c>
      <c r="I570" s="101"/>
      <c r="J570" s="102"/>
      <c r="K570" s="118"/>
    </row>
    <row r="571" spans="1:11" x14ac:dyDescent="0.2">
      <c r="A571" s="22" t="s">
        <v>513</v>
      </c>
      <c r="B571" s="73">
        <v>44935</v>
      </c>
      <c r="C571" s="85">
        <v>29</v>
      </c>
      <c r="D571" s="36">
        <f>SUM(D572:D581)</f>
        <v>73</v>
      </c>
      <c r="E571" s="88">
        <v>4</v>
      </c>
      <c r="F571" s="91">
        <f>SUM(F573:F583)</f>
        <v>49</v>
      </c>
      <c r="G571" s="24">
        <f>SUM(G573:G583)</f>
        <v>127</v>
      </c>
      <c r="H571" s="84"/>
      <c r="I571" s="99">
        <f>(C571+F571+1)*0.4</f>
        <v>31.6</v>
      </c>
      <c r="J571" s="100">
        <f>(D571+G571+1)*0.4</f>
        <v>80.400000000000006</v>
      </c>
      <c r="K571" s="115">
        <f>9*0.6</f>
        <v>5.3999999999999995</v>
      </c>
    </row>
    <row r="572" spans="1:11" x14ac:dyDescent="0.2">
      <c r="A572" s="20" t="s">
        <v>514</v>
      </c>
      <c r="B572" s="73">
        <v>5873</v>
      </c>
      <c r="C572" s="85">
        <v>4</v>
      </c>
      <c r="D572" s="32">
        <v>10</v>
      </c>
      <c r="E572" s="84"/>
      <c r="F572" s="91"/>
      <c r="H572" s="94"/>
      <c r="I572" s="99"/>
      <c r="J572" s="100"/>
      <c r="K572" s="115"/>
    </row>
    <row r="573" spans="1:11" x14ac:dyDescent="0.2">
      <c r="A573" s="13" t="s">
        <v>2060</v>
      </c>
      <c r="B573" s="74">
        <v>3210</v>
      </c>
      <c r="C573" s="86"/>
      <c r="D573" s="37"/>
      <c r="E573" s="87"/>
      <c r="F573" s="93">
        <v>5</v>
      </c>
      <c r="G573" s="8">
        <v>13</v>
      </c>
      <c r="H573" s="94">
        <v>2</v>
      </c>
      <c r="I573" s="101"/>
      <c r="J573" s="102"/>
      <c r="K573" s="118"/>
    </row>
    <row r="574" spans="1:11" x14ac:dyDescent="0.2">
      <c r="A574" s="13" t="s">
        <v>2061</v>
      </c>
      <c r="B574" s="74">
        <v>2218</v>
      </c>
      <c r="C574" s="86"/>
      <c r="D574" s="37"/>
      <c r="E574" s="87"/>
      <c r="F574" s="93">
        <v>5</v>
      </c>
      <c r="G574" s="8">
        <v>13</v>
      </c>
      <c r="H574" s="94">
        <v>2</v>
      </c>
      <c r="I574" s="101"/>
      <c r="J574" s="102"/>
      <c r="K574" s="118"/>
    </row>
    <row r="575" spans="1:11" x14ac:dyDescent="0.2">
      <c r="A575" s="13" t="s">
        <v>2062</v>
      </c>
      <c r="B575" s="74">
        <v>445</v>
      </c>
      <c r="C575" s="86"/>
      <c r="D575" s="37"/>
      <c r="E575" s="87"/>
      <c r="F575" s="93">
        <v>3</v>
      </c>
      <c r="G575" s="8">
        <v>8</v>
      </c>
      <c r="H575" s="94">
        <v>2</v>
      </c>
      <c r="I575" s="101"/>
      <c r="J575" s="102"/>
      <c r="K575" s="118"/>
    </row>
    <row r="576" spans="1:11" x14ac:dyDescent="0.2">
      <c r="A576" s="20" t="s">
        <v>891</v>
      </c>
      <c r="B576" s="73">
        <v>29996</v>
      </c>
      <c r="C576" s="85">
        <v>19</v>
      </c>
      <c r="D576" s="32">
        <v>48</v>
      </c>
      <c r="E576" s="84"/>
      <c r="F576" s="91"/>
      <c r="H576" s="94"/>
      <c r="I576" s="99"/>
      <c r="J576" s="100"/>
      <c r="K576" s="115"/>
    </row>
    <row r="577" spans="1:11" x14ac:dyDescent="0.2">
      <c r="A577" s="13" t="s">
        <v>2063</v>
      </c>
      <c r="B577" s="74">
        <v>11876</v>
      </c>
      <c r="C577" s="86"/>
      <c r="D577" s="37"/>
      <c r="E577" s="87"/>
      <c r="F577" s="93">
        <v>11</v>
      </c>
      <c r="G577" s="8">
        <v>28</v>
      </c>
      <c r="H577" s="94">
        <v>2</v>
      </c>
      <c r="I577" s="101"/>
      <c r="J577" s="102"/>
      <c r="K577" s="118"/>
    </row>
    <row r="578" spans="1:11" x14ac:dyDescent="0.2">
      <c r="A578" s="13" t="s">
        <v>2064</v>
      </c>
      <c r="B578" s="74">
        <v>4626</v>
      </c>
      <c r="C578" s="86"/>
      <c r="D578" s="37"/>
      <c r="E578" s="87"/>
      <c r="F578" s="93">
        <v>5</v>
      </c>
      <c r="G578" s="8">
        <v>13</v>
      </c>
      <c r="H578" s="94">
        <v>2</v>
      </c>
      <c r="I578" s="101"/>
      <c r="J578" s="102"/>
      <c r="K578" s="118"/>
    </row>
    <row r="579" spans="1:11" x14ac:dyDescent="0.2">
      <c r="A579" s="13" t="s">
        <v>2065</v>
      </c>
      <c r="B579" s="74">
        <v>4088</v>
      </c>
      <c r="C579" s="86"/>
      <c r="D579" s="37"/>
      <c r="E579" s="87"/>
      <c r="F579" s="93">
        <v>5</v>
      </c>
      <c r="G579" s="8">
        <v>13</v>
      </c>
      <c r="H579" s="94">
        <v>2</v>
      </c>
      <c r="I579" s="101"/>
      <c r="J579" s="102"/>
      <c r="K579" s="118"/>
    </row>
    <row r="580" spans="1:11" x14ac:dyDescent="0.2">
      <c r="A580" s="13" t="s">
        <v>2066</v>
      </c>
      <c r="B580" s="74">
        <v>9406</v>
      </c>
      <c r="C580" s="86"/>
      <c r="D580" s="37"/>
      <c r="E580" s="87"/>
      <c r="F580" s="93">
        <v>5</v>
      </c>
      <c r="G580" s="8">
        <v>13</v>
      </c>
      <c r="H580" s="94">
        <v>2</v>
      </c>
      <c r="I580" s="101"/>
      <c r="J580" s="102"/>
      <c r="K580" s="118"/>
    </row>
    <row r="581" spans="1:11" x14ac:dyDescent="0.2">
      <c r="A581" s="20" t="s">
        <v>950</v>
      </c>
      <c r="B581" s="73">
        <v>9066</v>
      </c>
      <c r="C581" s="85">
        <v>6</v>
      </c>
      <c r="D581" s="32">
        <v>15</v>
      </c>
      <c r="E581" s="84"/>
      <c r="F581" s="91"/>
      <c r="H581" s="94"/>
      <c r="I581" s="99"/>
      <c r="J581" s="100"/>
      <c r="K581" s="115"/>
    </row>
    <row r="582" spans="1:11" x14ac:dyDescent="0.2">
      <c r="A582" s="13" t="s">
        <v>2067</v>
      </c>
      <c r="B582" s="74">
        <v>2409</v>
      </c>
      <c r="C582" s="86"/>
      <c r="D582" s="37"/>
      <c r="E582" s="87"/>
      <c r="F582" s="93">
        <v>5</v>
      </c>
      <c r="G582" s="8">
        <v>13</v>
      </c>
      <c r="H582" s="94">
        <v>2</v>
      </c>
      <c r="I582" s="101"/>
      <c r="J582" s="102"/>
      <c r="K582" s="118"/>
    </row>
    <row r="583" spans="1:11" x14ac:dyDescent="0.2">
      <c r="A583" s="13" t="s">
        <v>2068</v>
      </c>
      <c r="B583" s="74">
        <v>6657</v>
      </c>
      <c r="C583" s="86"/>
      <c r="D583" s="37"/>
      <c r="E583" s="87"/>
      <c r="F583" s="93">
        <v>5</v>
      </c>
      <c r="G583" s="8">
        <v>13</v>
      </c>
      <c r="H583" s="94">
        <v>2</v>
      </c>
      <c r="I583" s="101"/>
      <c r="J583" s="102"/>
      <c r="K583" s="118"/>
    </row>
    <row r="584" spans="1:11" ht="31.5" x14ac:dyDescent="0.2">
      <c r="A584" s="22" t="s">
        <v>1344</v>
      </c>
      <c r="B584" s="73">
        <v>45561</v>
      </c>
      <c r="C584" s="85">
        <v>29</v>
      </c>
      <c r="D584" s="36">
        <f>SUM(D585:D592)</f>
        <v>73</v>
      </c>
      <c r="E584" s="88">
        <v>4</v>
      </c>
      <c r="F584" s="91">
        <f>SUM(F586:F595)</f>
        <v>38</v>
      </c>
      <c r="G584" s="24">
        <f>SUM(G586:G595)</f>
        <v>99</v>
      </c>
      <c r="H584" s="84"/>
      <c r="I584" s="99">
        <f>(C584+F584+1)*0.4</f>
        <v>27.200000000000003</v>
      </c>
      <c r="J584" s="100">
        <f>(D584+G584+1)*0.4</f>
        <v>69.2</v>
      </c>
      <c r="K584" s="115">
        <f>8*0.6</f>
        <v>4.8</v>
      </c>
    </row>
    <row r="585" spans="1:11" x14ac:dyDescent="0.2">
      <c r="A585" s="20" t="s">
        <v>951</v>
      </c>
      <c r="B585" s="73">
        <v>9910</v>
      </c>
      <c r="C585" s="85">
        <v>6</v>
      </c>
      <c r="D585" s="32">
        <v>15</v>
      </c>
      <c r="E585" s="84"/>
      <c r="F585" s="91"/>
      <c r="H585" s="94"/>
      <c r="I585" s="99"/>
      <c r="J585" s="100"/>
      <c r="K585" s="115"/>
    </row>
    <row r="586" spans="1:11" x14ac:dyDescent="0.2">
      <c r="A586" s="13" t="s">
        <v>2069</v>
      </c>
      <c r="B586" s="74">
        <v>8377</v>
      </c>
      <c r="C586" s="86"/>
      <c r="D586" s="37"/>
      <c r="E586" s="87"/>
      <c r="F586" s="93">
        <v>5</v>
      </c>
      <c r="G586" s="8">
        <v>13</v>
      </c>
      <c r="H586" s="94">
        <v>2</v>
      </c>
      <c r="I586" s="101"/>
      <c r="J586" s="102"/>
      <c r="K586" s="118"/>
    </row>
    <row r="587" spans="1:11" x14ac:dyDescent="0.2">
      <c r="A587" s="13" t="s">
        <v>2070</v>
      </c>
      <c r="B587" s="74">
        <v>1533</v>
      </c>
      <c r="C587" s="86"/>
      <c r="D587" s="37"/>
      <c r="E587" s="87"/>
      <c r="F587" s="93">
        <v>3</v>
      </c>
      <c r="G587" s="8">
        <v>8</v>
      </c>
      <c r="H587" s="94">
        <v>2</v>
      </c>
      <c r="I587" s="101"/>
      <c r="J587" s="102"/>
      <c r="K587" s="118"/>
    </row>
    <row r="588" spans="1:11" x14ac:dyDescent="0.2">
      <c r="A588" s="20" t="s">
        <v>660</v>
      </c>
      <c r="B588" s="73">
        <v>24867</v>
      </c>
      <c r="C588" s="85">
        <v>16</v>
      </c>
      <c r="D588" s="32">
        <v>40</v>
      </c>
      <c r="E588" s="84"/>
      <c r="F588" s="91"/>
      <c r="H588" s="94"/>
      <c r="I588" s="99"/>
      <c r="J588" s="100"/>
      <c r="K588" s="115"/>
    </row>
    <row r="589" spans="1:11" x14ac:dyDescent="0.2">
      <c r="A589" s="13" t="s">
        <v>2071</v>
      </c>
      <c r="B589" s="74">
        <v>1990</v>
      </c>
      <c r="C589" s="86"/>
      <c r="D589" s="37"/>
      <c r="E589" s="87"/>
      <c r="F589" s="93">
        <v>3</v>
      </c>
      <c r="G589" s="8">
        <v>8</v>
      </c>
      <c r="H589" s="94">
        <v>2</v>
      </c>
      <c r="I589" s="101"/>
      <c r="J589" s="102"/>
      <c r="K589" s="118"/>
    </row>
    <row r="590" spans="1:11" x14ac:dyDescent="0.2">
      <c r="A590" s="13" t="s">
        <v>2072</v>
      </c>
      <c r="B590" s="74">
        <v>5882</v>
      </c>
      <c r="C590" s="86"/>
      <c r="D590" s="37"/>
      <c r="E590" s="87"/>
      <c r="F590" s="93">
        <v>5</v>
      </c>
      <c r="G590" s="8">
        <v>13</v>
      </c>
      <c r="H590" s="94">
        <v>2</v>
      </c>
      <c r="I590" s="101"/>
      <c r="J590" s="102"/>
      <c r="K590" s="118"/>
    </row>
    <row r="591" spans="1:11" x14ac:dyDescent="0.2">
      <c r="A591" s="13" t="s">
        <v>2073</v>
      </c>
      <c r="B591" s="74">
        <v>16995</v>
      </c>
      <c r="C591" s="86"/>
      <c r="D591" s="37"/>
      <c r="E591" s="87"/>
      <c r="F591" s="93">
        <v>11</v>
      </c>
      <c r="G591" s="8">
        <v>28</v>
      </c>
      <c r="H591" s="94">
        <v>2</v>
      </c>
      <c r="I591" s="101"/>
      <c r="J591" s="102"/>
      <c r="K591" s="118"/>
    </row>
    <row r="592" spans="1:11" x14ac:dyDescent="0.2">
      <c r="A592" s="20" t="s">
        <v>664</v>
      </c>
      <c r="B592" s="73">
        <v>10784</v>
      </c>
      <c r="C592" s="85">
        <v>7</v>
      </c>
      <c r="D592" s="32">
        <v>18</v>
      </c>
      <c r="E592" s="84"/>
      <c r="F592" s="91"/>
      <c r="H592" s="94"/>
      <c r="I592" s="99"/>
      <c r="J592" s="100"/>
      <c r="K592" s="115"/>
    </row>
    <row r="593" spans="1:11" x14ac:dyDescent="0.2">
      <c r="A593" s="13" t="s">
        <v>2074</v>
      </c>
      <c r="B593" s="74">
        <v>7846</v>
      </c>
      <c r="C593" s="86"/>
      <c r="D593" s="37"/>
      <c r="E593" s="87"/>
      <c r="F593" s="93">
        <v>5</v>
      </c>
      <c r="G593" s="8">
        <v>13</v>
      </c>
      <c r="H593" s="94">
        <v>2</v>
      </c>
      <c r="I593" s="101"/>
      <c r="J593" s="102"/>
      <c r="K593" s="118"/>
    </row>
    <row r="594" spans="1:11" x14ac:dyDescent="0.2">
      <c r="A594" s="13" t="s">
        <v>2030</v>
      </c>
      <c r="B594" s="74">
        <v>1074</v>
      </c>
      <c r="C594" s="86"/>
      <c r="D594" s="37"/>
      <c r="E594" s="87"/>
      <c r="F594" s="93">
        <v>3</v>
      </c>
      <c r="G594" s="8">
        <v>8</v>
      </c>
      <c r="H594" s="94">
        <v>2</v>
      </c>
      <c r="I594" s="101"/>
      <c r="J594" s="102"/>
      <c r="K594" s="118"/>
    </row>
    <row r="595" spans="1:11" x14ac:dyDescent="0.2">
      <c r="A595" s="13" t="s">
        <v>2075</v>
      </c>
      <c r="B595" s="74">
        <v>1864</v>
      </c>
      <c r="C595" s="86"/>
      <c r="D595" s="37"/>
      <c r="E595" s="87"/>
      <c r="F595" s="93">
        <v>3</v>
      </c>
      <c r="G595" s="8">
        <v>8</v>
      </c>
      <c r="H595" s="94">
        <v>2</v>
      </c>
      <c r="I595" s="101"/>
      <c r="J595" s="102"/>
      <c r="K595" s="118"/>
    </row>
    <row r="596" spans="1:11" x14ac:dyDescent="0.2">
      <c r="A596" s="22" t="s">
        <v>902</v>
      </c>
      <c r="B596" s="73">
        <v>55358</v>
      </c>
      <c r="C596" s="85">
        <v>35</v>
      </c>
      <c r="D596" s="36">
        <f>SUM(D597:D609)</f>
        <v>88</v>
      </c>
      <c r="E596" s="88">
        <v>4</v>
      </c>
      <c r="F596" s="91">
        <f>SUM(F598:F613)</f>
        <v>66</v>
      </c>
      <c r="G596" s="24">
        <f>SUM(G598:G613)</f>
        <v>172</v>
      </c>
      <c r="H596" s="84"/>
      <c r="I596" s="99">
        <f>(C596+F596+1)*0.4</f>
        <v>40.800000000000004</v>
      </c>
      <c r="J596" s="100">
        <f>(D596+G596+1)*0.4</f>
        <v>104.4</v>
      </c>
      <c r="K596" s="115">
        <f>14*0.6</f>
        <v>8.4</v>
      </c>
    </row>
    <row r="597" spans="1:11" x14ac:dyDescent="0.2">
      <c r="A597" s="20" t="s">
        <v>903</v>
      </c>
      <c r="B597" s="73">
        <v>9578</v>
      </c>
      <c r="C597" s="85">
        <v>6</v>
      </c>
      <c r="D597" s="32">
        <v>15</v>
      </c>
      <c r="E597" s="84"/>
      <c r="F597" s="91"/>
      <c r="H597" s="94"/>
      <c r="I597" s="99"/>
      <c r="J597" s="100"/>
      <c r="K597" s="115"/>
    </row>
    <row r="598" spans="1:11" x14ac:dyDescent="0.2">
      <c r="A598" s="13" t="s">
        <v>1630</v>
      </c>
      <c r="B598" s="74">
        <v>2152</v>
      </c>
      <c r="C598" s="86"/>
      <c r="D598" s="37"/>
      <c r="E598" s="87"/>
      <c r="F598" s="93">
        <v>5</v>
      </c>
      <c r="G598" s="8">
        <v>13</v>
      </c>
      <c r="H598" s="94">
        <v>2</v>
      </c>
      <c r="I598" s="101"/>
      <c r="J598" s="102"/>
      <c r="K598" s="118"/>
    </row>
    <row r="599" spans="1:11" x14ac:dyDescent="0.2">
      <c r="A599" s="13" t="s">
        <v>2076</v>
      </c>
      <c r="B599" s="74">
        <v>4115</v>
      </c>
      <c r="C599" s="86"/>
      <c r="D599" s="37"/>
      <c r="E599" s="87"/>
      <c r="F599" s="93">
        <v>5</v>
      </c>
      <c r="G599" s="8">
        <v>13</v>
      </c>
      <c r="H599" s="94">
        <v>2</v>
      </c>
      <c r="I599" s="101"/>
      <c r="J599" s="102"/>
      <c r="K599" s="118"/>
    </row>
    <row r="600" spans="1:11" x14ac:dyDescent="0.2">
      <c r="A600" s="13" t="s">
        <v>2077</v>
      </c>
      <c r="B600" s="74">
        <v>726</v>
      </c>
      <c r="C600" s="86"/>
      <c r="D600" s="37"/>
      <c r="E600" s="87"/>
      <c r="F600" s="93">
        <v>3</v>
      </c>
      <c r="G600" s="8">
        <v>8</v>
      </c>
      <c r="H600" s="94">
        <v>2</v>
      </c>
      <c r="I600" s="101"/>
      <c r="J600" s="102"/>
      <c r="K600" s="118"/>
    </row>
    <row r="601" spans="1:11" x14ac:dyDescent="0.2">
      <c r="A601" s="13" t="s">
        <v>2078</v>
      </c>
      <c r="B601" s="74">
        <v>351</v>
      </c>
      <c r="C601" s="86"/>
      <c r="D601" s="37"/>
      <c r="E601" s="87"/>
      <c r="F601" s="93">
        <v>3</v>
      </c>
      <c r="G601" s="8">
        <v>8</v>
      </c>
      <c r="H601" s="94">
        <v>2</v>
      </c>
      <c r="I601" s="101"/>
      <c r="J601" s="102"/>
      <c r="K601" s="118"/>
    </row>
    <row r="602" spans="1:11" x14ac:dyDescent="0.2">
      <c r="A602" s="13" t="s">
        <v>2079</v>
      </c>
      <c r="B602" s="74">
        <v>651</v>
      </c>
      <c r="C602" s="86"/>
      <c r="D602" s="37"/>
      <c r="E602" s="87"/>
      <c r="F602" s="93">
        <v>3</v>
      </c>
      <c r="G602" s="8">
        <v>8</v>
      </c>
      <c r="H602" s="94">
        <v>2</v>
      </c>
      <c r="I602" s="101"/>
      <c r="J602" s="102"/>
      <c r="K602" s="118"/>
    </row>
    <row r="603" spans="1:11" x14ac:dyDescent="0.2">
      <c r="A603" s="13" t="s">
        <v>2080</v>
      </c>
      <c r="B603" s="74">
        <v>1583</v>
      </c>
      <c r="C603" s="86"/>
      <c r="D603" s="37"/>
      <c r="E603" s="87"/>
      <c r="F603" s="93">
        <v>3</v>
      </c>
      <c r="G603" s="8">
        <v>8</v>
      </c>
      <c r="H603" s="94">
        <v>2</v>
      </c>
      <c r="I603" s="101"/>
      <c r="J603" s="102"/>
      <c r="K603" s="118"/>
    </row>
    <row r="604" spans="1:11" x14ac:dyDescent="0.2">
      <c r="A604" s="20" t="s">
        <v>896</v>
      </c>
      <c r="B604" s="73">
        <v>28630</v>
      </c>
      <c r="C604" s="85">
        <v>18</v>
      </c>
      <c r="D604" s="32">
        <v>45</v>
      </c>
      <c r="E604" s="84"/>
      <c r="F604" s="91"/>
      <c r="H604" s="94"/>
      <c r="I604" s="99"/>
      <c r="J604" s="100"/>
      <c r="K604" s="115"/>
    </row>
    <row r="605" spans="1:11" x14ac:dyDescent="0.2">
      <c r="A605" s="13" t="s">
        <v>2081</v>
      </c>
      <c r="B605" s="74">
        <v>19602</v>
      </c>
      <c r="C605" s="86"/>
      <c r="D605" s="37"/>
      <c r="E605" s="87"/>
      <c r="F605" s="93">
        <v>11</v>
      </c>
      <c r="G605" s="8">
        <v>28</v>
      </c>
      <c r="H605" s="94">
        <v>2</v>
      </c>
      <c r="I605" s="101"/>
      <c r="J605" s="102"/>
      <c r="K605" s="118"/>
    </row>
    <row r="606" spans="1:11" x14ac:dyDescent="0.2">
      <c r="A606" s="13" t="s">
        <v>2082</v>
      </c>
      <c r="B606" s="74">
        <v>4061</v>
      </c>
      <c r="C606" s="86"/>
      <c r="D606" s="37"/>
      <c r="E606" s="87"/>
      <c r="F606" s="93">
        <v>5</v>
      </c>
      <c r="G606" s="8">
        <v>13</v>
      </c>
      <c r="H606" s="94">
        <v>2</v>
      </c>
      <c r="I606" s="101"/>
      <c r="J606" s="102"/>
      <c r="K606" s="118"/>
    </row>
    <row r="607" spans="1:11" x14ac:dyDescent="0.2">
      <c r="A607" s="13" t="s">
        <v>2083</v>
      </c>
      <c r="B607" s="74">
        <v>2845</v>
      </c>
      <c r="C607" s="86"/>
      <c r="D607" s="37"/>
      <c r="E607" s="87"/>
      <c r="F607" s="93">
        <v>5</v>
      </c>
      <c r="G607" s="8">
        <v>13</v>
      </c>
      <c r="H607" s="94">
        <v>2</v>
      </c>
      <c r="I607" s="101"/>
      <c r="J607" s="102"/>
      <c r="K607" s="118"/>
    </row>
    <row r="608" spans="1:11" x14ac:dyDescent="0.2">
      <c r="A608" s="13" t="s">
        <v>2084</v>
      </c>
      <c r="B608" s="74">
        <v>2122</v>
      </c>
      <c r="C608" s="86"/>
      <c r="D608" s="37"/>
      <c r="E608" s="87"/>
      <c r="F608" s="93">
        <v>5</v>
      </c>
      <c r="G608" s="8">
        <v>13</v>
      </c>
      <c r="H608" s="94">
        <v>2</v>
      </c>
      <c r="I608" s="101"/>
      <c r="J608" s="102"/>
      <c r="K608" s="118"/>
    </row>
    <row r="609" spans="1:11" x14ac:dyDescent="0.2">
      <c r="A609" s="20" t="s">
        <v>900</v>
      </c>
      <c r="B609" s="73">
        <v>17150</v>
      </c>
      <c r="C609" s="85">
        <v>11</v>
      </c>
      <c r="D609" s="32">
        <v>28</v>
      </c>
      <c r="E609" s="84"/>
      <c r="F609" s="91"/>
      <c r="H609" s="94"/>
      <c r="I609" s="99"/>
      <c r="J609" s="100"/>
      <c r="K609" s="115"/>
    </row>
    <row r="610" spans="1:11" x14ac:dyDescent="0.2">
      <c r="A610" s="13" t="s">
        <v>2085</v>
      </c>
      <c r="B610" s="74">
        <v>3369</v>
      </c>
      <c r="C610" s="86"/>
      <c r="D610" s="37"/>
      <c r="E610" s="87"/>
      <c r="F610" s="93">
        <v>5</v>
      </c>
      <c r="G610" s="8">
        <v>13</v>
      </c>
      <c r="H610" s="94">
        <v>2</v>
      </c>
      <c r="I610" s="101"/>
      <c r="J610" s="102"/>
      <c r="K610" s="118"/>
    </row>
    <row r="611" spans="1:11" x14ac:dyDescent="0.2">
      <c r="A611" s="13" t="s">
        <v>2086</v>
      </c>
      <c r="B611" s="74">
        <v>5091</v>
      </c>
      <c r="C611" s="86"/>
      <c r="D611" s="37"/>
      <c r="E611" s="87"/>
      <c r="F611" s="93">
        <v>5</v>
      </c>
      <c r="G611" s="8">
        <v>13</v>
      </c>
      <c r="H611" s="94">
        <v>2</v>
      </c>
      <c r="I611" s="101"/>
      <c r="J611" s="102"/>
      <c r="K611" s="118"/>
    </row>
    <row r="612" spans="1:11" x14ac:dyDescent="0.2">
      <c r="A612" s="13" t="s">
        <v>2018</v>
      </c>
      <c r="B612" s="74">
        <v>6727</v>
      </c>
      <c r="C612" s="86"/>
      <c r="D612" s="37"/>
      <c r="E612" s="87"/>
      <c r="F612" s="93">
        <v>5</v>
      </c>
      <c r="G612" s="8">
        <v>13</v>
      </c>
      <c r="H612" s="94">
        <v>2</v>
      </c>
      <c r="I612" s="101"/>
      <c r="J612" s="102"/>
      <c r="K612" s="118"/>
    </row>
    <row r="613" spans="1:11" x14ac:dyDescent="0.2">
      <c r="A613" s="13" t="s">
        <v>2087</v>
      </c>
      <c r="B613" s="74">
        <v>1963</v>
      </c>
      <c r="C613" s="86"/>
      <c r="D613" s="37"/>
      <c r="E613" s="87"/>
      <c r="F613" s="93">
        <v>3</v>
      </c>
      <c r="G613" s="8">
        <v>8</v>
      </c>
      <c r="H613" s="94">
        <v>2</v>
      </c>
      <c r="I613" s="101"/>
      <c r="J613" s="102"/>
      <c r="K613" s="118"/>
    </row>
    <row r="614" spans="1:11" ht="31.5" x14ac:dyDescent="0.2">
      <c r="A614" s="22" t="s">
        <v>954</v>
      </c>
      <c r="B614" s="73">
        <v>319045</v>
      </c>
      <c r="C614" s="85">
        <v>43</v>
      </c>
      <c r="D614" s="36">
        <f>SUM(D615:D621)</f>
        <v>108</v>
      </c>
      <c r="E614" s="88">
        <v>4</v>
      </c>
      <c r="F614" s="91">
        <f>SUM(F616:F622)</f>
        <v>68</v>
      </c>
      <c r="G614" s="24">
        <f>SUM(G616:G622)</f>
        <v>173</v>
      </c>
      <c r="H614" s="84"/>
      <c r="I614" s="99">
        <f>(C614+F614+1)*0.4</f>
        <v>44.800000000000004</v>
      </c>
      <c r="J614" s="100">
        <f>(D614+G614+1)*0.4</f>
        <v>112.80000000000001</v>
      </c>
      <c r="K614" s="115">
        <f>6*0.6</f>
        <v>3.5999999999999996</v>
      </c>
    </row>
    <row r="615" spans="1:11" x14ac:dyDescent="0.2">
      <c r="A615" s="20" t="s">
        <v>955</v>
      </c>
      <c r="B615" s="73">
        <v>309617</v>
      </c>
      <c r="C615" s="85">
        <v>42</v>
      </c>
      <c r="D615" s="36">
        <f>C615*2.5</f>
        <v>105</v>
      </c>
      <c r="E615" s="87"/>
      <c r="F615" s="91"/>
      <c r="H615" s="94"/>
      <c r="I615" s="99"/>
      <c r="J615" s="100"/>
      <c r="K615" s="115"/>
    </row>
    <row r="616" spans="1:11" ht="31.5" x14ac:dyDescent="0.2">
      <c r="A616" s="13" t="s">
        <v>2088</v>
      </c>
      <c r="B616" s="130">
        <v>42123</v>
      </c>
      <c r="C616" s="86"/>
      <c r="D616" s="32"/>
      <c r="E616" s="84"/>
      <c r="F616" s="93">
        <v>11</v>
      </c>
      <c r="G616" s="8">
        <v>28</v>
      </c>
      <c r="H616" s="94">
        <v>2</v>
      </c>
      <c r="I616" s="101"/>
      <c r="J616" s="102"/>
      <c r="K616" s="118"/>
    </row>
    <row r="617" spans="1:11" ht="31.5" x14ac:dyDescent="0.2">
      <c r="A617" s="13" t="s">
        <v>2089</v>
      </c>
      <c r="B617" s="130">
        <v>28792</v>
      </c>
      <c r="C617" s="86"/>
      <c r="D617" s="32"/>
      <c r="E617" s="84"/>
      <c r="F617" s="93">
        <v>11</v>
      </c>
      <c r="G617" s="8">
        <v>28</v>
      </c>
      <c r="H617" s="94">
        <v>2</v>
      </c>
      <c r="I617" s="101"/>
      <c r="J617" s="102"/>
      <c r="K617" s="118"/>
    </row>
    <row r="618" spans="1:11" ht="31.5" x14ac:dyDescent="0.2">
      <c r="A618" s="13" t="s">
        <v>2090</v>
      </c>
      <c r="B618" s="130">
        <v>24566</v>
      </c>
      <c r="C618" s="86"/>
      <c r="D618" s="32"/>
      <c r="E618" s="84"/>
      <c r="F618" s="93">
        <v>11</v>
      </c>
      <c r="G618" s="8">
        <v>28</v>
      </c>
      <c r="H618" s="94">
        <v>2</v>
      </c>
      <c r="I618" s="101"/>
      <c r="J618" s="102"/>
      <c r="K618" s="118"/>
    </row>
    <row r="619" spans="1:11" ht="31.5" x14ac:dyDescent="0.2">
      <c r="A619" s="13" t="s">
        <v>2091</v>
      </c>
      <c r="B619" s="130">
        <v>81785</v>
      </c>
      <c r="C619" s="86"/>
      <c r="D619" s="32"/>
      <c r="E619" s="84"/>
      <c r="F619" s="93">
        <v>15</v>
      </c>
      <c r="G619" s="8">
        <v>38</v>
      </c>
      <c r="H619" s="94">
        <v>2</v>
      </c>
      <c r="I619" s="101"/>
      <c r="J619" s="102"/>
      <c r="K619" s="118"/>
    </row>
    <row r="620" spans="1:11" ht="31.5" x14ac:dyDescent="0.2">
      <c r="A620" s="13" t="s">
        <v>2092</v>
      </c>
      <c r="B620" s="130">
        <v>132351</v>
      </c>
      <c r="C620" s="86"/>
      <c r="D620" s="32"/>
      <c r="E620" s="84"/>
      <c r="F620" s="93">
        <v>15</v>
      </c>
      <c r="G620" s="8">
        <v>38</v>
      </c>
      <c r="H620" s="94">
        <v>2</v>
      </c>
      <c r="I620" s="101"/>
      <c r="J620" s="102"/>
      <c r="K620" s="118"/>
    </row>
    <row r="621" spans="1:11" x14ac:dyDescent="0.2">
      <c r="A621" s="20" t="s">
        <v>956</v>
      </c>
      <c r="B621" s="73">
        <v>9428</v>
      </c>
      <c r="C621" s="85">
        <v>1</v>
      </c>
      <c r="D621" s="32">
        <v>3</v>
      </c>
      <c r="E621" s="84"/>
      <c r="F621" s="91"/>
      <c r="H621" s="94"/>
      <c r="I621" s="99"/>
      <c r="J621" s="100"/>
      <c r="K621" s="115"/>
    </row>
    <row r="622" spans="1:11" x14ac:dyDescent="0.2">
      <c r="A622" s="13" t="s">
        <v>2093</v>
      </c>
      <c r="B622" s="74">
        <v>9428</v>
      </c>
      <c r="C622" s="86"/>
      <c r="D622" s="37"/>
      <c r="E622" s="87"/>
      <c r="F622" s="93">
        <v>5</v>
      </c>
      <c r="G622" s="8">
        <v>13</v>
      </c>
      <c r="H622" s="94">
        <v>2</v>
      </c>
      <c r="I622" s="101"/>
      <c r="J622" s="102"/>
      <c r="K622" s="118"/>
    </row>
    <row r="623" spans="1:11" x14ac:dyDescent="0.2">
      <c r="A623" s="22" t="s">
        <v>957</v>
      </c>
      <c r="B623" s="73">
        <v>92248</v>
      </c>
      <c r="C623" s="85">
        <v>35</v>
      </c>
      <c r="D623" s="32">
        <v>88</v>
      </c>
      <c r="E623" s="84">
        <v>4</v>
      </c>
      <c r="F623" s="91"/>
      <c r="H623" s="94"/>
      <c r="I623" s="99">
        <f>(C623+F623+1)*0.4</f>
        <v>14.4</v>
      </c>
      <c r="J623" s="100">
        <f>(D623+G623+1)*0.4</f>
        <v>35.6</v>
      </c>
      <c r="K623" s="115"/>
    </row>
    <row r="624" spans="1:11" x14ac:dyDescent="0.2">
      <c r="A624" s="20" t="s">
        <v>6146</v>
      </c>
      <c r="B624" s="73">
        <v>92248</v>
      </c>
      <c r="C624" s="85">
        <v>35</v>
      </c>
      <c r="D624" s="37"/>
      <c r="E624" s="87"/>
      <c r="F624" s="91"/>
      <c r="H624" s="94"/>
      <c r="I624" s="99"/>
      <c r="J624" s="100"/>
      <c r="K624" s="115"/>
    </row>
    <row r="625" spans="1:11" ht="31.5" x14ac:dyDescent="0.2">
      <c r="A625" s="22" t="s">
        <v>958</v>
      </c>
      <c r="B625" s="73">
        <v>105352</v>
      </c>
      <c r="C625" s="85">
        <v>39</v>
      </c>
      <c r="D625" s="36">
        <f>SUM(D626:D628)</f>
        <v>98</v>
      </c>
      <c r="E625" s="88">
        <v>4</v>
      </c>
      <c r="F625" s="91">
        <f>SUM(F627:F629)</f>
        <v>26</v>
      </c>
      <c r="G625" s="24">
        <f>SUM(G627:G629)</f>
        <v>66</v>
      </c>
      <c r="H625" s="84"/>
      <c r="I625" s="99">
        <f>(C625+F625+1)*0.4</f>
        <v>26.400000000000002</v>
      </c>
      <c r="J625" s="100">
        <f>(D625+G625+1)*0.4</f>
        <v>66</v>
      </c>
      <c r="K625" s="115">
        <f>2*0.6</f>
        <v>1.2</v>
      </c>
    </row>
    <row r="626" spans="1:11" ht="31.5" x14ac:dyDescent="0.2">
      <c r="A626" s="20" t="s">
        <v>959</v>
      </c>
      <c r="B626" s="73">
        <v>26131</v>
      </c>
      <c r="C626" s="85">
        <v>10</v>
      </c>
      <c r="D626" s="32">
        <v>25</v>
      </c>
      <c r="E626" s="84"/>
      <c r="F626" s="91"/>
      <c r="H626" s="94"/>
      <c r="I626" s="99"/>
      <c r="J626" s="100"/>
      <c r="K626" s="115"/>
    </row>
    <row r="627" spans="1:11" ht="31.5" x14ac:dyDescent="0.2">
      <c r="A627" s="13" t="s">
        <v>2094</v>
      </c>
      <c r="B627" s="74">
        <v>26131</v>
      </c>
      <c r="C627" s="89"/>
      <c r="D627" s="37"/>
      <c r="E627" s="87"/>
      <c r="F627" s="93">
        <v>11</v>
      </c>
      <c r="G627" s="8">
        <v>28</v>
      </c>
      <c r="H627" s="94">
        <v>2</v>
      </c>
      <c r="I627" s="103"/>
      <c r="J627" s="104"/>
      <c r="K627" s="119"/>
    </row>
    <row r="628" spans="1:11" x14ac:dyDescent="0.2">
      <c r="A628" s="20" t="s">
        <v>960</v>
      </c>
      <c r="B628" s="73">
        <v>79221</v>
      </c>
      <c r="C628" s="85">
        <v>29</v>
      </c>
      <c r="D628" s="32">
        <v>73</v>
      </c>
      <c r="E628" s="84"/>
      <c r="F628" s="91"/>
      <c r="H628" s="94"/>
      <c r="I628" s="99"/>
      <c r="J628" s="100"/>
      <c r="K628" s="115"/>
    </row>
    <row r="629" spans="1:11" x14ac:dyDescent="0.2">
      <c r="A629" s="13" t="s">
        <v>2095</v>
      </c>
      <c r="B629" s="74">
        <v>79221</v>
      </c>
      <c r="C629" s="86"/>
      <c r="D629" s="37"/>
      <c r="E629" s="87"/>
      <c r="F629" s="93">
        <v>15</v>
      </c>
      <c r="G629" s="8">
        <v>38</v>
      </c>
      <c r="H629" s="94">
        <v>2</v>
      </c>
      <c r="I629" s="101"/>
      <c r="J629" s="102"/>
      <c r="K629" s="118"/>
    </row>
    <row r="630" spans="1:11" ht="31.5" x14ac:dyDescent="0.2">
      <c r="A630" s="22" t="s">
        <v>911</v>
      </c>
      <c r="B630" s="73">
        <v>37022</v>
      </c>
      <c r="C630" s="85">
        <v>35</v>
      </c>
      <c r="D630" s="36">
        <f>SUM(D631:D666)</f>
        <v>89</v>
      </c>
      <c r="E630" s="88">
        <v>4</v>
      </c>
      <c r="F630" s="91">
        <f>SUM(F632:F669)</f>
        <v>96</v>
      </c>
      <c r="G630" s="24">
        <f>SUM(G632:G669)</f>
        <v>256</v>
      </c>
      <c r="H630" s="84"/>
      <c r="I630" s="99">
        <f>(C630+F630+1-F644-F647-F664)*0.4</f>
        <v>51.6</v>
      </c>
      <c r="J630" s="99">
        <f>(D630+G630+1-G644-G647-G664)*0.4</f>
        <v>134.80000000000001</v>
      </c>
      <c r="K630" s="115">
        <f>32*0.6</f>
        <v>19.2</v>
      </c>
    </row>
    <row r="631" spans="1:11" x14ac:dyDescent="0.2">
      <c r="A631" s="20" t="s">
        <v>912</v>
      </c>
      <c r="B631" s="73">
        <v>3290</v>
      </c>
      <c r="C631" s="85">
        <v>3</v>
      </c>
      <c r="D631" s="32">
        <v>8</v>
      </c>
      <c r="E631" s="84"/>
      <c r="F631" s="91"/>
      <c r="H631" s="94"/>
      <c r="I631" s="99"/>
      <c r="J631" s="100"/>
      <c r="K631" s="115"/>
    </row>
    <row r="632" spans="1:11" x14ac:dyDescent="0.2">
      <c r="A632" s="13" t="s">
        <v>2096</v>
      </c>
      <c r="B632" s="74">
        <v>2037</v>
      </c>
      <c r="C632" s="86"/>
      <c r="D632" s="37"/>
      <c r="E632" s="87"/>
      <c r="F632" s="93">
        <v>5</v>
      </c>
      <c r="G632" s="8">
        <v>13</v>
      </c>
      <c r="H632" s="94">
        <v>2</v>
      </c>
      <c r="I632" s="101"/>
      <c r="J632" s="102"/>
      <c r="K632" s="118"/>
    </row>
    <row r="633" spans="1:11" x14ac:dyDescent="0.2">
      <c r="A633" s="13" t="s">
        <v>2097</v>
      </c>
      <c r="B633" s="74">
        <v>1253</v>
      </c>
      <c r="C633" s="86"/>
      <c r="D633" s="37"/>
      <c r="E633" s="87"/>
      <c r="F633" s="93">
        <v>3</v>
      </c>
      <c r="G633" s="8">
        <v>8</v>
      </c>
      <c r="H633" s="94">
        <v>2</v>
      </c>
      <c r="I633" s="101"/>
      <c r="J633" s="102"/>
      <c r="K633" s="118"/>
    </row>
    <row r="634" spans="1:11" x14ac:dyDescent="0.2">
      <c r="A634" s="20" t="s">
        <v>914</v>
      </c>
      <c r="B634" s="73">
        <v>1644</v>
      </c>
      <c r="C634" s="85">
        <v>1</v>
      </c>
      <c r="D634" s="32">
        <v>3</v>
      </c>
      <c r="E634" s="84"/>
      <c r="F634" s="91"/>
      <c r="H634" s="94"/>
      <c r="I634" s="99"/>
      <c r="J634" s="100"/>
      <c r="K634" s="115"/>
    </row>
    <row r="635" spans="1:11" x14ac:dyDescent="0.2">
      <c r="A635" s="13" t="s">
        <v>2098</v>
      </c>
      <c r="B635" s="74">
        <v>279</v>
      </c>
      <c r="C635" s="86"/>
      <c r="D635" s="37"/>
      <c r="E635" s="87"/>
      <c r="F635" s="93">
        <v>3</v>
      </c>
      <c r="G635" s="8">
        <v>8</v>
      </c>
      <c r="H635" s="94">
        <v>2</v>
      </c>
      <c r="I635" s="101"/>
      <c r="J635" s="102"/>
      <c r="K635" s="118"/>
    </row>
    <row r="636" spans="1:11" x14ac:dyDescent="0.2">
      <c r="A636" s="13" t="s">
        <v>2099</v>
      </c>
      <c r="B636" s="74">
        <v>573</v>
      </c>
      <c r="C636" s="86"/>
      <c r="D636" s="37"/>
      <c r="E636" s="87"/>
      <c r="F636" s="93">
        <v>3</v>
      </c>
      <c r="G636" s="8">
        <v>8</v>
      </c>
      <c r="H636" s="94">
        <v>2</v>
      </c>
      <c r="I636" s="101"/>
      <c r="J636" s="102"/>
      <c r="K636" s="118"/>
    </row>
    <row r="637" spans="1:11" x14ac:dyDescent="0.2">
      <c r="A637" s="13" t="s">
        <v>2100</v>
      </c>
      <c r="B637" s="74">
        <v>306</v>
      </c>
      <c r="C637" s="86"/>
      <c r="D637" s="37"/>
      <c r="E637" s="87"/>
      <c r="F637" s="93">
        <v>3</v>
      </c>
      <c r="G637" s="8">
        <v>8</v>
      </c>
      <c r="H637" s="94">
        <v>2</v>
      </c>
      <c r="I637" s="101"/>
      <c r="J637" s="102"/>
      <c r="K637" s="118"/>
    </row>
    <row r="638" spans="1:11" x14ac:dyDescent="0.2">
      <c r="A638" s="13" t="s">
        <v>2101</v>
      </c>
      <c r="B638" s="74">
        <v>486</v>
      </c>
      <c r="C638" s="86"/>
      <c r="D638" s="37"/>
      <c r="E638" s="87"/>
      <c r="F638" s="93">
        <v>3</v>
      </c>
      <c r="G638" s="8">
        <v>8</v>
      </c>
      <c r="H638" s="94">
        <v>2</v>
      </c>
      <c r="I638" s="101"/>
      <c r="J638" s="102"/>
      <c r="K638" s="118"/>
    </row>
    <row r="639" spans="1:11" x14ac:dyDescent="0.2">
      <c r="A639" s="20" t="s">
        <v>1331</v>
      </c>
      <c r="B639" s="73">
        <v>2980</v>
      </c>
      <c r="C639" s="85">
        <v>3</v>
      </c>
      <c r="D639" s="32">
        <v>8</v>
      </c>
      <c r="E639" s="84"/>
      <c r="F639" s="91"/>
      <c r="H639" s="94"/>
      <c r="I639" s="99"/>
      <c r="J639" s="100"/>
      <c r="K639" s="115"/>
    </row>
    <row r="640" spans="1:11" x14ac:dyDescent="0.2">
      <c r="A640" s="13" t="s">
        <v>2102</v>
      </c>
      <c r="B640" s="74">
        <v>1774</v>
      </c>
      <c r="C640" s="86"/>
      <c r="D640" s="37"/>
      <c r="E640" s="87"/>
      <c r="F640" s="93">
        <v>3</v>
      </c>
      <c r="G640" s="8">
        <v>8</v>
      </c>
      <c r="H640" s="94">
        <v>2</v>
      </c>
      <c r="I640" s="101"/>
      <c r="J640" s="102"/>
      <c r="K640" s="118"/>
    </row>
    <row r="641" spans="1:11" x14ac:dyDescent="0.2">
      <c r="A641" s="13" t="s">
        <v>2103</v>
      </c>
      <c r="B641" s="74">
        <v>387</v>
      </c>
      <c r="C641" s="86"/>
      <c r="D641" s="37"/>
      <c r="E641" s="87"/>
      <c r="F641" s="93">
        <v>3</v>
      </c>
      <c r="G641" s="8">
        <v>8</v>
      </c>
      <c r="H641" s="94">
        <v>2</v>
      </c>
      <c r="I641" s="101"/>
      <c r="J641" s="102"/>
      <c r="K641" s="118"/>
    </row>
    <row r="642" spans="1:11" x14ac:dyDescent="0.2">
      <c r="A642" s="13" t="s">
        <v>2104</v>
      </c>
      <c r="B642" s="74">
        <v>449</v>
      </c>
      <c r="C642" s="86"/>
      <c r="D642" s="37"/>
      <c r="E642" s="87"/>
      <c r="F642" s="93">
        <v>3</v>
      </c>
      <c r="G642" s="8">
        <v>8</v>
      </c>
      <c r="H642" s="94">
        <v>2</v>
      </c>
      <c r="I642" s="101"/>
      <c r="J642" s="102"/>
      <c r="K642" s="118"/>
    </row>
    <row r="643" spans="1:11" x14ac:dyDescent="0.2">
      <c r="A643" s="13" t="s">
        <v>2105</v>
      </c>
      <c r="B643" s="74">
        <v>250</v>
      </c>
      <c r="C643" s="86"/>
      <c r="D643" s="37"/>
      <c r="E643" s="87"/>
      <c r="F643" s="93">
        <v>3</v>
      </c>
      <c r="G643" s="8">
        <v>8</v>
      </c>
      <c r="H643" s="94">
        <v>2</v>
      </c>
      <c r="I643" s="101"/>
      <c r="J643" s="102"/>
      <c r="K643" s="118"/>
    </row>
    <row r="644" spans="1:11" x14ac:dyDescent="0.2">
      <c r="A644" s="13" t="s">
        <v>2106</v>
      </c>
      <c r="B644" s="74">
        <v>120</v>
      </c>
      <c r="C644" s="86"/>
      <c r="D644" s="37"/>
      <c r="E644" s="87"/>
      <c r="F644" s="93">
        <v>1</v>
      </c>
      <c r="G644" s="8">
        <v>3</v>
      </c>
      <c r="H644" s="94">
        <v>1</v>
      </c>
      <c r="I644" s="101"/>
      <c r="J644" s="102"/>
      <c r="K644" s="118"/>
    </row>
    <row r="645" spans="1:11" x14ac:dyDescent="0.2">
      <c r="A645" s="20" t="s">
        <v>909</v>
      </c>
      <c r="B645" s="73">
        <v>3839</v>
      </c>
      <c r="C645" s="85">
        <v>4</v>
      </c>
      <c r="D645" s="32">
        <v>10</v>
      </c>
      <c r="E645" s="84"/>
      <c r="F645" s="91"/>
      <c r="H645" s="94"/>
      <c r="I645" s="99"/>
      <c r="J645" s="100"/>
      <c r="K645" s="115"/>
    </row>
    <row r="646" spans="1:11" x14ac:dyDescent="0.2">
      <c r="A646" s="13" t="s">
        <v>2107</v>
      </c>
      <c r="B646" s="74">
        <v>1180</v>
      </c>
      <c r="C646" s="86"/>
      <c r="D646" s="37"/>
      <c r="E646" s="87"/>
      <c r="F646" s="93">
        <v>3</v>
      </c>
      <c r="G646" s="8">
        <v>8</v>
      </c>
      <c r="H646" s="94">
        <v>2</v>
      </c>
      <c r="I646" s="101"/>
      <c r="J646" s="102"/>
      <c r="K646" s="118"/>
    </row>
    <row r="647" spans="1:11" x14ac:dyDescent="0.2">
      <c r="A647" s="13" t="s">
        <v>2108</v>
      </c>
      <c r="B647" s="74">
        <v>175</v>
      </c>
      <c r="C647" s="86"/>
      <c r="D647" s="37"/>
      <c r="E647" s="87"/>
      <c r="F647" s="93">
        <v>1</v>
      </c>
      <c r="G647" s="8">
        <v>3</v>
      </c>
      <c r="H647" s="94">
        <v>1</v>
      </c>
      <c r="I647" s="101"/>
      <c r="J647" s="102"/>
      <c r="K647" s="118"/>
    </row>
    <row r="648" spans="1:11" x14ac:dyDescent="0.2">
      <c r="A648" s="13" t="s">
        <v>2109</v>
      </c>
      <c r="B648" s="74">
        <v>606</v>
      </c>
      <c r="C648" s="86"/>
      <c r="D648" s="37"/>
      <c r="E648" s="87"/>
      <c r="F648" s="93">
        <v>3</v>
      </c>
      <c r="G648" s="8">
        <v>8</v>
      </c>
      <c r="H648" s="94">
        <v>2</v>
      </c>
      <c r="I648" s="101"/>
      <c r="J648" s="102"/>
      <c r="K648" s="118"/>
    </row>
    <row r="649" spans="1:11" x14ac:dyDescent="0.2">
      <c r="A649" s="13" t="s">
        <v>2110</v>
      </c>
      <c r="B649" s="74">
        <v>1080</v>
      </c>
      <c r="C649" s="86"/>
      <c r="D649" s="37"/>
      <c r="E649" s="87"/>
      <c r="F649" s="93">
        <v>3</v>
      </c>
      <c r="G649" s="8">
        <v>8</v>
      </c>
      <c r="H649" s="94">
        <v>2</v>
      </c>
      <c r="I649" s="101"/>
      <c r="J649" s="102"/>
      <c r="K649" s="118"/>
    </row>
    <row r="650" spans="1:11" x14ac:dyDescent="0.2">
      <c r="A650" s="13" t="s">
        <v>2111</v>
      </c>
      <c r="B650" s="74">
        <v>798</v>
      </c>
      <c r="C650" s="86"/>
      <c r="D650" s="37"/>
      <c r="E650" s="87"/>
      <c r="F650" s="93">
        <v>3</v>
      </c>
      <c r="G650" s="8">
        <v>8</v>
      </c>
      <c r="H650" s="94">
        <v>2</v>
      </c>
      <c r="I650" s="101"/>
      <c r="J650" s="102"/>
      <c r="K650" s="118"/>
    </row>
    <row r="651" spans="1:11" x14ac:dyDescent="0.2">
      <c r="A651" s="20" t="s">
        <v>10</v>
      </c>
      <c r="B651" s="73">
        <v>19339</v>
      </c>
      <c r="C651" s="85">
        <v>18</v>
      </c>
      <c r="D651" s="32">
        <v>45</v>
      </c>
      <c r="E651" s="84"/>
      <c r="F651" s="91"/>
      <c r="H651" s="94"/>
      <c r="I651" s="99"/>
      <c r="J651" s="100"/>
      <c r="K651" s="115"/>
    </row>
    <row r="652" spans="1:11" x14ac:dyDescent="0.2">
      <c r="A652" s="13" t="s">
        <v>2112</v>
      </c>
      <c r="B652" s="74">
        <v>1768</v>
      </c>
      <c r="C652" s="86"/>
      <c r="D652" s="37"/>
      <c r="E652" s="87"/>
      <c r="F652" s="93">
        <v>3</v>
      </c>
      <c r="G652" s="8">
        <v>8</v>
      </c>
      <c r="H652" s="94">
        <v>2</v>
      </c>
      <c r="I652" s="101"/>
      <c r="J652" s="102"/>
      <c r="K652" s="118"/>
    </row>
    <row r="653" spans="1:11" x14ac:dyDescent="0.2">
      <c r="A653" s="13" t="s">
        <v>2113</v>
      </c>
      <c r="B653" s="74">
        <v>8447</v>
      </c>
      <c r="C653" s="86"/>
      <c r="D653" s="37"/>
      <c r="E653" s="87"/>
      <c r="F653" s="93">
        <v>5</v>
      </c>
      <c r="G653" s="8">
        <v>13</v>
      </c>
      <c r="H653" s="94">
        <v>2</v>
      </c>
      <c r="I653" s="101"/>
      <c r="J653" s="102"/>
      <c r="K653" s="118"/>
    </row>
    <row r="654" spans="1:11" x14ac:dyDescent="0.2">
      <c r="A654" s="13" t="s">
        <v>1772</v>
      </c>
      <c r="B654" s="74">
        <v>3552</v>
      </c>
      <c r="C654" s="86"/>
      <c r="D654" s="37"/>
      <c r="E654" s="87"/>
      <c r="F654" s="93">
        <v>5</v>
      </c>
      <c r="G654" s="8">
        <v>13</v>
      </c>
      <c r="H654" s="94">
        <v>2</v>
      </c>
      <c r="I654" s="101"/>
      <c r="J654" s="102"/>
      <c r="K654" s="118"/>
    </row>
    <row r="655" spans="1:11" x14ac:dyDescent="0.2">
      <c r="A655" s="13" t="s">
        <v>2114</v>
      </c>
      <c r="B655" s="74">
        <v>478</v>
      </c>
      <c r="C655" s="86"/>
      <c r="D655" s="37"/>
      <c r="E655" s="87"/>
      <c r="F655" s="93">
        <v>3</v>
      </c>
      <c r="G655" s="8">
        <v>8</v>
      </c>
      <c r="H655" s="94">
        <v>2</v>
      </c>
      <c r="I655" s="101"/>
      <c r="J655" s="102"/>
      <c r="K655" s="118"/>
    </row>
    <row r="656" spans="1:11" x14ac:dyDescent="0.2">
      <c r="A656" s="13" t="s">
        <v>2115</v>
      </c>
      <c r="B656" s="74">
        <v>1171</v>
      </c>
      <c r="C656" s="86"/>
      <c r="D656" s="37"/>
      <c r="E656" s="87"/>
      <c r="F656" s="93">
        <v>3</v>
      </c>
      <c r="G656" s="8">
        <v>8</v>
      </c>
      <c r="H656" s="94">
        <v>2</v>
      </c>
      <c r="I656" s="101"/>
      <c r="J656" s="102"/>
      <c r="K656" s="118"/>
    </row>
    <row r="657" spans="1:11" x14ac:dyDescent="0.2">
      <c r="A657" s="13" t="s">
        <v>2116</v>
      </c>
      <c r="B657" s="74">
        <v>1575</v>
      </c>
      <c r="C657" s="86"/>
      <c r="D657" s="37"/>
      <c r="E657" s="87"/>
      <c r="F657" s="93">
        <v>3</v>
      </c>
      <c r="G657" s="8">
        <v>8</v>
      </c>
      <c r="H657" s="94">
        <v>2</v>
      </c>
      <c r="I657" s="101"/>
      <c r="J657" s="102"/>
      <c r="K657" s="118"/>
    </row>
    <row r="658" spans="1:11" x14ac:dyDescent="0.2">
      <c r="A658" s="13" t="s">
        <v>2117</v>
      </c>
      <c r="B658" s="74">
        <v>1331</v>
      </c>
      <c r="C658" s="86"/>
      <c r="D658" s="37"/>
      <c r="E658" s="87"/>
      <c r="F658" s="93">
        <v>3</v>
      </c>
      <c r="G658" s="8">
        <v>8</v>
      </c>
      <c r="H658" s="94">
        <v>2</v>
      </c>
      <c r="I658" s="101"/>
      <c r="J658" s="102"/>
      <c r="K658" s="118"/>
    </row>
    <row r="659" spans="1:11" x14ac:dyDescent="0.2">
      <c r="A659" s="13" t="s">
        <v>2118</v>
      </c>
      <c r="B659" s="74">
        <v>1017</v>
      </c>
      <c r="C659" s="86"/>
      <c r="D659" s="37"/>
      <c r="E659" s="87"/>
      <c r="F659" s="93">
        <v>3</v>
      </c>
      <c r="G659" s="8">
        <v>8</v>
      </c>
      <c r="H659" s="94">
        <v>2</v>
      </c>
      <c r="I659" s="101"/>
      <c r="J659" s="102"/>
      <c r="K659" s="118"/>
    </row>
    <row r="660" spans="1:11" x14ac:dyDescent="0.2">
      <c r="A660" s="20" t="s">
        <v>836</v>
      </c>
      <c r="B660" s="73">
        <v>1943</v>
      </c>
      <c r="C660" s="85">
        <v>2</v>
      </c>
      <c r="D660" s="32">
        <v>5</v>
      </c>
      <c r="E660" s="84"/>
      <c r="F660" s="91"/>
      <c r="H660" s="94"/>
      <c r="I660" s="99"/>
      <c r="J660" s="100"/>
      <c r="K660" s="115"/>
    </row>
    <row r="661" spans="1:11" x14ac:dyDescent="0.2">
      <c r="A661" s="13" t="s">
        <v>2119</v>
      </c>
      <c r="B661" s="74">
        <v>549</v>
      </c>
      <c r="C661" s="86"/>
      <c r="D661" s="37"/>
      <c r="E661" s="87"/>
      <c r="F661" s="93">
        <v>3</v>
      </c>
      <c r="G661" s="8">
        <v>8</v>
      </c>
      <c r="H661" s="94">
        <v>2</v>
      </c>
      <c r="I661" s="101"/>
      <c r="J661" s="102"/>
      <c r="K661" s="118"/>
    </row>
    <row r="662" spans="1:11" x14ac:dyDescent="0.2">
      <c r="A662" s="13" t="s">
        <v>2120</v>
      </c>
      <c r="B662" s="74">
        <v>462</v>
      </c>
      <c r="C662" s="86"/>
      <c r="D662" s="37"/>
      <c r="E662" s="87"/>
      <c r="F662" s="93">
        <v>3</v>
      </c>
      <c r="G662" s="8">
        <v>8</v>
      </c>
      <c r="H662" s="94">
        <v>2</v>
      </c>
      <c r="I662" s="101"/>
      <c r="J662" s="102"/>
      <c r="K662" s="118"/>
    </row>
    <row r="663" spans="1:11" x14ac:dyDescent="0.2">
      <c r="A663" s="13" t="s">
        <v>2121</v>
      </c>
      <c r="B663" s="74">
        <v>249</v>
      </c>
      <c r="C663" s="86"/>
      <c r="D663" s="37"/>
      <c r="E663" s="87"/>
      <c r="F663" s="93">
        <v>3</v>
      </c>
      <c r="G663" s="8">
        <v>8</v>
      </c>
      <c r="H663" s="94">
        <v>2</v>
      </c>
      <c r="I663" s="101"/>
      <c r="J663" s="102"/>
      <c r="K663" s="118"/>
    </row>
    <row r="664" spans="1:11" x14ac:dyDescent="0.2">
      <c r="A664" s="13" t="s">
        <v>2122</v>
      </c>
      <c r="B664" s="74">
        <v>82</v>
      </c>
      <c r="C664" s="86"/>
      <c r="D664" s="37"/>
      <c r="E664" s="87"/>
      <c r="F664" s="93">
        <v>1</v>
      </c>
      <c r="G664" s="8">
        <v>3</v>
      </c>
      <c r="H664" s="94">
        <v>1</v>
      </c>
      <c r="I664" s="101"/>
      <c r="J664" s="102"/>
      <c r="K664" s="118"/>
    </row>
    <row r="665" spans="1:11" x14ac:dyDescent="0.2">
      <c r="A665" s="13" t="s">
        <v>2123</v>
      </c>
      <c r="B665" s="74">
        <v>601</v>
      </c>
      <c r="C665" s="86"/>
      <c r="D665" s="37"/>
      <c r="E665" s="87"/>
      <c r="F665" s="93">
        <v>3</v>
      </c>
      <c r="G665" s="8">
        <v>8</v>
      </c>
      <c r="H665" s="94">
        <v>2</v>
      </c>
      <c r="I665" s="101"/>
      <c r="J665" s="102"/>
      <c r="K665" s="118"/>
    </row>
    <row r="666" spans="1:11" x14ac:dyDescent="0.2">
      <c r="A666" s="20" t="s">
        <v>680</v>
      </c>
      <c r="B666" s="73">
        <v>3987</v>
      </c>
      <c r="C666" s="85">
        <v>4</v>
      </c>
      <c r="D666" s="32">
        <v>10</v>
      </c>
      <c r="E666" s="84"/>
      <c r="F666" s="91"/>
      <c r="H666" s="94"/>
      <c r="I666" s="99"/>
      <c r="J666" s="100"/>
      <c r="K666" s="115"/>
    </row>
    <row r="667" spans="1:11" x14ac:dyDescent="0.2">
      <c r="A667" s="13" t="s">
        <v>2124</v>
      </c>
      <c r="B667" s="74">
        <v>1979</v>
      </c>
      <c r="C667" s="86"/>
      <c r="D667" s="37"/>
      <c r="E667" s="87"/>
      <c r="F667" s="93">
        <v>3</v>
      </c>
      <c r="G667" s="8">
        <v>8</v>
      </c>
      <c r="H667" s="94">
        <v>2</v>
      </c>
      <c r="I667" s="101"/>
      <c r="J667" s="102"/>
      <c r="K667" s="118"/>
    </row>
    <row r="668" spans="1:11" x14ac:dyDescent="0.2">
      <c r="A668" s="13" t="s">
        <v>2125</v>
      </c>
      <c r="B668" s="74">
        <v>1014</v>
      </c>
      <c r="C668" s="86"/>
      <c r="D668" s="37"/>
      <c r="E668" s="87"/>
      <c r="F668" s="93">
        <v>3</v>
      </c>
      <c r="G668" s="8">
        <v>8</v>
      </c>
      <c r="H668" s="94">
        <v>2</v>
      </c>
      <c r="I668" s="101"/>
      <c r="J668" s="102"/>
      <c r="K668" s="118"/>
    </row>
    <row r="669" spans="1:11" x14ac:dyDescent="0.2">
      <c r="A669" s="13" t="s">
        <v>1793</v>
      </c>
      <c r="B669" s="74">
        <v>994</v>
      </c>
      <c r="C669" s="86"/>
      <c r="D669" s="37"/>
      <c r="E669" s="87"/>
      <c r="F669" s="93">
        <v>3</v>
      </c>
      <c r="G669" s="8">
        <v>8</v>
      </c>
      <c r="H669" s="94">
        <v>2</v>
      </c>
      <c r="I669" s="101"/>
      <c r="J669" s="102"/>
      <c r="K669" s="118"/>
    </row>
    <row r="670" spans="1:11" ht="31.5" x14ac:dyDescent="0.2">
      <c r="A670" s="22" t="s">
        <v>837</v>
      </c>
      <c r="B670" s="73">
        <v>80888</v>
      </c>
      <c r="C670" s="85">
        <v>35</v>
      </c>
      <c r="D670" s="32">
        <f>SUM(D671:D677)</f>
        <v>89</v>
      </c>
      <c r="E670" s="84">
        <v>4</v>
      </c>
      <c r="F670" s="91">
        <f>SUM(F672:F678)</f>
        <v>38</v>
      </c>
      <c r="G670" s="24">
        <f>SUM(G672:G678)</f>
        <v>97</v>
      </c>
      <c r="H670" s="84"/>
      <c r="I670" s="99">
        <f>(C670+F670+1)*0.4</f>
        <v>29.6</v>
      </c>
      <c r="J670" s="100">
        <f>(D670+G670+1)*0.4</f>
        <v>74.8</v>
      </c>
      <c r="K670" s="115">
        <f>3*0.6</f>
        <v>1.7999999999999998</v>
      </c>
    </row>
    <row r="671" spans="1:11" x14ac:dyDescent="0.2">
      <c r="A671" s="20" t="s">
        <v>838</v>
      </c>
      <c r="B671" s="73">
        <v>6086</v>
      </c>
      <c r="C671" s="85">
        <v>3</v>
      </c>
      <c r="D671" s="32">
        <v>8</v>
      </c>
      <c r="E671" s="84"/>
      <c r="F671" s="91"/>
      <c r="H671" s="94"/>
      <c r="I671" s="99"/>
      <c r="J671" s="100"/>
      <c r="K671" s="115"/>
    </row>
    <row r="672" spans="1:11" x14ac:dyDescent="0.2">
      <c r="A672" s="13" t="s">
        <v>2126</v>
      </c>
      <c r="B672" s="74">
        <v>6086</v>
      </c>
      <c r="C672" s="86"/>
      <c r="D672" s="37"/>
      <c r="E672" s="87"/>
      <c r="F672" s="93">
        <v>5</v>
      </c>
      <c r="G672" s="8">
        <v>13</v>
      </c>
      <c r="H672" s="94">
        <v>2</v>
      </c>
      <c r="I672" s="101"/>
      <c r="J672" s="102"/>
      <c r="K672" s="118"/>
    </row>
    <row r="673" spans="1:11" x14ac:dyDescent="0.2">
      <c r="A673" s="20" t="s">
        <v>839</v>
      </c>
      <c r="B673" s="73">
        <v>25822</v>
      </c>
      <c r="C673" s="85">
        <v>11</v>
      </c>
      <c r="D673" s="32">
        <v>28</v>
      </c>
      <c r="E673" s="84"/>
      <c r="F673" s="91"/>
      <c r="H673" s="94"/>
      <c r="I673" s="99"/>
      <c r="J673" s="100"/>
      <c r="K673" s="115"/>
    </row>
    <row r="674" spans="1:11" x14ac:dyDescent="0.2">
      <c r="A674" s="13" t="s">
        <v>2127</v>
      </c>
      <c r="B674" s="74">
        <v>25822</v>
      </c>
      <c r="C674" s="86"/>
      <c r="D674" s="37"/>
      <c r="E674" s="87"/>
      <c r="F674" s="93">
        <v>11</v>
      </c>
      <c r="G674" s="8">
        <v>28</v>
      </c>
      <c r="H674" s="94">
        <v>2</v>
      </c>
      <c r="I674" s="101"/>
      <c r="J674" s="102"/>
      <c r="K674" s="118"/>
    </row>
    <row r="675" spans="1:11" x14ac:dyDescent="0.2">
      <c r="A675" s="20" t="s">
        <v>840</v>
      </c>
      <c r="B675" s="73">
        <v>13435</v>
      </c>
      <c r="C675" s="85">
        <v>6</v>
      </c>
      <c r="D675" s="32">
        <v>15</v>
      </c>
      <c r="E675" s="84"/>
      <c r="F675" s="91"/>
      <c r="H675" s="94"/>
      <c r="I675" s="99"/>
      <c r="J675" s="100"/>
      <c r="K675" s="115"/>
    </row>
    <row r="676" spans="1:11" x14ac:dyDescent="0.2">
      <c r="A676" s="13" t="s">
        <v>2128</v>
      </c>
      <c r="B676" s="74">
        <v>13435</v>
      </c>
      <c r="C676" s="86"/>
      <c r="D676" s="37"/>
      <c r="E676" s="87"/>
      <c r="F676" s="93">
        <v>11</v>
      </c>
      <c r="G676" s="8">
        <v>28</v>
      </c>
      <c r="H676" s="94">
        <v>2</v>
      </c>
      <c r="I676" s="101"/>
      <c r="J676" s="102"/>
      <c r="K676" s="118"/>
    </row>
    <row r="677" spans="1:11" x14ac:dyDescent="0.2">
      <c r="A677" s="20" t="s">
        <v>841</v>
      </c>
      <c r="B677" s="73">
        <v>35545</v>
      </c>
      <c r="C677" s="85">
        <v>15</v>
      </c>
      <c r="D677" s="32">
        <v>38</v>
      </c>
      <c r="E677" s="84"/>
      <c r="F677" s="91"/>
      <c r="H677" s="94"/>
      <c r="I677" s="99"/>
      <c r="J677" s="100"/>
      <c r="K677" s="115"/>
    </row>
    <row r="678" spans="1:11" x14ac:dyDescent="0.2">
      <c r="A678" s="13" t="s">
        <v>2129</v>
      </c>
      <c r="B678" s="74">
        <v>35545</v>
      </c>
      <c r="C678" s="86"/>
      <c r="D678" s="37"/>
      <c r="E678" s="87"/>
      <c r="F678" s="93">
        <v>11</v>
      </c>
      <c r="G678" s="8">
        <v>28</v>
      </c>
      <c r="H678" s="94">
        <v>2</v>
      </c>
      <c r="I678" s="101"/>
      <c r="J678" s="102"/>
      <c r="K678" s="118"/>
    </row>
    <row r="679" spans="1:11" ht="31.5" x14ac:dyDescent="0.2">
      <c r="A679" s="22" t="s">
        <v>40</v>
      </c>
      <c r="B679" s="73">
        <v>100194</v>
      </c>
      <c r="C679" s="85">
        <v>39</v>
      </c>
      <c r="D679" s="36">
        <f>SUM(D680:D684)</f>
        <v>98</v>
      </c>
      <c r="E679" s="88">
        <v>4</v>
      </c>
      <c r="F679" s="91">
        <f>SUM(F681:F685)</f>
        <v>33</v>
      </c>
      <c r="G679" s="24">
        <f>SUM(G681:G685)</f>
        <v>84</v>
      </c>
      <c r="H679" s="84"/>
      <c r="I679" s="99">
        <f>(C679+F679+1)*0.4</f>
        <v>29.200000000000003</v>
      </c>
      <c r="J679" s="100">
        <f>(D679+G679+1)*0.4</f>
        <v>73.2</v>
      </c>
      <c r="K679" s="115">
        <f>3*0.6</f>
        <v>1.7999999999999998</v>
      </c>
    </row>
    <row r="680" spans="1:11" x14ac:dyDescent="0.2">
      <c r="A680" s="20" t="s">
        <v>41</v>
      </c>
      <c r="B680" s="73">
        <v>15416</v>
      </c>
      <c r="C680" s="85">
        <v>6</v>
      </c>
      <c r="D680" s="32">
        <v>15</v>
      </c>
      <c r="E680" s="84"/>
      <c r="F680" s="91"/>
      <c r="H680" s="94"/>
      <c r="I680" s="99"/>
      <c r="J680" s="100"/>
      <c r="K680" s="115"/>
    </row>
    <row r="681" spans="1:11" x14ac:dyDescent="0.2">
      <c r="A681" s="13" t="s">
        <v>2130</v>
      </c>
      <c r="B681" s="74">
        <v>15416</v>
      </c>
      <c r="C681" s="86"/>
      <c r="D681" s="37"/>
      <c r="E681" s="87"/>
      <c r="F681" s="93">
        <v>11</v>
      </c>
      <c r="G681" s="8">
        <v>28</v>
      </c>
      <c r="H681" s="94">
        <v>2</v>
      </c>
      <c r="I681" s="101"/>
      <c r="J681" s="102"/>
      <c r="K681" s="118"/>
    </row>
    <row r="682" spans="1:11" x14ac:dyDescent="0.2">
      <c r="A682" s="20" t="s">
        <v>42</v>
      </c>
      <c r="B682" s="73">
        <v>38887</v>
      </c>
      <c r="C682" s="85">
        <v>15</v>
      </c>
      <c r="D682" s="32">
        <v>38</v>
      </c>
      <c r="E682" s="84"/>
      <c r="F682" s="91"/>
      <c r="H682" s="94"/>
      <c r="I682" s="99"/>
      <c r="J682" s="100"/>
      <c r="K682" s="115"/>
    </row>
    <row r="683" spans="1:11" x14ac:dyDescent="0.2">
      <c r="A683" s="13" t="s">
        <v>2131</v>
      </c>
      <c r="B683" s="74">
        <v>38887</v>
      </c>
      <c r="C683" s="86"/>
      <c r="D683" s="37"/>
      <c r="E683" s="87"/>
      <c r="F683" s="93">
        <v>11</v>
      </c>
      <c r="G683" s="8">
        <v>28</v>
      </c>
      <c r="H683" s="94">
        <v>2</v>
      </c>
      <c r="I683" s="101"/>
      <c r="J683" s="102"/>
      <c r="K683" s="118"/>
    </row>
    <row r="684" spans="1:11" x14ac:dyDescent="0.2">
      <c r="A684" s="20" t="s">
        <v>43</v>
      </c>
      <c r="B684" s="73">
        <v>45891</v>
      </c>
      <c r="C684" s="85">
        <v>18</v>
      </c>
      <c r="D684" s="32">
        <v>45</v>
      </c>
      <c r="E684" s="84"/>
      <c r="F684" s="91"/>
      <c r="H684" s="94"/>
      <c r="I684" s="99"/>
      <c r="J684" s="100"/>
      <c r="K684" s="115"/>
    </row>
    <row r="685" spans="1:11" x14ac:dyDescent="0.2">
      <c r="A685" s="13" t="s">
        <v>1879</v>
      </c>
      <c r="B685" s="74">
        <v>45891</v>
      </c>
      <c r="C685" s="86"/>
      <c r="D685" s="37"/>
      <c r="E685" s="87"/>
      <c r="F685" s="93">
        <v>11</v>
      </c>
      <c r="G685" s="8">
        <v>28</v>
      </c>
      <c r="H685" s="94">
        <v>2</v>
      </c>
      <c r="I685" s="101"/>
      <c r="J685" s="102"/>
      <c r="K685" s="118"/>
    </row>
    <row r="686" spans="1:11" ht="31.5" x14ac:dyDescent="0.2">
      <c r="A686" s="22" t="s">
        <v>864</v>
      </c>
      <c r="B686" s="73">
        <v>72384</v>
      </c>
      <c r="C686" s="85">
        <v>35</v>
      </c>
      <c r="D686" s="36">
        <f>SUM(D687:D692)</f>
        <v>88</v>
      </c>
      <c r="E686" s="88">
        <v>4</v>
      </c>
      <c r="F686" s="91">
        <f>SUM(F688:F695)</f>
        <v>40</v>
      </c>
      <c r="G686" s="24">
        <f>SUM(G688:G695)</f>
        <v>103</v>
      </c>
      <c r="H686" s="84"/>
      <c r="I686" s="99">
        <f>(C686+F686+1)*0.4</f>
        <v>30.400000000000002</v>
      </c>
      <c r="J686" s="100">
        <f>(D686+G686+1)*0.4</f>
        <v>76.800000000000011</v>
      </c>
      <c r="K686" s="115">
        <f>6*0.6</f>
        <v>3.5999999999999996</v>
      </c>
    </row>
    <row r="687" spans="1:11" x14ac:dyDescent="0.2">
      <c r="A687" s="20" t="s">
        <v>865</v>
      </c>
      <c r="B687" s="73">
        <v>17679</v>
      </c>
      <c r="C687" s="85">
        <v>8</v>
      </c>
      <c r="D687" s="32">
        <v>20</v>
      </c>
      <c r="E687" s="84"/>
      <c r="F687" s="91"/>
      <c r="H687" s="94"/>
      <c r="I687" s="99"/>
      <c r="J687" s="100"/>
      <c r="K687" s="115"/>
    </row>
    <row r="688" spans="1:11" x14ac:dyDescent="0.2">
      <c r="A688" s="13" t="s">
        <v>1682</v>
      </c>
      <c r="B688" s="74">
        <v>17679</v>
      </c>
      <c r="C688" s="86"/>
      <c r="D688" s="37"/>
      <c r="E688" s="87"/>
      <c r="F688" s="93">
        <v>11</v>
      </c>
      <c r="G688" s="8">
        <v>28</v>
      </c>
      <c r="H688" s="94">
        <v>2</v>
      </c>
      <c r="I688" s="101"/>
      <c r="J688" s="102"/>
      <c r="K688" s="118"/>
    </row>
    <row r="689" spans="1:11" x14ac:dyDescent="0.2">
      <c r="A689" s="20" t="s">
        <v>846</v>
      </c>
      <c r="B689" s="73">
        <v>36843</v>
      </c>
      <c r="C689" s="85">
        <v>18</v>
      </c>
      <c r="D689" s="32">
        <v>45</v>
      </c>
      <c r="E689" s="84"/>
      <c r="F689" s="91"/>
      <c r="H689" s="94"/>
      <c r="I689" s="99"/>
      <c r="J689" s="100"/>
      <c r="K689" s="115"/>
    </row>
    <row r="690" spans="1:11" x14ac:dyDescent="0.2">
      <c r="A690" s="13" t="s">
        <v>1708</v>
      </c>
      <c r="B690" s="74">
        <v>36843</v>
      </c>
      <c r="C690" s="86"/>
      <c r="D690" s="37"/>
      <c r="E690" s="87"/>
      <c r="F690" s="93">
        <v>11</v>
      </c>
      <c r="G690" s="8">
        <v>28</v>
      </c>
      <c r="H690" s="94">
        <v>2</v>
      </c>
      <c r="I690" s="101"/>
      <c r="J690" s="102"/>
      <c r="K690" s="118"/>
    </row>
    <row r="691" spans="1:11" x14ac:dyDescent="0.2">
      <c r="A691" s="20" t="s">
        <v>856</v>
      </c>
      <c r="B691" s="73">
        <v>17862</v>
      </c>
      <c r="C691" s="85">
        <v>9</v>
      </c>
      <c r="D691" s="32">
        <v>23</v>
      </c>
      <c r="E691" s="84"/>
      <c r="F691" s="91"/>
      <c r="H691" s="94"/>
      <c r="I691" s="99"/>
      <c r="J691" s="100"/>
      <c r="K691" s="115"/>
    </row>
    <row r="692" spans="1:11" x14ac:dyDescent="0.2">
      <c r="A692" s="13" t="s">
        <v>2132</v>
      </c>
      <c r="B692" s="74">
        <v>6551</v>
      </c>
      <c r="C692" s="86"/>
      <c r="D692" s="37"/>
      <c r="E692" s="87"/>
      <c r="F692" s="93">
        <v>5</v>
      </c>
      <c r="G692" s="8">
        <v>13</v>
      </c>
      <c r="H692" s="94">
        <v>2</v>
      </c>
      <c r="I692" s="101"/>
      <c r="J692" s="102"/>
      <c r="K692" s="118"/>
    </row>
    <row r="693" spans="1:11" x14ac:dyDescent="0.2">
      <c r="A693" s="13" t="s">
        <v>2133</v>
      </c>
      <c r="B693" s="74">
        <v>5531</v>
      </c>
      <c r="C693" s="86"/>
      <c r="D693" s="37"/>
      <c r="E693" s="87"/>
      <c r="F693" s="93">
        <v>5</v>
      </c>
      <c r="G693" s="8">
        <v>13</v>
      </c>
      <c r="H693" s="94">
        <v>2</v>
      </c>
      <c r="I693" s="101"/>
      <c r="J693" s="102"/>
      <c r="K693" s="118"/>
    </row>
    <row r="694" spans="1:11" x14ac:dyDescent="0.2">
      <c r="A694" s="13" t="s">
        <v>2134</v>
      </c>
      <c r="B694" s="74">
        <v>4515</v>
      </c>
      <c r="C694" s="86"/>
      <c r="D694" s="37"/>
      <c r="E694" s="87"/>
      <c r="F694" s="93">
        <v>5</v>
      </c>
      <c r="G694" s="8">
        <v>13</v>
      </c>
      <c r="H694" s="94">
        <v>2</v>
      </c>
      <c r="I694" s="101"/>
      <c r="J694" s="102"/>
      <c r="K694" s="118"/>
    </row>
    <row r="695" spans="1:11" x14ac:dyDescent="0.2">
      <c r="A695" s="13" t="s">
        <v>1655</v>
      </c>
      <c r="B695" s="74">
        <v>1265</v>
      </c>
      <c r="C695" s="86"/>
      <c r="D695" s="37"/>
      <c r="E695" s="87"/>
      <c r="F695" s="93">
        <v>3</v>
      </c>
      <c r="G695" s="8">
        <v>8</v>
      </c>
      <c r="H695" s="94">
        <v>2</v>
      </c>
      <c r="I695" s="101"/>
      <c r="J695" s="102"/>
      <c r="K695" s="118"/>
    </row>
    <row r="696" spans="1:11" ht="31.5" x14ac:dyDescent="0.2">
      <c r="A696" s="22" t="s">
        <v>857</v>
      </c>
      <c r="B696" s="73">
        <v>30030</v>
      </c>
      <c r="C696" s="85">
        <v>29</v>
      </c>
      <c r="D696" s="36">
        <f>SUM(D697:D708)</f>
        <v>74</v>
      </c>
      <c r="E696" s="88">
        <v>4</v>
      </c>
      <c r="F696" s="91">
        <f>SUM(F698:F713)</f>
        <v>52</v>
      </c>
      <c r="G696" s="24">
        <f>SUM(G698:G713)</f>
        <v>137</v>
      </c>
      <c r="H696" s="84"/>
      <c r="I696" s="99">
        <f>(C696+F696+1-F711)*0.4</f>
        <v>32.4</v>
      </c>
      <c r="J696" s="99">
        <f>(D696+G696+1-G711)*0.4</f>
        <v>83.600000000000009</v>
      </c>
      <c r="K696" s="115">
        <f>14*0.6</f>
        <v>8.4</v>
      </c>
    </row>
    <row r="697" spans="1:11" x14ac:dyDescent="0.2">
      <c r="A697" s="20" t="s">
        <v>858</v>
      </c>
      <c r="B697" s="73">
        <v>13026</v>
      </c>
      <c r="C697" s="85">
        <v>13</v>
      </c>
      <c r="D697" s="32">
        <v>33</v>
      </c>
      <c r="E697" s="84"/>
      <c r="F697" s="91"/>
      <c r="H697" s="94"/>
      <c r="I697" s="99"/>
      <c r="J697" s="100"/>
      <c r="K697" s="115"/>
    </row>
    <row r="698" spans="1:11" x14ac:dyDescent="0.2">
      <c r="A698" s="13" t="s">
        <v>1407</v>
      </c>
      <c r="B698" s="74">
        <v>4717</v>
      </c>
      <c r="C698" s="86"/>
      <c r="D698" s="37"/>
      <c r="E698" s="87"/>
      <c r="F698" s="93">
        <v>5</v>
      </c>
      <c r="G698" s="8">
        <v>13</v>
      </c>
      <c r="H698" s="94">
        <v>2</v>
      </c>
      <c r="I698" s="101"/>
      <c r="J698" s="102"/>
      <c r="K698" s="118"/>
    </row>
    <row r="699" spans="1:11" x14ac:dyDescent="0.2">
      <c r="A699" s="13" t="s">
        <v>2135</v>
      </c>
      <c r="B699" s="74">
        <v>2002</v>
      </c>
      <c r="C699" s="86"/>
      <c r="D699" s="37"/>
      <c r="E699" s="87"/>
      <c r="F699" s="93">
        <v>5</v>
      </c>
      <c r="G699" s="8">
        <v>13</v>
      </c>
      <c r="H699" s="94">
        <v>2</v>
      </c>
      <c r="I699" s="101"/>
      <c r="J699" s="102"/>
      <c r="K699" s="118"/>
    </row>
    <row r="700" spans="1:11" x14ac:dyDescent="0.2">
      <c r="A700" s="13" t="s">
        <v>2136</v>
      </c>
      <c r="B700" s="74">
        <v>2782</v>
      </c>
      <c r="C700" s="86"/>
      <c r="D700" s="37"/>
      <c r="E700" s="87"/>
      <c r="F700" s="93">
        <v>5</v>
      </c>
      <c r="G700" s="8">
        <v>13</v>
      </c>
      <c r="H700" s="94">
        <v>2</v>
      </c>
      <c r="I700" s="101"/>
      <c r="J700" s="102"/>
      <c r="K700" s="118"/>
    </row>
    <row r="701" spans="1:11" x14ac:dyDescent="0.2">
      <c r="A701" s="13" t="s">
        <v>2137</v>
      </c>
      <c r="B701" s="74">
        <v>2303</v>
      </c>
      <c r="C701" s="86"/>
      <c r="D701" s="37"/>
      <c r="E701" s="87"/>
      <c r="F701" s="93">
        <v>5</v>
      </c>
      <c r="G701" s="8">
        <v>13</v>
      </c>
      <c r="H701" s="94">
        <v>2</v>
      </c>
      <c r="I701" s="101"/>
      <c r="J701" s="102"/>
      <c r="K701" s="118"/>
    </row>
    <row r="702" spans="1:11" x14ac:dyDescent="0.2">
      <c r="A702" s="13" t="s">
        <v>2138</v>
      </c>
      <c r="B702" s="74">
        <v>727</v>
      </c>
      <c r="C702" s="86"/>
      <c r="D702" s="37"/>
      <c r="E702" s="87"/>
      <c r="F702" s="93">
        <v>3</v>
      </c>
      <c r="G702" s="8">
        <v>8</v>
      </c>
      <c r="H702" s="94">
        <v>2</v>
      </c>
      <c r="I702" s="101"/>
      <c r="J702" s="102"/>
      <c r="K702" s="118"/>
    </row>
    <row r="703" spans="1:11" x14ac:dyDescent="0.2">
      <c r="A703" s="13" t="s">
        <v>2139</v>
      </c>
      <c r="B703" s="74">
        <v>495</v>
      </c>
      <c r="C703" s="86"/>
      <c r="D703" s="37"/>
      <c r="E703" s="87"/>
      <c r="F703" s="93">
        <v>3</v>
      </c>
      <c r="G703" s="8">
        <v>8</v>
      </c>
      <c r="H703" s="94">
        <v>2</v>
      </c>
      <c r="I703" s="101"/>
      <c r="J703" s="102"/>
      <c r="K703" s="118"/>
    </row>
    <row r="704" spans="1:11" x14ac:dyDescent="0.2">
      <c r="A704" s="20" t="s">
        <v>859</v>
      </c>
      <c r="B704" s="73">
        <v>9462</v>
      </c>
      <c r="C704" s="85">
        <v>9</v>
      </c>
      <c r="D704" s="32">
        <v>23</v>
      </c>
      <c r="E704" s="84"/>
      <c r="F704" s="91"/>
      <c r="H704" s="94"/>
      <c r="I704" s="99"/>
      <c r="J704" s="100"/>
      <c r="K704" s="115"/>
    </row>
    <row r="705" spans="1:11" x14ac:dyDescent="0.2">
      <c r="A705" s="13" t="s">
        <v>2140</v>
      </c>
      <c r="B705" s="74">
        <v>7522</v>
      </c>
      <c r="C705" s="86"/>
      <c r="D705" s="37"/>
      <c r="E705" s="87"/>
      <c r="F705" s="93">
        <v>5</v>
      </c>
      <c r="G705" s="8">
        <v>13</v>
      </c>
      <c r="H705" s="94">
        <v>2</v>
      </c>
      <c r="I705" s="101"/>
      <c r="J705" s="102"/>
      <c r="K705" s="118"/>
    </row>
    <row r="706" spans="1:11" x14ac:dyDescent="0.2">
      <c r="A706" s="13" t="s">
        <v>2141</v>
      </c>
      <c r="B706" s="74">
        <v>1940</v>
      </c>
      <c r="C706" s="86"/>
      <c r="D706" s="37"/>
      <c r="E706" s="87"/>
      <c r="F706" s="93">
        <v>3</v>
      </c>
      <c r="G706" s="8">
        <v>8</v>
      </c>
      <c r="H706" s="94">
        <v>2</v>
      </c>
      <c r="I706" s="101"/>
      <c r="J706" s="102"/>
      <c r="K706" s="118"/>
    </row>
    <row r="707" spans="1:11" x14ac:dyDescent="0.2">
      <c r="A707" s="20" t="s">
        <v>226</v>
      </c>
      <c r="B707" s="73">
        <v>7542</v>
      </c>
      <c r="C707" s="85">
        <v>7</v>
      </c>
      <c r="D707" s="32">
        <v>18</v>
      </c>
      <c r="E707" s="84"/>
      <c r="F707" s="91"/>
      <c r="H707" s="94"/>
      <c r="I707" s="99"/>
      <c r="J707" s="100"/>
      <c r="K707" s="115"/>
    </row>
    <row r="708" spans="1:11" x14ac:dyDescent="0.2">
      <c r="A708" s="13" t="s">
        <v>2142</v>
      </c>
      <c r="B708" s="74">
        <v>1889</v>
      </c>
      <c r="C708" s="86"/>
      <c r="D708" s="37"/>
      <c r="E708" s="87"/>
      <c r="F708" s="93">
        <v>3</v>
      </c>
      <c r="G708" s="8">
        <v>8</v>
      </c>
      <c r="H708" s="94">
        <v>2</v>
      </c>
      <c r="I708" s="101"/>
      <c r="J708" s="102"/>
      <c r="K708" s="118"/>
    </row>
    <row r="709" spans="1:11" x14ac:dyDescent="0.2">
      <c r="A709" s="13" t="s">
        <v>2143</v>
      </c>
      <c r="B709" s="74">
        <v>1779</v>
      </c>
      <c r="C709" s="86"/>
      <c r="D709" s="37"/>
      <c r="E709" s="87"/>
      <c r="F709" s="93">
        <v>3</v>
      </c>
      <c r="G709" s="8">
        <v>8</v>
      </c>
      <c r="H709" s="94">
        <v>2</v>
      </c>
      <c r="I709" s="101"/>
      <c r="J709" s="102"/>
      <c r="K709" s="118"/>
    </row>
    <row r="710" spans="1:11" x14ac:dyDescent="0.2">
      <c r="A710" s="13" t="s">
        <v>2144</v>
      </c>
      <c r="B710" s="74">
        <v>2905</v>
      </c>
      <c r="C710" s="86"/>
      <c r="D710" s="37"/>
      <c r="E710" s="87"/>
      <c r="F710" s="93">
        <v>5</v>
      </c>
      <c r="G710" s="8">
        <v>13</v>
      </c>
      <c r="H710" s="94">
        <v>2</v>
      </c>
      <c r="I710" s="101"/>
      <c r="J710" s="102"/>
      <c r="K710" s="118"/>
    </row>
    <row r="711" spans="1:11" x14ac:dyDescent="0.2">
      <c r="A711" s="13" t="s">
        <v>2145</v>
      </c>
      <c r="B711" s="74">
        <v>179</v>
      </c>
      <c r="C711" s="86"/>
      <c r="D711" s="37"/>
      <c r="E711" s="87"/>
      <c r="F711" s="93">
        <v>1</v>
      </c>
      <c r="G711" s="8">
        <v>3</v>
      </c>
      <c r="H711" s="94">
        <v>1</v>
      </c>
      <c r="I711" s="101"/>
      <c r="J711" s="102"/>
      <c r="K711" s="118"/>
    </row>
    <row r="712" spans="1:11" x14ac:dyDescent="0.2">
      <c r="A712" s="13" t="s">
        <v>2146</v>
      </c>
      <c r="B712" s="74">
        <v>363</v>
      </c>
      <c r="C712" s="86"/>
      <c r="D712" s="37"/>
      <c r="E712" s="87"/>
      <c r="F712" s="93">
        <v>3</v>
      </c>
      <c r="G712" s="8">
        <v>8</v>
      </c>
      <c r="H712" s="94">
        <v>2</v>
      </c>
      <c r="I712" s="101"/>
      <c r="J712" s="102"/>
      <c r="K712" s="118"/>
    </row>
    <row r="713" spans="1:11" x14ac:dyDescent="0.2">
      <c r="A713" s="13" t="s">
        <v>2147</v>
      </c>
      <c r="B713" s="74">
        <v>427</v>
      </c>
      <c r="C713" s="86"/>
      <c r="D713" s="37"/>
      <c r="E713" s="87"/>
      <c r="F713" s="93">
        <v>3</v>
      </c>
      <c r="G713" s="8">
        <v>8</v>
      </c>
      <c r="H713" s="94">
        <v>2</v>
      </c>
      <c r="I713" s="101"/>
      <c r="J713" s="102"/>
      <c r="K713" s="118"/>
    </row>
    <row r="714" spans="1:11" ht="31.5" x14ac:dyDescent="0.2">
      <c r="A714" s="22" t="s">
        <v>46</v>
      </c>
      <c r="B714" s="73">
        <v>40004</v>
      </c>
      <c r="C714" s="85">
        <v>29</v>
      </c>
      <c r="D714" s="36">
        <f>SUM(D715:D724)</f>
        <v>74</v>
      </c>
      <c r="E714" s="88">
        <v>4</v>
      </c>
      <c r="F714" s="91">
        <f>SUM(F716:F725)</f>
        <v>40</v>
      </c>
      <c r="G714" s="24">
        <f>SUM(G716:G725)</f>
        <v>104</v>
      </c>
      <c r="H714" s="84"/>
      <c r="I714" s="99">
        <f>(C714+F714+1)*0.4</f>
        <v>28</v>
      </c>
      <c r="J714" s="100">
        <f>(D714+G714+1)*0.4</f>
        <v>71.600000000000009</v>
      </c>
      <c r="K714" s="115">
        <f>8*0.6</f>
        <v>4.8</v>
      </c>
    </row>
    <row r="715" spans="1:11" x14ac:dyDescent="0.2">
      <c r="A715" s="20" t="s">
        <v>575</v>
      </c>
      <c r="B715" s="73">
        <v>6548</v>
      </c>
      <c r="C715" s="85">
        <v>5</v>
      </c>
      <c r="D715" s="32">
        <v>13</v>
      </c>
      <c r="E715" s="84"/>
      <c r="F715" s="91"/>
      <c r="H715" s="94"/>
      <c r="I715" s="99"/>
      <c r="J715" s="100"/>
      <c r="K715" s="115"/>
    </row>
    <row r="716" spans="1:11" x14ac:dyDescent="0.2">
      <c r="A716" s="13" t="s">
        <v>1757</v>
      </c>
      <c r="B716" s="74">
        <v>1871</v>
      </c>
      <c r="C716" s="86"/>
      <c r="D716" s="37"/>
      <c r="E716" s="87"/>
      <c r="F716" s="93">
        <v>3</v>
      </c>
      <c r="G716" s="8">
        <v>8</v>
      </c>
      <c r="H716" s="94">
        <v>2</v>
      </c>
      <c r="I716" s="101"/>
      <c r="J716" s="102"/>
      <c r="K716" s="118"/>
    </row>
    <row r="717" spans="1:11" x14ac:dyDescent="0.2">
      <c r="A717" s="13" t="s">
        <v>2148</v>
      </c>
      <c r="B717" s="74">
        <v>1063</v>
      </c>
      <c r="C717" s="86"/>
      <c r="D717" s="37"/>
      <c r="E717" s="87"/>
      <c r="F717" s="93">
        <v>3</v>
      </c>
      <c r="G717" s="8">
        <v>8</v>
      </c>
      <c r="H717" s="94">
        <v>2</v>
      </c>
      <c r="I717" s="101"/>
      <c r="J717" s="102"/>
      <c r="K717" s="118"/>
    </row>
    <row r="718" spans="1:11" x14ac:dyDescent="0.2">
      <c r="A718" s="13" t="s">
        <v>2149</v>
      </c>
      <c r="B718" s="74">
        <v>770</v>
      </c>
      <c r="C718" s="86"/>
      <c r="D718" s="37"/>
      <c r="E718" s="87"/>
      <c r="F718" s="93">
        <v>3</v>
      </c>
      <c r="G718" s="8">
        <v>8</v>
      </c>
      <c r="H718" s="94">
        <v>2</v>
      </c>
      <c r="I718" s="101"/>
      <c r="J718" s="102"/>
      <c r="K718" s="118"/>
    </row>
    <row r="719" spans="1:11" x14ac:dyDescent="0.2">
      <c r="A719" s="13" t="s">
        <v>2150</v>
      </c>
      <c r="B719" s="74">
        <v>2844</v>
      </c>
      <c r="C719" s="86"/>
      <c r="D719" s="37"/>
      <c r="E719" s="87"/>
      <c r="F719" s="93">
        <v>5</v>
      </c>
      <c r="G719" s="8">
        <v>13</v>
      </c>
      <c r="H719" s="94">
        <v>2</v>
      </c>
      <c r="I719" s="101"/>
      <c r="J719" s="102"/>
      <c r="K719" s="118"/>
    </row>
    <row r="720" spans="1:11" x14ac:dyDescent="0.2">
      <c r="A720" s="20" t="s">
        <v>77</v>
      </c>
      <c r="B720" s="73">
        <v>9830</v>
      </c>
      <c r="C720" s="85">
        <v>7</v>
      </c>
      <c r="D720" s="32">
        <v>18</v>
      </c>
      <c r="E720" s="84"/>
      <c r="F720" s="91"/>
      <c r="H720" s="94"/>
      <c r="I720" s="99"/>
      <c r="J720" s="100"/>
      <c r="K720" s="115"/>
    </row>
    <row r="721" spans="1:11" x14ac:dyDescent="0.2">
      <c r="A721" s="13" t="s">
        <v>2151</v>
      </c>
      <c r="B721" s="74">
        <v>2866</v>
      </c>
      <c r="C721" s="86"/>
      <c r="D721" s="37"/>
      <c r="E721" s="87"/>
      <c r="F721" s="93">
        <v>5</v>
      </c>
      <c r="G721" s="8">
        <v>13</v>
      </c>
      <c r="H721" s="94">
        <v>2</v>
      </c>
      <c r="I721" s="101"/>
      <c r="J721" s="102"/>
      <c r="K721" s="118"/>
    </row>
    <row r="722" spans="1:11" x14ac:dyDescent="0.2">
      <c r="A722" s="13" t="s">
        <v>2152</v>
      </c>
      <c r="B722" s="74">
        <v>3527</v>
      </c>
      <c r="C722" s="86"/>
      <c r="D722" s="37"/>
      <c r="E722" s="87"/>
      <c r="F722" s="93">
        <v>5</v>
      </c>
      <c r="G722" s="8">
        <v>13</v>
      </c>
      <c r="H722" s="94">
        <v>2</v>
      </c>
      <c r="I722" s="101"/>
      <c r="J722" s="102"/>
      <c r="K722" s="118"/>
    </row>
    <row r="723" spans="1:11" x14ac:dyDescent="0.2">
      <c r="A723" s="13" t="s">
        <v>2153</v>
      </c>
      <c r="B723" s="74">
        <v>3437</v>
      </c>
      <c r="C723" s="86"/>
      <c r="D723" s="37"/>
      <c r="E723" s="87"/>
      <c r="F723" s="93">
        <v>5</v>
      </c>
      <c r="G723" s="8">
        <v>13</v>
      </c>
      <c r="H723" s="94">
        <v>2</v>
      </c>
      <c r="I723" s="101"/>
      <c r="J723" s="102"/>
      <c r="K723" s="118"/>
    </row>
    <row r="724" spans="1:11" x14ac:dyDescent="0.2">
      <c r="A724" s="20" t="s">
        <v>78</v>
      </c>
      <c r="B724" s="73">
        <v>23626</v>
      </c>
      <c r="C724" s="85">
        <v>17</v>
      </c>
      <c r="D724" s="32">
        <v>43</v>
      </c>
      <c r="E724" s="84"/>
      <c r="F724" s="91"/>
      <c r="H724" s="94"/>
      <c r="I724" s="99"/>
      <c r="J724" s="100"/>
      <c r="K724" s="115"/>
    </row>
    <row r="725" spans="1:11" x14ac:dyDescent="0.2">
      <c r="A725" s="13" t="s">
        <v>2154</v>
      </c>
      <c r="B725" s="74">
        <v>23626</v>
      </c>
      <c r="C725" s="86"/>
      <c r="D725" s="37"/>
      <c r="E725" s="87"/>
      <c r="F725" s="93">
        <v>11</v>
      </c>
      <c r="G725" s="8">
        <v>28</v>
      </c>
      <c r="H725" s="94">
        <v>2</v>
      </c>
      <c r="I725" s="101"/>
      <c r="J725" s="102"/>
      <c r="K725" s="118"/>
    </row>
    <row r="726" spans="1:11" x14ac:dyDescent="0.2">
      <c r="A726" s="11" t="s">
        <v>79</v>
      </c>
      <c r="B726" s="72">
        <v>70477</v>
      </c>
      <c r="C726" s="81"/>
      <c r="D726" s="37"/>
      <c r="E726" s="87"/>
      <c r="F726" s="92"/>
      <c r="H726" s="94"/>
      <c r="I726" s="97"/>
      <c r="J726" s="98"/>
      <c r="K726" s="113"/>
    </row>
    <row r="727" spans="1:11" ht="31.5" x14ac:dyDescent="0.2">
      <c r="A727" s="22" t="s">
        <v>80</v>
      </c>
      <c r="B727" s="73">
        <v>45308</v>
      </c>
      <c r="C727" s="85">
        <v>35</v>
      </c>
      <c r="D727" s="36">
        <f>SUM(D728:D783)</f>
        <v>90</v>
      </c>
      <c r="E727" s="88">
        <v>4</v>
      </c>
      <c r="F727" s="91">
        <f>SUM(F729:F787)</f>
        <v>135</v>
      </c>
      <c r="G727" s="24">
        <f>SUM(G729:G787)</f>
        <v>364</v>
      </c>
      <c r="H727" s="84"/>
      <c r="I727" s="99">
        <f>(C727+F727+1-F736-F746-F751-F752-F755-F756-F759-F761-F763-F764-F765-F766-F768-F769-F771-F776)*0.4</f>
        <v>62</v>
      </c>
      <c r="J727" s="99">
        <f>(D727+G727+1-G736-G746-G751-G752-G755-G756-G759-G761-G763-G764-G765-G766-G768-G769-G771-G776)*0.4</f>
        <v>162.80000000000001</v>
      </c>
      <c r="K727" s="115">
        <f>53*0.6</f>
        <v>31.799999999999997</v>
      </c>
    </row>
    <row r="728" spans="1:11" x14ac:dyDescent="0.2">
      <c r="A728" s="20" t="s">
        <v>14</v>
      </c>
      <c r="B728" s="73">
        <v>4906</v>
      </c>
      <c r="C728" s="85">
        <v>4</v>
      </c>
      <c r="D728" s="32">
        <v>10</v>
      </c>
      <c r="E728" s="84"/>
      <c r="F728" s="91"/>
      <c r="H728" s="94"/>
      <c r="I728" s="99"/>
      <c r="J728" s="100"/>
      <c r="K728" s="115"/>
    </row>
    <row r="729" spans="1:11" x14ac:dyDescent="0.2">
      <c r="A729" s="13" t="s">
        <v>1973</v>
      </c>
      <c r="B729" s="74">
        <v>1582</v>
      </c>
      <c r="C729" s="86"/>
      <c r="D729" s="37"/>
      <c r="E729" s="87"/>
      <c r="F729" s="93">
        <v>3</v>
      </c>
      <c r="G729" s="8">
        <v>8</v>
      </c>
      <c r="H729" s="94">
        <v>2</v>
      </c>
      <c r="I729" s="101"/>
      <c r="J729" s="102"/>
      <c r="K729" s="118"/>
    </row>
    <row r="730" spans="1:11" x14ac:dyDescent="0.2">
      <c r="A730" s="13" t="s">
        <v>2155</v>
      </c>
      <c r="B730" s="74">
        <v>794</v>
      </c>
      <c r="C730" s="86"/>
      <c r="D730" s="37"/>
      <c r="E730" s="87"/>
      <c r="F730" s="93">
        <v>3</v>
      </c>
      <c r="G730" s="8">
        <v>8</v>
      </c>
      <c r="H730" s="94">
        <v>2</v>
      </c>
      <c r="I730" s="101"/>
      <c r="J730" s="102"/>
      <c r="K730" s="118"/>
    </row>
    <row r="731" spans="1:11" x14ac:dyDescent="0.2">
      <c r="A731" s="13" t="s">
        <v>2156</v>
      </c>
      <c r="B731" s="74">
        <v>999</v>
      </c>
      <c r="C731" s="86"/>
      <c r="D731" s="37"/>
      <c r="E731" s="87"/>
      <c r="F731" s="93">
        <v>3</v>
      </c>
      <c r="G731" s="8">
        <v>8</v>
      </c>
      <c r="H731" s="94">
        <v>2</v>
      </c>
      <c r="I731" s="101"/>
      <c r="J731" s="102"/>
      <c r="K731" s="118"/>
    </row>
    <row r="732" spans="1:11" x14ac:dyDescent="0.2">
      <c r="A732" s="13" t="s">
        <v>2157</v>
      </c>
      <c r="B732" s="74">
        <v>385</v>
      </c>
      <c r="C732" s="86"/>
      <c r="D732" s="37"/>
      <c r="E732" s="87"/>
      <c r="F732" s="93">
        <v>3</v>
      </c>
      <c r="G732" s="8">
        <v>8</v>
      </c>
      <c r="H732" s="94">
        <v>2</v>
      </c>
      <c r="I732" s="101"/>
      <c r="J732" s="102"/>
      <c r="K732" s="118"/>
    </row>
    <row r="733" spans="1:11" x14ac:dyDescent="0.2">
      <c r="A733" s="13" t="s">
        <v>2158</v>
      </c>
      <c r="B733" s="74">
        <v>679</v>
      </c>
      <c r="C733" s="86"/>
      <c r="D733" s="37"/>
      <c r="E733" s="87"/>
      <c r="F733" s="93">
        <v>3</v>
      </c>
      <c r="G733" s="8">
        <v>8</v>
      </c>
      <c r="H733" s="94">
        <v>2</v>
      </c>
      <c r="I733" s="101"/>
      <c r="J733" s="102"/>
      <c r="K733" s="118"/>
    </row>
    <row r="734" spans="1:11" x14ac:dyDescent="0.2">
      <c r="A734" s="13" t="s">
        <v>2159</v>
      </c>
      <c r="B734" s="74">
        <v>467</v>
      </c>
      <c r="C734" s="86"/>
      <c r="D734" s="37"/>
      <c r="E734" s="87"/>
      <c r="F734" s="93">
        <v>3</v>
      </c>
      <c r="G734" s="8">
        <v>8</v>
      </c>
      <c r="H734" s="94">
        <v>2</v>
      </c>
      <c r="I734" s="101"/>
      <c r="J734" s="102"/>
      <c r="K734" s="118"/>
    </row>
    <row r="735" spans="1:11" x14ac:dyDescent="0.2">
      <c r="A735" s="20" t="s">
        <v>81</v>
      </c>
      <c r="B735" s="73">
        <v>1022</v>
      </c>
      <c r="C735" s="85">
        <v>1</v>
      </c>
      <c r="D735" s="32">
        <v>3</v>
      </c>
      <c r="E735" s="84"/>
      <c r="F735" s="91"/>
      <c r="H735" s="94"/>
      <c r="I735" s="99"/>
      <c r="J735" s="100"/>
      <c r="K735" s="115"/>
    </row>
    <row r="736" spans="1:11" x14ac:dyDescent="0.2">
      <c r="A736" s="13" t="s">
        <v>2160</v>
      </c>
      <c r="B736" s="74">
        <v>110</v>
      </c>
      <c r="C736" s="86"/>
      <c r="D736" s="37"/>
      <c r="E736" s="87"/>
      <c r="F736" s="93">
        <v>1</v>
      </c>
      <c r="G736" s="8">
        <v>3</v>
      </c>
      <c r="H736" s="94">
        <v>1</v>
      </c>
      <c r="I736" s="101"/>
      <c r="J736" s="102"/>
      <c r="K736" s="118"/>
    </row>
    <row r="737" spans="1:11" x14ac:dyDescent="0.2">
      <c r="A737" s="13" t="s">
        <v>1958</v>
      </c>
      <c r="B737" s="74">
        <v>265</v>
      </c>
      <c r="C737" s="86"/>
      <c r="D737" s="37"/>
      <c r="E737" s="87"/>
      <c r="F737" s="93">
        <v>3</v>
      </c>
      <c r="G737" s="8">
        <v>8</v>
      </c>
      <c r="H737" s="94">
        <v>2</v>
      </c>
      <c r="I737" s="101"/>
      <c r="J737" s="102"/>
      <c r="K737" s="118"/>
    </row>
    <row r="738" spans="1:11" x14ac:dyDescent="0.2">
      <c r="A738" s="13" t="s">
        <v>1413</v>
      </c>
      <c r="B738" s="74">
        <v>647</v>
      </c>
      <c r="C738" s="86"/>
      <c r="D738" s="37"/>
      <c r="E738" s="87"/>
      <c r="F738" s="93">
        <v>3</v>
      </c>
      <c r="G738" s="8">
        <v>8</v>
      </c>
      <c r="H738" s="94">
        <v>2</v>
      </c>
      <c r="I738" s="101"/>
      <c r="J738" s="102"/>
      <c r="K738" s="118"/>
    </row>
    <row r="739" spans="1:11" x14ac:dyDescent="0.2">
      <c r="A739" s="20" t="s">
        <v>82</v>
      </c>
      <c r="B739" s="73">
        <v>27493</v>
      </c>
      <c r="C739" s="85">
        <v>21</v>
      </c>
      <c r="D739" s="32">
        <v>53</v>
      </c>
      <c r="E739" s="84"/>
      <c r="F739" s="91"/>
      <c r="H739" s="94"/>
      <c r="I739" s="99"/>
      <c r="J739" s="100"/>
      <c r="K739" s="115"/>
    </row>
    <row r="740" spans="1:11" x14ac:dyDescent="0.2">
      <c r="A740" s="13" t="s">
        <v>2161</v>
      </c>
      <c r="B740" s="74">
        <v>24130</v>
      </c>
      <c r="C740" s="86"/>
      <c r="D740" s="37"/>
      <c r="E740" s="87"/>
      <c r="F740" s="93">
        <v>11</v>
      </c>
      <c r="G740" s="8">
        <v>28</v>
      </c>
      <c r="H740" s="94">
        <v>2</v>
      </c>
      <c r="I740" s="101"/>
      <c r="J740" s="102"/>
      <c r="K740" s="118"/>
    </row>
    <row r="741" spans="1:11" x14ac:dyDescent="0.2">
      <c r="A741" s="13" t="s">
        <v>2162</v>
      </c>
      <c r="B741" s="74">
        <v>318</v>
      </c>
      <c r="C741" s="86"/>
      <c r="D741" s="37"/>
      <c r="E741" s="87"/>
      <c r="F741" s="93">
        <v>3</v>
      </c>
      <c r="G741" s="8">
        <v>8</v>
      </c>
      <c r="H741" s="94">
        <v>2</v>
      </c>
      <c r="I741" s="101"/>
      <c r="J741" s="102"/>
      <c r="K741" s="118"/>
    </row>
    <row r="742" spans="1:11" x14ac:dyDescent="0.2">
      <c r="A742" s="13" t="s">
        <v>1735</v>
      </c>
      <c r="B742" s="74">
        <v>301</v>
      </c>
      <c r="C742" s="86"/>
      <c r="D742" s="37"/>
      <c r="E742" s="87"/>
      <c r="F742" s="93">
        <v>3</v>
      </c>
      <c r="G742" s="8">
        <v>8</v>
      </c>
      <c r="H742" s="94">
        <v>2</v>
      </c>
      <c r="I742" s="101"/>
      <c r="J742" s="102"/>
      <c r="K742" s="118"/>
    </row>
    <row r="743" spans="1:11" x14ac:dyDescent="0.2">
      <c r="A743" s="13" t="s">
        <v>2163</v>
      </c>
      <c r="B743" s="74">
        <v>687</v>
      </c>
      <c r="C743" s="86"/>
      <c r="D743" s="37"/>
      <c r="E743" s="87"/>
      <c r="F743" s="93">
        <v>3</v>
      </c>
      <c r="G743" s="8">
        <v>8</v>
      </c>
      <c r="H743" s="94">
        <v>2</v>
      </c>
      <c r="I743" s="101"/>
      <c r="J743" s="102"/>
      <c r="K743" s="118"/>
    </row>
    <row r="744" spans="1:11" x14ac:dyDescent="0.2">
      <c r="A744" s="13" t="s">
        <v>2164</v>
      </c>
      <c r="B744" s="74">
        <v>223</v>
      </c>
      <c r="C744" s="86"/>
      <c r="D744" s="37"/>
      <c r="E744" s="87"/>
      <c r="F744" s="93">
        <v>3</v>
      </c>
      <c r="G744" s="8">
        <v>8</v>
      </c>
      <c r="H744" s="94">
        <v>2</v>
      </c>
      <c r="I744" s="101"/>
      <c r="J744" s="102"/>
      <c r="K744" s="118"/>
    </row>
    <row r="745" spans="1:11" x14ac:dyDescent="0.2">
      <c r="A745" s="13" t="s">
        <v>2165</v>
      </c>
      <c r="B745" s="74">
        <v>412</v>
      </c>
      <c r="C745" s="86"/>
      <c r="D745" s="37"/>
      <c r="E745" s="87"/>
      <c r="F745" s="93">
        <v>3</v>
      </c>
      <c r="G745" s="8">
        <v>8</v>
      </c>
      <c r="H745" s="94">
        <v>2</v>
      </c>
      <c r="I745" s="101"/>
      <c r="J745" s="102"/>
      <c r="K745" s="118"/>
    </row>
    <row r="746" spans="1:11" x14ac:dyDescent="0.2">
      <c r="A746" s="13" t="s">
        <v>2166</v>
      </c>
      <c r="B746" s="74">
        <v>80</v>
      </c>
      <c r="C746" s="86"/>
      <c r="D746" s="37"/>
      <c r="E746" s="87"/>
      <c r="F746" s="93">
        <v>1</v>
      </c>
      <c r="G746" s="8">
        <v>3</v>
      </c>
      <c r="H746" s="94">
        <v>1</v>
      </c>
      <c r="I746" s="101"/>
      <c r="J746" s="102"/>
      <c r="K746" s="118"/>
    </row>
    <row r="747" spans="1:11" x14ac:dyDescent="0.2">
      <c r="A747" s="13" t="s">
        <v>2167</v>
      </c>
      <c r="B747" s="74">
        <v>533</v>
      </c>
      <c r="C747" s="86"/>
      <c r="D747" s="37"/>
      <c r="E747" s="87"/>
      <c r="F747" s="93">
        <v>3</v>
      </c>
      <c r="G747" s="8">
        <v>8</v>
      </c>
      <c r="H747" s="94">
        <v>2</v>
      </c>
      <c r="I747" s="101"/>
      <c r="J747" s="102"/>
      <c r="K747" s="118"/>
    </row>
    <row r="748" spans="1:11" x14ac:dyDescent="0.2">
      <c r="A748" s="13" t="s">
        <v>2168</v>
      </c>
      <c r="B748" s="74">
        <v>315</v>
      </c>
      <c r="C748" s="86"/>
      <c r="D748" s="37"/>
      <c r="E748" s="87"/>
      <c r="F748" s="93">
        <v>3</v>
      </c>
      <c r="G748" s="8">
        <v>8</v>
      </c>
      <c r="H748" s="94">
        <v>2</v>
      </c>
      <c r="I748" s="101"/>
      <c r="J748" s="102"/>
      <c r="K748" s="118"/>
    </row>
    <row r="749" spans="1:11" x14ac:dyDescent="0.2">
      <c r="A749" s="13" t="s">
        <v>2169</v>
      </c>
      <c r="B749" s="74">
        <v>494</v>
      </c>
      <c r="C749" s="86"/>
      <c r="D749" s="37"/>
      <c r="E749" s="87"/>
      <c r="F749" s="93">
        <v>3</v>
      </c>
      <c r="G749" s="8">
        <v>8</v>
      </c>
      <c r="H749" s="94">
        <v>2</v>
      </c>
      <c r="I749" s="101"/>
      <c r="J749" s="102"/>
      <c r="K749" s="118"/>
    </row>
    <row r="750" spans="1:11" x14ac:dyDescent="0.2">
      <c r="A750" s="20" t="s">
        <v>702</v>
      </c>
      <c r="B750" s="73">
        <v>3666</v>
      </c>
      <c r="C750" s="85">
        <v>3</v>
      </c>
      <c r="D750" s="32">
        <v>8</v>
      </c>
      <c r="E750" s="84"/>
      <c r="F750" s="91"/>
      <c r="H750" s="94"/>
      <c r="I750" s="99"/>
      <c r="J750" s="100"/>
      <c r="K750" s="115"/>
    </row>
    <row r="751" spans="1:11" x14ac:dyDescent="0.2">
      <c r="A751" s="13" t="s">
        <v>1485</v>
      </c>
      <c r="B751" s="74">
        <v>134</v>
      </c>
      <c r="C751" s="86"/>
      <c r="D751" s="37"/>
      <c r="E751" s="87"/>
      <c r="F751" s="93">
        <v>1</v>
      </c>
      <c r="G751" s="8">
        <v>3</v>
      </c>
      <c r="H751" s="94">
        <v>1</v>
      </c>
      <c r="I751" s="101"/>
      <c r="J751" s="102"/>
      <c r="K751" s="118"/>
    </row>
    <row r="752" spans="1:11" x14ac:dyDescent="0.2">
      <c r="A752" s="13" t="s">
        <v>2170</v>
      </c>
      <c r="B752" s="74">
        <v>77</v>
      </c>
      <c r="C752" s="86"/>
      <c r="D752" s="37"/>
      <c r="E752" s="87"/>
      <c r="F752" s="93">
        <v>1</v>
      </c>
      <c r="G752" s="8">
        <v>3</v>
      </c>
      <c r="H752" s="94">
        <v>1</v>
      </c>
      <c r="I752" s="101"/>
      <c r="J752" s="102"/>
      <c r="K752" s="118"/>
    </row>
    <row r="753" spans="1:11" x14ac:dyDescent="0.2">
      <c r="A753" s="13" t="s">
        <v>2171</v>
      </c>
      <c r="B753" s="74">
        <v>216</v>
      </c>
      <c r="C753" s="86"/>
      <c r="D753" s="37"/>
      <c r="E753" s="87"/>
      <c r="F753" s="93">
        <v>3</v>
      </c>
      <c r="G753" s="8">
        <v>8</v>
      </c>
      <c r="H753" s="94">
        <v>2</v>
      </c>
      <c r="I753" s="101"/>
      <c r="J753" s="102"/>
      <c r="K753" s="118"/>
    </row>
    <row r="754" spans="1:11" x14ac:dyDescent="0.2">
      <c r="A754" s="13" t="s">
        <v>2172</v>
      </c>
      <c r="B754" s="74">
        <v>269</v>
      </c>
      <c r="C754" s="86"/>
      <c r="D754" s="37"/>
      <c r="E754" s="87"/>
      <c r="F754" s="93">
        <v>3</v>
      </c>
      <c r="G754" s="8">
        <v>8</v>
      </c>
      <c r="H754" s="94">
        <v>2</v>
      </c>
      <c r="I754" s="101"/>
      <c r="J754" s="102"/>
      <c r="K754" s="118"/>
    </row>
    <row r="755" spans="1:11" x14ac:dyDescent="0.2">
      <c r="A755" s="13" t="s">
        <v>2173</v>
      </c>
      <c r="B755" s="74">
        <v>147</v>
      </c>
      <c r="C755" s="86"/>
      <c r="D755" s="37"/>
      <c r="E755" s="87"/>
      <c r="F755" s="93">
        <v>1</v>
      </c>
      <c r="G755" s="8">
        <v>3</v>
      </c>
      <c r="H755" s="94">
        <v>1</v>
      </c>
      <c r="I755" s="101"/>
      <c r="J755" s="102"/>
      <c r="K755" s="118"/>
    </row>
    <row r="756" spans="1:11" x14ac:dyDescent="0.2">
      <c r="A756" s="13" t="s">
        <v>2174</v>
      </c>
      <c r="B756" s="74">
        <v>95</v>
      </c>
      <c r="C756" s="86"/>
      <c r="D756" s="37"/>
      <c r="E756" s="87"/>
      <c r="F756" s="93">
        <v>1</v>
      </c>
      <c r="G756" s="8">
        <v>3</v>
      </c>
      <c r="H756" s="94">
        <v>1</v>
      </c>
      <c r="I756" s="101"/>
      <c r="J756" s="102"/>
      <c r="K756" s="118"/>
    </row>
    <row r="757" spans="1:11" x14ac:dyDescent="0.2">
      <c r="A757" s="13" t="s">
        <v>2175</v>
      </c>
      <c r="B757" s="74">
        <v>324</v>
      </c>
      <c r="C757" s="86"/>
      <c r="D757" s="37"/>
      <c r="E757" s="87"/>
      <c r="F757" s="93">
        <v>3</v>
      </c>
      <c r="G757" s="8">
        <v>8</v>
      </c>
      <c r="H757" s="94">
        <v>2</v>
      </c>
      <c r="I757" s="101"/>
      <c r="J757" s="102"/>
      <c r="K757" s="118"/>
    </row>
    <row r="758" spans="1:11" x14ac:dyDescent="0.2">
      <c r="A758" s="13" t="s">
        <v>2130</v>
      </c>
      <c r="B758" s="74">
        <v>415</v>
      </c>
      <c r="C758" s="86"/>
      <c r="D758" s="37"/>
      <c r="E758" s="87"/>
      <c r="F758" s="93">
        <v>3</v>
      </c>
      <c r="G758" s="8">
        <v>8</v>
      </c>
      <c r="H758" s="94">
        <v>2</v>
      </c>
      <c r="I758" s="101"/>
      <c r="J758" s="102"/>
      <c r="K758" s="118"/>
    </row>
    <row r="759" spans="1:11" x14ac:dyDescent="0.2">
      <c r="A759" s="13" t="s">
        <v>2176</v>
      </c>
      <c r="B759" s="74">
        <v>147</v>
      </c>
      <c r="C759" s="86"/>
      <c r="D759" s="37"/>
      <c r="E759" s="87"/>
      <c r="F759" s="93">
        <v>1</v>
      </c>
      <c r="G759" s="8">
        <v>3</v>
      </c>
      <c r="H759" s="94">
        <v>1</v>
      </c>
      <c r="I759" s="101"/>
      <c r="J759" s="102"/>
      <c r="K759" s="118"/>
    </row>
    <row r="760" spans="1:11" x14ac:dyDescent="0.2">
      <c r="A760" s="13" t="s">
        <v>2177</v>
      </c>
      <c r="B760" s="74">
        <v>258</v>
      </c>
      <c r="C760" s="86"/>
      <c r="D760" s="37"/>
      <c r="E760" s="87"/>
      <c r="F760" s="93">
        <v>3</v>
      </c>
      <c r="G760" s="8">
        <v>8</v>
      </c>
      <c r="H760" s="94">
        <v>2</v>
      </c>
      <c r="I760" s="101"/>
      <c r="J760" s="102"/>
      <c r="K760" s="118"/>
    </row>
    <row r="761" spans="1:11" x14ac:dyDescent="0.2">
      <c r="A761" s="13" t="s">
        <v>2178</v>
      </c>
      <c r="B761" s="74">
        <v>100</v>
      </c>
      <c r="C761" s="86"/>
      <c r="D761" s="37"/>
      <c r="E761" s="87"/>
      <c r="F761" s="93">
        <v>1</v>
      </c>
      <c r="G761" s="8">
        <v>3</v>
      </c>
      <c r="H761" s="94">
        <v>1</v>
      </c>
      <c r="I761" s="101"/>
      <c r="J761" s="102"/>
      <c r="K761" s="118"/>
    </row>
    <row r="762" spans="1:11" x14ac:dyDescent="0.2">
      <c r="A762" s="13" t="s">
        <v>2179</v>
      </c>
      <c r="B762" s="74">
        <v>208</v>
      </c>
      <c r="C762" s="86"/>
      <c r="D762" s="37"/>
      <c r="E762" s="87"/>
      <c r="F762" s="93">
        <v>3</v>
      </c>
      <c r="G762" s="8">
        <v>8</v>
      </c>
      <c r="H762" s="94">
        <v>2</v>
      </c>
      <c r="I762" s="101"/>
      <c r="J762" s="102"/>
      <c r="K762" s="118"/>
    </row>
    <row r="763" spans="1:11" x14ac:dyDescent="0.2">
      <c r="A763" s="13" t="s">
        <v>2180</v>
      </c>
      <c r="B763" s="74">
        <v>187</v>
      </c>
      <c r="C763" s="86"/>
      <c r="D763" s="37"/>
      <c r="E763" s="87"/>
      <c r="F763" s="93">
        <v>1</v>
      </c>
      <c r="G763" s="8">
        <v>3</v>
      </c>
      <c r="H763" s="94">
        <v>1</v>
      </c>
      <c r="I763" s="101"/>
      <c r="J763" s="102"/>
      <c r="K763" s="118"/>
    </row>
    <row r="764" spans="1:11" x14ac:dyDescent="0.2">
      <c r="A764" s="13" t="s">
        <v>2181</v>
      </c>
      <c r="B764" s="74">
        <v>80</v>
      </c>
      <c r="C764" s="86"/>
      <c r="D764" s="37"/>
      <c r="E764" s="87"/>
      <c r="F764" s="93">
        <v>1</v>
      </c>
      <c r="G764" s="8">
        <v>3</v>
      </c>
      <c r="H764" s="94">
        <v>1</v>
      </c>
      <c r="I764" s="101"/>
      <c r="J764" s="102"/>
      <c r="K764" s="118"/>
    </row>
    <row r="765" spans="1:11" x14ac:dyDescent="0.2">
      <c r="A765" s="13" t="s">
        <v>2182</v>
      </c>
      <c r="B765" s="74">
        <v>83</v>
      </c>
      <c r="C765" s="86"/>
      <c r="D765" s="37"/>
      <c r="E765" s="87"/>
      <c r="F765" s="93">
        <v>1</v>
      </c>
      <c r="G765" s="8">
        <v>3</v>
      </c>
      <c r="H765" s="94">
        <v>1</v>
      </c>
      <c r="I765" s="101"/>
      <c r="J765" s="102"/>
      <c r="K765" s="118"/>
    </row>
    <row r="766" spans="1:11" x14ac:dyDescent="0.2">
      <c r="A766" s="13" t="s">
        <v>2183</v>
      </c>
      <c r="B766" s="74">
        <v>109</v>
      </c>
      <c r="C766" s="86"/>
      <c r="D766" s="37"/>
      <c r="E766" s="87"/>
      <c r="F766" s="93">
        <v>1</v>
      </c>
      <c r="G766" s="8">
        <v>3</v>
      </c>
      <c r="H766" s="94">
        <v>1</v>
      </c>
      <c r="I766" s="101"/>
      <c r="J766" s="102"/>
      <c r="K766" s="118"/>
    </row>
    <row r="767" spans="1:11" x14ac:dyDescent="0.2">
      <c r="A767" s="13" t="s">
        <v>2184</v>
      </c>
      <c r="B767" s="74">
        <v>613</v>
      </c>
      <c r="C767" s="86"/>
      <c r="D767" s="37"/>
      <c r="E767" s="87"/>
      <c r="F767" s="93">
        <v>3</v>
      </c>
      <c r="G767" s="8">
        <v>8</v>
      </c>
      <c r="H767" s="94">
        <v>2</v>
      </c>
      <c r="I767" s="101"/>
      <c r="J767" s="102"/>
      <c r="K767" s="118"/>
    </row>
    <row r="768" spans="1:11" x14ac:dyDescent="0.2">
      <c r="A768" s="13" t="s">
        <v>2015</v>
      </c>
      <c r="B768" s="74">
        <v>37</v>
      </c>
      <c r="C768" s="86"/>
      <c r="D768" s="37"/>
      <c r="E768" s="87"/>
      <c r="F768" s="93">
        <v>1</v>
      </c>
      <c r="G768" s="8">
        <v>3</v>
      </c>
      <c r="H768" s="94">
        <v>1</v>
      </c>
      <c r="I768" s="101"/>
      <c r="J768" s="102"/>
      <c r="K768" s="118"/>
    </row>
    <row r="769" spans="1:11" x14ac:dyDescent="0.2">
      <c r="A769" s="13" t="s">
        <v>2185</v>
      </c>
      <c r="B769" s="74">
        <v>167</v>
      </c>
      <c r="C769" s="86"/>
      <c r="D769" s="37"/>
      <c r="E769" s="87"/>
      <c r="F769" s="93">
        <v>1</v>
      </c>
      <c r="G769" s="8">
        <v>3</v>
      </c>
      <c r="H769" s="94">
        <v>1</v>
      </c>
      <c r="I769" s="101"/>
      <c r="J769" s="102"/>
      <c r="K769" s="118"/>
    </row>
    <row r="770" spans="1:11" x14ac:dyDescent="0.2">
      <c r="A770" s="20" t="s">
        <v>30</v>
      </c>
      <c r="B770" s="73">
        <v>1846</v>
      </c>
      <c r="C770" s="85">
        <v>1</v>
      </c>
      <c r="D770" s="32">
        <v>3</v>
      </c>
      <c r="E770" s="84"/>
      <c r="F770" s="91"/>
      <c r="H770" s="94"/>
      <c r="I770" s="99"/>
      <c r="J770" s="100"/>
      <c r="K770" s="115"/>
    </row>
    <row r="771" spans="1:11" x14ac:dyDescent="0.2">
      <c r="A771" s="13" t="s">
        <v>1630</v>
      </c>
      <c r="B771" s="74">
        <v>99</v>
      </c>
      <c r="C771" s="86"/>
      <c r="D771" s="37"/>
      <c r="E771" s="87"/>
      <c r="F771" s="93">
        <v>1</v>
      </c>
      <c r="G771" s="8">
        <v>3</v>
      </c>
      <c r="H771" s="94">
        <v>1</v>
      </c>
      <c r="I771" s="101"/>
      <c r="J771" s="102"/>
      <c r="K771" s="118"/>
    </row>
    <row r="772" spans="1:11" x14ac:dyDescent="0.2">
      <c r="A772" s="13" t="s">
        <v>2186</v>
      </c>
      <c r="B772" s="74">
        <v>431</v>
      </c>
      <c r="C772" s="86"/>
      <c r="D772" s="37"/>
      <c r="E772" s="87"/>
      <c r="F772" s="93">
        <v>3</v>
      </c>
      <c r="G772" s="8">
        <v>8</v>
      </c>
      <c r="H772" s="94">
        <v>2</v>
      </c>
      <c r="I772" s="101"/>
      <c r="J772" s="102"/>
      <c r="K772" s="118"/>
    </row>
    <row r="773" spans="1:11" x14ac:dyDescent="0.2">
      <c r="A773" s="13" t="s">
        <v>2187</v>
      </c>
      <c r="B773" s="74">
        <v>437</v>
      </c>
      <c r="C773" s="86"/>
      <c r="D773" s="37"/>
      <c r="E773" s="87"/>
      <c r="F773" s="93">
        <v>3</v>
      </c>
      <c r="G773" s="8">
        <v>8</v>
      </c>
      <c r="H773" s="94">
        <v>2</v>
      </c>
      <c r="I773" s="101"/>
      <c r="J773" s="102"/>
      <c r="K773" s="118"/>
    </row>
    <row r="774" spans="1:11" x14ac:dyDescent="0.2">
      <c r="A774" s="13" t="s">
        <v>2188</v>
      </c>
      <c r="B774" s="74">
        <v>879</v>
      </c>
      <c r="C774" s="86"/>
      <c r="D774" s="37"/>
      <c r="E774" s="87"/>
      <c r="F774" s="93">
        <v>3</v>
      </c>
      <c r="G774" s="8">
        <v>8</v>
      </c>
      <c r="H774" s="94">
        <v>2</v>
      </c>
      <c r="I774" s="101"/>
      <c r="J774" s="102"/>
      <c r="K774" s="118"/>
    </row>
    <row r="775" spans="1:11" x14ac:dyDescent="0.2">
      <c r="A775" s="20" t="s">
        <v>87</v>
      </c>
      <c r="B775" s="73">
        <v>4297</v>
      </c>
      <c r="C775" s="85">
        <v>3</v>
      </c>
      <c r="D775" s="32">
        <v>8</v>
      </c>
      <c r="E775" s="84"/>
      <c r="F775" s="91"/>
      <c r="H775" s="94"/>
      <c r="I775" s="99"/>
      <c r="J775" s="100"/>
      <c r="K775" s="115"/>
    </row>
    <row r="776" spans="1:11" x14ac:dyDescent="0.2">
      <c r="A776" s="13" t="s">
        <v>2189</v>
      </c>
      <c r="B776" s="74">
        <v>200</v>
      </c>
      <c r="C776" s="86"/>
      <c r="D776" s="37"/>
      <c r="E776" s="87"/>
      <c r="F776" s="93">
        <v>1</v>
      </c>
      <c r="G776" s="8">
        <v>3</v>
      </c>
      <c r="H776" s="94">
        <v>1</v>
      </c>
      <c r="I776" s="101"/>
      <c r="J776" s="102"/>
      <c r="K776" s="118"/>
    </row>
    <row r="777" spans="1:11" x14ac:dyDescent="0.2">
      <c r="A777" s="13" t="s">
        <v>2190</v>
      </c>
      <c r="B777" s="74">
        <v>722</v>
      </c>
      <c r="C777" s="86"/>
      <c r="D777" s="37"/>
      <c r="E777" s="87"/>
      <c r="F777" s="93">
        <v>3</v>
      </c>
      <c r="G777" s="8">
        <v>8</v>
      </c>
      <c r="H777" s="94">
        <v>2</v>
      </c>
      <c r="I777" s="101"/>
      <c r="J777" s="102"/>
      <c r="K777" s="118"/>
    </row>
    <row r="778" spans="1:11" x14ac:dyDescent="0.2">
      <c r="A778" s="13" t="s">
        <v>1689</v>
      </c>
      <c r="B778" s="74">
        <v>529</v>
      </c>
      <c r="C778" s="86"/>
      <c r="D778" s="37"/>
      <c r="E778" s="87"/>
      <c r="F778" s="93">
        <v>3</v>
      </c>
      <c r="G778" s="8">
        <v>8</v>
      </c>
      <c r="H778" s="94">
        <v>2</v>
      </c>
      <c r="I778" s="101"/>
      <c r="J778" s="102"/>
      <c r="K778" s="118"/>
    </row>
    <row r="779" spans="1:11" x14ac:dyDescent="0.2">
      <c r="A779" s="13" t="s">
        <v>2191</v>
      </c>
      <c r="B779" s="74">
        <v>1014</v>
      </c>
      <c r="C779" s="86"/>
      <c r="D779" s="37"/>
      <c r="E779" s="87"/>
      <c r="F779" s="93">
        <v>3</v>
      </c>
      <c r="G779" s="8">
        <v>8</v>
      </c>
      <c r="H779" s="94">
        <v>2</v>
      </c>
      <c r="I779" s="101"/>
      <c r="J779" s="102"/>
      <c r="K779" s="118"/>
    </row>
    <row r="780" spans="1:11" x14ac:dyDescent="0.2">
      <c r="A780" s="13" t="s">
        <v>2192</v>
      </c>
      <c r="B780" s="74">
        <v>751</v>
      </c>
      <c r="C780" s="86"/>
      <c r="D780" s="37"/>
      <c r="E780" s="87"/>
      <c r="F780" s="93">
        <v>3</v>
      </c>
      <c r="G780" s="8">
        <v>8</v>
      </c>
      <c r="H780" s="94">
        <v>2</v>
      </c>
      <c r="I780" s="101"/>
      <c r="J780" s="102"/>
      <c r="K780" s="118"/>
    </row>
    <row r="781" spans="1:11" x14ac:dyDescent="0.2">
      <c r="A781" s="13" t="s">
        <v>2193</v>
      </c>
      <c r="B781" s="74">
        <v>308</v>
      </c>
      <c r="C781" s="86"/>
      <c r="D781" s="37"/>
      <c r="E781" s="87"/>
      <c r="F781" s="93">
        <v>3</v>
      </c>
      <c r="G781" s="8">
        <v>8</v>
      </c>
      <c r="H781" s="94">
        <v>2</v>
      </c>
      <c r="I781" s="101"/>
      <c r="J781" s="102"/>
      <c r="K781" s="118"/>
    </row>
    <row r="782" spans="1:11" x14ac:dyDescent="0.2">
      <c r="A782" s="13" t="s">
        <v>2194</v>
      </c>
      <c r="B782" s="74">
        <v>773</v>
      </c>
      <c r="C782" s="86"/>
      <c r="D782" s="37"/>
      <c r="E782" s="87"/>
      <c r="F782" s="93">
        <v>3</v>
      </c>
      <c r="G782" s="8">
        <v>8</v>
      </c>
      <c r="H782" s="94">
        <v>2</v>
      </c>
      <c r="I782" s="101"/>
      <c r="J782" s="102"/>
      <c r="K782" s="118"/>
    </row>
    <row r="783" spans="1:11" x14ac:dyDescent="0.2">
      <c r="A783" s="20" t="s">
        <v>160</v>
      </c>
      <c r="B783" s="73">
        <v>2078</v>
      </c>
      <c r="C783" s="85">
        <v>2</v>
      </c>
      <c r="D783" s="32">
        <v>5</v>
      </c>
      <c r="E783" s="84"/>
      <c r="F783" s="91"/>
      <c r="H783" s="94"/>
      <c r="I783" s="99"/>
      <c r="J783" s="100"/>
      <c r="K783" s="115"/>
    </row>
    <row r="784" spans="1:11" x14ac:dyDescent="0.2">
      <c r="A784" s="13" t="s">
        <v>6236</v>
      </c>
      <c r="B784" s="74">
        <v>268</v>
      </c>
      <c r="C784" s="86"/>
      <c r="D784" s="37"/>
      <c r="E784" s="87"/>
      <c r="F784" s="93">
        <v>3</v>
      </c>
      <c r="G784" s="8">
        <v>8</v>
      </c>
      <c r="H784" s="94">
        <v>2</v>
      </c>
      <c r="I784" s="101"/>
      <c r="J784" s="102"/>
      <c r="K784" s="118"/>
    </row>
    <row r="785" spans="1:11" x14ac:dyDescent="0.2">
      <c r="A785" s="13" t="s">
        <v>2195</v>
      </c>
      <c r="B785" s="74">
        <v>323</v>
      </c>
      <c r="C785" s="86"/>
      <c r="D785" s="37"/>
      <c r="E785" s="87"/>
      <c r="F785" s="93">
        <v>3</v>
      </c>
      <c r="G785" s="8">
        <v>8</v>
      </c>
      <c r="H785" s="94">
        <v>2</v>
      </c>
      <c r="I785" s="101"/>
      <c r="J785" s="102"/>
      <c r="K785" s="118"/>
    </row>
    <row r="786" spans="1:11" x14ac:dyDescent="0.2">
      <c r="A786" s="13" t="s">
        <v>1570</v>
      </c>
      <c r="B786" s="74">
        <v>615</v>
      </c>
      <c r="C786" s="86"/>
      <c r="D786" s="37"/>
      <c r="E786" s="87"/>
      <c r="F786" s="93">
        <v>3</v>
      </c>
      <c r="G786" s="8">
        <v>8</v>
      </c>
      <c r="H786" s="94">
        <v>2</v>
      </c>
      <c r="I786" s="101"/>
      <c r="J786" s="102"/>
      <c r="K786" s="118"/>
    </row>
    <row r="787" spans="1:11" x14ac:dyDescent="0.2">
      <c r="A787" s="13" t="s">
        <v>2196</v>
      </c>
      <c r="B787" s="74">
        <v>872</v>
      </c>
      <c r="C787" s="86"/>
      <c r="D787" s="37"/>
      <c r="E787" s="87"/>
      <c r="F787" s="93">
        <v>3</v>
      </c>
      <c r="G787" s="8">
        <v>8</v>
      </c>
      <c r="H787" s="94">
        <v>2</v>
      </c>
      <c r="I787" s="101"/>
      <c r="J787" s="102"/>
      <c r="K787" s="118"/>
    </row>
    <row r="788" spans="1:11" ht="31.5" x14ac:dyDescent="0.2">
      <c r="A788" s="22" t="s">
        <v>285</v>
      </c>
      <c r="B788" s="73">
        <v>25169</v>
      </c>
      <c r="C788" s="85">
        <v>25</v>
      </c>
      <c r="D788" s="36">
        <f>SUM(D789:D814)</f>
        <v>64</v>
      </c>
      <c r="E788" s="88">
        <v>4</v>
      </c>
      <c r="F788" s="91">
        <f>SUM(F790:F824)</f>
        <v>83</v>
      </c>
      <c r="G788" s="24">
        <f>SUM(G790:G824)</f>
        <v>223</v>
      </c>
      <c r="H788" s="84"/>
      <c r="I788" s="99">
        <f>(C788+F788+1-F793-F795-F796-F801-F808-F812-F818-F820)*0.4</f>
        <v>40.400000000000006</v>
      </c>
      <c r="J788" s="99">
        <f>(D788+G788+1-G793-G795-G796-G801-G808-G812-G818-G820)*0.4</f>
        <v>105.60000000000001</v>
      </c>
      <c r="K788" s="115">
        <f>31*0.6</f>
        <v>18.599999999999998</v>
      </c>
    </row>
    <row r="789" spans="1:11" x14ac:dyDescent="0.2">
      <c r="A789" s="20" t="s">
        <v>286</v>
      </c>
      <c r="B789" s="73">
        <v>4794</v>
      </c>
      <c r="C789" s="85">
        <v>5</v>
      </c>
      <c r="D789" s="32">
        <v>13</v>
      </c>
      <c r="E789" s="84"/>
      <c r="F789" s="91"/>
      <c r="H789" s="94"/>
      <c r="I789" s="99"/>
      <c r="J789" s="100"/>
      <c r="K789" s="115"/>
    </row>
    <row r="790" spans="1:11" x14ac:dyDescent="0.2">
      <c r="A790" s="13" t="s">
        <v>2197</v>
      </c>
      <c r="B790" s="74">
        <v>2834</v>
      </c>
      <c r="C790" s="86"/>
      <c r="D790" s="37"/>
      <c r="E790" s="87"/>
      <c r="F790" s="93">
        <v>5</v>
      </c>
      <c r="G790" s="8">
        <v>13</v>
      </c>
      <c r="H790" s="94">
        <v>2</v>
      </c>
      <c r="I790" s="101"/>
      <c r="J790" s="102"/>
      <c r="K790" s="118"/>
    </row>
    <row r="791" spans="1:11" x14ac:dyDescent="0.2">
      <c r="A791" s="13" t="s">
        <v>2198</v>
      </c>
      <c r="B791" s="74">
        <v>726</v>
      </c>
      <c r="C791" s="86"/>
      <c r="D791" s="37"/>
      <c r="E791" s="87"/>
      <c r="F791" s="93">
        <v>3</v>
      </c>
      <c r="G791" s="8">
        <v>8</v>
      </c>
      <c r="H791" s="94">
        <v>2</v>
      </c>
      <c r="I791" s="101"/>
      <c r="J791" s="102"/>
      <c r="K791" s="118"/>
    </row>
    <row r="792" spans="1:11" x14ac:dyDescent="0.2">
      <c r="A792" s="13" t="s">
        <v>2199</v>
      </c>
      <c r="B792" s="74">
        <v>221</v>
      </c>
      <c r="C792" s="86"/>
      <c r="D792" s="37"/>
      <c r="E792" s="87"/>
      <c r="F792" s="93">
        <v>3</v>
      </c>
      <c r="G792" s="8">
        <v>8</v>
      </c>
      <c r="H792" s="94">
        <v>2</v>
      </c>
      <c r="I792" s="101"/>
      <c r="J792" s="102"/>
      <c r="K792" s="118"/>
    </row>
    <row r="793" spans="1:11" x14ac:dyDescent="0.2">
      <c r="A793" s="13" t="s">
        <v>2200</v>
      </c>
      <c r="B793" s="74">
        <v>179</v>
      </c>
      <c r="C793" s="86"/>
      <c r="D793" s="37"/>
      <c r="E793" s="87"/>
      <c r="F793" s="93">
        <v>1</v>
      </c>
      <c r="G793" s="8">
        <v>3</v>
      </c>
      <c r="H793" s="94">
        <v>1</v>
      </c>
      <c r="I793" s="101"/>
      <c r="J793" s="102"/>
      <c r="K793" s="118"/>
    </row>
    <row r="794" spans="1:11" x14ac:dyDescent="0.2">
      <c r="A794" s="13" t="s">
        <v>2201</v>
      </c>
      <c r="B794" s="74">
        <v>567</v>
      </c>
      <c r="C794" s="86"/>
      <c r="D794" s="37"/>
      <c r="E794" s="87"/>
      <c r="F794" s="93">
        <v>3</v>
      </c>
      <c r="G794" s="8">
        <v>8</v>
      </c>
      <c r="H794" s="94">
        <v>2</v>
      </c>
      <c r="I794" s="101"/>
      <c r="J794" s="102"/>
      <c r="K794" s="118"/>
    </row>
    <row r="795" spans="1:11" x14ac:dyDescent="0.2">
      <c r="A795" s="13" t="s">
        <v>2202</v>
      </c>
      <c r="B795" s="74">
        <v>172</v>
      </c>
      <c r="C795" s="86"/>
      <c r="D795" s="37"/>
      <c r="E795" s="87"/>
      <c r="F795" s="93">
        <v>1</v>
      </c>
      <c r="G795" s="8">
        <v>3</v>
      </c>
      <c r="H795" s="94">
        <v>1</v>
      </c>
      <c r="I795" s="101"/>
      <c r="J795" s="102"/>
      <c r="K795" s="118"/>
    </row>
    <row r="796" spans="1:11" x14ac:dyDescent="0.2">
      <c r="A796" s="13" t="s">
        <v>2203</v>
      </c>
      <c r="B796" s="74">
        <v>95</v>
      </c>
      <c r="C796" s="86"/>
      <c r="D796" s="37"/>
      <c r="E796" s="87"/>
      <c r="F796" s="93">
        <v>1</v>
      </c>
      <c r="G796" s="8">
        <v>3</v>
      </c>
      <c r="H796" s="94">
        <v>1</v>
      </c>
      <c r="I796" s="101"/>
      <c r="J796" s="102"/>
      <c r="K796" s="118"/>
    </row>
    <row r="797" spans="1:11" x14ac:dyDescent="0.2">
      <c r="A797" s="20" t="s">
        <v>159</v>
      </c>
      <c r="B797" s="73">
        <v>5157</v>
      </c>
      <c r="C797" s="85">
        <v>5</v>
      </c>
      <c r="D797" s="32">
        <v>13</v>
      </c>
      <c r="E797" s="84"/>
      <c r="F797" s="91"/>
      <c r="H797" s="94"/>
      <c r="I797" s="99"/>
      <c r="J797" s="100"/>
      <c r="K797" s="115"/>
    </row>
    <row r="798" spans="1:11" x14ac:dyDescent="0.2">
      <c r="A798" s="13" t="s">
        <v>2204</v>
      </c>
      <c r="B798" s="74">
        <v>3292</v>
      </c>
      <c r="C798" s="86"/>
      <c r="D798" s="37"/>
      <c r="E798" s="87"/>
      <c r="F798" s="93">
        <v>5</v>
      </c>
      <c r="G798" s="8">
        <v>13</v>
      </c>
      <c r="H798" s="94">
        <v>2</v>
      </c>
      <c r="I798" s="101"/>
      <c r="J798" s="102"/>
      <c r="K798" s="118"/>
    </row>
    <row r="799" spans="1:11" x14ac:dyDescent="0.2">
      <c r="A799" s="13" t="s">
        <v>2205</v>
      </c>
      <c r="B799" s="74">
        <v>587</v>
      </c>
      <c r="C799" s="86"/>
      <c r="D799" s="37"/>
      <c r="E799" s="87"/>
      <c r="F799" s="93">
        <v>3</v>
      </c>
      <c r="G799" s="8">
        <v>8</v>
      </c>
      <c r="H799" s="94">
        <v>2</v>
      </c>
      <c r="I799" s="101"/>
      <c r="J799" s="102"/>
      <c r="K799" s="118"/>
    </row>
    <row r="800" spans="1:11" x14ac:dyDescent="0.2">
      <c r="A800" s="13" t="s">
        <v>2206</v>
      </c>
      <c r="B800" s="74">
        <v>240</v>
      </c>
      <c r="C800" s="86"/>
      <c r="D800" s="37"/>
      <c r="E800" s="87"/>
      <c r="F800" s="93">
        <v>3</v>
      </c>
      <c r="G800" s="8">
        <v>8</v>
      </c>
      <c r="H800" s="94">
        <v>2</v>
      </c>
      <c r="I800" s="101"/>
      <c r="J800" s="102"/>
      <c r="K800" s="118"/>
    </row>
    <row r="801" spans="1:11" x14ac:dyDescent="0.2">
      <c r="A801" s="13" t="s">
        <v>2207</v>
      </c>
      <c r="B801" s="74">
        <v>95</v>
      </c>
      <c r="C801" s="86"/>
      <c r="D801" s="37"/>
      <c r="E801" s="87"/>
      <c r="F801" s="93">
        <v>1</v>
      </c>
      <c r="G801" s="8">
        <v>3</v>
      </c>
      <c r="H801" s="94">
        <v>1</v>
      </c>
      <c r="I801" s="101"/>
      <c r="J801" s="102"/>
      <c r="K801" s="118"/>
    </row>
    <row r="802" spans="1:11" x14ac:dyDescent="0.2">
      <c r="A802" s="13" t="s">
        <v>1757</v>
      </c>
      <c r="B802" s="74">
        <v>259</v>
      </c>
      <c r="C802" s="86"/>
      <c r="D802" s="37"/>
      <c r="E802" s="87"/>
      <c r="F802" s="93">
        <v>3</v>
      </c>
      <c r="G802" s="8">
        <v>8</v>
      </c>
      <c r="H802" s="94">
        <v>2</v>
      </c>
      <c r="I802" s="101"/>
      <c r="J802" s="102"/>
      <c r="K802" s="118"/>
    </row>
    <row r="803" spans="1:11" x14ac:dyDescent="0.2">
      <c r="A803" s="13" t="s">
        <v>2208</v>
      </c>
      <c r="B803" s="74">
        <v>316</v>
      </c>
      <c r="C803" s="86"/>
      <c r="D803" s="37"/>
      <c r="E803" s="87"/>
      <c r="F803" s="93">
        <v>3</v>
      </c>
      <c r="G803" s="8">
        <v>8</v>
      </c>
      <c r="H803" s="94">
        <v>2</v>
      </c>
      <c r="I803" s="101"/>
      <c r="J803" s="102"/>
      <c r="K803" s="118"/>
    </row>
    <row r="804" spans="1:11" x14ac:dyDescent="0.2">
      <c r="A804" s="13" t="s">
        <v>2209</v>
      </c>
      <c r="B804" s="74">
        <v>368</v>
      </c>
      <c r="C804" s="86"/>
      <c r="D804" s="37"/>
      <c r="E804" s="87"/>
      <c r="F804" s="93">
        <v>3</v>
      </c>
      <c r="G804" s="8">
        <v>8</v>
      </c>
      <c r="H804" s="94">
        <v>2</v>
      </c>
      <c r="I804" s="101"/>
      <c r="J804" s="102"/>
      <c r="K804" s="118"/>
    </row>
    <row r="805" spans="1:11" x14ac:dyDescent="0.2">
      <c r="A805" s="20" t="s">
        <v>161</v>
      </c>
      <c r="B805" s="73">
        <v>3757</v>
      </c>
      <c r="C805" s="85">
        <v>4</v>
      </c>
      <c r="D805" s="32">
        <v>10</v>
      </c>
      <c r="E805" s="84"/>
      <c r="F805" s="91"/>
      <c r="H805" s="94"/>
      <c r="I805" s="99"/>
      <c r="J805" s="100"/>
      <c r="K805" s="115"/>
    </row>
    <row r="806" spans="1:11" x14ac:dyDescent="0.2">
      <c r="A806" s="13" t="s">
        <v>1583</v>
      </c>
      <c r="B806" s="74">
        <v>1291</v>
      </c>
      <c r="C806" s="86"/>
      <c r="D806" s="37"/>
      <c r="E806" s="87"/>
      <c r="F806" s="93">
        <v>3</v>
      </c>
      <c r="G806" s="8">
        <v>8</v>
      </c>
      <c r="H806" s="94">
        <v>2</v>
      </c>
      <c r="I806" s="101"/>
      <c r="J806" s="102"/>
      <c r="K806" s="118"/>
    </row>
    <row r="807" spans="1:11" x14ac:dyDescent="0.2">
      <c r="A807" s="13" t="s">
        <v>2210</v>
      </c>
      <c r="B807" s="74">
        <v>1413</v>
      </c>
      <c r="C807" s="86"/>
      <c r="D807" s="37"/>
      <c r="E807" s="87"/>
      <c r="F807" s="93">
        <v>3</v>
      </c>
      <c r="G807" s="8">
        <v>8</v>
      </c>
      <c r="H807" s="94">
        <v>2</v>
      </c>
      <c r="I807" s="101"/>
      <c r="J807" s="102"/>
      <c r="K807" s="118"/>
    </row>
    <row r="808" spans="1:11" x14ac:dyDescent="0.2">
      <c r="A808" s="13" t="s">
        <v>1849</v>
      </c>
      <c r="B808" s="74">
        <v>173</v>
      </c>
      <c r="C808" s="86"/>
      <c r="D808" s="37"/>
      <c r="E808" s="87"/>
      <c r="F808" s="93">
        <v>1</v>
      </c>
      <c r="G808" s="8">
        <v>3</v>
      </c>
      <c r="H808" s="94">
        <v>1</v>
      </c>
      <c r="I808" s="101"/>
      <c r="J808" s="102"/>
      <c r="K808" s="118"/>
    </row>
    <row r="809" spans="1:11" x14ac:dyDescent="0.2">
      <c r="A809" s="13" t="s">
        <v>2211</v>
      </c>
      <c r="B809" s="74">
        <v>374</v>
      </c>
      <c r="C809" s="86"/>
      <c r="D809" s="37"/>
      <c r="E809" s="87"/>
      <c r="F809" s="93">
        <v>3</v>
      </c>
      <c r="G809" s="8">
        <v>8</v>
      </c>
      <c r="H809" s="94">
        <v>2</v>
      </c>
      <c r="I809" s="101"/>
      <c r="J809" s="102"/>
      <c r="K809" s="118"/>
    </row>
    <row r="810" spans="1:11" x14ac:dyDescent="0.2">
      <c r="A810" s="13" t="s">
        <v>2212</v>
      </c>
      <c r="B810" s="74">
        <v>506</v>
      </c>
      <c r="C810" s="86"/>
      <c r="D810" s="37"/>
      <c r="E810" s="87"/>
      <c r="F810" s="93">
        <v>3</v>
      </c>
      <c r="G810" s="8">
        <v>8</v>
      </c>
      <c r="H810" s="94">
        <v>2</v>
      </c>
      <c r="I810" s="101"/>
      <c r="J810" s="102"/>
      <c r="K810" s="118"/>
    </row>
    <row r="811" spans="1:11" x14ac:dyDescent="0.2">
      <c r="A811" s="20" t="s">
        <v>403</v>
      </c>
      <c r="B811" s="73">
        <v>123</v>
      </c>
      <c r="C811" s="85">
        <v>1</v>
      </c>
      <c r="D811" s="32">
        <v>3</v>
      </c>
      <c r="E811" s="84"/>
      <c r="F811" s="92"/>
      <c r="H811" s="94"/>
      <c r="I811" s="97"/>
      <c r="J811" s="98"/>
      <c r="K811" s="113"/>
    </row>
    <row r="812" spans="1:11" x14ac:dyDescent="0.2">
      <c r="A812" s="13" t="s">
        <v>2213</v>
      </c>
      <c r="B812" s="74">
        <v>123</v>
      </c>
      <c r="C812" s="86"/>
      <c r="D812" s="37"/>
      <c r="E812" s="87"/>
      <c r="F812" s="93">
        <v>1</v>
      </c>
      <c r="G812" s="8">
        <v>3</v>
      </c>
      <c r="H812" s="94">
        <v>1</v>
      </c>
      <c r="I812" s="101"/>
      <c r="J812" s="102"/>
      <c r="K812" s="118"/>
    </row>
    <row r="813" spans="1:11" x14ac:dyDescent="0.2">
      <c r="A813" s="20" t="s">
        <v>404</v>
      </c>
      <c r="B813" s="73">
        <v>11338</v>
      </c>
      <c r="C813" s="85">
        <v>10</v>
      </c>
      <c r="D813" s="32">
        <v>25</v>
      </c>
      <c r="E813" s="84"/>
      <c r="F813" s="91"/>
      <c r="H813" s="94"/>
      <c r="I813" s="99"/>
      <c r="J813" s="100"/>
      <c r="K813" s="115"/>
    </row>
    <row r="814" spans="1:11" x14ac:dyDescent="0.2">
      <c r="A814" s="13" t="s">
        <v>2214</v>
      </c>
      <c r="B814" s="74">
        <v>6609</v>
      </c>
      <c r="C814" s="86"/>
      <c r="D814" s="37"/>
      <c r="E814" s="87"/>
      <c r="F814" s="93">
        <v>5</v>
      </c>
      <c r="G814" s="8">
        <v>13</v>
      </c>
      <c r="H814" s="94">
        <v>2</v>
      </c>
      <c r="I814" s="101"/>
      <c r="J814" s="102"/>
      <c r="K814" s="118"/>
    </row>
    <row r="815" spans="1:11" x14ac:dyDescent="0.2">
      <c r="A815" s="13" t="s">
        <v>2215</v>
      </c>
      <c r="B815" s="74">
        <v>220</v>
      </c>
      <c r="C815" s="86"/>
      <c r="D815" s="37"/>
      <c r="E815" s="87"/>
      <c r="F815" s="93">
        <v>3</v>
      </c>
      <c r="G815" s="8">
        <v>8</v>
      </c>
      <c r="H815" s="94">
        <v>2</v>
      </c>
      <c r="I815" s="101"/>
      <c r="J815" s="102"/>
      <c r="K815" s="118"/>
    </row>
    <row r="816" spans="1:11" x14ac:dyDescent="0.2">
      <c r="A816" s="13" t="s">
        <v>2216</v>
      </c>
      <c r="B816" s="74">
        <v>575</v>
      </c>
      <c r="C816" s="86"/>
      <c r="D816" s="37"/>
      <c r="E816" s="87"/>
      <c r="F816" s="93">
        <v>3</v>
      </c>
      <c r="G816" s="8">
        <v>8</v>
      </c>
      <c r="H816" s="94">
        <v>2</v>
      </c>
      <c r="I816" s="101"/>
      <c r="J816" s="102"/>
      <c r="K816" s="118"/>
    </row>
    <row r="817" spans="1:11" x14ac:dyDescent="0.2">
      <c r="A817" s="13" t="s">
        <v>2217</v>
      </c>
      <c r="B817" s="74">
        <v>597</v>
      </c>
      <c r="C817" s="86"/>
      <c r="D817" s="37"/>
      <c r="E817" s="87"/>
      <c r="F817" s="93">
        <v>3</v>
      </c>
      <c r="G817" s="8">
        <v>8</v>
      </c>
      <c r="H817" s="94">
        <v>2</v>
      </c>
      <c r="I817" s="101"/>
      <c r="J817" s="102"/>
      <c r="K817" s="118"/>
    </row>
    <row r="818" spans="1:11" x14ac:dyDescent="0.2">
      <c r="A818" s="13" t="s">
        <v>2218</v>
      </c>
      <c r="B818" s="74">
        <v>42</v>
      </c>
      <c r="C818" s="86"/>
      <c r="D818" s="37"/>
      <c r="E818" s="87"/>
      <c r="F818" s="93">
        <v>1</v>
      </c>
      <c r="G818" s="8">
        <v>3</v>
      </c>
      <c r="H818" s="94">
        <v>1</v>
      </c>
      <c r="I818" s="101"/>
      <c r="J818" s="102"/>
      <c r="K818" s="118"/>
    </row>
    <row r="819" spans="1:11" x14ac:dyDescent="0.2">
      <c r="A819" s="13" t="s">
        <v>2219</v>
      </c>
      <c r="B819" s="74">
        <v>765</v>
      </c>
      <c r="C819" s="86"/>
      <c r="D819" s="37"/>
      <c r="E819" s="87"/>
      <c r="F819" s="93">
        <v>3</v>
      </c>
      <c r="G819" s="8">
        <v>8</v>
      </c>
      <c r="H819" s="94">
        <v>2</v>
      </c>
      <c r="I819" s="101"/>
      <c r="J819" s="102"/>
      <c r="K819" s="118"/>
    </row>
    <row r="820" spans="1:11" x14ac:dyDescent="0.2">
      <c r="A820" s="13" t="s">
        <v>2220</v>
      </c>
      <c r="B820" s="74">
        <v>38</v>
      </c>
      <c r="C820" s="86"/>
      <c r="D820" s="37"/>
      <c r="E820" s="87"/>
      <c r="F820" s="93">
        <v>1</v>
      </c>
      <c r="G820" s="8">
        <v>3</v>
      </c>
      <c r="H820" s="94">
        <v>1</v>
      </c>
      <c r="I820" s="101"/>
      <c r="J820" s="102"/>
      <c r="K820" s="118"/>
    </row>
    <row r="821" spans="1:11" x14ac:dyDescent="0.2">
      <c r="A821" s="13" t="s">
        <v>2221</v>
      </c>
      <c r="B821" s="74">
        <v>1267</v>
      </c>
      <c r="C821" s="86"/>
      <c r="D821" s="37"/>
      <c r="E821" s="87"/>
      <c r="F821" s="93">
        <v>3</v>
      </c>
      <c r="G821" s="8">
        <v>8</v>
      </c>
      <c r="H821" s="94">
        <v>2</v>
      </c>
      <c r="I821" s="101"/>
      <c r="J821" s="102"/>
      <c r="K821" s="118"/>
    </row>
    <row r="822" spans="1:11" x14ac:dyDescent="0.2">
      <c r="A822" s="13" t="s">
        <v>2222</v>
      </c>
      <c r="B822" s="74">
        <v>250</v>
      </c>
      <c r="C822" s="86"/>
      <c r="D822" s="37"/>
      <c r="E822" s="87"/>
      <c r="F822" s="93">
        <v>3</v>
      </c>
      <c r="G822" s="8">
        <v>8</v>
      </c>
      <c r="H822" s="94">
        <v>2</v>
      </c>
      <c r="I822" s="101"/>
      <c r="J822" s="102"/>
      <c r="K822" s="118"/>
    </row>
    <row r="823" spans="1:11" x14ac:dyDescent="0.2">
      <c r="A823" s="13" t="s">
        <v>2223</v>
      </c>
      <c r="B823" s="74">
        <v>448</v>
      </c>
      <c r="C823" s="86"/>
      <c r="D823" s="37"/>
      <c r="E823" s="87"/>
      <c r="F823" s="93">
        <v>3</v>
      </c>
      <c r="G823" s="8">
        <v>8</v>
      </c>
      <c r="H823" s="94">
        <v>2</v>
      </c>
      <c r="I823" s="101"/>
      <c r="J823" s="102"/>
      <c r="K823" s="118"/>
    </row>
    <row r="824" spans="1:11" x14ac:dyDescent="0.2">
      <c r="A824" s="13" t="s">
        <v>2224</v>
      </c>
      <c r="B824" s="74">
        <v>527</v>
      </c>
      <c r="C824" s="86"/>
      <c r="D824" s="37"/>
      <c r="E824" s="87"/>
      <c r="F824" s="93">
        <v>3</v>
      </c>
      <c r="G824" s="8">
        <v>8</v>
      </c>
      <c r="H824" s="94">
        <v>2</v>
      </c>
      <c r="I824" s="101"/>
      <c r="J824" s="102"/>
      <c r="K824" s="118"/>
    </row>
    <row r="825" spans="1:11" x14ac:dyDescent="0.2">
      <c r="A825" s="11" t="s">
        <v>386</v>
      </c>
      <c r="B825" s="72">
        <v>126740</v>
      </c>
      <c r="C825" s="81"/>
      <c r="D825" s="37"/>
      <c r="E825" s="87"/>
      <c r="F825" s="92"/>
      <c r="H825" s="94"/>
      <c r="I825" s="97"/>
      <c r="J825" s="98"/>
      <c r="K825" s="113"/>
    </row>
    <row r="826" spans="1:11" x14ac:dyDescent="0.2">
      <c r="A826" s="22" t="s">
        <v>387</v>
      </c>
      <c r="B826" s="73">
        <v>24969</v>
      </c>
      <c r="C826" s="85">
        <v>25</v>
      </c>
      <c r="D826" s="36">
        <f>SUM(D827:D845)</f>
        <v>63</v>
      </c>
      <c r="E826" s="88">
        <v>4</v>
      </c>
      <c r="F826" s="91">
        <f>SUM(F828:F858)</f>
        <v>90</v>
      </c>
      <c r="G826" s="24">
        <f>SUM(G828:G858)</f>
        <v>240</v>
      </c>
      <c r="H826" s="84"/>
      <c r="I826" s="99">
        <f>(C826+F826+1-F853)*0.4</f>
        <v>46</v>
      </c>
      <c r="J826" s="99">
        <f>(D826+G826+1-G853)*0.4</f>
        <v>120.4</v>
      </c>
      <c r="K826" s="115">
        <f>30*0.6</f>
        <v>18</v>
      </c>
    </row>
    <row r="827" spans="1:11" x14ac:dyDescent="0.2">
      <c r="A827" s="20" t="s">
        <v>388</v>
      </c>
      <c r="B827" s="73">
        <v>18864</v>
      </c>
      <c r="C827" s="85">
        <v>19</v>
      </c>
      <c r="D827" s="32">
        <v>48</v>
      </c>
      <c r="E827" s="84"/>
      <c r="F827" s="91"/>
      <c r="H827" s="94"/>
      <c r="I827" s="99"/>
      <c r="J827" s="100"/>
      <c r="K827" s="115"/>
    </row>
    <row r="828" spans="1:11" x14ac:dyDescent="0.2">
      <c r="A828" s="13" t="s">
        <v>2225</v>
      </c>
      <c r="B828" s="74">
        <v>7118</v>
      </c>
      <c r="C828" s="86"/>
      <c r="D828" s="37"/>
      <c r="E828" s="87"/>
      <c r="F828" s="93">
        <v>5</v>
      </c>
      <c r="G828" s="8">
        <v>13</v>
      </c>
      <c r="H828" s="94">
        <v>2</v>
      </c>
      <c r="I828" s="101"/>
      <c r="J828" s="102"/>
      <c r="K828" s="118"/>
    </row>
    <row r="829" spans="1:11" x14ac:dyDescent="0.2">
      <c r="A829" s="13" t="s">
        <v>2226</v>
      </c>
      <c r="B829" s="74">
        <v>357</v>
      </c>
      <c r="C829" s="86"/>
      <c r="D829" s="37"/>
      <c r="E829" s="87"/>
      <c r="F829" s="93">
        <v>3</v>
      </c>
      <c r="G829" s="8">
        <v>8</v>
      </c>
      <c r="H829" s="94">
        <v>2</v>
      </c>
      <c r="I829" s="101"/>
      <c r="J829" s="102"/>
      <c r="K829" s="118"/>
    </row>
    <row r="830" spans="1:11" x14ac:dyDescent="0.2">
      <c r="A830" s="13" t="s">
        <v>2227</v>
      </c>
      <c r="B830" s="74">
        <v>919</v>
      </c>
      <c r="C830" s="86"/>
      <c r="D830" s="37"/>
      <c r="E830" s="87"/>
      <c r="F830" s="93">
        <v>3</v>
      </c>
      <c r="G830" s="8">
        <v>8</v>
      </c>
      <c r="H830" s="94">
        <v>2</v>
      </c>
      <c r="I830" s="101"/>
      <c r="J830" s="102"/>
      <c r="K830" s="118"/>
    </row>
    <row r="831" spans="1:11" x14ac:dyDescent="0.2">
      <c r="A831" s="13" t="s">
        <v>2228</v>
      </c>
      <c r="B831" s="74">
        <v>988</v>
      </c>
      <c r="C831" s="86"/>
      <c r="D831" s="37"/>
      <c r="E831" s="87"/>
      <c r="F831" s="93">
        <v>3</v>
      </c>
      <c r="G831" s="8">
        <v>8</v>
      </c>
      <c r="H831" s="94">
        <v>2</v>
      </c>
      <c r="I831" s="101"/>
      <c r="J831" s="102"/>
      <c r="K831" s="118"/>
    </row>
    <row r="832" spans="1:11" x14ac:dyDescent="0.2">
      <c r="A832" s="13" t="s">
        <v>2229</v>
      </c>
      <c r="B832" s="74">
        <v>625</v>
      </c>
      <c r="C832" s="86"/>
      <c r="D832" s="37"/>
      <c r="E832" s="87"/>
      <c r="F832" s="93">
        <v>3</v>
      </c>
      <c r="G832" s="8">
        <v>8</v>
      </c>
      <c r="H832" s="94">
        <v>2</v>
      </c>
      <c r="I832" s="101"/>
      <c r="J832" s="102"/>
      <c r="K832" s="118"/>
    </row>
    <row r="833" spans="1:11" x14ac:dyDescent="0.2">
      <c r="A833" s="13" t="s">
        <v>2230</v>
      </c>
      <c r="B833" s="74">
        <v>483</v>
      </c>
      <c r="C833" s="86"/>
      <c r="D833" s="37"/>
      <c r="E833" s="87"/>
      <c r="F833" s="93">
        <v>3</v>
      </c>
      <c r="G833" s="8">
        <v>8</v>
      </c>
      <c r="H833" s="94">
        <v>2</v>
      </c>
      <c r="I833" s="101"/>
      <c r="J833" s="102"/>
      <c r="K833" s="118"/>
    </row>
    <row r="834" spans="1:11" x14ac:dyDescent="0.2">
      <c r="A834" s="13" t="s">
        <v>2231</v>
      </c>
      <c r="B834" s="74">
        <v>1176</v>
      </c>
      <c r="C834" s="86"/>
      <c r="D834" s="37"/>
      <c r="E834" s="87"/>
      <c r="F834" s="93">
        <v>3</v>
      </c>
      <c r="G834" s="8">
        <v>8</v>
      </c>
      <c r="H834" s="94">
        <v>2</v>
      </c>
      <c r="I834" s="101"/>
      <c r="J834" s="102"/>
      <c r="K834" s="118"/>
    </row>
    <row r="835" spans="1:11" x14ac:dyDescent="0.2">
      <c r="A835" s="13" t="s">
        <v>2232</v>
      </c>
      <c r="B835" s="74">
        <v>336</v>
      </c>
      <c r="C835" s="86"/>
      <c r="D835" s="37"/>
      <c r="E835" s="87"/>
      <c r="F835" s="93">
        <v>3</v>
      </c>
      <c r="G835" s="8">
        <v>8</v>
      </c>
      <c r="H835" s="94">
        <v>2</v>
      </c>
      <c r="I835" s="101"/>
      <c r="J835" s="102"/>
      <c r="K835" s="118"/>
    </row>
    <row r="836" spans="1:11" x14ac:dyDescent="0.2">
      <c r="A836" s="13" t="s">
        <v>2233</v>
      </c>
      <c r="B836" s="74">
        <v>452</v>
      </c>
      <c r="C836" s="86"/>
      <c r="D836" s="37"/>
      <c r="E836" s="87"/>
      <c r="F836" s="93">
        <v>3</v>
      </c>
      <c r="G836" s="8">
        <v>8</v>
      </c>
      <c r="H836" s="94">
        <v>2</v>
      </c>
      <c r="I836" s="101"/>
      <c r="J836" s="102"/>
      <c r="K836" s="118"/>
    </row>
    <row r="837" spans="1:11" x14ac:dyDescent="0.2">
      <c r="A837" s="13" t="s">
        <v>2234</v>
      </c>
      <c r="B837" s="74">
        <v>628</v>
      </c>
      <c r="C837" s="86"/>
      <c r="D837" s="37"/>
      <c r="E837" s="87"/>
      <c r="F837" s="93">
        <v>3</v>
      </c>
      <c r="G837" s="8">
        <v>8</v>
      </c>
      <c r="H837" s="94">
        <v>2</v>
      </c>
      <c r="I837" s="101"/>
      <c r="J837" s="102"/>
      <c r="K837" s="118"/>
    </row>
    <row r="838" spans="1:11" x14ac:dyDescent="0.2">
      <c r="A838" s="13" t="s">
        <v>2235</v>
      </c>
      <c r="B838" s="74">
        <v>532</v>
      </c>
      <c r="C838" s="86"/>
      <c r="D838" s="37"/>
      <c r="E838" s="87"/>
      <c r="F838" s="93">
        <v>3</v>
      </c>
      <c r="G838" s="8">
        <v>8</v>
      </c>
      <c r="H838" s="94">
        <v>2</v>
      </c>
      <c r="I838" s="101"/>
      <c r="J838" s="102"/>
      <c r="K838" s="118"/>
    </row>
    <row r="839" spans="1:11" x14ac:dyDescent="0.2">
      <c r="A839" s="13" t="s">
        <v>2236</v>
      </c>
      <c r="B839" s="74">
        <v>447</v>
      </c>
      <c r="C839" s="86"/>
      <c r="D839" s="37"/>
      <c r="E839" s="87"/>
      <c r="F839" s="93">
        <v>3</v>
      </c>
      <c r="G839" s="8">
        <v>8</v>
      </c>
      <c r="H839" s="94">
        <v>2</v>
      </c>
      <c r="I839" s="101"/>
      <c r="J839" s="102"/>
      <c r="K839" s="118"/>
    </row>
    <row r="840" spans="1:11" x14ac:dyDescent="0.2">
      <c r="A840" s="13" t="s">
        <v>2237</v>
      </c>
      <c r="B840" s="74">
        <v>868</v>
      </c>
      <c r="C840" s="86"/>
      <c r="D840" s="37"/>
      <c r="E840" s="87"/>
      <c r="F840" s="93">
        <v>3</v>
      </c>
      <c r="G840" s="8">
        <v>8</v>
      </c>
      <c r="H840" s="94">
        <v>2</v>
      </c>
      <c r="I840" s="101"/>
      <c r="J840" s="102"/>
      <c r="K840" s="118"/>
    </row>
    <row r="841" spans="1:11" x14ac:dyDescent="0.2">
      <c r="A841" s="13" t="s">
        <v>2238</v>
      </c>
      <c r="B841" s="74">
        <v>1654</v>
      </c>
      <c r="C841" s="86"/>
      <c r="D841" s="37"/>
      <c r="E841" s="87"/>
      <c r="F841" s="93">
        <v>3</v>
      </c>
      <c r="G841" s="8">
        <v>8</v>
      </c>
      <c r="H841" s="94">
        <v>2</v>
      </c>
      <c r="I841" s="101"/>
      <c r="J841" s="102"/>
      <c r="K841" s="118"/>
    </row>
    <row r="842" spans="1:11" x14ac:dyDescent="0.2">
      <c r="A842" s="13" t="s">
        <v>2239</v>
      </c>
      <c r="B842" s="74">
        <v>398</v>
      </c>
      <c r="C842" s="86"/>
      <c r="D842" s="37"/>
      <c r="E842" s="87"/>
      <c r="F842" s="93">
        <v>3</v>
      </c>
      <c r="G842" s="8">
        <v>8</v>
      </c>
      <c r="H842" s="94">
        <v>2</v>
      </c>
      <c r="I842" s="101"/>
      <c r="J842" s="102"/>
      <c r="K842" s="118"/>
    </row>
    <row r="843" spans="1:11" x14ac:dyDescent="0.2">
      <c r="A843" s="13" t="s">
        <v>2240</v>
      </c>
      <c r="B843" s="74">
        <v>1008</v>
      </c>
      <c r="C843" s="86"/>
      <c r="D843" s="37"/>
      <c r="E843" s="87"/>
      <c r="F843" s="93">
        <v>3</v>
      </c>
      <c r="G843" s="8">
        <v>8</v>
      </c>
      <c r="H843" s="94">
        <v>2</v>
      </c>
      <c r="I843" s="101"/>
      <c r="J843" s="102"/>
      <c r="K843" s="118"/>
    </row>
    <row r="844" spans="1:11" x14ac:dyDescent="0.2">
      <c r="A844" s="13" t="s">
        <v>2241</v>
      </c>
      <c r="B844" s="74">
        <v>875</v>
      </c>
      <c r="C844" s="86"/>
      <c r="D844" s="37"/>
      <c r="E844" s="87"/>
      <c r="F844" s="93">
        <v>3</v>
      </c>
      <c r="G844" s="8">
        <v>8</v>
      </c>
      <c r="H844" s="94">
        <v>2</v>
      </c>
      <c r="I844" s="101"/>
      <c r="J844" s="102"/>
      <c r="K844" s="118"/>
    </row>
    <row r="845" spans="1:11" x14ac:dyDescent="0.2">
      <c r="A845" s="20" t="s">
        <v>814</v>
      </c>
      <c r="B845" s="73">
        <v>6105</v>
      </c>
      <c r="C845" s="85">
        <v>6</v>
      </c>
      <c r="D845" s="32">
        <v>15</v>
      </c>
      <c r="E845" s="84"/>
      <c r="F845" s="91"/>
      <c r="H845" s="94"/>
      <c r="I845" s="99"/>
      <c r="J845" s="100"/>
      <c r="K845" s="115"/>
    </row>
    <row r="846" spans="1:11" x14ac:dyDescent="0.2">
      <c r="A846" s="13" t="s">
        <v>2242</v>
      </c>
      <c r="B846" s="74">
        <v>540</v>
      </c>
      <c r="C846" s="86"/>
      <c r="D846" s="37"/>
      <c r="E846" s="87"/>
      <c r="F846" s="93">
        <v>3</v>
      </c>
      <c r="G846" s="8">
        <v>8</v>
      </c>
      <c r="H846" s="94">
        <v>2</v>
      </c>
      <c r="I846" s="101"/>
      <c r="J846" s="102"/>
      <c r="K846" s="118"/>
    </row>
    <row r="847" spans="1:11" x14ac:dyDescent="0.2">
      <c r="A847" s="13" t="s">
        <v>2243</v>
      </c>
      <c r="B847" s="74">
        <v>1080</v>
      </c>
      <c r="C847" s="86"/>
      <c r="D847" s="37"/>
      <c r="E847" s="87"/>
      <c r="F847" s="93">
        <v>3</v>
      </c>
      <c r="G847" s="8">
        <v>8</v>
      </c>
      <c r="H847" s="94">
        <v>2</v>
      </c>
      <c r="I847" s="101"/>
      <c r="J847" s="102"/>
      <c r="K847" s="118"/>
    </row>
    <row r="848" spans="1:11" x14ac:dyDescent="0.2">
      <c r="A848" s="13" t="s">
        <v>2244</v>
      </c>
      <c r="B848" s="74">
        <v>488</v>
      </c>
      <c r="C848" s="86"/>
      <c r="D848" s="37"/>
      <c r="E848" s="87"/>
      <c r="F848" s="93">
        <v>3</v>
      </c>
      <c r="G848" s="8">
        <v>8</v>
      </c>
      <c r="H848" s="94">
        <v>2</v>
      </c>
      <c r="I848" s="101"/>
      <c r="J848" s="102"/>
      <c r="K848" s="118"/>
    </row>
    <row r="849" spans="1:11" x14ac:dyDescent="0.2">
      <c r="A849" s="13" t="s">
        <v>2245</v>
      </c>
      <c r="B849" s="74">
        <v>262</v>
      </c>
      <c r="C849" s="86"/>
      <c r="D849" s="37"/>
      <c r="E849" s="87"/>
      <c r="F849" s="93">
        <v>3</v>
      </c>
      <c r="G849" s="8">
        <v>8</v>
      </c>
      <c r="H849" s="94">
        <v>2</v>
      </c>
      <c r="I849" s="101"/>
      <c r="J849" s="102"/>
      <c r="K849" s="118"/>
    </row>
    <row r="850" spans="1:11" x14ac:dyDescent="0.2">
      <c r="A850" s="13" t="s">
        <v>2246</v>
      </c>
      <c r="B850" s="74">
        <v>570</v>
      </c>
      <c r="C850" s="86"/>
      <c r="D850" s="37"/>
      <c r="E850" s="87"/>
      <c r="F850" s="93">
        <v>3</v>
      </c>
      <c r="G850" s="8">
        <v>8</v>
      </c>
      <c r="H850" s="94">
        <v>2</v>
      </c>
      <c r="I850" s="101"/>
      <c r="J850" s="102"/>
      <c r="K850" s="118"/>
    </row>
    <row r="851" spans="1:11" x14ac:dyDescent="0.2">
      <c r="A851" s="13" t="s">
        <v>2247</v>
      </c>
      <c r="B851" s="74">
        <v>514</v>
      </c>
      <c r="C851" s="86"/>
      <c r="D851" s="37"/>
      <c r="E851" s="87"/>
      <c r="F851" s="93">
        <v>3</v>
      </c>
      <c r="G851" s="8">
        <v>8</v>
      </c>
      <c r="H851" s="94">
        <v>2</v>
      </c>
      <c r="I851" s="101"/>
      <c r="J851" s="102"/>
      <c r="K851" s="118"/>
    </row>
    <row r="852" spans="1:11" x14ac:dyDescent="0.2">
      <c r="A852" s="13" t="s">
        <v>2248</v>
      </c>
      <c r="B852" s="74">
        <v>837</v>
      </c>
      <c r="C852" s="86"/>
      <c r="D852" s="37"/>
      <c r="E852" s="87"/>
      <c r="F852" s="93">
        <v>3</v>
      </c>
      <c r="G852" s="8">
        <v>8</v>
      </c>
      <c r="H852" s="94">
        <v>2</v>
      </c>
      <c r="I852" s="101"/>
      <c r="J852" s="102"/>
      <c r="K852" s="118"/>
    </row>
    <row r="853" spans="1:11" x14ac:dyDescent="0.2">
      <c r="A853" s="13" t="s">
        <v>2249</v>
      </c>
      <c r="B853" s="74">
        <v>139</v>
      </c>
      <c r="C853" s="86"/>
      <c r="D853" s="37"/>
      <c r="E853" s="87"/>
      <c r="F853" s="93">
        <v>1</v>
      </c>
      <c r="G853" s="8">
        <v>3</v>
      </c>
      <c r="H853" s="94">
        <v>1</v>
      </c>
      <c r="I853" s="101"/>
      <c r="J853" s="102"/>
      <c r="K853" s="118"/>
    </row>
    <row r="854" spans="1:11" x14ac:dyDescent="0.2">
      <c r="A854" s="13" t="s">
        <v>2250</v>
      </c>
      <c r="B854" s="74">
        <v>295</v>
      </c>
      <c r="C854" s="86"/>
      <c r="D854" s="37"/>
      <c r="E854" s="87"/>
      <c r="F854" s="93">
        <v>3</v>
      </c>
      <c r="G854" s="8">
        <v>8</v>
      </c>
      <c r="H854" s="94">
        <v>2</v>
      </c>
      <c r="I854" s="101"/>
      <c r="J854" s="102"/>
      <c r="K854" s="118"/>
    </row>
    <row r="855" spans="1:11" x14ac:dyDescent="0.2">
      <c r="A855" s="13" t="s">
        <v>2251</v>
      </c>
      <c r="B855" s="74">
        <v>370</v>
      </c>
      <c r="C855" s="86"/>
      <c r="D855" s="37"/>
      <c r="E855" s="87"/>
      <c r="F855" s="93">
        <v>3</v>
      </c>
      <c r="G855" s="8">
        <v>8</v>
      </c>
      <c r="H855" s="94">
        <v>2</v>
      </c>
      <c r="I855" s="101"/>
      <c r="J855" s="102"/>
      <c r="K855" s="118"/>
    </row>
    <row r="856" spans="1:11" x14ac:dyDescent="0.2">
      <c r="A856" s="13" t="s">
        <v>2252</v>
      </c>
      <c r="B856" s="74">
        <v>421</v>
      </c>
      <c r="C856" s="86"/>
      <c r="D856" s="37"/>
      <c r="E856" s="87"/>
      <c r="F856" s="93">
        <v>3</v>
      </c>
      <c r="G856" s="8">
        <v>8</v>
      </c>
      <c r="H856" s="94">
        <v>2</v>
      </c>
      <c r="I856" s="101"/>
      <c r="J856" s="102"/>
      <c r="K856" s="118"/>
    </row>
    <row r="857" spans="1:11" x14ac:dyDescent="0.2">
      <c r="A857" s="13" t="s">
        <v>2253</v>
      </c>
      <c r="B857" s="74">
        <v>333</v>
      </c>
      <c r="C857" s="86"/>
      <c r="D857" s="37"/>
      <c r="E857" s="87"/>
      <c r="F857" s="93">
        <v>3</v>
      </c>
      <c r="G857" s="8">
        <v>8</v>
      </c>
      <c r="H857" s="94">
        <v>2</v>
      </c>
      <c r="I857" s="101"/>
      <c r="J857" s="102"/>
      <c r="K857" s="118"/>
    </row>
    <row r="858" spans="1:11" x14ac:dyDescent="0.2">
      <c r="A858" s="13" t="s">
        <v>2254</v>
      </c>
      <c r="B858" s="74">
        <v>256</v>
      </c>
      <c r="C858" s="86"/>
      <c r="D858" s="37"/>
      <c r="E858" s="87"/>
      <c r="F858" s="93">
        <v>3</v>
      </c>
      <c r="G858" s="8">
        <v>8</v>
      </c>
      <c r="H858" s="94">
        <v>2</v>
      </c>
      <c r="I858" s="101"/>
      <c r="J858" s="102"/>
      <c r="K858" s="118"/>
    </row>
    <row r="859" spans="1:11" x14ac:dyDescent="0.2">
      <c r="A859" s="22" t="s">
        <v>329</v>
      </c>
      <c r="B859" s="73">
        <v>26407</v>
      </c>
      <c r="C859" s="85">
        <v>25</v>
      </c>
      <c r="D859" s="36">
        <f>SUM(D860:D866)</f>
        <v>63</v>
      </c>
      <c r="E859" s="88">
        <v>4</v>
      </c>
      <c r="F859" s="91">
        <f>SUM(F861:F876)</f>
        <v>51</v>
      </c>
      <c r="G859" s="24">
        <f>SUM(G861:G876)</f>
        <v>135</v>
      </c>
      <c r="H859" s="84"/>
      <c r="I859" s="99">
        <f>(C859+F859+1-F863)*0.4</f>
        <v>30.400000000000002</v>
      </c>
      <c r="J859" s="99">
        <f>(D859+G859+1-G863)*0.4</f>
        <v>78.400000000000006</v>
      </c>
      <c r="K859" s="115">
        <f>15*0.6</f>
        <v>9</v>
      </c>
    </row>
    <row r="860" spans="1:11" x14ac:dyDescent="0.2">
      <c r="A860" s="20" t="s">
        <v>330</v>
      </c>
      <c r="B860" s="73">
        <v>3197</v>
      </c>
      <c r="C860" s="85">
        <v>3</v>
      </c>
      <c r="D860" s="32">
        <v>8</v>
      </c>
      <c r="E860" s="84"/>
      <c r="F860" s="91"/>
      <c r="H860" s="94"/>
      <c r="I860" s="99"/>
      <c r="J860" s="100"/>
      <c r="K860" s="115"/>
    </row>
    <row r="861" spans="1:11" x14ac:dyDescent="0.2">
      <c r="A861" s="13" t="s">
        <v>1407</v>
      </c>
      <c r="B861" s="74">
        <v>490</v>
      </c>
      <c r="C861" s="86"/>
      <c r="D861" s="37"/>
      <c r="E861" s="87"/>
      <c r="F861" s="93">
        <v>3</v>
      </c>
      <c r="G861" s="8">
        <v>8</v>
      </c>
      <c r="H861" s="94">
        <v>2</v>
      </c>
      <c r="I861" s="101"/>
      <c r="J861" s="102"/>
      <c r="K861" s="118"/>
    </row>
    <row r="862" spans="1:11" x14ac:dyDescent="0.2">
      <c r="A862" s="13" t="s">
        <v>2255</v>
      </c>
      <c r="B862" s="74">
        <v>1370</v>
      </c>
      <c r="C862" s="86"/>
      <c r="D862" s="37"/>
      <c r="E862" s="87"/>
      <c r="F862" s="93">
        <v>3</v>
      </c>
      <c r="G862" s="8">
        <v>8</v>
      </c>
      <c r="H862" s="94">
        <v>2</v>
      </c>
      <c r="I862" s="101"/>
      <c r="J862" s="102"/>
      <c r="K862" s="118"/>
    </row>
    <row r="863" spans="1:11" x14ac:dyDescent="0.2">
      <c r="A863" s="13" t="s">
        <v>2256</v>
      </c>
      <c r="B863" s="74">
        <v>172</v>
      </c>
      <c r="C863" s="86"/>
      <c r="D863" s="37"/>
      <c r="E863" s="87"/>
      <c r="F863" s="93">
        <v>1</v>
      </c>
      <c r="G863" s="8">
        <v>3</v>
      </c>
      <c r="H863" s="94">
        <v>1</v>
      </c>
      <c r="I863" s="101"/>
      <c r="J863" s="102"/>
      <c r="K863" s="118"/>
    </row>
    <row r="864" spans="1:11" x14ac:dyDescent="0.2">
      <c r="A864" s="13" t="s">
        <v>2257</v>
      </c>
      <c r="B864" s="74">
        <v>856</v>
      </c>
      <c r="C864" s="86"/>
      <c r="D864" s="37"/>
      <c r="E864" s="87"/>
      <c r="F864" s="93">
        <v>3</v>
      </c>
      <c r="G864" s="8">
        <v>8</v>
      </c>
      <c r="H864" s="94">
        <v>2</v>
      </c>
      <c r="I864" s="101"/>
      <c r="J864" s="102"/>
      <c r="K864" s="118"/>
    </row>
    <row r="865" spans="1:11" x14ac:dyDescent="0.2">
      <c r="A865" s="13" t="s">
        <v>2073</v>
      </c>
      <c r="B865" s="74">
        <v>309</v>
      </c>
      <c r="C865" s="86"/>
      <c r="D865" s="37"/>
      <c r="E865" s="87"/>
      <c r="F865" s="93">
        <v>3</v>
      </c>
      <c r="G865" s="8">
        <v>8</v>
      </c>
      <c r="H865" s="94">
        <v>2</v>
      </c>
      <c r="I865" s="101"/>
      <c r="J865" s="102"/>
      <c r="K865" s="118"/>
    </row>
    <row r="866" spans="1:11" x14ac:dyDescent="0.2">
      <c r="A866" s="20" t="s">
        <v>115</v>
      </c>
      <c r="B866" s="73">
        <v>23210</v>
      </c>
      <c r="C866" s="85">
        <v>22</v>
      </c>
      <c r="D866" s="32">
        <v>55</v>
      </c>
      <c r="E866" s="84"/>
      <c r="F866" s="91"/>
      <c r="H866" s="94"/>
      <c r="I866" s="99"/>
      <c r="J866" s="100"/>
      <c r="K866" s="115"/>
    </row>
    <row r="867" spans="1:11" x14ac:dyDescent="0.2">
      <c r="A867" s="13" t="s">
        <v>2258</v>
      </c>
      <c r="B867" s="74">
        <v>17848</v>
      </c>
      <c r="C867" s="86"/>
      <c r="D867" s="37"/>
      <c r="E867" s="87"/>
      <c r="F867" s="93">
        <v>11</v>
      </c>
      <c r="G867" s="8">
        <v>28</v>
      </c>
      <c r="H867" s="94">
        <v>2</v>
      </c>
      <c r="I867" s="101"/>
      <c r="J867" s="102"/>
      <c r="K867" s="118"/>
    </row>
    <row r="868" spans="1:11" x14ac:dyDescent="0.2">
      <c r="A868" s="13" t="s">
        <v>2259</v>
      </c>
      <c r="B868" s="74">
        <v>661</v>
      </c>
      <c r="C868" s="86"/>
      <c r="D868" s="37"/>
      <c r="E868" s="87"/>
      <c r="F868" s="93">
        <v>3</v>
      </c>
      <c r="G868" s="8">
        <v>8</v>
      </c>
      <c r="H868" s="94">
        <v>2</v>
      </c>
      <c r="I868" s="101"/>
      <c r="J868" s="102"/>
      <c r="K868" s="118"/>
    </row>
    <row r="869" spans="1:11" x14ac:dyDescent="0.2">
      <c r="A869" s="13" t="s">
        <v>2260</v>
      </c>
      <c r="B869" s="74">
        <v>376</v>
      </c>
      <c r="C869" s="86"/>
      <c r="D869" s="37"/>
      <c r="E869" s="87"/>
      <c r="F869" s="93">
        <v>3</v>
      </c>
      <c r="G869" s="8">
        <v>8</v>
      </c>
      <c r="H869" s="94">
        <v>2</v>
      </c>
      <c r="I869" s="101"/>
      <c r="J869" s="102"/>
      <c r="K869" s="118"/>
    </row>
    <row r="870" spans="1:11" x14ac:dyDescent="0.2">
      <c r="A870" s="13" t="s">
        <v>1948</v>
      </c>
      <c r="B870" s="74">
        <v>843</v>
      </c>
      <c r="C870" s="86"/>
      <c r="D870" s="37"/>
      <c r="E870" s="87"/>
      <c r="F870" s="93">
        <v>3</v>
      </c>
      <c r="G870" s="8">
        <v>8</v>
      </c>
      <c r="H870" s="94">
        <v>2</v>
      </c>
      <c r="I870" s="101"/>
      <c r="J870" s="102"/>
      <c r="K870" s="118"/>
    </row>
    <row r="871" spans="1:11" x14ac:dyDescent="0.2">
      <c r="A871" s="13" t="s">
        <v>2070</v>
      </c>
      <c r="B871" s="74">
        <v>674</v>
      </c>
      <c r="C871" s="86"/>
      <c r="D871" s="37"/>
      <c r="E871" s="87"/>
      <c r="F871" s="93">
        <v>3</v>
      </c>
      <c r="G871" s="8">
        <v>8</v>
      </c>
      <c r="H871" s="94">
        <v>2</v>
      </c>
      <c r="I871" s="101"/>
      <c r="J871" s="102"/>
      <c r="K871" s="118"/>
    </row>
    <row r="872" spans="1:11" x14ac:dyDescent="0.2">
      <c r="A872" s="13" t="s">
        <v>1978</v>
      </c>
      <c r="B872" s="74">
        <v>332</v>
      </c>
      <c r="C872" s="86"/>
      <c r="D872" s="37"/>
      <c r="E872" s="87"/>
      <c r="F872" s="93">
        <v>3</v>
      </c>
      <c r="G872" s="8">
        <v>8</v>
      </c>
      <c r="H872" s="94">
        <v>2</v>
      </c>
      <c r="I872" s="101"/>
      <c r="J872" s="102"/>
      <c r="K872" s="118"/>
    </row>
    <row r="873" spans="1:11" x14ac:dyDescent="0.2">
      <c r="A873" s="13" t="s">
        <v>2261</v>
      </c>
      <c r="B873" s="74">
        <v>361</v>
      </c>
      <c r="C873" s="86"/>
      <c r="D873" s="37"/>
      <c r="E873" s="87"/>
      <c r="F873" s="93">
        <v>3</v>
      </c>
      <c r="G873" s="8">
        <v>8</v>
      </c>
      <c r="H873" s="94">
        <v>2</v>
      </c>
      <c r="I873" s="101"/>
      <c r="J873" s="102"/>
      <c r="K873" s="118"/>
    </row>
    <row r="874" spans="1:11" x14ac:dyDescent="0.2">
      <c r="A874" s="13" t="s">
        <v>2262</v>
      </c>
      <c r="B874" s="74">
        <v>896</v>
      </c>
      <c r="C874" s="86"/>
      <c r="D874" s="37"/>
      <c r="E874" s="87"/>
      <c r="F874" s="93">
        <v>3</v>
      </c>
      <c r="G874" s="8">
        <v>8</v>
      </c>
      <c r="H874" s="94">
        <v>2</v>
      </c>
      <c r="I874" s="101"/>
      <c r="J874" s="102"/>
      <c r="K874" s="118"/>
    </row>
    <row r="875" spans="1:11" x14ac:dyDescent="0.2">
      <c r="A875" s="13" t="s">
        <v>2263</v>
      </c>
      <c r="B875" s="74">
        <v>458</v>
      </c>
      <c r="C875" s="86"/>
      <c r="D875" s="37"/>
      <c r="E875" s="87"/>
      <c r="F875" s="93">
        <v>3</v>
      </c>
      <c r="G875" s="8">
        <v>8</v>
      </c>
      <c r="H875" s="94">
        <v>2</v>
      </c>
      <c r="I875" s="101"/>
      <c r="J875" s="102"/>
      <c r="K875" s="118"/>
    </row>
    <row r="876" spans="1:11" x14ac:dyDescent="0.2">
      <c r="A876" s="13" t="s">
        <v>2264</v>
      </c>
      <c r="B876" s="74">
        <v>761</v>
      </c>
      <c r="C876" s="86"/>
      <c r="D876" s="37"/>
      <c r="E876" s="87"/>
      <c r="F876" s="93">
        <v>3</v>
      </c>
      <c r="G876" s="8">
        <v>8</v>
      </c>
      <c r="H876" s="94">
        <v>2</v>
      </c>
      <c r="I876" s="101"/>
      <c r="J876" s="102"/>
      <c r="K876" s="118"/>
    </row>
    <row r="877" spans="1:11" ht="31.5" x14ac:dyDescent="0.2">
      <c r="A877" s="22" t="s">
        <v>337</v>
      </c>
      <c r="B877" s="73">
        <v>57039</v>
      </c>
      <c r="C877" s="85">
        <v>35</v>
      </c>
      <c r="D877" s="36">
        <f>SUM(D878:D903)</f>
        <v>88</v>
      </c>
      <c r="E877" s="88">
        <v>4</v>
      </c>
      <c r="F877" s="91">
        <f>SUM(F879:F909)</f>
        <v>91</v>
      </c>
      <c r="G877" s="24">
        <f>SUM(G879:G909)</f>
        <v>241</v>
      </c>
      <c r="H877" s="84"/>
      <c r="I877" s="99">
        <f>(C877+F877+1-F896)*0.4</f>
        <v>50.400000000000006</v>
      </c>
      <c r="J877" s="99">
        <f>(D877+G877+1-G896)*0.4</f>
        <v>130.80000000000001</v>
      </c>
      <c r="K877" s="115">
        <f>27*0.6</f>
        <v>16.2</v>
      </c>
    </row>
    <row r="878" spans="1:11" x14ac:dyDescent="0.2">
      <c r="A878" s="20" t="s">
        <v>338</v>
      </c>
      <c r="B878" s="73">
        <v>32410</v>
      </c>
      <c r="C878" s="85">
        <v>20</v>
      </c>
      <c r="D878" s="32">
        <v>50</v>
      </c>
      <c r="E878" s="84"/>
      <c r="F878" s="91"/>
      <c r="H878" s="94"/>
      <c r="I878" s="99"/>
      <c r="J878" s="100"/>
      <c r="K878" s="115"/>
    </row>
    <row r="879" spans="1:11" x14ac:dyDescent="0.2">
      <c r="A879" s="13" t="s">
        <v>2265</v>
      </c>
      <c r="B879" s="74">
        <v>30498</v>
      </c>
      <c r="C879" s="86"/>
      <c r="D879" s="37"/>
      <c r="E879" s="87"/>
      <c r="F879" s="93">
        <v>11</v>
      </c>
      <c r="G879" s="8">
        <v>28</v>
      </c>
      <c r="H879" s="94">
        <v>2</v>
      </c>
      <c r="I879" s="101"/>
      <c r="J879" s="102"/>
      <c r="K879" s="118"/>
    </row>
    <row r="880" spans="1:11" x14ac:dyDescent="0.2">
      <c r="A880" s="13" t="s">
        <v>2266</v>
      </c>
      <c r="B880" s="74">
        <v>1003</v>
      </c>
      <c r="C880" s="86"/>
      <c r="D880" s="37"/>
      <c r="E880" s="87"/>
      <c r="F880" s="93">
        <v>3</v>
      </c>
      <c r="G880" s="8">
        <v>8</v>
      </c>
      <c r="H880" s="94">
        <v>2</v>
      </c>
      <c r="I880" s="101"/>
      <c r="J880" s="102"/>
      <c r="K880" s="118"/>
    </row>
    <row r="881" spans="1:11" x14ac:dyDescent="0.2">
      <c r="A881" s="13" t="s">
        <v>2267</v>
      </c>
      <c r="B881" s="74">
        <v>909</v>
      </c>
      <c r="C881" s="86"/>
      <c r="D881" s="37"/>
      <c r="E881" s="87"/>
      <c r="F881" s="93">
        <v>3</v>
      </c>
      <c r="G881" s="8">
        <v>8</v>
      </c>
      <c r="H881" s="94">
        <v>2</v>
      </c>
      <c r="I881" s="101"/>
      <c r="J881" s="102"/>
      <c r="K881" s="118"/>
    </row>
    <row r="882" spans="1:11" x14ac:dyDescent="0.2">
      <c r="A882" s="20" t="s">
        <v>85</v>
      </c>
      <c r="B882" s="73">
        <v>7255</v>
      </c>
      <c r="C882" s="85">
        <v>4</v>
      </c>
      <c r="D882" s="32">
        <v>10</v>
      </c>
      <c r="E882" s="84"/>
      <c r="F882" s="91"/>
      <c r="H882" s="94"/>
      <c r="I882" s="99"/>
      <c r="J882" s="100"/>
      <c r="K882" s="115"/>
    </row>
    <row r="883" spans="1:11" x14ac:dyDescent="0.2">
      <c r="A883" s="13" t="s">
        <v>2268</v>
      </c>
      <c r="B883" s="74">
        <v>4374</v>
      </c>
      <c r="C883" s="86"/>
      <c r="D883" s="37"/>
      <c r="E883" s="87"/>
      <c r="F883" s="93">
        <v>5</v>
      </c>
      <c r="G883" s="8">
        <v>13</v>
      </c>
      <c r="H883" s="94">
        <v>2</v>
      </c>
      <c r="I883" s="101"/>
      <c r="J883" s="102"/>
      <c r="K883" s="118"/>
    </row>
    <row r="884" spans="1:11" x14ac:dyDescent="0.2">
      <c r="A884" s="13" t="s">
        <v>2269</v>
      </c>
      <c r="B884" s="74">
        <v>723</v>
      </c>
      <c r="C884" s="86"/>
      <c r="D884" s="37"/>
      <c r="E884" s="87"/>
      <c r="F884" s="93">
        <v>3</v>
      </c>
      <c r="G884" s="8">
        <v>8</v>
      </c>
      <c r="H884" s="94">
        <v>2</v>
      </c>
      <c r="I884" s="101"/>
      <c r="J884" s="102"/>
      <c r="K884" s="118"/>
    </row>
    <row r="885" spans="1:11" x14ac:dyDescent="0.2">
      <c r="A885" s="13" t="s">
        <v>2270</v>
      </c>
      <c r="B885" s="74">
        <v>940</v>
      </c>
      <c r="C885" s="86"/>
      <c r="D885" s="37"/>
      <c r="E885" s="87"/>
      <c r="F885" s="93">
        <v>3</v>
      </c>
      <c r="G885" s="8">
        <v>8</v>
      </c>
      <c r="H885" s="94">
        <v>2</v>
      </c>
      <c r="I885" s="101"/>
      <c r="J885" s="102"/>
      <c r="K885" s="118"/>
    </row>
    <row r="886" spans="1:11" x14ac:dyDescent="0.2">
      <c r="A886" s="13" t="s">
        <v>2271</v>
      </c>
      <c r="B886" s="74">
        <v>1218</v>
      </c>
      <c r="C886" s="86"/>
      <c r="D886" s="37"/>
      <c r="E886" s="87"/>
      <c r="F886" s="93">
        <v>3</v>
      </c>
      <c r="G886" s="8">
        <v>8</v>
      </c>
      <c r="H886" s="94">
        <v>2</v>
      </c>
      <c r="I886" s="101"/>
      <c r="J886" s="102"/>
      <c r="K886" s="118"/>
    </row>
    <row r="887" spans="1:11" x14ac:dyDescent="0.2">
      <c r="A887" s="20" t="s">
        <v>230</v>
      </c>
      <c r="B887" s="73">
        <v>5680</v>
      </c>
      <c r="C887" s="85">
        <v>4</v>
      </c>
      <c r="D887" s="32">
        <v>10</v>
      </c>
      <c r="E887" s="84"/>
      <c r="F887" s="91"/>
      <c r="H887" s="94"/>
      <c r="I887" s="99"/>
      <c r="J887" s="100"/>
      <c r="K887" s="115"/>
    </row>
    <row r="888" spans="1:11" x14ac:dyDescent="0.2">
      <c r="A888" s="13" t="s">
        <v>2272</v>
      </c>
      <c r="B888" s="74">
        <v>1055</v>
      </c>
      <c r="C888" s="86"/>
      <c r="D888" s="37"/>
      <c r="E888" s="87"/>
      <c r="F888" s="93">
        <v>3</v>
      </c>
      <c r="G888" s="8">
        <v>8</v>
      </c>
      <c r="H888" s="94">
        <v>2</v>
      </c>
      <c r="I888" s="101"/>
      <c r="J888" s="102"/>
      <c r="K888" s="118"/>
    </row>
    <row r="889" spans="1:11" x14ac:dyDescent="0.2">
      <c r="A889" s="13" t="s">
        <v>2273</v>
      </c>
      <c r="B889" s="74">
        <v>1170</v>
      </c>
      <c r="C889" s="86"/>
      <c r="D889" s="37"/>
      <c r="E889" s="87"/>
      <c r="F889" s="93">
        <v>3</v>
      </c>
      <c r="G889" s="8">
        <v>8</v>
      </c>
      <c r="H889" s="94">
        <v>2</v>
      </c>
      <c r="I889" s="101"/>
      <c r="J889" s="102"/>
      <c r="K889" s="118"/>
    </row>
    <row r="890" spans="1:11" x14ac:dyDescent="0.2">
      <c r="A890" s="13" t="s">
        <v>2274</v>
      </c>
      <c r="B890" s="74">
        <v>337</v>
      </c>
      <c r="C890" s="86"/>
      <c r="D890" s="37"/>
      <c r="E890" s="87"/>
      <c r="F890" s="93">
        <v>3</v>
      </c>
      <c r="G890" s="8">
        <v>8</v>
      </c>
      <c r="H890" s="94">
        <v>2</v>
      </c>
      <c r="I890" s="101"/>
      <c r="J890" s="102"/>
      <c r="K890" s="118"/>
    </row>
    <row r="891" spans="1:11" x14ac:dyDescent="0.2">
      <c r="A891" s="13" t="s">
        <v>1510</v>
      </c>
      <c r="B891" s="74">
        <v>327</v>
      </c>
      <c r="C891" s="86"/>
      <c r="D891" s="37"/>
      <c r="E891" s="87"/>
      <c r="F891" s="93">
        <v>3</v>
      </c>
      <c r="G891" s="8">
        <v>8</v>
      </c>
      <c r="H891" s="94">
        <v>2</v>
      </c>
      <c r="I891" s="101"/>
      <c r="J891" s="102"/>
      <c r="K891" s="118"/>
    </row>
    <row r="892" spans="1:11" x14ac:dyDescent="0.2">
      <c r="A892" s="13" t="s">
        <v>2275</v>
      </c>
      <c r="B892" s="74">
        <v>1831</v>
      </c>
      <c r="C892" s="86"/>
      <c r="D892" s="37"/>
      <c r="E892" s="87"/>
      <c r="F892" s="93">
        <v>3</v>
      </c>
      <c r="G892" s="8">
        <v>8</v>
      </c>
      <c r="H892" s="94">
        <v>2</v>
      </c>
      <c r="I892" s="101"/>
      <c r="J892" s="102"/>
      <c r="K892" s="118"/>
    </row>
    <row r="893" spans="1:11" x14ac:dyDescent="0.2">
      <c r="A893" s="13" t="s">
        <v>2276</v>
      </c>
      <c r="B893" s="74">
        <v>644</v>
      </c>
      <c r="C893" s="86"/>
      <c r="D893" s="37"/>
      <c r="E893" s="87"/>
      <c r="F893" s="93">
        <v>3</v>
      </c>
      <c r="G893" s="8">
        <v>8</v>
      </c>
      <c r="H893" s="94">
        <v>2</v>
      </c>
      <c r="I893" s="101"/>
      <c r="J893" s="102"/>
      <c r="K893" s="118"/>
    </row>
    <row r="894" spans="1:11" x14ac:dyDescent="0.2">
      <c r="A894" s="13" t="s">
        <v>2086</v>
      </c>
      <c r="B894" s="74">
        <v>316</v>
      </c>
      <c r="C894" s="86"/>
      <c r="D894" s="37"/>
      <c r="E894" s="87"/>
      <c r="F894" s="93">
        <v>3</v>
      </c>
      <c r="G894" s="8">
        <v>8</v>
      </c>
      <c r="H894" s="94">
        <v>2</v>
      </c>
      <c r="I894" s="101"/>
      <c r="J894" s="102"/>
      <c r="K894" s="118"/>
    </row>
    <row r="895" spans="1:11" ht="31.5" x14ac:dyDescent="0.2">
      <c r="A895" s="20" t="s">
        <v>706</v>
      </c>
      <c r="B895" s="73">
        <v>6033</v>
      </c>
      <c r="C895" s="85">
        <v>4</v>
      </c>
      <c r="D895" s="32">
        <v>10</v>
      </c>
      <c r="E895" s="84"/>
      <c r="F895" s="91"/>
      <c r="H895" s="94"/>
      <c r="I895" s="99"/>
      <c r="J895" s="100"/>
      <c r="K895" s="115"/>
    </row>
    <row r="896" spans="1:11" x14ac:dyDescent="0.2">
      <c r="A896" s="13" t="s">
        <v>2016</v>
      </c>
      <c r="B896" s="74">
        <v>183</v>
      </c>
      <c r="C896" s="86"/>
      <c r="D896" s="37"/>
      <c r="E896" s="87"/>
      <c r="F896" s="93">
        <v>1</v>
      </c>
      <c r="G896" s="8">
        <v>3</v>
      </c>
      <c r="H896" s="94">
        <v>1</v>
      </c>
      <c r="I896" s="101"/>
      <c r="J896" s="102"/>
      <c r="K896" s="118"/>
    </row>
    <row r="897" spans="1:11" x14ac:dyDescent="0.2">
      <c r="A897" s="13" t="s">
        <v>2277</v>
      </c>
      <c r="B897" s="74">
        <v>1628</v>
      </c>
      <c r="C897" s="86"/>
      <c r="D897" s="37"/>
      <c r="E897" s="87"/>
      <c r="F897" s="93">
        <v>3</v>
      </c>
      <c r="G897" s="8">
        <v>8</v>
      </c>
      <c r="H897" s="94">
        <v>2</v>
      </c>
      <c r="I897" s="101"/>
      <c r="J897" s="102"/>
      <c r="K897" s="118"/>
    </row>
    <row r="898" spans="1:11" x14ac:dyDescent="0.2">
      <c r="A898" s="13" t="s">
        <v>2278</v>
      </c>
      <c r="B898" s="74">
        <v>391</v>
      </c>
      <c r="C898" s="86"/>
      <c r="D898" s="37"/>
      <c r="E898" s="87"/>
      <c r="F898" s="93">
        <v>3</v>
      </c>
      <c r="G898" s="8">
        <v>8</v>
      </c>
      <c r="H898" s="94">
        <v>2</v>
      </c>
      <c r="I898" s="101"/>
      <c r="J898" s="102"/>
      <c r="K898" s="118"/>
    </row>
    <row r="899" spans="1:11" x14ac:dyDescent="0.2">
      <c r="A899" s="13" t="s">
        <v>2279</v>
      </c>
      <c r="B899" s="74">
        <v>1605</v>
      </c>
      <c r="C899" s="86"/>
      <c r="D899" s="37"/>
      <c r="E899" s="87"/>
      <c r="F899" s="93">
        <v>3</v>
      </c>
      <c r="G899" s="8">
        <v>8</v>
      </c>
      <c r="H899" s="94">
        <v>2</v>
      </c>
      <c r="I899" s="101"/>
      <c r="J899" s="102"/>
      <c r="K899" s="118"/>
    </row>
    <row r="900" spans="1:11" x14ac:dyDescent="0.2">
      <c r="A900" s="13" t="s">
        <v>2280</v>
      </c>
      <c r="B900" s="74">
        <v>303</v>
      </c>
      <c r="C900" s="86"/>
      <c r="D900" s="37"/>
      <c r="E900" s="87"/>
      <c r="F900" s="93">
        <v>3</v>
      </c>
      <c r="G900" s="8">
        <v>8</v>
      </c>
      <c r="H900" s="94">
        <v>2</v>
      </c>
      <c r="I900" s="101"/>
      <c r="J900" s="102"/>
      <c r="K900" s="118"/>
    </row>
    <row r="901" spans="1:11" x14ac:dyDescent="0.2">
      <c r="A901" s="13" t="s">
        <v>2281</v>
      </c>
      <c r="B901" s="74">
        <v>1225</v>
      </c>
      <c r="C901" s="86"/>
      <c r="D901" s="37"/>
      <c r="E901" s="87"/>
      <c r="F901" s="93">
        <v>3</v>
      </c>
      <c r="G901" s="8">
        <v>8</v>
      </c>
      <c r="H901" s="94">
        <v>2</v>
      </c>
      <c r="I901" s="101"/>
      <c r="J901" s="102"/>
      <c r="K901" s="118"/>
    </row>
    <row r="902" spans="1:11" x14ac:dyDescent="0.2">
      <c r="A902" s="13" t="s">
        <v>1709</v>
      </c>
      <c r="B902" s="74">
        <v>698</v>
      </c>
      <c r="C902" s="86"/>
      <c r="D902" s="37"/>
      <c r="E902" s="87"/>
      <c r="F902" s="93">
        <v>3</v>
      </c>
      <c r="G902" s="8">
        <v>8</v>
      </c>
      <c r="H902" s="94">
        <v>2</v>
      </c>
      <c r="I902" s="101"/>
      <c r="J902" s="102"/>
      <c r="K902" s="118"/>
    </row>
    <row r="903" spans="1:11" x14ac:dyDescent="0.2">
      <c r="A903" s="20" t="s">
        <v>1011</v>
      </c>
      <c r="B903" s="73">
        <v>5661</v>
      </c>
      <c r="C903" s="85">
        <v>3</v>
      </c>
      <c r="D903" s="32">
        <v>8</v>
      </c>
      <c r="E903" s="84"/>
      <c r="F903" s="91"/>
      <c r="H903" s="94"/>
      <c r="I903" s="99"/>
      <c r="J903" s="100"/>
      <c r="K903" s="115"/>
    </row>
    <row r="904" spans="1:11" x14ac:dyDescent="0.2">
      <c r="A904" s="13" t="s">
        <v>2282</v>
      </c>
      <c r="B904" s="74">
        <v>2050</v>
      </c>
      <c r="C904" s="86"/>
      <c r="D904" s="37"/>
      <c r="E904" s="87"/>
      <c r="F904" s="93">
        <v>5</v>
      </c>
      <c r="G904" s="8">
        <v>13</v>
      </c>
      <c r="H904" s="94">
        <v>2</v>
      </c>
      <c r="I904" s="101"/>
      <c r="J904" s="102"/>
      <c r="K904" s="118"/>
    </row>
    <row r="905" spans="1:11" x14ac:dyDescent="0.2">
      <c r="A905" s="13" t="s">
        <v>2283</v>
      </c>
      <c r="B905" s="74">
        <v>201</v>
      </c>
      <c r="C905" s="86"/>
      <c r="D905" s="37"/>
      <c r="E905" s="87"/>
      <c r="F905" s="93">
        <v>3</v>
      </c>
      <c r="G905" s="8">
        <v>8</v>
      </c>
      <c r="H905" s="94">
        <v>2</v>
      </c>
      <c r="I905" s="101"/>
      <c r="J905" s="102"/>
      <c r="K905" s="118"/>
    </row>
    <row r="906" spans="1:11" x14ac:dyDescent="0.2">
      <c r="A906" s="13" t="s">
        <v>2284</v>
      </c>
      <c r="B906" s="74">
        <v>1234</v>
      </c>
      <c r="C906" s="86"/>
      <c r="D906" s="37"/>
      <c r="E906" s="87"/>
      <c r="F906" s="93">
        <v>3</v>
      </c>
      <c r="G906" s="8">
        <v>8</v>
      </c>
      <c r="H906" s="94">
        <v>2</v>
      </c>
      <c r="I906" s="101"/>
      <c r="J906" s="102"/>
      <c r="K906" s="118"/>
    </row>
    <row r="907" spans="1:11" x14ac:dyDescent="0.2">
      <c r="A907" s="13" t="s">
        <v>2285</v>
      </c>
      <c r="B907" s="74">
        <v>387</v>
      </c>
      <c r="C907" s="86"/>
      <c r="D907" s="37"/>
      <c r="E907" s="87"/>
      <c r="F907" s="93">
        <v>3</v>
      </c>
      <c r="G907" s="8">
        <v>8</v>
      </c>
      <c r="H907" s="94">
        <v>2</v>
      </c>
      <c r="I907" s="101"/>
      <c r="J907" s="102"/>
      <c r="K907" s="118"/>
    </row>
    <row r="908" spans="1:11" x14ac:dyDescent="0.2">
      <c r="A908" s="13" t="s">
        <v>2286</v>
      </c>
      <c r="B908" s="74">
        <v>1275</v>
      </c>
      <c r="C908" s="86"/>
      <c r="D908" s="37"/>
      <c r="E908" s="87"/>
      <c r="F908" s="93">
        <v>3</v>
      </c>
      <c r="G908" s="8">
        <v>8</v>
      </c>
      <c r="H908" s="94">
        <v>2</v>
      </c>
      <c r="I908" s="101"/>
      <c r="J908" s="102"/>
      <c r="K908" s="118"/>
    </row>
    <row r="909" spans="1:11" x14ac:dyDescent="0.2">
      <c r="A909" s="13" t="s">
        <v>2287</v>
      </c>
      <c r="B909" s="74">
        <v>514</v>
      </c>
      <c r="C909" s="86"/>
      <c r="D909" s="37"/>
      <c r="E909" s="87"/>
      <c r="F909" s="93">
        <v>3</v>
      </c>
      <c r="G909" s="8">
        <v>8</v>
      </c>
      <c r="H909" s="94">
        <v>2</v>
      </c>
      <c r="I909" s="101"/>
      <c r="J909" s="102"/>
      <c r="K909" s="118"/>
    </row>
    <row r="910" spans="1:11" x14ac:dyDescent="0.2">
      <c r="A910" s="22" t="s">
        <v>233</v>
      </c>
      <c r="B910" s="73">
        <v>18325</v>
      </c>
      <c r="C910" s="85">
        <v>25</v>
      </c>
      <c r="D910" s="36">
        <f>SUM(D911:D918)</f>
        <v>63</v>
      </c>
      <c r="E910" s="88">
        <v>4</v>
      </c>
      <c r="F910" s="91">
        <f>SUM(F912:F930)</f>
        <v>52</v>
      </c>
      <c r="G910" s="24">
        <f>SUM(G912:G930)</f>
        <v>139</v>
      </c>
      <c r="H910" s="84"/>
      <c r="I910" s="99">
        <f>(C910+F910+1-F915-F927)*0.4</f>
        <v>30.400000000000002</v>
      </c>
      <c r="J910" s="99">
        <f>(D910+G910+1-G915-G927)*0.4</f>
        <v>78.800000000000011</v>
      </c>
      <c r="K910" s="115">
        <f>18*0.6</f>
        <v>10.799999999999999</v>
      </c>
    </row>
    <row r="911" spans="1:11" x14ac:dyDescent="0.2">
      <c r="A911" s="20" t="s">
        <v>234</v>
      </c>
      <c r="B911" s="73">
        <v>3972</v>
      </c>
      <c r="C911" s="85">
        <v>5</v>
      </c>
      <c r="D911" s="32">
        <v>13</v>
      </c>
      <c r="E911" s="84"/>
      <c r="F911" s="91"/>
      <c r="H911" s="94"/>
      <c r="I911" s="99"/>
      <c r="J911" s="100"/>
      <c r="K911" s="115"/>
    </row>
    <row r="912" spans="1:11" x14ac:dyDescent="0.2">
      <c r="A912" s="13" t="s">
        <v>2288</v>
      </c>
      <c r="B912" s="74">
        <v>338</v>
      </c>
      <c r="C912" s="86"/>
      <c r="D912" s="37"/>
      <c r="E912" s="87"/>
      <c r="F912" s="93">
        <v>3</v>
      </c>
      <c r="G912" s="8">
        <v>8</v>
      </c>
      <c r="H912" s="94">
        <v>2</v>
      </c>
      <c r="I912" s="101"/>
      <c r="J912" s="102"/>
      <c r="K912" s="118"/>
    </row>
    <row r="913" spans="1:11" x14ac:dyDescent="0.2">
      <c r="A913" s="13" t="s">
        <v>2289</v>
      </c>
      <c r="B913" s="74">
        <v>1222</v>
      </c>
      <c r="C913" s="86"/>
      <c r="D913" s="37"/>
      <c r="E913" s="87"/>
      <c r="F913" s="93">
        <v>3</v>
      </c>
      <c r="G913" s="8">
        <v>8</v>
      </c>
      <c r="H913" s="94">
        <v>2</v>
      </c>
      <c r="I913" s="101"/>
      <c r="J913" s="102"/>
      <c r="K913" s="118"/>
    </row>
    <row r="914" spans="1:11" x14ac:dyDescent="0.2">
      <c r="A914" s="13" t="s">
        <v>2290</v>
      </c>
      <c r="B914" s="74">
        <v>516</v>
      </c>
      <c r="C914" s="86"/>
      <c r="D914" s="37"/>
      <c r="E914" s="87"/>
      <c r="F914" s="93">
        <v>3</v>
      </c>
      <c r="G914" s="8">
        <v>8</v>
      </c>
      <c r="H914" s="94">
        <v>2</v>
      </c>
      <c r="I914" s="101"/>
      <c r="J914" s="102"/>
      <c r="K914" s="118"/>
    </row>
    <row r="915" spans="1:11" x14ac:dyDescent="0.2">
      <c r="A915" s="13" t="s">
        <v>2291</v>
      </c>
      <c r="B915" s="74">
        <v>64</v>
      </c>
      <c r="C915" s="86"/>
      <c r="D915" s="37"/>
      <c r="E915" s="87"/>
      <c r="F915" s="93">
        <v>1</v>
      </c>
      <c r="G915" s="8">
        <v>3</v>
      </c>
      <c r="H915" s="94">
        <v>1</v>
      </c>
      <c r="I915" s="101"/>
      <c r="J915" s="102"/>
      <c r="K915" s="118"/>
    </row>
    <row r="916" spans="1:11" x14ac:dyDescent="0.2">
      <c r="A916" s="13" t="s">
        <v>2292</v>
      </c>
      <c r="B916" s="74">
        <v>942</v>
      </c>
      <c r="C916" s="86"/>
      <c r="D916" s="37"/>
      <c r="E916" s="87"/>
      <c r="F916" s="93">
        <v>3</v>
      </c>
      <c r="G916" s="8">
        <v>8</v>
      </c>
      <c r="H916" s="94">
        <v>2</v>
      </c>
      <c r="I916" s="101"/>
      <c r="J916" s="102"/>
      <c r="K916" s="118"/>
    </row>
    <row r="917" spans="1:11" x14ac:dyDescent="0.2">
      <c r="A917" s="13" t="s">
        <v>2293</v>
      </c>
      <c r="B917" s="74">
        <v>890</v>
      </c>
      <c r="C917" s="133"/>
      <c r="D917" s="37"/>
      <c r="E917" s="87"/>
      <c r="F917" s="93">
        <v>3</v>
      </c>
      <c r="G917" s="8">
        <v>8</v>
      </c>
      <c r="H917" s="94">
        <v>2</v>
      </c>
      <c r="I917" s="101"/>
      <c r="J917" s="102"/>
      <c r="K917" s="118"/>
    </row>
    <row r="918" spans="1:11" x14ac:dyDescent="0.2">
      <c r="A918" s="20" t="s">
        <v>1013</v>
      </c>
      <c r="B918" s="73">
        <v>14353</v>
      </c>
      <c r="C918" s="134">
        <v>20</v>
      </c>
      <c r="D918" s="32">
        <v>50</v>
      </c>
      <c r="E918" s="84"/>
      <c r="F918" s="91"/>
      <c r="H918" s="94"/>
      <c r="I918" s="99"/>
      <c r="J918" s="100"/>
      <c r="K918" s="115"/>
    </row>
    <row r="919" spans="1:11" x14ac:dyDescent="0.2">
      <c r="A919" s="13" t="s">
        <v>2294</v>
      </c>
      <c r="B919" s="74">
        <v>5686</v>
      </c>
      <c r="C919" s="133"/>
      <c r="D919" s="37"/>
      <c r="E919" s="87"/>
      <c r="F919" s="93">
        <v>5</v>
      </c>
      <c r="G919" s="8">
        <v>13</v>
      </c>
      <c r="H919" s="94">
        <v>2</v>
      </c>
      <c r="I919" s="101"/>
      <c r="J919" s="102"/>
      <c r="K919" s="118"/>
    </row>
    <row r="920" spans="1:11" x14ac:dyDescent="0.2">
      <c r="A920" s="13" t="s">
        <v>2295</v>
      </c>
      <c r="B920" s="74">
        <v>1241</v>
      </c>
      <c r="C920" s="133"/>
      <c r="D920" s="37"/>
      <c r="E920" s="87"/>
      <c r="F920" s="93">
        <v>3</v>
      </c>
      <c r="G920" s="8">
        <v>8</v>
      </c>
      <c r="H920" s="94">
        <v>2</v>
      </c>
      <c r="I920" s="101"/>
      <c r="J920" s="102"/>
      <c r="K920" s="118"/>
    </row>
    <row r="921" spans="1:11" x14ac:dyDescent="0.2">
      <c r="A921" s="13" t="s">
        <v>2216</v>
      </c>
      <c r="B921" s="74">
        <v>656</v>
      </c>
      <c r="C921" s="133"/>
      <c r="D921" s="37"/>
      <c r="E921" s="87"/>
      <c r="F921" s="93">
        <v>3</v>
      </c>
      <c r="G921" s="8">
        <v>8</v>
      </c>
      <c r="H921" s="94">
        <v>2</v>
      </c>
      <c r="I921" s="101"/>
      <c r="J921" s="102"/>
      <c r="K921" s="118"/>
    </row>
    <row r="922" spans="1:11" x14ac:dyDescent="0.2">
      <c r="A922" s="13" t="s">
        <v>1412</v>
      </c>
      <c r="B922" s="74">
        <v>565</v>
      </c>
      <c r="C922" s="133"/>
      <c r="D922" s="37"/>
      <c r="E922" s="87"/>
      <c r="F922" s="93">
        <v>3</v>
      </c>
      <c r="G922" s="8">
        <v>8</v>
      </c>
      <c r="H922" s="94">
        <v>2</v>
      </c>
      <c r="I922" s="101"/>
      <c r="J922" s="102"/>
      <c r="K922" s="118"/>
    </row>
    <row r="923" spans="1:11" x14ac:dyDescent="0.2">
      <c r="A923" s="13" t="s">
        <v>2296</v>
      </c>
      <c r="B923" s="74">
        <v>913</v>
      </c>
      <c r="C923" s="133"/>
      <c r="D923" s="37"/>
      <c r="E923" s="87"/>
      <c r="F923" s="93">
        <v>3</v>
      </c>
      <c r="G923" s="8">
        <v>8</v>
      </c>
      <c r="H923" s="94">
        <v>2</v>
      </c>
      <c r="I923" s="101"/>
      <c r="J923" s="102"/>
      <c r="K923" s="118"/>
    </row>
    <row r="924" spans="1:11" x14ac:dyDescent="0.2">
      <c r="A924" s="13" t="s">
        <v>2297</v>
      </c>
      <c r="B924" s="74">
        <v>919</v>
      </c>
      <c r="C924" s="133"/>
      <c r="D924" s="37"/>
      <c r="E924" s="87"/>
      <c r="F924" s="93">
        <v>3</v>
      </c>
      <c r="G924" s="8">
        <v>8</v>
      </c>
      <c r="H924" s="94">
        <v>2</v>
      </c>
      <c r="I924" s="101"/>
      <c r="J924" s="102"/>
      <c r="K924" s="118"/>
    </row>
    <row r="925" spans="1:11" x14ac:dyDescent="0.2">
      <c r="A925" s="57" t="s">
        <v>2298</v>
      </c>
      <c r="B925" s="131">
        <v>399</v>
      </c>
      <c r="C925" s="133"/>
      <c r="D925" s="37"/>
      <c r="E925" s="87"/>
      <c r="F925" s="93">
        <v>3</v>
      </c>
      <c r="G925" s="8">
        <v>8</v>
      </c>
      <c r="H925" s="94">
        <v>2</v>
      </c>
      <c r="I925" s="101"/>
      <c r="J925" s="102"/>
      <c r="K925" s="118"/>
    </row>
    <row r="926" spans="1:11" x14ac:dyDescent="0.2">
      <c r="A926" s="13" t="s">
        <v>2299</v>
      </c>
      <c r="B926" s="74">
        <v>827</v>
      </c>
      <c r="C926" s="133"/>
      <c r="D926" s="37"/>
      <c r="E926" s="87"/>
      <c r="F926" s="93">
        <v>3</v>
      </c>
      <c r="G926" s="8">
        <v>8</v>
      </c>
      <c r="H926" s="94">
        <v>2</v>
      </c>
      <c r="I926" s="101"/>
      <c r="J926" s="102"/>
      <c r="K926" s="118"/>
    </row>
    <row r="927" spans="1:11" x14ac:dyDescent="0.2">
      <c r="A927" s="13" t="s">
        <v>2300</v>
      </c>
      <c r="B927" s="74">
        <v>128</v>
      </c>
      <c r="C927" s="133"/>
      <c r="D927" s="37"/>
      <c r="E927" s="87"/>
      <c r="F927" s="93">
        <v>1</v>
      </c>
      <c r="G927" s="8">
        <v>3</v>
      </c>
      <c r="H927" s="94">
        <v>1</v>
      </c>
      <c r="I927" s="101"/>
      <c r="J927" s="102"/>
      <c r="K927" s="118"/>
    </row>
    <row r="928" spans="1:11" x14ac:dyDescent="0.2">
      <c r="A928" s="13" t="s">
        <v>2301</v>
      </c>
      <c r="B928" s="74">
        <v>927</v>
      </c>
      <c r="C928" s="133"/>
      <c r="D928" s="37"/>
      <c r="E928" s="87"/>
      <c r="F928" s="93">
        <v>3</v>
      </c>
      <c r="G928" s="8">
        <v>8</v>
      </c>
      <c r="H928" s="94">
        <v>2</v>
      </c>
      <c r="I928" s="101"/>
      <c r="J928" s="102"/>
      <c r="K928" s="118"/>
    </row>
    <row r="929" spans="1:11" x14ac:dyDescent="0.2">
      <c r="A929" s="13" t="s">
        <v>2302</v>
      </c>
      <c r="B929" s="74">
        <v>911</v>
      </c>
      <c r="C929" s="133"/>
      <c r="D929" s="37"/>
      <c r="E929" s="87"/>
      <c r="F929" s="93">
        <v>3</v>
      </c>
      <c r="G929" s="8">
        <v>8</v>
      </c>
      <c r="H929" s="94">
        <v>2</v>
      </c>
      <c r="I929" s="101"/>
      <c r="J929" s="102"/>
      <c r="K929" s="118"/>
    </row>
    <row r="930" spans="1:11" x14ac:dyDescent="0.2">
      <c r="A930" s="13" t="s">
        <v>2303</v>
      </c>
      <c r="B930" s="74">
        <v>1181</v>
      </c>
      <c r="C930" s="133"/>
      <c r="D930" s="37"/>
      <c r="E930" s="87"/>
      <c r="F930" s="93">
        <v>3</v>
      </c>
      <c r="G930" s="8">
        <v>8</v>
      </c>
      <c r="H930" s="94">
        <v>2</v>
      </c>
      <c r="I930" s="101"/>
      <c r="J930" s="102"/>
      <c r="K930" s="118"/>
    </row>
    <row r="931" spans="1:11" x14ac:dyDescent="0.2">
      <c r="A931" s="11" t="s">
        <v>162</v>
      </c>
      <c r="B931" s="72">
        <v>119384</v>
      </c>
      <c r="C931" s="135"/>
      <c r="D931" s="37"/>
      <c r="E931" s="87"/>
      <c r="F931" s="92"/>
      <c r="H931" s="94"/>
      <c r="I931" s="97"/>
      <c r="J931" s="98"/>
      <c r="K931" s="113"/>
    </row>
    <row r="932" spans="1:11" ht="31.5" x14ac:dyDescent="0.2">
      <c r="A932" s="22" t="s">
        <v>163</v>
      </c>
      <c r="B932" s="73">
        <v>23955</v>
      </c>
      <c r="C932" s="134">
        <v>25</v>
      </c>
      <c r="D932" s="36">
        <f>SUM(D933:D946)</f>
        <v>63</v>
      </c>
      <c r="E932" s="88">
        <v>4</v>
      </c>
      <c r="F932" s="91">
        <f>SUM(F934:F947)</f>
        <v>40</v>
      </c>
      <c r="G932" s="24">
        <f>SUM(G934:G947)</f>
        <v>106</v>
      </c>
      <c r="H932" s="84"/>
      <c r="I932" s="99">
        <f>(C932+F932+1)*0.4</f>
        <v>26.400000000000002</v>
      </c>
      <c r="J932" s="100">
        <f>(D932+G932+1)*0.4</f>
        <v>68</v>
      </c>
      <c r="K932" s="115">
        <f>12*0.6</f>
        <v>7.1999999999999993</v>
      </c>
    </row>
    <row r="933" spans="1:11" ht="31.5" x14ac:dyDescent="0.2">
      <c r="A933" s="20" t="s">
        <v>164</v>
      </c>
      <c r="B933" s="73">
        <v>7999</v>
      </c>
      <c r="C933" s="134">
        <v>8</v>
      </c>
      <c r="D933" s="32">
        <v>20</v>
      </c>
      <c r="E933" s="84"/>
      <c r="F933" s="91"/>
      <c r="H933" s="94"/>
      <c r="I933" s="99"/>
      <c r="J933" s="100"/>
      <c r="K933" s="115"/>
    </row>
    <row r="934" spans="1:11" x14ac:dyDescent="0.2">
      <c r="A934" s="13" t="s">
        <v>2304</v>
      </c>
      <c r="B934" s="74">
        <v>3612</v>
      </c>
      <c r="C934" s="133"/>
      <c r="D934" s="37"/>
      <c r="E934" s="87"/>
      <c r="F934" s="93">
        <v>5</v>
      </c>
      <c r="G934" s="8">
        <v>13</v>
      </c>
      <c r="H934" s="94">
        <v>2</v>
      </c>
      <c r="I934" s="101"/>
      <c r="J934" s="102"/>
      <c r="K934" s="118"/>
    </row>
    <row r="935" spans="1:11" x14ac:dyDescent="0.2">
      <c r="A935" s="13" t="s">
        <v>1810</v>
      </c>
      <c r="B935" s="74">
        <v>1896</v>
      </c>
      <c r="C935" s="133"/>
      <c r="D935" s="37"/>
      <c r="E935" s="87"/>
      <c r="F935" s="93">
        <v>3</v>
      </c>
      <c r="G935" s="8">
        <v>8</v>
      </c>
      <c r="H935" s="94">
        <v>2</v>
      </c>
      <c r="I935" s="101"/>
      <c r="J935" s="102"/>
      <c r="K935" s="118"/>
    </row>
    <row r="936" spans="1:11" x14ac:dyDescent="0.2">
      <c r="A936" s="13" t="s">
        <v>2305</v>
      </c>
      <c r="B936" s="74">
        <v>883</v>
      </c>
      <c r="C936" s="133"/>
      <c r="D936" s="37"/>
      <c r="E936" s="87"/>
      <c r="F936" s="93">
        <v>3</v>
      </c>
      <c r="G936" s="8">
        <v>8</v>
      </c>
      <c r="H936" s="94">
        <v>2</v>
      </c>
      <c r="I936" s="101"/>
      <c r="J936" s="102"/>
      <c r="K936" s="118"/>
    </row>
    <row r="937" spans="1:11" x14ac:dyDescent="0.2">
      <c r="A937" s="13" t="s">
        <v>2306</v>
      </c>
      <c r="B937" s="74">
        <v>751</v>
      </c>
      <c r="C937" s="133"/>
      <c r="D937" s="37"/>
      <c r="E937" s="87"/>
      <c r="F937" s="93">
        <v>3</v>
      </c>
      <c r="G937" s="8">
        <v>8</v>
      </c>
      <c r="H937" s="94">
        <v>2</v>
      </c>
      <c r="I937" s="101"/>
      <c r="J937" s="102"/>
      <c r="K937" s="118"/>
    </row>
    <row r="938" spans="1:11" x14ac:dyDescent="0.2">
      <c r="A938" s="13" t="s">
        <v>2307</v>
      </c>
      <c r="B938" s="74">
        <v>857</v>
      </c>
      <c r="C938" s="133"/>
      <c r="D938" s="37"/>
      <c r="E938" s="87"/>
      <c r="F938" s="93">
        <v>3</v>
      </c>
      <c r="G938" s="8">
        <v>8</v>
      </c>
      <c r="H938" s="94">
        <v>2</v>
      </c>
      <c r="I938" s="101"/>
      <c r="J938" s="102"/>
      <c r="K938" s="118"/>
    </row>
    <row r="939" spans="1:11" x14ac:dyDescent="0.2">
      <c r="A939" s="20" t="s">
        <v>166</v>
      </c>
      <c r="B939" s="73">
        <v>9067</v>
      </c>
      <c r="C939" s="134">
        <v>10</v>
      </c>
      <c r="D939" s="32">
        <v>25</v>
      </c>
      <c r="E939" s="84"/>
      <c r="F939" s="91"/>
      <c r="H939" s="94"/>
      <c r="I939" s="99"/>
      <c r="J939" s="100"/>
      <c r="K939" s="115"/>
    </row>
    <row r="940" spans="1:11" x14ac:dyDescent="0.2">
      <c r="A940" s="13" t="s">
        <v>2308</v>
      </c>
      <c r="B940" s="74">
        <v>1843</v>
      </c>
      <c r="C940" s="133"/>
      <c r="D940" s="37"/>
      <c r="E940" s="87"/>
      <c r="F940" s="93">
        <v>3</v>
      </c>
      <c r="G940" s="8">
        <v>8</v>
      </c>
      <c r="H940" s="94">
        <v>2</v>
      </c>
      <c r="I940" s="101"/>
      <c r="J940" s="102"/>
      <c r="K940" s="118"/>
    </row>
    <row r="941" spans="1:11" x14ac:dyDescent="0.2">
      <c r="A941" s="13" t="s">
        <v>2309</v>
      </c>
      <c r="B941" s="74">
        <v>1377</v>
      </c>
      <c r="C941" s="133"/>
      <c r="D941" s="37"/>
      <c r="E941" s="87"/>
      <c r="F941" s="93">
        <v>3</v>
      </c>
      <c r="G941" s="8">
        <v>8</v>
      </c>
      <c r="H941" s="94">
        <v>2</v>
      </c>
      <c r="I941" s="101"/>
      <c r="J941" s="102"/>
      <c r="K941" s="118"/>
    </row>
    <row r="942" spans="1:11" x14ac:dyDescent="0.2">
      <c r="A942" s="13" t="s">
        <v>2310</v>
      </c>
      <c r="B942" s="74">
        <v>1762</v>
      </c>
      <c r="C942" s="133"/>
      <c r="D942" s="37"/>
      <c r="E942" s="87"/>
      <c r="F942" s="93">
        <v>3</v>
      </c>
      <c r="G942" s="8">
        <v>8</v>
      </c>
      <c r="H942" s="94">
        <v>2</v>
      </c>
      <c r="I942" s="101"/>
      <c r="J942" s="102"/>
      <c r="K942" s="118"/>
    </row>
    <row r="943" spans="1:11" x14ac:dyDescent="0.2">
      <c r="A943" s="13" t="s">
        <v>2311</v>
      </c>
      <c r="B943" s="74">
        <v>1268</v>
      </c>
      <c r="C943" s="133"/>
      <c r="D943" s="37"/>
      <c r="E943" s="87"/>
      <c r="F943" s="93">
        <v>3</v>
      </c>
      <c r="G943" s="8">
        <v>8</v>
      </c>
      <c r="H943" s="94">
        <v>2</v>
      </c>
      <c r="I943" s="101"/>
      <c r="J943" s="102"/>
      <c r="K943" s="118"/>
    </row>
    <row r="944" spans="1:11" x14ac:dyDescent="0.2">
      <c r="A944" s="13" t="s">
        <v>2312</v>
      </c>
      <c r="B944" s="74">
        <v>1489</v>
      </c>
      <c r="C944" s="133"/>
      <c r="D944" s="37"/>
      <c r="E944" s="87"/>
      <c r="F944" s="93">
        <v>3</v>
      </c>
      <c r="G944" s="8">
        <v>8</v>
      </c>
      <c r="H944" s="94">
        <v>2</v>
      </c>
      <c r="I944" s="101"/>
      <c r="J944" s="102"/>
      <c r="K944" s="118"/>
    </row>
    <row r="945" spans="1:11" x14ac:dyDescent="0.2">
      <c r="A945" s="13" t="s">
        <v>2313</v>
      </c>
      <c r="B945" s="74">
        <v>1328</v>
      </c>
      <c r="C945" s="133"/>
      <c r="D945" s="37"/>
      <c r="E945" s="87"/>
      <c r="F945" s="93">
        <v>3</v>
      </c>
      <c r="G945" s="8">
        <v>8</v>
      </c>
      <c r="H945" s="94">
        <v>2</v>
      </c>
      <c r="I945" s="101"/>
      <c r="J945" s="102"/>
      <c r="K945" s="118"/>
    </row>
    <row r="946" spans="1:11" x14ac:dyDescent="0.2">
      <c r="A946" s="20" t="s">
        <v>167</v>
      </c>
      <c r="B946" s="73">
        <v>6889</v>
      </c>
      <c r="C946" s="134">
        <v>7</v>
      </c>
      <c r="D946" s="32">
        <v>18</v>
      </c>
      <c r="E946" s="84"/>
      <c r="F946" s="91"/>
      <c r="H946" s="94"/>
      <c r="I946" s="99"/>
      <c r="J946" s="100"/>
      <c r="K946" s="115"/>
    </row>
    <row r="947" spans="1:11" x14ac:dyDescent="0.2">
      <c r="A947" s="13" t="s">
        <v>2314</v>
      </c>
      <c r="B947" s="74">
        <v>6889</v>
      </c>
      <c r="C947" s="133"/>
      <c r="D947" s="37"/>
      <c r="E947" s="87"/>
      <c r="F947" s="93">
        <v>5</v>
      </c>
      <c r="G947" s="8">
        <v>13</v>
      </c>
      <c r="H947" s="94">
        <v>2</v>
      </c>
      <c r="I947" s="101"/>
      <c r="J947" s="102"/>
      <c r="K947" s="118"/>
    </row>
    <row r="948" spans="1:11" x14ac:dyDescent="0.2">
      <c r="A948" s="22" t="s">
        <v>168</v>
      </c>
      <c r="B948" s="73">
        <v>82892</v>
      </c>
      <c r="C948" s="134">
        <v>35</v>
      </c>
      <c r="D948" s="36">
        <f>SUM(D949:D980)</f>
        <v>89</v>
      </c>
      <c r="E948" s="88">
        <v>4</v>
      </c>
      <c r="F948" s="91">
        <f>SUM(F950:F983)</f>
        <v>105</v>
      </c>
      <c r="G948" s="24">
        <f>SUM(G950:G983)</f>
        <v>277</v>
      </c>
      <c r="H948" s="84"/>
      <c r="I948" s="99">
        <f>(C948+F948+1-F967)*0.4</f>
        <v>56</v>
      </c>
      <c r="J948" s="99">
        <f>(D948+G948+1-G967)*0.4</f>
        <v>145.6</v>
      </c>
      <c r="K948" s="115">
        <f>29*0.6</f>
        <v>17.399999999999999</v>
      </c>
    </row>
    <row r="949" spans="1:11" x14ac:dyDescent="0.2">
      <c r="A949" s="20" t="s">
        <v>169</v>
      </c>
      <c r="B949" s="73">
        <v>3553</v>
      </c>
      <c r="C949" s="134">
        <v>1</v>
      </c>
      <c r="D949" s="32">
        <v>3</v>
      </c>
      <c r="E949" s="84"/>
      <c r="F949" s="91"/>
      <c r="H949" s="94"/>
      <c r="I949" s="99"/>
      <c r="J949" s="100"/>
      <c r="K949" s="115"/>
    </row>
    <row r="950" spans="1:11" x14ac:dyDescent="0.2">
      <c r="A950" s="13" t="s">
        <v>2315</v>
      </c>
      <c r="B950" s="74">
        <v>292</v>
      </c>
      <c r="C950" s="133"/>
      <c r="D950" s="37"/>
      <c r="E950" s="87"/>
      <c r="F950" s="93">
        <v>3</v>
      </c>
      <c r="G950" s="8">
        <v>8</v>
      </c>
      <c r="H950" s="94">
        <v>2</v>
      </c>
      <c r="I950" s="101"/>
      <c r="J950" s="102"/>
      <c r="K950" s="118"/>
    </row>
    <row r="951" spans="1:11" x14ac:dyDescent="0.2">
      <c r="A951" s="13" t="s">
        <v>2316</v>
      </c>
      <c r="B951" s="74">
        <v>395</v>
      </c>
      <c r="C951" s="133"/>
      <c r="D951" s="37"/>
      <c r="E951" s="87"/>
      <c r="F951" s="93">
        <v>3</v>
      </c>
      <c r="G951" s="8">
        <v>8</v>
      </c>
      <c r="H951" s="94">
        <v>2</v>
      </c>
      <c r="I951" s="101"/>
      <c r="J951" s="102"/>
      <c r="K951" s="118"/>
    </row>
    <row r="952" spans="1:11" x14ac:dyDescent="0.2">
      <c r="A952" s="13" t="s">
        <v>1655</v>
      </c>
      <c r="B952" s="74">
        <v>479</v>
      </c>
      <c r="C952" s="133"/>
      <c r="D952" s="37"/>
      <c r="E952" s="87"/>
      <c r="F952" s="93">
        <v>3</v>
      </c>
      <c r="G952" s="8">
        <v>8</v>
      </c>
      <c r="H952" s="94">
        <v>2</v>
      </c>
      <c r="I952" s="101"/>
      <c r="J952" s="102"/>
      <c r="K952" s="118"/>
    </row>
    <row r="953" spans="1:11" x14ac:dyDescent="0.2">
      <c r="A953" s="13" t="s">
        <v>2317</v>
      </c>
      <c r="B953" s="74">
        <v>324</v>
      </c>
      <c r="C953" s="133"/>
      <c r="D953" s="37"/>
      <c r="E953" s="87"/>
      <c r="F953" s="93">
        <v>3</v>
      </c>
      <c r="G953" s="8">
        <v>8</v>
      </c>
      <c r="H953" s="94">
        <v>2</v>
      </c>
      <c r="I953" s="101"/>
      <c r="J953" s="102"/>
      <c r="K953" s="118"/>
    </row>
    <row r="954" spans="1:11" x14ac:dyDescent="0.2">
      <c r="A954" s="13" t="s">
        <v>2318</v>
      </c>
      <c r="B954" s="74">
        <v>414</v>
      </c>
      <c r="C954" s="133"/>
      <c r="D954" s="37"/>
      <c r="E954" s="87"/>
      <c r="F954" s="93">
        <v>3</v>
      </c>
      <c r="G954" s="8">
        <v>8</v>
      </c>
      <c r="H954" s="94">
        <v>2</v>
      </c>
      <c r="I954" s="101"/>
      <c r="J954" s="102"/>
      <c r="K954" s="118"/>
    </row>
    <row r="955" spans="1:11" x14ac:dyDescent="0.2">
      <c r="A955" s="13" t="s">
        <v>2319</v>
      </c>
      <c r="B955" s="74">
        <v>457</v>
      </c>
      <c r="C955" s="133"/>
      <c r="D955" s="37"/>
      <c r="E955" s="87"/>
      <c r="F955" s="93">
        <v>3</v>
      </c>
      <c r="G955" s="8">
        <v>8</v>
      </c>
      <c r="H955" s="94">
        <v>2</v>
      </c>
      <c r="I955" s="101"/>
      <c r="J955" s="102"/>
      <c r="K955" s="118"/>
    </row>
    <row r="956" spans="1:11" x14ac:dyDescent="0.2">
      <c r="A956" s="13" t="s">
        <v>2320</v>
      </c>
      <c r="B956" s="74">
        <v>795</v>
      </c>
      <c r="C956" s="133"/>
      <c r="D956" s="37"/>
      <c r="E956" s="87"/>
      <c r="F956" s="93">
        <v>3</v>
      </c>
      <c r="G956" s="8">
        <v>8</v>
      </c>
      <c r="H956" s="94">
        <v>2</v>
      </c>
      <c r="I956" s="101"/>
      <c r="J956" s="102"/>
      <c r="K956" s="118"/>
    </row>
    <row r="957" spans="1:11" x14ac:dyDescent="0.2">
      <c r="A957" s="13" t="s">
        <v>2018</v>
      </c>
      <c r="B957" s="74">
        <v>397</v>
      </c>
      <c r="C957" s="133"/>
      <c r="D957" s="37"/>
      <c r="E957" s="87"/>
      <c r="F957" s="93">
        <v>3</v>
      </c>
      <c r="G957" s="8">
        <v>8</v>
      </c>
      <c r="H957" s="94">
        <v>2</v>
      </c>
      <c r="I957" s="101"/>
      <c r="J957" s="102"/>
      <c r="K957" s="118"/>
    </row>
    <row r="958" spans="1:11" x14ac:dyDescent="0.2">
      <c r="A958" s="20" t="s">
        <v>1067</v>
      </c>
      <c r="B958" s="73">
        <v>62742</v>
      </c>
      <c r="C958" s="134">
        <v>26</v>
      </c>
      <c r="D958" s="32">
        <v>65</v>
      </c>
      <c r="E958" s="84"/>
      <c r="F958" s="91"/>
      <c r="H958" s="94"/>
      <c r="I958" s="99"/>
      <c r="J958" s="100"/>
      <c r="K958" s="115"/>
    </row>
    <row r="959" spans="1:11" x14ac:dyDescent="0.2">
      <c r="A959" s="13" t="s">
        <v>2321</v>
      </c>
      <c r="B959" s="74">
        <v>59189</v>
      </c>
      <c r="C959" s="133"/>
      <c r="D959" s="37"/>
      <c r="E959" s="87"/>
      <c r="F959" s="93">
        <v>15</v>
      </c>
      <c r="G959" s="8">
        <v>38</v>
      </c>
      <c r="H959" s="94">
        <v>2</v>
      </c>
      <c r="I959" s="101"/>
      <c r="J959" s="102"/>
      <c r="K959" s="118"/>
    </row>
    <row r="960" spans="1:11" x14ac:dyDescent="0.2">
      <c r="A960" s="13" t="s">
        <v>2322</v>
      </c>
      <c r="B960" s="74">
        <v>2062</v>
      </c>
      <c r="C960" s="133"/>
      <c r="D960" s="37"/>
      <c r="E960" s="87"/>
      <c r="F960" s="93">
        <v>5</v>
      </c>
      <c r="G960" s="8">
        <v>13</v>
      </c>
      <c r="H960" s="94">
        <v>2</v>
      </c>
      <c r="I960" s="101"/>
      <c r="J960" s="102"/>
      <c r="K960" s="118"/>
    </row>
    <row r="961" spans="1:11" x14ac:dyDescent="0.2">
      <c r="A961" s="13" t="s">
        <v>2323</v>
      </c>
      <c r="B961" s="74">
        <v>496</v>
      </c>
      <c r="C961" s="133"/>
      <c r="D961" s="37"/>
      <c r="E961" s="87"/>
      <c r="F961" s="93">
        <v>3</v>
      </c>
      <c r="G961" s="8">
        <v>8</v>
      </c>
      <c r="H961" s="94">
        <v>2</v>
      </c>
      <c r="I961" s="101"/>
      <c r="J961" s="102"/>
      <c r="K961" s="118"/>
    </row>
    <row r="962" spans="1:11" x14ac:dyDescent="0.2">
      <c r="A962" s="13" t="s">
        <v>2324</v>
      </c>
      <c r="B962" s="74">
        <v>656</v>
      </c>
      <c r="C962" s="133"/>
      <c r="D962" s="37"/>
      <c r="E962" s="87"/>
      <c r="F962" s="93">
        <v>3</v>
      </c>
      <c r="G962" s="8">
        <v>8</v>
      </c>
      <c r="H962" s="94">
        <v>2</v>
      </c>
      <c r="I962" s="101"/>
      <c r="J962" s="102"/>
      <c r="K962" s="118"/>
    </row>
    <row r="963" spans="1:11" x14ac:dyDescent="0.2">
      <c r="A963" s="13" t="s">
        <v>2325</v>
      </c>
      <c r="B963" s="74">
        <v>339</v>
      </c>
      <c r="C963" s="133"/>
      <c r="D963" s="37"/>
      <c r="E963" s="87"/>
      <c r="F963" s="93">
        <v>3</v>
      </c>
      <c r="G963" s="8">
        <v>8</v>
      </c>
      <c r="H963" s="94">
        <v>2</v>
      </c>
      <c r="I963" s="101"/>
      <c r="J963" s="102"/>
      <c r="K963" s="118"/>
    </row>
    <row r="964" spans="1:11" x14ac:dyDescent="0.2">
      <c r="A964" s="20" t="s">
        <v>1076</v>
      </c>
      <c r="B964" s="73">
        <v>4488</v>
      </c>
      <c r="C964" s="134">
        <v>2</v>
      </c>
      <c r="D964" s="32">
        <v>5</v>
      </c>
      <c r="E964" s="84"/>
      <c r="F964" s="91"/>
      <c r="H964" s="94"/>
      <c r="I964" s="99"/>
      <c r="J964" s="100"/>
      <c r="K964" s="115"/>
    </row>
    <row r="965" spans="1:11" x14ac:dyDescent="0.2">
      <c r="A965" s="13" t="s">
        <v>2326</v>
      </c>
      <c r="B965" s="74">
        <v>3153</v>
      </c>
      <c r="C965" s="133"/>
      <c r="D965" s="37"/>
      <c r="E965" s="87"/>
      <c r="F965" s="93">
        <v>5</v>
      </c>
      <c r="G965" s="8">
        <v>13</v>
      </c>
      <c r="H965" s="94">
        <v>2</v>
      </c>
      <c r="I965" s="101"/>
      <c r="J965" s="102"/>
      <c r="K965" s="118"/>
    </row>
    <row r="966" spans="1:11" x14ac:dyDescent="0.2">
      <c r="A966" s="13" t="s">
        <v>2327</v>
      </c>
      <c r="B966" s="74">
        <v>486</v>
      </c>
      <c r="C966" s="133"/>
      <c r="D966" s="37"/>
      <c r="E966" s="87"/>
      <c r="F966" s="93">
        <v>3</v>
      </c>
      <c r="G966" s="8">
        <v>8</v>
      </c>
      <c r="H966" s="94">
        <v>2</v>
      </c>
      <c r="I966" s="101"/>
      <c r="J966" s="102"/>
      <c r="K966" s="118"/>
    </row>
    <row r="967" spans="1:11" x14ac:dyDescent="0.2">
      <c r="A967" s="13" t="s">
        <v>6234</v>
      </c>
      <c r="B967" s="74">
        <v>166</v>
      </c>
      <c r="C967" s="133"/>
      <c r="D967" s="37"/>
      <c r="E967" s="87"/>
      <c r="F967" s="93">
        <v>1</v>
      </c>
      <c r="G967" s="8">
        <v>3</v>
      </c>
      <c r="H967" s="94">
        <v>1</v>
      </c>
      <c r="I967" s="101"/>
      <c r="J967" s="102"/>
      <c r="K967" s="118"/>
    </row>
    <row r="968" spans="1:11" x14ac:dyDescent="0.2">
      <c r="A968" s="13" t="s">
        <v>2328</v>
      </c>
      <c r="B968" s="74">
        <v>396</v>
      </c>
      <c r="C968" s="86"/>
      <c r="D968" s="37"/>
      <c r="E968" s="87"/>
      <c r="F968" s="93">
        <v>3</v>
      </c>
      <c r="G968" s="8">
        <v>8</v>
      </c>
      <c r="H968" s="94">
        <v>2</v>
      </c>
      <c r="I968" s="101"/>
      <c r="J968" s="102"/>
      <c r="K968" s="118"/>
    </row>
    <row r="969" spans="1:11" x14ac:dyDescent="0.2">
      <c r="A969" s="13" t="s">
        <v>2329</v>
      </c>
      <c r="B969" s="74">
        <v>287</v>
      </c>
      <c r="C969" s="133"/>
      <c r="D969" s="37"/>
      <c r="E969" s="87"/>
      <c r="F969" s="93">
        <v>3</v>
      </c>
      <c r="G969" s="8">
        <v>8</v>
      </c>
      <c r="H969" s="94">
        <v>2</v>
      </c>
      <c r="I969" s="101"/>
      <c r="J969" s="102"/>
      <c r="K969" s="118"/>
    </row>
    <row r="970" spans="1:11" x14ac:dyDescent="0.2">
      <c r="A970" s="20" t="s">
        <v>1078</v>
      </c>
      <c r="B970" s="73">
        <v>6228</v>
      </c>
      <c r="C970" s="134">
        <v>3</v>
      </c>
      <c r="D970" s="32">
        <v>8</v>
      </c>
      <c r="E970" s="84"/>
      <c r="F970" s="91"/>
      <c r="H970" s="94"/>
      <c r="I970" s="99"/>
      <c r="J970" s="100"/>
      <c r="K970" s="115"/>
    </row>
    <row r="971" spans="1:11" x14ac:dyDescent="0.2">
      <c r="A971" s="13" t="s">
        <v>1356</v>
      </c>
      <c r="B971" s="74">
        <v>2933</v>
      </c>
      <c r="C971" s="133"/>
      <c r="D971" s="37"/>
      <c r="E971" s="87"/>
      <c r="F971" s="93">
        <v>5</v>
      </c>
      <c r="G971" s="8">
        <v>13</v>
      </c>
      <c r="H971" s="94">
        <v>2</v>
      </c>
      <c r="I971" s="101"/>
      <c r="J971" s="102"/>
      <c r="K971" s="118"/>
    </row>
    <row r="972" spans="1:11" x14ac:dyDescent="0.2">
      <c r="A972" s="13" t="s">
        <v>2330</v>
      </c>
      <c r="B972" s="74">
        <v>2367</v>
      </c>
      <c r="C972" s="133"/>
      <c r="D972" s="37"/>
      <c r="E972" s="87"/>
      <c r="F972" s="93">
        <v>5</v>
      </c>
      <c r="G972" s="8">
        <v>13</v>
      </c>
      <c r="H972" s="94">
        <v>2</v>
      </c>
      <c r="I972" s="101"/>
      <c r="J972" s="102"/>
      <c r="K972" s="118"/>
    </row>
    <row r="973" spans="1:11" x14ac:dyDescent="0.2">
      <c r="A973" s="13" t="s">
        <v>2331</v>
      </c>
      <c r="B973" s="74">
        <v>928</v>
      </c>
      <c r="C973" s="133"/>
      <c r="D973" s="37"/>
      <c r="E973" s="87"/>
      <c r="F973" s="93">
        <v>3</v>
      </c>
      <c r="G973" s="8">
        <v>8</v>
      </c>
      <c r="H973" s="94">
        <v>2</v>
      </c>
      <c r="I973" s="101"/>
      <c r="J973" s="102"/>
      <c r="K973" s="118"/>
    </row>
    <row r="974" spans="1:11" x14ac:dyDescent="0.2">
      <c r="A974" s="20" t="s">
        <v>392</v>
      </c>
      <c r="B974" s="73">
        <v>4225</v>
      </c>
      <c r="C974" s="134">
        <v>2</v>
      </c>
      <c r="D974" s="32">
        <v>5</v>
      </c>
      <c r="E974" s="84"/>
      <c r="F974" s="91"/>
      <c r="H974" s="94"/>
      <c r="I974" s="99"/>
      <c r="J974" s="100"/>
      <c r="K974" s="115"/>
    </row>
    <row r="975" spans="1:11" x14ac:dyDescent="0.2">
      <c r="A975" s="13" t="s">
        <v>1353</v>
      </c>
      <c r="B975" s="74">
        <v>520</v>
      </c>
      <c r="C975" s="133"/>
      <c r="D975" s="37"/>
      <c r="E975" s="87"/>
      <c r="F975" s="93">
        <v>3</v>
      </c>
      <c r="G975" s="8">
        <v>8</v>
      </c>
      <c r="H975" s="94">
        <v>2</v>
      </c>
      <c r="I975" s="101"/>
      <c r="J975" s="102"/>
      <c r="K975" s="118"/>
    </row>
    <row r="976" spans="1:11" x14ac:dyDescent="0.2">
      <c r="A976" s="13" t="s">
        <v>2332</v>
      </c>
      <c r="B976" s="74">
        <v>1694</v>
      </c>
      <c r="C976" s="133"/>
      <c r="D976" s="37"/>
      <c r="E976" s="87"/>
      <c r="F976" s="93">
        <v>3</v>
      </c>
      <c r="G976" s="8">
        <v>8</v>
      </c>
      <c r="H976" s="94">
        <v>2</v>
      </c>
      <c r="I976" s="101"/>
      <c r="J976" s="102"/>
      <c r="K976" s="118"/>
    </row>
    <row r="977" spans="1:11" x14ac:dyDescent="0.2">
      <c r="A977" s="13" t="s">
        <v>2333</v>
      </c>
      <c r="B977" s="74">
        <v>1246</v>
      </c>
      <c r="C977" s="133"/>
      <c r="D977" s="37"/>
      <c r="E977" s="87"/>
      <c r="F977" s="93">
        <v>3</v>
      </c>
      <c r="G977" s="8">
        <v>8</v>
      </c>
      <c r="H977" s="94">
        <v>2</v>
      </c>
      <c r="I977" s="101"/>
      <c r="J977" s="102"/>
      <c r="K977" s="118"/>
    </row>
    <row r="978" spans="1:11" x14ac:dyDescent="0.2">
      <c r="A978" s="13" t="s">
        <v>2334</v>
      </c>
      <c r="B978" s="74">
        <v>462</v>
      </c>
      <c r="C978" s="133"/>
      <c r="D978" s="37"/>
      <c r="E978" s="87"/>
      <c r="F978" s="93">
        <v>3</v>
      </c>
      <c r="G978" s="8">
        <v>8</v>
      </c>
      <c r="H978" s="94">
        <v>2</v>
      </c>
      <c r="I978" s="101"/>
      <c r="J978" s="102"/>
      <c r="K978" s="118"/>
    </row>
    <row r="979" spans="1:11" x14ac:dyDescent="0.2">
      <c r="A979" s="13" t="s">
        <v>2335</v>
      </c>
      <c r="B979" s="74">
        <v>303</v>
      </c>
      <c r="C979" s="133"/>
      <c r="D979" s="37"/>
      <c r="E979" s="87"/>
      <c r="F979" s="93">
        <v>3</v>
      </c>
      <c r="G979" s="8">
        <v>8</v>
      </c>
      <c r="H979" s="94">
        <v>2</v>
      </c>
      <c r="I979" s="101"/>
      <c r="J979" s="102"/>
      <c r="K979" s="118"/>
    </row>
    <row r="980" spans="1:11" x14ac:dyDescent="0.2">
      <c r="A980" s="20" t="s">
        <v>170</v>
      </c>
      <c r="B980" s="73">
        <v>1656</v>
      </c>
      <c r="C980" s="134">
        <v>1</v>
      </c>
      <c r="D980" s="32">
        <v>3</v>
      </c>
      <c r="E980" s="84"/>
      <c r="F980" s="91"/>
      <c r="H980" s="94"/>
      <c r="I980" s="99"/>
      <c r="J980" s="100"/>
      <c r="K980" s="115"/>
    </row>
    <row r="981" spans="1:11" x14ac:dyDescent="0.2">
      <c r="A981" s="13" t="s">
        <v>2336</v>
      </c>
      <c r="B981" s="74">
        <v>319</v>
      </c>
      <c r="C981" s="133"/>
      <c r="D981" s="37"/>
      <c r="E981" s="87"/>
      <c r="F981" s="93">
        <v>3</v>
      </c>
      <c r="G981" s="8">
        <v>8</v>
      </c>
      <c r="H981" s="94">
        <v>2</v>
      </c>
      <c r="I981" s="101"/>
      <c r="J981" s="102"/>
      <c r="K981" s="118"/>
    </row>
    <row r="982" spans="1:11" x14ac:dyDescent="0.2">
      <c r="A982" s="13" t="s">
        <v>2337</v>
      </c>
      <c r="B982" s="74">
        <v>447</v>
      </c>
      <c r="C982" s="133"/>
      <c r="D982" s="37"/>
      <c r="E982" s="87"/>
      <c r="F982" s="93">
        <v>3</v>
      </c>
      <c r="G982" s="8">
        <v>8</v>
      </c>
      <c r="H982" s="94">
        <v>2</v>
      </c>
      <c r="I982" s="101"/>
      <c r="J982" s="102"/>
      <c r="K982" s="118"/>
    </row>
    <row r="983" spans="1:11" x14ac:dyDescent="0.2">
      <c r="A983" s="13" t="s">
        <v>2338</v>
      </c>
      <c r="B983" s="74">
        <v>890</v>
      </c>
      <c r="C983" s="133"/>
      <c r="D983" s="37"/>
      <c r="E983" s="87"/>
      <c r="F983" s="93">
        <v>3</v>
      </c>
      <c r="G983" s="8">
        <v>8</v>
      </c>
      <c r="H983" s="94">
        <v>2</v>
      </c>
      <c r="I983" s="101"/>
      <c r="J983" s="102"/>
      <c r="K983" s="118"/>
    </row>
    <row r="984" spans="1:11" ht="31.5" x14ac:dyDescent="0.2">
      <c r="A984" s="22" t="s">
        <v>171</v>
      </c>
      <c r="B984" s="73">
        <v>12537</v>
      </c>
      <c r="C984" s="134">
        <v>25</v>
      </c>
      <c r="D984" s="36">
        <f>SUM(D985:D999)</f>
        <v>64</v>
      </c>
      <c r="E984" s="88">
        <v>4</v>
      </c>
      <c r="F984" s="91">
        <f>SUM(F986:F1002)</f>
        <v>44</v>
      </c>
      <c r="G984" s="24">
        <f>SUM(G986:G1002)</f>
        <v>117</v>
      </c>
      <c r="H984" s="84"/>
      <c r="I984" s="99">
        <f>(C984+F984+1-F991)*0.4</f>
        <v>27.6</v>
      </c>
      <c r="J984" s="99">
        <f>(D984+G984+1-G991)*0.4</f>
        <v>71.600000000000009</v>
      </c>
      <c r="K984" s="115">
        <f>14*0.6</f>
        <v>8.4</v>
      </c>
    </row>
    <row r="985" spans="1:11" x14ac:dyDescent="0.2">
      <c r="A985" s="20" t="s">
        <v>172</v>
      </c>
      <c r="B985" s="73">
        <v>4369</v>
      </c>
      <c r="C985" s="134">
        <v>9</v>
      </c>
      <c r="D985" s="32">
        <v>23</v>
      </c>
      <c r="E985" s="84"/>
      <c r="F985" s="91"/>
      <c r="H985" s="94"/>
      <c r="I985" s="99"/>
      <c r="J985" s="100"/>
      <c r="K985" s="115"/>
    </row>
    <row r="986" spans="1:11" x14ac:dyDescent="0.2">
      <c r="A986" s="13" t="s">
        <v>2339</v>
      </c>
      <c r="B986" s="74">
        <v>3860</v>
      </c>
      <c r="C986" s="86"/>
      <c r="D986" s="37"/>
      <c r="E986" s="87"/>
      <c r="F986" s="93">
        <v>5</v>
      </c>
      <c r="G986" s="8">
        <v>13</v>
      </c>
      <c r="H986" s="94">
        <v>2</v>
      </c>
      <c r="I986" s="101"/>
      <c r="J986" s="102"/>
      <c r="K986" s="118"/>
    </row>
    <row r="987" spans="1:11" x14ac:dyDescent="0.2">
      <c r="A987" s="13" t="s">
        <v>2340</v>
      </c>
      <c r="B987" s="74">
        <v>509</v>
      </c>
      <c r="C987" s="133"/>
      <c r="D987" s="37"/>
      <c r="E987" s="87"/>
      <c r="F987" s="93">
        <v>3</v>
      </c>
      <c r="G987" s="8">
        <v>8</v>
      </c>
      <c r="H987" s="94">
        <v>2</v>
      </c>
      <c r="I987" s="101"/>
      <c r="J987" s="102"/>
      <c r="K987" s="118"/>
    </row>
    <row r="988" spans="1:11" x14ac:dyDescent="0.2">
      <c r="A988" s="20" t="s">
        <v>395</v>
      </c>
      <c r="B988" s="73">
        <v>2914</v>
      </c>
      <c r="C988" s="134">
        <v>6</v>
      </c>
      <c r="D988" s="32">
        <v>15</v>
      </c>
      <c r="E988" s="84"/>
      <c r="F988" s="91"/>
      <c r="H988" s="94"/>
      <c r="I988" s="99"/>
      <c r="J988" s="100"/>
      <c r="K988" s="115"/>
    </row>
    <row r="989" spans="1:11" x14ac:dyDescent="0.2">
      <c r="A989" s="13" t="s">
        <v>2341</v>
      </c>
      <c r="B989" s="74">
        <v>2255</v>
      </c>
      <c r="C989" s="133"/>
      <c r="D989" s="37"/>
      <c r="E989" s="87"/>
      <c r="F989" s="93">
        <v>5</v>
      </c>
      <c r="G989" s="8">
        <v>13</v>
      </c>
      <c r="H989" s="94">
        <v>2</v>
      </c>
      <c r="I989" s="101"/>
      <c r="J989" s="102"/>
      <c r="K989" s="118"/>
    </row>
    <row r="990" spans="1:11" x14ac:dyDescent="0.2">
      <c r="A990" s="13" t="s">
        <v>2010</v>
      </c>
      <c r="B990" s="74">
        <v>251</v>
      </c>
      <c r="C990" s="133"/>
      <c r="D990" s="37"/>
      <c r="E990" s="87"/>
      <c r="F990" s="93">
        <v>3</v>
      </c>
      <c r="G990" s="8">
        <v>8</v>
      </c>
      <c r="H990" s="94">
        <v>2</v>
      </c>
      <c r="I990" s="101"/>
      <c r="J990" s="102"/>
      <c r="K990" s="118"/>
    </row>
    <row r="991" spans="1:11" x14ac:dyDescent="0.2">
      <c r="A991" s="13" t="s">
        <v>2078</v>
      </c>
      <c r="B991" s="74">
        <v>183</v>
      </c>
      <c r="C991" s="133"/>
      <c r="D991" s="37"/>
      <c r="E991" s="87"/>
      <c r="F991" s="93">
        <v>1</v>
      </c>
      <c r="G991" s="8">
        <v>3</v>
      </c>
      <c r="H991" s="94">
        <v>1</v>
      </c>
      <c r="I991" s="101"/>
      <c r="J991" s="102"/>
      <c r="K991" s="118"/>
    </row>
    <row r="992" spans="1:11" x14ac:dyDescent="0.2">
      <c r="A992" s="13" t="s">
        <v>2342</v>
      </c>
      <c r="B992" s="74">
        <v>225</v>
      </c>
      <c r="C992" s="133"/>
      <c r="D992" s="37"/>
      <c r="E992" s="87"/>
      <c r="F992" s="93">
        <v>3</v>
      </c>
      <c r="G992" s="8">
        <v>8</v>
      </c>
      <c r="H992" s="94">
        <v>2</v>
      </c>
      <c r="I992" s="101"/>
      <c r="J992" s="102"/>
      <c r="K992" s="118"/>
    </row>
    <row r="993" spans="1:11" x14ac:dyDescent="0.2">
      <c r="A993" s="20" t="s">
        <v>842</v>
      </c>
      <c r="B993" s="73">
        <v>2663</v>
      </c>
      <c r="C993" s="134">
        <v>5</v>
      </c>
      <c r="D993" s="32">
        <v>13</v>
      </c>
      <c r="E993" s="84"/>
      <c r="F993" s="91"/>
      <c r="H993" s="94"/>
      <c r="I993" s="99"/>
      <c r="J993" s="100"/>
      <c r="K993" s="115"/>
    </row>
    <row r="994" spans="1:11" x14ac:dyDescent="0.2">
      <c r="A994" s="13" t="s">
        <v>2343</v>
      </c>
      <c r="B994" s="74">
        <v>1495</v>
      </c>
      <c r="C994" s="133"/>
      <c r="D994" s="37"/>
      <c r="E994" s="87"/>
      <c r="F994" s="93">
        <v>3</v>
      </c>
      <c r="G994" s="8">
        <v>8</v>
      </c>
      <c r="H994" s="94">
        <v>2</v>
      </c>
      <c r="I994" s="101"/>
      <c r="J994" s="102"/>
      <c r="K994" s="118"/>
    </row>
    <row r="995" spans="1:11" x14ac:dyDescent="0.2">
      <c r="A995" s="13" t="s">
        <v>2344</v>
      </c>
      <c r="B995" s="74">
        <v>587</v>
      </c>
      <c r="C995" s="133"/>
      <c r="D995" s="37"/>
      <c r="E995" s="87"/>
      <c r="F995" s="93">
        <v>3</v>
      </c>
      <c r="G995" s="8">
        <v>8</v>
      </c>
      <c r="H995" s="94">
        <v>2</v>
      </c>
      <c r="I995" s="101"/>
      <c r="J995" s="102"/>
      <c r="K995" s="118"/>
    </row>
    <row r="996" spans="1:11" x14ac:dyDescent="0.2">
      <c r="A996" s="13" t="s">
        <v>2345</v>
      </c>
      <c r="B996" s="74">
        <v>204</v>
      </c>
      <c r="C996" s="133"/>
      <c r="D996" s="37"/>
      <c r="E996" s="87"/>
      <c r="F996" s="93">
        <v>3</v>
      </c>
      <c r="G996" s="8">
        <v>8</v>
      </c>
      <c r="H996" s="94">
        <v>2</v>
      </c>
      <c r="I996" s="101"/>
      <c r="J996" s="102"/>
      <c r="K996" s="118"/>
    </row>
    <row r="997" spans="1:11" x14ac:dyDescent="0.2">
      <c r="A997" s="13" t="s">
        <v>2346</v>
      </c>
      <c r="B997" s="74">
        <v>377</v>
      </c>
      <c r="C997" s="133"/>
      <c r="D997" s="37"/>
      <c r="E997" s="87"/>
      <c r="F997" s="93">
        <v>3</v>
      </c>
      <c r="G997" s="8">
        <v>8</v>
      </c>
      <c r="H997" s="94">
        <v>2</v>
      </c>
      <c r="I997" s="101"/>
      <c r="J997" s="102"/>
      <c r="K997" s="118"/>
    </row>
    <row r="998" spans="1:11" x14ac:dyDescent="0.2">
      <c r="A998" s="20" t="s">
        <v>843</v>
      </c>
      <c r="B998" s="73">
        <v>2591</v>
      </c>
      <c r="C998" s="134">
        <v>5</v>
      </c>
      <c r="D998" s="32">
        <v>13</v>
      </c>
      <c r="E998" s="84"/>
      <c r="F998" s="91"/>
      <c r="H998" s="94"/>
      <c r="I998" s="99"/>
      <c r="J998" s="100"/>
      <c r="K998" s="115"/>
    </row>
    <row r="999" spans="1:11" x14ac:dyDescent="0.2">
      <c r="A999" s="13" t="s">
        <v>2347</v>
      </c>
      <c r="B999" s="74">
        <v>508</v>
      </c>
      <c r="C999" s="133"/>
      <c r="D999" s="37"/>
      <c r="E999" s="87"/>
      <c r="F999" s="93">
        <v>3</v>
      </c>
      <c r="G999" s="8">
        <v>8</v>
      </c>
      <c r="H999" s="94">
        <v>2</v>
      </c>
      <c r="I999" s="101"/>
      <c r="J999" s="102"/>
      <c r="K999" s="118"/>
    </row>
    <row r="1000" spans="1:11" x14ac:dyDescent="0.2">
      <c r="A1000" s="13" t="s">
        <v>2348</v>
      </c>
      <c r="B1000" s="74">
        <v>304</v>
      </c>
      <c r="C1000" s="133"/>
      <c r="D1000" s="37"/>
      <c r="E1000" s="87"/>
      <c r="F1000" s="93">
        <v>3</v>
      </c>
      <c r="G1000" s="8">
        <v>8</v>
      </c>
      <c r="H1000" s="94">
        <v>2</v>
      </c>
      <c r="I1000" s="101"/>
      <c r="J1000" s="102"/>
      <c r="K1000" s="118"/>
    </row>
    <row r="1001" spans="1:11" x14ac:dyDescent="0.2">
      <c r="A1001" s="13" t="s">
        <v>2349</v>
      </c>
      <c r="B1001" s="74">
        <v>1085</v>
      </c>
      <c r="C1001" s="133"/>
      <c r="D1001" s="37"/>
      <c r="E1001" s="87"/>
      <c r="F1001" s="93">
        <v>3</v>
      </c>
      <c r="G1001" s="8">
        <v>8</v>
      </c>
      <c r="H1001" s="94">
        <v>2</v>
      </c>
      <c r="I1001" s="101"/>
      <c r="J1001" s="102"/>
      <c r="K1001" s="118"/>
    </row>
    <row r="1002" spans="1:11" x14ac:dyDescent="0.2">
      <c r="A1002" s="13" t="s">
        <v>2350</v>
      </c>
      <c r="B1002" s="74">
        <v>694</v>
      </c>
      <c r="C1002" s="133"/>
      <c r="D1002" s="37"/>
      <c r="E1002" s="87"/>
      <c r="F1002" s="93">
        <v>3</v>
      </c>
      <c r="G1002" s="8">
        <v>8</v>
      </c>
      <c r="H1002" s="94">
        <v>2</v>
      </c>
      <c r="I1002" s="101"/>
      <c r="J1002" s="102"/>
      <c r="K1002" s="118"/>
    </row>
    <row r="1003" spans="1:11" x14ac:dyDescent="0.2">
      <c r="A1003" s="11" t="s">
        <v>833</v>
      </c>
      <c r="B1003" s="72">
        <v>151317</v>
      </c>
      <c r="C1003" s="135"/>
      <c r="D1003" s="37"/>
      <c r="E1003" s="87"/>
      <c r="F1003" s="92"/>
      <c r="H1003" s="94"/>
      <c r="I1003" s="97"/>
      <c r="J1003" s="98"/>
      <c r="K1003" s="113"/>
    </row>
    <row r="1004" spans="1:11" x14ac:dyDescent="0.2">
      <c r="A1004" s="22" t="s">
        <v>834</v>
      </c>
      <c r="B1004" s="73">
        <v>7168</v>
      </c>
      <c r="C1004" s="134">
        <v>19</v>
      </c>
      <c r="D1004" s="36">
        <f>SUM(D1005:D1019)</f>
        <v>48</v>
      </c>
      <c r="E1004" s="88">
        <v>3</v>
      </c>
      <c r="F1004" s="91">
        <f>SUM(F1006:F1022)</f>
        <v>36</v>
      </c>
      <c r="G1004" s="24">
        <f>SUM(G1006:G1022)</f>
        <v>97</v>
      </c>
      <c r="H1004" s="84"/>
      <c r="I1004" s="99">
        <f>(C1004+F1004+1-F1006-F1014-F1021)*0.4</f>
        <v>21.200000000000003</v>
      </c>
      <c r="J1004" s="99">
        <f>(D1004+G1004+1-G1006-G1014-G1021)*0.4</f>
        <v>54.800000000000004</v>
      </c>
      <c r="K1004" s="115">
        <f>14*0.6</f>
        <v>8.4</v>
      </c>
    </row>
    <row r="1005" spans="1:11" x14ac:dyDescent="0.2">
      <c r="A1005" s="20" t="s">
        <v>835</v>
      </c>
      <c r="B1005" s="73">
        <v>2170</v>
      </c>
      <c r="C1005" s="134">
        <v>6</v>
      </c>
      <c r="D1005" s="32">
        <v>15</v>
      </c>
      <c r="E1005" s="84"/>
      <c r="F1005" s="91"/>
      <c r="H1005" s="94"/>
      <c r="I1005" s="99"/>
      <c r="J1005" s="100"/>
      <c r="K1005" s="115"/>
    </row>
    <row r="1006" spans="1:11" x14ac:dyDescent="0.2">
      <c r="A1006" s="13" t="s">
        <v>2351</v>
      </c>
      <c r="B1006" s="74">
        <v>163</v>
      </c>
      <c r="C1006" s="133"/>
      <c r="D1006" s="37"/>
      <c r="E1006" s="87"/>
      <c r="F1006" s="93">
        <v>1</v>
      </c>
      <c r="G1006" s="8">
        <v>3</v>
      </c>
      <c r="H1006" s="94">
        <v>1</v>
      </c>
      <c r="I1006" s="101"/>
      <c r="J1006" s="102"/>
      <c r="K1006" s="118"/>
    </row>
    <row r="1007" spans="1:11" x14ac:dyDescent="0.2">
      <c r="A1007" s="13" t="s">
        <v>2352</v>
      </c>
      <c r="B1007" s="74">
        <v>302</v>
      </c>
      <c r="C1007" s="133"/>
      <c r="D1007" s="37"/>
      <c r="E1007" s="87"/>
      <c r="F1007" s="93">
        <v>3</v>
      </c>
      <c r="G1007" s="8">
        <v>8</v>
      </c>
      <c r="H1007" s="94">
        <v>2</v>
      </c>
      <c r="I1007" s="101"/>
      <c r="J1007" s="102"/>
      <c r="K1007" s="118"/>
    </row>
    <row r="1008" spans="1:11" x14ac:dyDescent="0.2">
      <c r="A1008" s="13" t="s">
        <v>2353</v>
      </c>
      <c r="B1008" s="74">
        <v>510</v>
      </c>
      <c r="C1008" s="133"/>
      <c r="D1008" s="37"/>
      <c r="E1008" s="87"/>
      <c r="F1008" s="93">
        <v>3</v>
      </c>
      <c r="G1008" s="8">
        <v>8</v>
      </c>
      <c r="H1008" s="94">
        <v>2</v>
      </c>
      <c r="I1008" s="101"/>
      <c r="J1008" s="102"/>
      <c r="K1008" s="118"/>
    </row>
    <row r="1009" spans="1:11" x14ac:dyDescent="0.2">
      <c r="A1009" s="13" t="s">
        <v>2354</v>
      </c>
      <c r="B1009" s="74">
        <v>1195</v>
      </c>
      <c r="C1009" s="133"/>
      <c r="D1009" s="37"/>
      <c r="E1009" s="87"/>
      <c r="F1009" s="93">
        <v>3</v>
      </c>
      <c r="G1009" s="8">
        <v>8</v>
      </c>
      <c r="H1009" s="94">
        <v>2</v>
      </c>
      <c r="I1009" s="101"/>
      <c r="J1009" s="102"/>
      <c r="K1009" s="118"/>
    </row>
    <row r="1010" spans="1:11" x14ac:dyDescent="0.2">
      <c r="A1010" s="20" t="s">
        <v>342</v>
      </c>
      <c r="B1010" s="73">
        <v>1450</v>
      </c>
      <c r="C1010" s="134">
        <v>4</v>
      </c>
      <c r="D1010" s="32">
        <v>10</v>
      </c>
      <c r="E1010" s="84"/>
      <c r="F1010" s="91"/>
      <c r="H1010" s="94"/>
      <c r="I1010" s="99"/>
      <c r="J1010" s="100"/>
      <c r="K1010" s="115"/>
    </row>
    <row r="1011" spans="1:11" x14ac:dyDescent="0.2">
      <c r="A1011" s="13" t="s">
        <v>2355</v>
      </c>
      <c r="B1011" s="74">
        <v>288</v>
      </c>
      <c r="C1011" s="133"/>
      <c r="D1011" s="37"/>
      <c r="E1011" s="87"/>
      <c r="F1011" s="93">
        <v>3</v>
      </c>
      <c r="G1011" s="8">
        <v>8</v>
      </c>
      <c r="H1011" s="94">
        <v>2</v>
      </c>
      <c r="I1011" s="101"/>
      <c r="J1011" s="102"/>
      <c r="K1011" s="118"/>
    </row>
    <row r="1012" spans="1:11" x14ac:dyDescent="0.2">
      <c r="A1012" s="13" t="s">
        <v>2356</v>
      </c>
      <c r="B1012" s="74">
        <v>437</v>
      </c>
      <c r="C1012" s="133"/>
      <c r="D1012" s="37"/>
      <c r="E1012" s="87"/>
      <c r="F1012" s="93">
        <v>3</v>
      </c>
      <c r="G1012" s="8">
        <v>8</v>
      </c>
      <c r="H1012" s="94">
        <v>2</v>
      </c>
      <c r="I1012" s="101"/>
      <c r="J1012" s="102"/>
      <c r="K1012" s="118"/>
    </row>
    <row r="1013" spans="1:11" x14ac:dyDescent="0.2">
      <c r="A1013" s="13" t="s">
        <v>2357</v>
      </c>
      <c r="B1013" s="74">
        <v>565</v>
      </c>
      <c r="C1013" s="133"/>
      <c r="D1013" s="37"/>
      <c r="E1013" s="87"/>
      <c r="F1013" s="93">
        <v>3</v>
      </c>
      <c r="G1013" s="8">
        <v>8</v>
      </c>
      <c r="H1013" s="94">
        <v>2</v>
      </c>
      <c r="I1013" s="101"/>
      <c r="J1013" s="102"/>
      <c r="K1013" s="118"/>
    </row>
    <row r="1014" spans="1:11" x14ac:dyDescent="0.2">
      <c r="A1014" s="13" t="s">
        <v>2358</v>
      </c>
      <c r="B1014" s="74">
        <v>160</v>
      </c>
      <c r="C1014" s="133"/>
      <c r="D1014" s="37"/>
      <c r="E1014" s="87"/>
      <c r="F1014" s="93">
        <v>1</v>
      </c>
      <c r="G1014" s="8">
        <v>3</v>
      </c>
      <c r="H1014" s="94">
        <v>1</v>
      </c>
      <c r="I1014" s="101"/>
      <c r="J1014" s="102"/>
      <c r="K1014" s="118"/>
    </row>
    <row r="1015" spans="1:11" x14ac:dyDescent="0.2">
      <c r="A1015" s="20" t="s">
        <v>819</v>
      </c>
      <c r="B1015" s="73">
        <v>1546</v>
      </c>
      <c r="C1015" s="134">
        <v>4</v>
      </c>
      <c r="D1015" s="32">
        <v>10</v>
      </c>
      <c r="E1015" s="84"/>
      <c r="F1015" s="91"/>
      <c r="H1015" s="94"/>
      <c r="I1015" s="99"/>
      <c r="J1015" s="100"/>
      <c r="K1015" s="115"/>
    </row>
    <row r="1016" spans="1:11" x14ac:dyDescent="0.2">
      <c r="A1016" s="13" t="s">
        <v>2359</v>
      </c>
      <c r="B1016" s="74">
        <v>210</v>
      </c>
      <c r="C1016" s="133"/>
      <c r="D1016" s="37"/>
      <c r="E1016" s="87"/>
      <c r="F1016" s="93">
        <v>3</v>
      </c>
      <c r="G1016" s="8">
        <v>8</v>
      </c>
      <c r="H1016" s="94">
        <v>2</v>
      </c>
      <c r="I1016" s="101"/>
      <c r="J1016" s="102"/>
      <c r="K1016" s="118"/>
    </row>
    <row r="1017" spans="1:11" x14ac:dyDescent="0.2">
      <c r="A1017" s="13" t="s">
        <v>2360</v>
      </c>
      <c r="B1017" s="74">
        <v>429</v>
      </c>
      <c r="C1017" s="133"/>
      <c r="D1017" s="37"/>
      <c r="E1017" s="87"/>
      <c r="F1017" s="93">
        <v>3</v>
      </c>
      <c r="G1017" s="8">
        <v>8</v>
      </c>
      <c r="H1017" s="94">
        <v>2</v>
      </c>
      <c r="I1017" s="101"/>
      <c r="J1017" s="102"/>
      <c r="K1017" s="118"/>
    </row>
    <row r="1018" spans="1:11" x14ac:dyDescent="0.2">
      <c r="A1018" s="13" t="s">
        <v>2361</v>
      </c>
      <c r="B1018" s="74">
        <v>907</v>
      </c>
      <c r="C1018" s="133"/>
      <c r="D1018" s="37"/>
      <c r="E1018" s="87"/>
      <c r="F1018" s="93">
        <v>3</v>
      </c>
      <c r="G1018" s="8">
        <v>8</v>
      </c>
      <c r="H1018" s="94">
        <v>2</v>
      </c>
      <c r="I1018" s="101"/>
      <c r="J1018" s="102"/>
      <c r="K1018" s="118"/>
    </row>
    <row r="1019" spans="1:11" x14ac:dyDescent="0.2">
      <c r="A1019" s="20" t="s">
        <v>820</v>
      </c>
      <c r="B1019" s="73">
        <v>2002</v>
      </c>
      <c r="C1019" s="134">
        <v>5</v>
      </c>
      <c r="D1019" s="32">
        <v>13</v>
      </c>
      <c r="E1019" s="84"/>
      <c r="F1019" s="91"/>
      <c r="H1019" s="94"/>
      <c r="I1019" s="99"/>
      <c r="J1019" s="100"/>
      <c r="K1019" s="115"/>
    </row>
    <row r="1020" spans="1:11" x14ac:dyDescent="0.2">
      <c r="A1020" s="13" t="s">
        <v>2362</v>
      </c>
      <c r="B1020" s="74">
        <v>1557</v>
      </c>
      <c r="C1020" s="133"/>
      <c r="D1020" s="37"/>
      <c r="E1020" s="87"/>
      <c r="F1020" s="93">
        <v>3</v>
      </c>
      <c r="G1020" s="8">
        <v>8</v>
      </c>
      <c r="H1020" s="94">
        <v>2</v>
      </c>
      <c r="I1020" s="101"/>
      <c r="J1020" s="102"/>
      <c r="K1020" s="118"/>
    </row>
    <row r="1021" spans="1:11" x14ac:dyDescent="0.2">
      <c r="A1021" s="13" t="s">
        <v>2363</v>
      </c>
      <c r="B1021" s="74">
        <v>111</v>
      </c>
      <c r="C1021" s="133"/>
      <c r="D1021" s="37"/>
      <c r="E1021" s="87"/>
      <c r="F1021" s="93">
        <v>1</v>
      </c>
      <c r="G1021" s="8">
        <v>3</v>
      </c>
      <c r="H1021" s="94">
        <v>1</v>
      </c>
      <c r="I1021" s="101"/>
      <c r="J1021" s="102"/>
      <c r="K1021" s="118"/>
    </row>
    <row r="1022" spans="1:11" x14ac:dyDescent="0.2">
      <c r="A1022" s="13" t="s">
        <v>2364</v>
      </c>
      <c r="B1022" s="74">
        <v>334</v>
      </c>
      <c r="C1022" s="133"/>
      <c r="D1022" s="37"/>
      <c r="E1022" s="87"/>
      <c r="F1022" s="93">
        <v>3</v>
      </c>
      <c r="G1022" s="8">
        <v>8</v>
      </c>
      <c r="H1022" s="94">
        <v>2</v>
      </c>
      <c r="I1022" s="101"/>
      <c r="J1022" s="102"/>
      <c r="K1022" s="118"/>
    </row>
    <row r="1023" spans="1:11" x14ac:dyDescent="0.2">
      <c r="A1023" s="22" t="s">
        <v>821</v>
      </c>
      <c r="B1023" s="73">
        <v>16036</v>
      </c>
      <c r="C1023" s="134">
        <v>25</v>
      </c>
      <c r="D1023" s="36">
        <f>SUM(D1024:D1047)</f>
        <v>64</v>
      </c>
      <c r="E1023" s="88">
        <v>4</v>
      </c>
      <c r="F1023" s="91">
        <f>SUM(F1025:F1054)</f>
        <v>75</v>
      </c>
      <c r="G1023" s="24">
        <f>SUM(G1025:G1054)</f>
        <v>201</v>
      </c>
      <c r="H1023" s="84"/>
      <c r="I1023" s="99">
        <f>(C1023+F1023+1-F1027-F1037-F1049-F1052)*0.4</f>
        <v>38.800000000000004</v>
      </c>
      <c r="J1023" s="99">
        <f>(D1023+G1023+1-G1027-G1037-G1049-G1052)*0.4</f>
        <v>101.60000000000001</v>
      </c>
      <c r="K1023" s="115">
        <f>27*0.6</f>
        <v>16.2</v>
      </c>
    </row>
    <row r="1024" spans="1:11" x14ac:dyDescent="0.2">
      <c r="A1024" s="20" t="s">
        <v>822</v>
      </c>
      <c r="B1024" s="73">
        <v>1751</v>
      </c>
      <c r="C1024" s="134">
        <v>3</v>
      </c>
      <c r="D1024" s="32">
        <v>8</v>
      </c>
      <c r="E1024" s="84"/>
      <c r="F1024" s="91"/>
      <c r="H1024" s="94"/>
      <c r="I1024" s="99"/>
      <c r="J1024" s="100"/>
      <c r="K1024" s="115"/>
    </row>
    <row r="1025" spans="1:11" x14ac:dyDescent="0.2">
      <c r="A1025" s="13" t="s">
        <v>2365</v>
      </c>
      <c r="B1025" s="74">
        <v>365</v>
      </c>
      <c r="C1025" s="133"/>
      <c r="D1025" s="37"/>
      <c r="E1025" s="87"/>
      <c r="F1025" s="93">
        <v>3</v>
      </c>
      <c r="G1025" s="8">
        <v>8</v>
      </c>
      <c r="H1025" s="94">
        <v>2</v>
      </c>
      <c r="I1025" s="101"/>
      <c r="J1025" s="102"/>
      <c r="K1025" s="118"/>
    </row>
    <row r="1026" spans="1:11" x14ac:dyDescent="0.2">
      <c r="A1026" s="13" t="s">
        <v>1412</v>
      </c>
      <c r="B1026" s="74">
        <v>287</v>
      </c>
      <c r="C1026" s="133"/>
      <c r="D1026" s="37"/>
      <c r="E1026" s="87"/>
      <c r="F1026" s="93">
        <v>3</v>
      </c>
      <c r="G1026" s="8">
        <v>8</v>
      </c>
      <c r="H1026" s="94">
        <v>2</v>
      </c>
      <c r="I1026" s="101"/>
      <c r="J1026" s="102"/>
      <c r="K1026" s="118"/>
    </row>
    <row r="1027" spans="1:11" x14ac:dyDescent="0.2">
      <c r="A1027" s="13" t="s">
        <v>2031</v>
      </c>
      <c r="B1027" s="74">
        <v>75</v>
      </c>
      <c r="C1027" s="133"/>
      <c r="D1027" s="37"/>
      <c r="E1027" s="87"/>
      <c r="F1027" s="93">
        <v>1</v>
      </c>
      <c r="G1027" s="8">
        <v>3</v>
      </c>
      <c r="H1027" s="94">
        <v>1</v>
      </c>
      <c r="I1027" s="101"/>
      <c r="J1027" s="102"/>
      <c r="K1027" s="118"/>
    </row>
    <row r="1028" spans="1:11" x14ac:dyDescent="0.2">
      <c r="A1028" s="13" t="s">
        <v>2366</v>
      </c>
      <c r="B1028" s="74">
        <v>230</v>
      </c>
      <c r="C1028" s="133"/>
      <c r="D1028" s="37"/>
      <c r="E1028" s="87"/>
      <c r="F1028" s="93">
        <v>3</v>
      </c>
      <c r="G1028" s="8">
        <v>8</v>
      </c>
      <c r="H1028" s="94">
        <v>2</v>
      </c>
      <c r="I1028" s="101"/>
      <c r="J1028" s="102"/>
      <c r="K1028" s="118"/>
    </row>
    <row r="1029" spans="1:11" x14ac:dyDescent="0.2">
      <c r="A1029" s="13" t="s">
        <v>2367</v>
      </c>
      <c r="B1029" s="74">
        <v>220</v>
      </c>
      <c r="C1029" s="133"/>
      <c r="D1029" s="37"/>
      <c r="E1029" s="87"/>
      <c r="F1029" s="93">
        <v>3</v>
      </c>
      <c r="G1029" s="8">
        <v>8</v>
      </c>
      <c r="H1029" s="94">
        <v>2</v>
      </c>
      <c r="I1029" s="101"/>
      <c r="J1029" s="102"/>
      <c r="K1029" s="118"/>
    </row>
    <row r="1030" spans="1:11" x14ac:dyDescent="0.2">
      <c r="A1030" s="13" t="s">
        <v>1723</v>
      </c>
      <c r="B1030" s="74">
        <v>350</v>
      </c>
      <c r="C1030" s="133"/>
      <c r="D1030" s="37"/>
      <c r="E1030" s="87"/>
      <c r="F1030" s="93">
        <v>3</v>
      </c>
      <c r="G1030" s="8">
        <v>8</v>
      </c>
      <c r="H1030" s="94">
        <v>2</v>
      </c>
      <c r="I1030" s="101"/>
      <c r="J1030" s="102"/>
      <c r="K1030" s="118"/>
    </row>
    <row r="1031" spans="1:11" x14ac:dyDescent="0.2">
      <c r="A1031" s="13" t="s">
        <v>2368</v>
      </c>
      <c r="B1031" s="74">
        <v>224</v>
      </c>
      <c r="C1031" s="133"/>
      <c r="D1031" s="37"/>
      <c r="E1031" s="87"/>
      <c r="F1031" s="93">
        <v>3</v>
      </c>
      <c r="G1031" s="8">
        <v>8</v>
      </c>
      <c r="H1031" s="94">
        <v>2</v>
      </c>
      <c r="I1031" s="101"/>
      <c r="J1031" s="102"/>
      <c r="K1031" s="118"/>
    </row>
    <row r="1032" spans="1:11" x14ac:dyDescent="0.2">
      <c r="A1032" s="20" t="s">
        <v>678</v>
      </c>
      <c r="B1032" s="73">
        <v>3316</v>
      </c>
      <c r="C1032" s="134">
        <v>5</v>
      </c>
      <c r="D1032" s="32">
        <v>13</v>
      </c>
      <c r="E1032" s="84"/>
      <c r="F1032" s="91"/>
      <c r="H1032" s="94"/>
      <c r="I1032" s="99"/>
      <c r="J1032" s="100"/>
      <c r="K1032" s="115"/>
    </row>
    <row r="1033" spans="1:11" x14ac:dyDescent="0.2">
      <c r="A1033" s="13" t="s">
        <v>1630</v>
      </c>
      <c r="B1033" s="74">
        <v>380</v>
      </c>
      <c r="C1033" s="133"/>
      <c r="D1033" s="37"/>
      <c r="E1033" s="87"/>
      <c r="F1033" s="93">
        <v>3</v>
      </c>
      <c r="G1033" s="8">
        <v>8</v>
      </c>
      <c r="H1033" s="94">
        <v>2</v>
      </c>
      <c r="I1033" s="101"/>
      <c r="J1033" s="102"/>
      <c r="K1033" s="118"/>
    </row>
    <row r="1034" spans="1:11" x14ac:dyDescent="0.2">
      <c r="A1034" s="13" t="s">
        <v>2369</v>
      </c>
      <c r="B1034" s="74">
        <v>343</v>
      </c>
      <c r="C1034" s="133"/>
      <c r="D1034" s="37"/>
      <c r="E1034" s="87"/>
      <c r="F1034" s="93">
        <v>3</v>
      </c>
      <c r="G1034" s="8">
        <v>8</v>
      </c>
      <c r="H1034" s="94">
        <v>2</v>
      </c>
      <c r="I1034" s="101"/>
      <c r="J1034" s="102"/>
      <c r="K1034" s="118"/>
    </row>
    <row r="1035" spans="1:11" x14ac:dyDescent="0.2">
      <c r="A1035" s="13" t="s">
        <v>2370</v>
      </c>
      <c r="B1035" s="74">
        <v>549</v>
      </c>
      <c r="C1035" s="133"/>
      <c r="D1035" s="37"/>
      <c r="E1035" s="87"/>
      <c r="F1035" s="93">
        <v>3</v>
      </c>
      <c r="G1035" s="8">
        <v>8</v>
      </c>
      <c r="H1035" s="94">
        <v>2</v>
      </c>
      <c r="I1035" s="101"/>
      <c r="J1035" s="102"/>
      <c r="K1035" s="118"/>
    </row>
    <row r="1036" spans="1:11" x14ac:dyDescent="0.2">
      <c r="A1036" s="13" t="s">
        <v>2371</v>
      </c>
      <c r="B1036" s="74">
        <v>633</v>
      </c>
      <c r="C1036" s="133"/>
      <c r="D1036" s="37"/>
      <c r="E1036" s="87"/>
      <c r="F1036" s="93">
        <v>3</v>
      </c>
      <c r="G1036" s="8">
        <v>8</v>
      </c>
      <c r="H1036" s="94">
        <v>2</v>
      </c>
      <c r="I1036" s="101"/>
      <c r="J1036" s="102"/>
      <c r="K1036" s="118"/>
    </row>
    <row r="1037" spans="1:11" x14ac:dyDescent="0.2">
      <c r="A1037" s="13" t="s">
        <v>2372</v>
      </c>
      <c r="B1037" s="74">
        <v>180</v>
      </c>
      <c r="C1037" s="133"/>
      <c r="D1037" s="37"/>
      <c r="E1037" s="87"/>
      <c r="F1037" s="93">
        <v>1</v>
      </c>
      <c r="G1037" s="8">
        <v>3</v>
      </c>
      <c r="H1037" s="94">
        <v>1</v>
      </c>
      <c r="I1037" s="101"/>
      <c r="J1037" s="102"/>
      <c r="K1037" s="118"/>
    </row>
    <row r="1038" spans="1:11" x14ac:dyDescent="0.2">
      <c r="A1038" s="13" t="s">
        <v>2373</v>
      </c>
      <c r="B1038" s="74">
        <v>470</v>
      </c>
      <c r="C1038" s="133"/>
      <c r="D1038" s="37"/>
      <c r="E1038" s="87"/>
      <c r="F1038" s="93">
        <v>3</v>
      </c>
      <c r="G1038" s="8">
        <v>8</v>
      </c>
      <c r="H1038" s="94">
        <v>2</v>
      </c>
      <c r="I1038" s="101"/>
      <c r="J1038" s="102"/>
      <c r="K1038" s="118"/>
    </row>
    <row r="1039" spans="1:11" x14ac:dyDescent="0.2">
      <c r="A1039" s="13" t="s">
        <v>2374</v>
      </c>
      <c r="B1039" s="74">
        <v>330</v>
      </c>
      <c r="C1039" s="133"/>
      <c r="D1039" s="37"/>
      <c r="E1039" s="87"/>
      <c r="F1039" s="93">
        <v>3</v>
      </c>
      <c r="G1039" s="8">
        <v>8</v>
      </c>
      <c r="H1039" s="94">
        <v>2</v>
      </c>
      <c r="I1039" s="101"/>
      <c r="J1039" s="102"/>
      <c r="K1039" s="118"/>
    </row>
    <row r="1040" spans="1:11" ht="31.5" x14ac:dyDescent="0.2">
      <c r="A1040" s="13" t="s">
        <v>2375</v>
      </c>
      <c r="B1040" s="74">
        <v>431</v>
      </c>
      <c r="C1040" s="133"/>
      <c r="D1040" s="37"/>
      <c r="E1040" s="87"/>
      <c r="F1040" s="93">
        <v>3</v>
      </c>
      <c r="G1040" s="8">
        <v>8</v>
      </c>
      <c r="H1040" s="94">
        <v>2</v>
      </c>
      <c r="I1040" s="101"/>
      <c r="J1040" s="102"/>
      <c r="K1040" s="118"/>
    </row>
    <row r="1041" spans="1:11" x14ac:dyDescent="0.2">
      <c r="A1041" s="20" t="s">
        <v>817</v>
      </c>
      <c r="B1041" s="73">
        <v>7865</v>
      </c>
      <c r="C1041" s="134">
        <v>12</v>
      </c>
      <c r="D1041" s="32">
        <v>30</v>
      </c>
      <c r="E1041" s="84"/>
      <c r="F1041" s="91"/>
      <c r="H1041" s="94"/>
      <c r="I1041" s="99"/>
      <c r="J1041" s="100"/>
      <c r="K1041" s="115"/>
    </row>
    <row r="1042" spans="1:11" x14ac:dyDescent="0.2">
      <c r="A1042" s="13" t="s">
        <v>2376</v>
      </c>
      <c r="B1042" s="74">
        <v>4892</v>
      </c>
      <c r="C1042" s="133"/>
      <c r="D1042" s="37"/>
      <c r="E1042" s="87"/>
      <c r="F1042" s="93">
        <v>5</v>
      </c>
      <c r="G1042" s="8">
        <v>13</v>
      </c>
      <c r="H1042" s="94">
        <v>2</v>
      </c>
      <c r="I1042" s="101"/>
      <c r="J1042" s="102"/>
      <c r="K1042" s="118"/>
    </row>
    <row r="1043" spans="1:11" x14ac:dyDescent="0.2">
      <c r="A1043" s="13" t="s">
        <v>2377</v>
      </c>
      <c r="B1043" s="74">
        <v>1593</v>
      </c>
      <c r="C1043" s="133"/>
      <c r="D1043" s="37"/>
      <c r="E1043" s="87"/>
      <c r="F1043" s="93">
        <v>3</v>
      </c>
      <c r="G1043" s="8">
        <v>8</v>
      </c>
      <c r="H1043" s="94">
        <v>2</v>
      </c>
      <c r="I1043" s="101"/>
      <c r="J1043" s="102"/>
      <c r="K1043" s="118"/>
    </row>
    <row r="1044" spans="1:11" x14ac:dyDescent="0.2">
      <c r="A1044" s="13" t="s">
        <v>2378</v>
      </c>
      <c r="B1044" s="74">
        <v>450</v>
      </c>
      <c r="C1044" s="133"/>
      <c r="D1044" s="37"/>
      <c r="E1044" s="87"/>
      <c r="F1044" s="93">
        <v>3</v>
      </c>
      <c r="G1044" s="8">
        <v>8</v>
      </c>
      <c r="H1044" s="94">
        <v>2</v>
      </c>
      <c r="I1044" s="101"/>
      <c r="J1044" s="102"/>
      <c r="K1044" s="118"/>
    </row>
    <row r="1045" spans="1:11" x14ac:dyDescent="0.2">
      <c r="A1045" s="13" t="s">
        <v>1865</v>
      </c>
      <c r="B1045" s="74">
        <v>262</v>
      </c>
      <c r="C1045" s="133"/>
      <c r="D1045" s="37"/>
      <c r="E1045" s="87"/>
      <c r="F1045" s="93">
        <v>3</v>
      </c>
      <c r="G1045" s="8">
        <v>8</v>
      </c>
      <c r="H1045" s="94">
        <v>2</v>
      </c>
      <c r="I1045" s="101"/>
      <c r="J1045" s="102"/>
      <c r="K1045" s="118"/>
    </row>
    <row r="1046" spans="1:11" x14ac:dyDescent="0.2">
      <c r="A1046" s="13" t="s">
        <v>2379</v>
      </c>
      <c r="B1046" s="74">
        <v>668</v>
      </c>
      <c r="C1046" s="133"/>
      <c r="D1046" s="37"/>
      <c r="E1046" s="87"/>
      <c r="F1046" s="93">
        <v>3</v>
      </c>
      <c r="G1046" s="8">
        <v>8</v>
      </c>
      <c r="H1046" s="94">
        <v>2</v>
      </c>
      <c r="I1046" s="101"/>
      <c r="J1046" s="102"/>
      <c r="K1046" s="118"/>
    </row>
    <row r="1047" spans="1:11" x14ac:dyDescent="0.2">
      <c r="A1047" s="20" t="s">
        <v>818</v>
      </c>
      <c r="B1047" s="73">
        <v>3104</v>
      </c>
      <c r="C1047" s="134">
        <v>5</v>
      </c>
      <c r="D1047" s="32">
        <v>13</v>
      </c>
      <c r="E1047" s="84"/>
      <c r="F1047" s="91"/>
      <c r="H1047" s="94"/>
      <c r="I1047" s="99"/>
      <c r="J1047" s="100"/>
      <c r="K1047" s="115"/>
    </row>
    <row r="1048" spans="1:11" x14ac:dyDescent="0.2">
      <c r="A1048" s="13" t="s">
        <v>1353</v>
      </c>
      <c r="B1048" s="74">
        <v>212</v>
      </c>
      <c r="C1048" s="133"/>
      <c r="D1048" s="37"/>
      <c r="E1048" s="87"/>
      <c r="F1048" s="93">
        <v>3</v>
      </c>
      <c r="G1048" s="8">
        <v>8</v>
      </c>
      <c r="H1048" s="94">
        <v>2</v>
      </c>
      <c r="I1048" s="101"/>
      <c r="J1048" s="102"/>
      <c r="K1048" s="118"/>
    </row>
    <row r="1049" spans="1:11" x14ac:dyDescent="0.2">
      <c r="A1049" s="13" t="s">
        <v>2380</v>
      </c>
      <c r="B1049" s="74">
        <v>197</v>
      </c>
      <c r="C1049" s="133"/>
      <c r="D1049" s="37"/>
      <c r="E1049" s="87"/>
      <c r="F1049" s="93">
        <v>1</v>
      </c>
      <c r="G1049" s="8">
        <v>3</v>
      </c>
      <c r="H1049" s="94">
        <v>1</v>
      </c>
      <c r="I1049" s="101"/>
      <c r="J1049" s="102"/>
      <c r="K1049" s="118"/>
    </row>
    <row r="1050" spans="1:11" x14ac:dyDescent="0.2">
      <c r="A1050" s="13" t="s">
        <v>2130</v>
      </c>
      <c r="B1050" s="74">
        <v>422</v>
      </c>
      <c r="C1050" s="133"/>
      <c r="D1050" s="37"/>
      <c r="E1050" s="87"/>
      <c r="F1050" s="93">
        <v>3</v>
      </c>
      <c r="G1050" s="8">
        <v>8</v>
      </c>
      <c r="H1050" s="94">
        <v>2</v>
      </c>
      <c r="I1050" s="101"/>
      <c r="J1050" s="102"/>
      <c r="K1050" s="118"/>
    </row>
    <row r="1051" spans="1:11" x14ac:dyDescent="0.2">
      <c r="A1051" s="13" t="s">
        <v>2381</v>
      </c>
      <c r="B1051" s="74">
        <v>468</v>
      </c>
      <c r="C1051" s="133"/>
      <c r="D1051" s="37"/>
      <c r="E1051" s="87"/>
      <c r="F1051" s="93">
        <v>3</v>
      </c>
      <c r="G1051" s="8">
        <v>8</v>
      </c>
      <c r="H1051" s="94">
        <v>2</v>
      </c>
      <c r="I1051" s="101"/>
      <c r="J1051" s="102"/>
      <c r="K1051" s="118"/>
    </row>
    <row r="1052" spans="1:11" x14ac:dyDescent="0.2">
      <c r="A1052" s="13" t="s">
        <v>2382</v>
      </c>
      <c r="B1052" s="74">
        <v>88</v>
      </c>
      <c r="C1052" s="133"/>
      <c r="D1052" s="37"/>
      <c r="E1052" s="87"/>
      <c r="F1052" s="93">
        <v>1</v>
      </c>
      <c r="G1052" s="8">
        <v>3</v>
      </c>
      <c r="H1052" s="94">
        <v>1</v>
      </c>
      <c r="I1052" s="101"/>
      <c r="J1052" s="102"/>
      <c r="K1052" s="118"/>
    </row>
    <row r="1053" spans="1:11" x14ac:dyDescent="0.2">
      <c r="A1053" s="13" t="s">
        <v>2383</v>
      </c>
      <c r="B1053" s="74">
        <v>1300</v>
      </c>
      <c r="C1053" s="133"/>
      <c r="D1053" s="37"/>
      <c r="E1053" s="87"/>
      <c r="F1053" s="93">
        <v>3</v>
      </c>
      <c r="G1053" s="8">
        <v>8</v>
      </c>
      <c r="H1053" s="94">
        <v>2</v>
      </c>
      <c r="I1053" s="101"/>
      <c r="J1053" s="102"/>
      <c r="K1053" s="118"/>
    </row>
    <row r="1054" spans="1:11" x14ac:dyDescent="0.2">
      <c r="A1054" s="13" t="s">
        <v>2384</v>
      </c>
      <c r="B1054" s="74">
        <v>417</v>
      </c>
      <c r="C1054" s="133"/>
      <c r="D1054" s="37"/>
      <c r="E1054" s="87"/>
      <c r="F1054" s="93">
        <v>3</v>
      </c>
      <c r="G1054" s="8">
        <v>8</v>
      </c>
      <c r="H1054" s="94">
        <v>2</v>
      </c>
      <c r="I1054" s="101"/>
      <c r="J1054" s="102"/>
      <c r="K1054" s="118"/>
    </row>
    <row r="1055" spans="1:11" ht="31.5" x14ac:dyDescent="0.2">
      <c r="A1055" s="22" t="s">
        <v>378</v>
      </c>
      <c r="B1055" s="73">
        <v>11585</v>
      </c>
      <c r="C1055" s="134">
        <v>25</v>
      </c>
      <c r="D1055" s="36">
        <f>SUM(D1056:D1065)</f>
        <v>63</v>
      </c>
      <c r="E1055" s="88">
        <v>4</v>
      </c>
      <c r="F1055" s="91">
        <f>SUM(F1057:F1073)</f>
        <v>46</v>
      </c>
      <c r="G1055" s="24">
        <f>SUM(G1057:G1073)</f>
        <v>123</v>
      </c>
      <c r="H1055" s="84"/>
      <c r="I1055" s="99">
        <f>(C1055+F1055+1-F1061-F1067)*0.4</f>
        <v>28</v>
      </c>
      <c r="J1055" s="99">
        <f>(D1055+G1055+1-G1061-G1067)*0.4</f>
        <v>72.400000000000006</v>
      </c>
      <c r="K1055" s="115">
        <f>16*0.6</f>
        <v>9.6</v>
      </c>
    </row>
    <row r="1056" spans="1:11" ht="31.5" x14ac:dyDescent="0.2">
      <c r="A1056" s="20" t="s">
        <v>379</v>
      </c>
      <c r="B1056" s="73">
        <v>6363</v>
      </c>
      <c r="C1056" s="134">
        <v>14</v>
      </c>
      <c r="D1056" s="32">
        <v>35</v>
      </c>
      <c r="E1056" s="84"/>
      <c r="F1056" s="91"/>
      <c r="H1056" s="94"/>
      <c r="I1056" s="99"/>
      <c r="J1056" s="100"/>
      <c r="K1056" s="115"/>
    </row>
    <row r="1057" spans="1:11" x14ac:dyDescent="0.2">
      <c r="A1057" s="13" t="s">
        <v>2385</v>
      </c>
      <c r="B1057" s="74">
        <v>2051</v>
      </c>
      <c r="C1057" s="133"/>
      <c r="D1057" s="37"/>
      <c r="E1057" s="87"/>
      <c r="F1057" s="93">
        <v>5</v>
      </c>
      <c r="G1057" s="8">
        <v>13</v>
      </c>
      <c r="H1057" s="94">
        <v>2</v>
      </c>
      <c r="I1057" s="101"/>
      <c r="J1057" s="102"/>
      <c r="K1057" s="118"/>
    </row>
    <row r="1058" spans="1:11" x14ac:dyDescent="0.2">
      <c r="A1058" s="13" t="s">
        <v>2386</v>
      </c>
      <c r="B1058" s="74">
        <v>1031</v>
      </c>
      <c r="C1058" s="133"/>
      <c r="D1058" s="37"/>
      <c r="E1058" s="87"/>
      <c r="F1058" s="93">
        <v>3</v>
      </c>
      <c r="G1058" s="8">
        <v>8</v>
      </c>
      <c r="H1058" s="94">
        <v>2</v>
      </c>
      <c r="I1058" s="101"/>
      <c r="J1058" s="102"/>
      <c r="K1058" s="118"/>
    </row>
    <row r="1059" spans="1:11" x14ac:dyDescent="0.2">
      <c r="A1059" s="13" t="s">
        <v>2387</v>
      </c>
      <c r="B1059" s="74">
        <v>428</v>
      </c>
      <c r="C1059" s="133"/>
      <c r="D1059" s="37"/>
      <c r="E1059" s="87"/>
      <c r="F1059" s="93">
        <v>3</v>
      </c>
      <c r="G1059" s="8">
        <v>8</v>
      </c>
      <c r="H1059" s="94">
        <v>2</v>
      </c>
      <c r="I1059" s="101"/>
      <c r="J1059" s="102"/>
      <c r="K1059" s="118"/>
    </row>
    <row r="1060" spans="1:11" x14ac:dyDescent="0.2">
      <c r="A1060" s="13" t="s">
        <v>2388</v>
      </c>
      <c r="B1060" s="74">
        <v>475</v>
      </c>
      <c r="C1060" s="133"/>
      <c r="D1060" s="37"/>
      <c r="E1060" s="87"/>
      <c r="F1060" s="93">
        <v>3</v>
      </c>
      <c r="G1060" s="8">
        <v>8</v>
      </c>
      <c r="H1060" s="94">
        <v>2</v>
      </c>
      <c r="I1060" s="101"/>
      <c r="J1060" s="102"/>
      <c r="K1060" s="118"/>
    </row>
    <row r="1061" spans="1:11" x14ac:dyDescent="0.2">
      <c r="A1061" s="13" t="s">
        <v>2389</v>
      </c>
      <c r="B1061" s="74">
        <v>131</v>
      </c>
      <c r="C1061" s="133"/>
      <c r="D1061" s="37"/>
      <c r="E1061" s="87"/>
      <c r="F1061" s="93">
        <v>1</v>
      </c>
      <c r="G1061" s="8">
        <v>3</v>
      </c>
      <c r="H1061" s="94">
        <v>1</v>
      </c>
      <c r="I1061" s="101"/>
      <c r="J1061" s="102"/>
      <c r="K1061" s="118"/>
    </row>
    <row r="1062" spans="1:11" x14ac:dyDescent="0.2">
      <c r="A1062" s="13" t="s">
        <v>2390</v>
      </c>
      <c r="B1062" s="74">
        <v>773</v>
      </c>
      <c r="C1062" s="133"/>
      <c r="D1062" s="37"/>
      <c r="E1062" s="87"/>
      <c r="F1062" s="93">
        <v>3</v>
      </c>
      <c r="G1062" s="8">
        <v>8</v>
      </c>
      <c r="H1062" s="94">
        <v>2</v>
      </c>
      <c r="I1062" s="101"/>
      <c r="J1062" s="102"/>
      <c r="K1062" s="118"/>
    </row>
    <row r="1063" spans="1:11" x14ac:dyDescent="0.2">
      <c r="A1063" s="13" t="s">
        <v>2212</v>
      </c>
      <c r="B1063" s="74">
        <v>468</v>
      </c>
      <c r="C1063" s="133"/>
      <c r="D1063" s="37"/>
      <c r="E1063" s="87"/>
      <c r="F1063" s="93">
        <v>3</v>
      </c>
      <c r="G1063" s="8">
        <v>8</v>
      </c>
      <c r="H1063" s="94">
        <v>2</v>
      </c>
      <c r="I1063" s="101"/>
      <c r="J1063" s="102"/>
      <c r="K1063" s="118"/>
    </row>
    <row r="1064" spans="1:11" x14ac:dyDescent="0.2">
      <c r="A1064" s="13" t="s">
        <v>2391</v>
      </c>
      <c r="B1064" s="74">
        <v>1006</v>
      </c>
      <c r="C1064" s="133"/>
      <c r="D1064" s="37"/>
      <c r="E1064" s="87"/>
      <c r="F1064" s="93">
        <v>3</v>
      </c>
      <c r="G1064" s="8">
        <v>8</v>
      </c>
      <c r="H1064" s="94">
        <v>2</v>
      </c>
      <c r="I1064" s="101"/>
      <c r="J1064" s="102"/>
      <c r="K1064" s="118"/>
    </row>
    <row r="1065" spans="1:11" x14ac:dyDescent="0.2">
      <c r="A1065" s="20" t="s">
        <v>845</v>
      </c>
      <c r="B1065" s="73">
        <v>5222</v>
      </c>
      <c r="C1065" s="134">
        <v>11</v>
      </c>
      <c r="D1065" s="32">
        <v>28</v>
      </c>
      <c r="E1065" s="84"/>
      <c r="F1065" s="91"/>
      <c r="H1065" s="94"/>
      <c r="I1065" s="99"/>
      <c r="J1065" s="100"/>
      <c r="K1065" s="115"/>
    </row>
    <row r="1066" spans="1:11" x14ac:dyDescent="0.2">
      <c r="A1066" s="13" t="s">
        <v>2392</v>
      </c>
      <c r="B1066" s="74">
        <v>680</v>
      </c>
      <c r="C1066" s="133"/>
      <c r="D1066" s="37"/>
      <c r="E1066" s="87"/>
      <c r="F1066" s="93">
        <v>3</v>
      </c>
      <c r="G1066" s="8">
        <v>8</v>
      </c>
      <c r="H1066" s="94">
        <v>2</v>
      </c>
      <c r="I1066" s="101"/>
      <c r="J1066" s="102"/>
      <c r="K1066" s="118"/>
    </row>
    <row r="1067" spans="1:11" x14ac:dyDescent="0.2">
      <c r="A1067" s="13" t="s">
        <v>2393</v>
      </c>
      <c r="B1067" s="74">
        <v>73</v>
      </c>
      <c r="C1067" s="133"/>
      <c r="D1067" s="37"/>
      <c r="E1067" s="87"/>
      <c r="F1067" s="93">
        <v>1</v>
      </c>
      <c r="G1067" s="8">
        <v>3</v>
      </c>
      <c r="H1067" s="94">
        <v>1</v>
      </c>
      <c r="I1067" s="101"/>
      <c r="J1067" s="102"/>
      <c r="K1067" s="118"/>
    </row>
    <row r="1068" spans="1:11" x14ac:dyDescent="0.2">
      <c r="A1068" s="13" t="s">
        <v>2394</v>
      </c>
      <c r="B1068" s="74">
        <v>487</v>
      </c>
      <c r="C1068" s="133"/>
      <c r="D1068" s="37"/>
      <c r="E1068" s="87"/>
      <c r="F1068" s="93">
        <v>3</v>
      </c>
      <c r="G1068" s="8">
        <v>8</v>
      </c>
      <c r="H1068" s="94">
        <v>2</v>
      </c>
      <c r="I1068" s="101"/>
      <c r="J1068" s="102"/>
      <c r="K1068" s="118"/>
    </row>
    <row r="1069" spans="1:11" x14ac:dyDescent="0.2">
      <c r="A1069" s="13" t="s">
        <v>2395</v>
      </c>
      <c r="B1069" s="74">
        <v>1618</v>
      </c>
      <c r="C1069" s="133"/>
      <c r="D1069" s="37"/>
      <c r="E1069" s="87"/>
      <c r="F1069" s="93">
        <v>3</v>
      </c>
      <c r="G1069" s="8">
        <v>8</v>
      </c>
      <c r="H1069" s="94">
        <v>2</v>
      </c>
      <c r="I1069" s="101"/>
      <c r="J1069" s="102"/>
      <c r="K1069" s="118"/>
    </row>
    <row r="1070" spans="1:11" x14ac:dyDescent="0.2">
      <c r="A1070" s="13" t="s">
        <v>2396</v>
      </c>
      <c r="B1070" s="74">
        <v>923</v>
      </c>
      <c r="C1070" s="133"/>
      <c r="D1070" s="37"/>
      <c r="E1070" s="87"/>
      <c r="F1070" s="93">
        <v>3</v>
      </c>
      <c r="G1070" s="8">
        <v>8</v>
      </c>
      <c r="H1070" s="94">
        <v>2</v>
      </c>
      <c r="I1070" s="101"/>
      <c r="J1070" s="102"/>
      <c r="K1070" s="118"/>
    </row>
    <row r="1071" spans="1:11" x14ac:dyDescent="0.2">
      <c r="A1071" s="13" t="s">
        <v>2397</v>
      </c>
      <c r="B1071" s="74">
        <v>435</v>
      </c>
      <c r="C1071" s="133"/>
      <c r="D1071" s="37"/>
      <c r="E1071" s="87"/>
      <c r="F1071" s="93">
        <v>3</v>
      </c>
      <c r="G1071" s="8">
        <v>8</v>
      </c>
      <c r="H1071" s="94">
        <v>2</v>
      </c>
      <c r="I1071" s="101"/>
      <c r="J1071" s="102"/>
      <c r="K1071" s="118"/>
    </row>
    <row r="1072" spans="1:11" x14ac:dyDescent="0.2">
      <c r="A1072" s="13" t="s">
        <v>2398</v>
      </c>
      <c r="B1072" s="74">
        <v>344</v>
      </c>
      <c r="C1072" s="133"/>
      <c r="D1072" s="37"/>
      <c r="E1072" s="87"/>
      <c r="F1072" s="93">
        <v>3</v>
      </c>
      <c r="G1072" s="8">
        <v>8</v>
      </c>
      <c r="H1072" s="94">
        <v>2</v>
      </c>
      <c r="I1072" s="101"/>
      <c r="J1072" s="102"/>
      <c r="K1072" s="118"/>
    </row>
    <row r="1073" spans="1:11" x14ac:dyDescent="0.2">
      <c r="A1073" s="13" t="s">
        <v>2399</v>
      </c>
      <c r="B1073" s="74">
        <v>662</v>
      </c>
      <c r="C1073" s="133"/>
      <c r="D1073" s="37"/>
      <c r="E1073" s="87"/>
      <c r="F1073" s="93">
        <v>3</v>
      </c>
      <c r="G1073" s="8">
        <v>8</v>
      </c>
      <c r="H1073" s="94">
        <v>2</v>
      </c>
      <c r="I1073" s="101"/>
      <c r="J1073" s="102"/>
      <c r="K1073" s="118"/>
    </row>
    <row r="1074" spans="1:11" x14ac:dyDescent="0.2">
      <c r="A1074" s="22" t="s">
        <v>346</v>
      </c>
      <c r="B1074" s="73">
        <v>15713</v>
      </c>
      <c r="C1074" s="134">
        <v>25</v>
      </c>
      <c r="D1074" s="36">
        <f>SUM(D1075:D1092)</f>
        <v>63</v>
      </c>
      <c r="E1074" s="88">
        <v>4</v>
      </c>
      <c r="F1074" s="91">
        <f>SUM(F1076:F1098)</f>
        <v>63</v>
      </c>
      <c r="G1074" s="24">
        <f>SUM(G1076:G1098)</f>
        <v>168</v>
      </c>
      <c r="H1074" s="84"/>
      <c r="I1074" s="99">
        <f>(C1074+F1074+1-F1097)*0.4</f>
        <v>35.200000000000003</v>
      </c>
      <c r="J1074" s="99">
        <f>(D1074+G1074+1-G1097)*0.4</f>
        <v>91.600000000000009</v>
      </c>
      <c r="K1074" s="115">
        <f>21*0.6</f>
        <v>12.6</v>
      </c>
    </row>
    <row r="1075" spans="1:11" x14ac:dyDescent="0.2">
      <c r="A1075" s="20" t="s">
        <v>347</v>
      </c>
      <c r="B1075" s="73">
        <v>9946</v>
      </c>
      <c r="C1075" s="134">
        <v>16</v>
      </c>
      <c r="D1075" s="32">
        <v>40</v>
      </c>
      <c r="E1075" s="84"/>
      <c r="F1075" s="91"/>
      <c r="H1075" s="94"/>
      <c r="I1075" s="99"/>
      <c r="J1075" s="100"/>
      <c r="K1075" s="115"/>
    </row>
    <row r="1076" spans="1:11" x14ac:dyDescent="0.2">
      <c r="A1076" s="13" t="s">
        <v>2400</v>
      </c>
      <c r="B1076" s="74">
        <v>3245</v>
      </c>
      <c r="C1076" s="133"/>
      <c r="D1076" s="37"/>
      <c r="E1076" s="87"/>
      <c r="F1076" s="93">
        <v>5</v>
      </c>
      <c r="G1076" s="8">
        <v>13</v>
      </c>
      <c r="H1076" s="94">
        <v>2</v>
      </c>
      <c r="I1076" s="101"/>
      <c r="J1076" s="102"/>
      <c r="K1076" s="118"/>
    </row>
    <row r="1077" spans="1:11" x14ac:dyDescent="0.2">
      <c r="A1077" s="13" t="s">
        <v>2401</v>
      </c>
      <c r="B1077" s="74">
        <v>872</v>
      </c>
      <c r="C1077" s="133"/>
      <c r="D1077" s="37"/>
      <c r="E1077" s="87"/>
      <c r="F1077" s="93">
        <v>3</v>
      </c>
      <c r="G1077" s="8">
        <v>8</v>
      </c>
      <c r="H1077" s="94">
        <v>2</v>
      </c>
      <c r="I1077" s="101"/>
      <c r="J1077" s="102"/>
      <c r="K1077" s="118"/>
    </row>
    <row r="1078" spans="1:11" x14ac:dyDescent="0.2">
      <c r="A1078" s="13" t="s">
        <v>2402</v>
      </c>
      <c r="B1078" s="74">
        <v>765</v>
      </c>
      <c r="C1078" s="133"/>
      <c r="D1078" s="37"/>
      <c r="E1078" s="87"/>
      <c r="F1078" s="93">
        <v>3</v>
      </c>
      <c r="G1078" s="8">
        <v>8</v>
      </c>
      <c r="H1078" s="94">
        <v>2</v>
      </c>
      <c r="I1078" s="101"/>
      <c r="J1078" s="102"/>
      <c r="K1078" s="118"/>
    </row>
    <row r="1079" spans="1:11" x14ac:dyDescent="0.2">
      <c r="A1079" s="13" t="s">
        <v>2403</v>
      </c>
      <c r="B1079" s="74">
        <v>580</v>
      </c>
      <c r="C1079" s="133"/>
      <c r="D1079" s="37"/>
      <c r="E1079" s="87"/>
      <c r="F1079" s="93">
        <v>3</v>
      </c>
      <c r="G1079" s="8">
        <v>8</v>
      </c>
      <c r="H1079" s="94">
        <v>2</v>
      </c>
      <c r="I1079" s="101"/>
      <c r="J1079" s="102"/>
      <c r="K1079" s="118"/>
    </row>
    <row r="1080" spans="1:11" x14ac:dyDescent="0.2">
      <c r="A1080" s="13" t="s">
        <v>2404</v>
      </c>
      <c r="B1080" s="74">
        <v>1148</v>
      </c>
      <c r="C1080" s="133"/>
      <c r="D1080" s="37"/>
      <c r="E1080" s="87"/>
      <c r="F1080" s="93">
        <v>3</v>
      </c>
      <c r="G1080" s="8">
        <v>8</v>
      </c>
      <c r="H1080" s="94">
        <v>2</v>
      </c>
      <c r="I1080" s="101"/>
      <c r="J1080" s="102"/>
      <c r="K1080" s="118"/>
    </row>
    <row r="1081" spans="1:11" x14ac:dyDescent="0.2">
      <c r="A1081" s="13" t="s">
        <v>2405</v>
      </c>
      <c r="B1081" s="74">
        <v>525</v>
      </c>
      <c r="C1081" s="133"/>
      <c r="D1081" s="37"/>
      <c r="E1081" s="87"/>
      <c r="F1081" s="93">
        <v>3</v>
      </c>
      <c r="G1081" s="8">
        <v>8</v>
      </c>
      <c r="H1081" s="94">
        <v>2</v>
      </c>
      <c r="I1081" s="101"/>
      <c r="J1081" s="102"/>
      <c r="K1081" s="118"/>
    </row>
    <row r="1082" spans="1:11" x14ac:dyDescent="0.2">
      <c r="A1082" s="13" t="s">
        <v>2406</v>
      </c>
      <c r="B1082" s="74">
        <v>414</v>
      </c>
      <c r="C1082" s="133"/>
      <c r="D1082" s="37"/>
      <c r="E1082" s="87"/>
      <c r="F1082" s="93">
        <v>3</v>
      </c>
      <c r="G1082" s="8">
        <v>8</v>
      </c>
      <c r="H1082" s="94">
        <v>2</v>
      </c>
      <c r="I1082" s="101"/>
      <c r="J1082" s="102"/>
      <c r="K1082" s="118"/>
    </row>
    <row r="1083" spans="1:11" x14ac:dyDescent="0.2">
      <c r="A1083" s="13" t="s">
        <v>2407</v>
      </c>
      <c r="B1083" s="74">
        <v>1556</v>
      </c>
      <c r="C1083" s="133"/>
      <c r="D1083" s="37"/>
      <c r="E1083" s="87"/>
      <c r="F1083" s="93">
        <v>3</v>
      </c>
      <c r="G1083" s="8">
        <v>8</v>
      </c>
      <c r="H1083" s="94">
        <v>2</v>
      </c>
      <c r="I1083" s="101"/>
      <c r="J1083" s="102"/>
      <c r="K1083" s="118"/>
    </row>
    <row r="1084" spans="1:11" x14ac:dyDescent="0.2">
      <c r="A1084" s="13" t="s">
        <v>2408</v>
      </c>
      <c r="B1084" s="74">
        <v>841</v>
      </c>
      <c r="C1084" s="133"/>
      <c r="D1084" s="37"/>
      <c r="E1084" s="87"/>
      <c r="F1084" s="93">
        <v>3</v>
      </c>
      <c r="G1084" s="8">
        <v>8</v>
      </c>
      <c r="H1084" s="94">
        <v>2</v>
      </c>
      <c r="I1084" s="101"/>
      <c r="J1084" s="102"/>
      <c r="K1084" s="118"/>
    </row>
    <row r="1085" spans="1:11" x14ac:dyDescent="0.2">
      <c r="A1085" s="20" t="s">
        <v>880</v>
      </c>
      <c r="B1085" s="73">
        <v>3248</v>
      </c>
      <c r="C1085" s="134">
        <v>5</v>
      </c>
      <c r="D1085" s="32">
        <v>13</v>
      </c>
      <c r="E1085" s="84"/>
      <c r="F1085" s="91"/>
      <c r="H1085" s="94"/>
      <c r="I1085" s="99"/>
      <c r="J1085" s="100"/>
      <c r="K1085" s="115"/>
    </row>
    <row r="1086" spans="1:11" x14ac:dyDescent="0.2">
      <c r="A1086" s="13" t="s">
        <v>2409</v>
      </c>
      <c r="B1086" s="74">
        <v>668</v>
      </c>
      <c r="C1086" s="133"/>
      <c r="D1086" s="37"/>
      <c r="E1086" s="87"/>
      <c r="F1086" s="93">
        <v>3</v>
      </c>
      <c r="G1086" s="8">
        <v>8</v>
      </c>
      <c r="H1086" s="94">
        <v>2</v>
      </c>
      <c r="I1086" s="101"/>
      <c r="J1086" s="102"/>
      <c r="K1086" s="118"/>
    </row>
    <row r="1087" spans="1:11" x14ac:dyDescent="0.2">
      <c r="A1087" s="13" t="s">
        <v>2410</v>
      </c>
      <c r="B1087" s="74">
        <v>499</v>
      </c>
      <c r="C1087" s="133"/>
      <c r="D1087" s="37"/>
      <c r="E1087" s="87"/>
      <c r="F1087" s="93">
        <v>3</v>
      </c>
      <c r="G1087" s="8">
        <v>8</v>
      </c>
      <c r="H1087" s="94">
        <v>2</v>
      </c>
      <c r="I1087" s="101"/>
      <c r="J1087" s="102"/>
      <c r="K1087" s="118"/>
    </row>
    <row r="1088" spans="1:11" x14ac:dyDescent="0.2">
      <c r="A1088" s="13" t="s">
        <v>2411</v>
      </c>
      <c r="B1088" s="74">
        <v>372</v>
      </c>
      <c r="C1088" s="133"/>
      <c r="D1088" s="37"/>
      <c r="E1088" s="87"/>
      <c r="F1088" s="93">
        <v>3</v>
      </c>
      <c r="G1088" s="8">
        <v>8</v>
      </c>
      <c r="H1088" s="94">
        <v>2</v>
      </c>
      <c r="I1088" s="101"/>
      <c r="J1088" s="102"/>
      <c r="K1088" s="118"/>
    </row>
    <row r="1089" spans="1:11" x14ac:dyDescent="0.2">
      <c r="A1089" s="13" t="s">
        <v>2412</v>
      </c>
      <c r="B1089" s="74">
        <v>436</v>
      </c>
      <c r="C1089" s="133"/>
      <c r="D1089" s="37"/>
      <c r="E1089" s="87"/>
      <c r="F1089" s="93">
        <v>3</v>
      </c>
      <c r="G1089" s="8">
        <v>8</v>
      </c>
      <c r="H1089" s="94">
        <v>2</v>
      </c>
      <c r="I1089" s="101"/>
      <c r="J1089" s="102"/>
      <c r="K1089" s="118"/>
    </row>
    <row r="1090" spans="1:11" x14ac:dyDescent="0.2">
      <c r="A1090" s="13" t="s">
        <v>2413</v>
      </c>
      <c r="B1090" s="74">
        <v>478</v>
      </c>
      <c r="C1090" s="133"/>
      <c r="D1090" s="37"/>
      <c r="E1090" s="87"/>
      <c r="F1090" s="93">
        <v>3</v>
      </c>
      <c r="G1090" s="8">
        <v>8</v>
      </c>
      <c r="H1090" s="94">
        <v>2</v>
      </c>
      <c r="I1090" s="101"/>
      <c r="J1090" s="102"/>
      <c r="K1090" s="118"/>
    </row>
    <row r="1091" spans="1:11" x14ac:dyDescent="0.2">
      <c r="A1091" s="13" t="s">
        <v>2414</v>
      </c>
      <c r="B1091" s="74">
        <v>795</v>
      </c>
      <c r="C1091" s="133"/>
      <c r="D1091" s="37"/>
      <c r="E1091" s="87"/>
      <c r="F1091" s="93">
        <v>3</v>
      </c>
      <c r="G1091" s="8">
        <v>8</v>
      </c>
      <c r="H1091" s="94">
        <v>2</v>
      </c>
      <c r="I1091" s="101"/>
      <c r="J1091" s="102"/>
      <c r="K1091" s="118"/>
    </row>
    <row r="1092" spans="1:11" x14ac:dyDescent="0.2">
      <c r="A1092" s="20" t="s">
        <v>1332</v>
      </c>
      <c r="B1092" s="73">
        <v>2519</v>
      </c>
      <c r="C1092" s="134">
        <v>4</v>
      </c>
      <c r="D1092" s="32">
        <v>10</v>
      </c>
      <c r="E1092" s="84"/>
      <c r="F1092" s="91"/>
      <c r="H1092" s="94"/>
      <c r="I1092" s="99"/>
      <c r="J1092" s="100"/>
      <c r="K1092" s="115"/>
    </row>
    <row r="1093" spans="1:11" x14ac:dyDescent="0.2">
      <c r="A1093" s="13" t="s">
        <v>2415</v>
      </c>
      <c r="B1093" s="74">
        <v>249</v>
      </c>
      <c r="C1093" s="133"/>
      <c r="D1093" s="37"/>
      <c r="E1093" s="87"/>
      <c r="F1093" s="93">
        <v>3</v>
      </c>
      <c r="G1093" s="8">
        <v>8</v>
      </c>
      <c r="H1093" s="94">
        <v>2</v>
      </c>
      <c r="I1093" s="101"/>
      <c r="J1093" s="102"/>
      <c r="K1093" s="118"/>
    </row>
    <row r="1094" spans="1:11" x14ac:dyDescent="0.2">
      <c r="A1094" s="13" t="s">
        <v>2416</v>
      </c>
      <c r="B1094" s="74">
        <v>257</v>
      </c>
      <c r="C1094" s="133"/>
      <c r="D1094" s="37"/>
      <c r="E1094" s="87"/>
      <c r="F1094" s="93">
        <v>3</v>
      </c>
      <c r="G1094" s="8">
        <v>8</v>
      </c>
      <c r="H1094" s="94">
        <v>2</v>
      </c>
      <c r="I1094" s="101"/>
      <c r="J1094" s="102"/>
      <c r="K1094" s="118"/>
    </row>
    <row r="1095" spans="1:11" x14ac:dyDescent="0.2">
      <c r="A1095" s="13" t="s">
        <v>2417</v>
      </c>
      <c r="B1095" s="74">
        <v>354</v>
      </c>
      <c r="C1095" s="133"/>
      <c r="D1095" s="37"/>
      <c r="E1095" s="87"/>
      <c r="F1095" s="93">
        <v>3</v>
      </c>
      <c r="G1095" s="8">
        <v>8</v>
      </c>
      <c r="H1095" s="94">
        <v>2</v>
      </c>
      <c r="I1095" s="101"/>
      <c r="J1095" s="102"/>
      <c r="K1095" s="118"/>
    </row>
    <row r="1096" spans="1:11" x14ac:dyDescent="0.2">
      <c r="A1096" s="13" t="s">
        <v>2418</v>
      </c>
      <c r="B1096" s="74">
        <v>945</v>
      </c>
      <c r="C1096" s="133"/>
      <c r="D1096" s="37"/>
      <c r="E1096" s="87"/>
      <c r="F1096" s="93">
        <v>3</v>
      </c>
      <c r="G1096" s="8">
        <v>8</v>
      </c>
      <c r="H1096" s="94">
        <v>2</v>
      </c>
      <c r="I1096" s="101"/>
      <c r="J1096" s="102"/>
      <c r="K1096" s="118"/>
    </row>
    <row r="1097" spans="1:11" x14ac:dyDescent="0.2">
      <c r="A1097" s="13" t="s">
        <v>2419</v>
      </c>
      <c r="B1097" s="74">
        <v>188</v>
      </c>
      <c r="C1097" s="133"/>
      <c r="D1097" s="37"/>
      <c r="E1097" s="87"/>
      <c r="F1097" s="93">
        <v>1</v>
      </c>
      <c r="G1097" s="8">
        <v>3</v>
      </c>
      <c r="H1097" s="94">
        <v>1</v>
      </c>
      <c r="I1097" s="101"/>
      <c r="J1097" s="102"/>
      <c r="K1097" s="118"/>
    </row>
    <row r="1098" spans="1:11" x14ac:dyDescent="0.2">
      <c r="A1098" s="13" t="s">
        <v>2420</v>
      </c>
      <c r="B1098" s="74">
        <v>526</v>
      </c>
      <c r="C1098" s="133"/>
      <c r="D1098" s="37"/>
      <c r="E1098" s="87"/>
      <c r="F1098" s="93">
        <v>3</v>
      </c>
      <c r="G1098" s="8">
        <v>8</v>
      </c>
      <c r="H1098" s="94">
        <v>2</v>
      </c>
      <c r="I1098" s="101"/>
      <c r="J1098" s="102"/>
      <c r="K1098" s="118"/>
    </row>
    <row r="1099" spans="1:11" x14ac:dyDescent="0.2">
      <c r="A1099" s="22" t="s">
        <v>661</v>
      </c>
      <c r="B1099" s="73">
        <v>8267</v>
      </c>
      <c r="C1099" s="136">
        <v>19</v>
      </c>
      <c r="D1099" s="36">
        <f>SUM(D1100:D1107)</f>
        <v>48</v>
      </c>
      <c r="E1099" s="88">
        <v>3</v>
      </c>
      <c r="F1099" s="91">
        <f>SUM(F1101:F1121)</f>
        <v>42</v>
      </c>
      <c r="G1099" s="24">
        <f>SUM(G1101:G1121)</f>
        <v>115</v>
      </c>
      <c r="H1099" s="84"/>
      <c r="I1099" s="99">
        <f>(C1099+F1099+1-F1102-F1104-F1105-F1106-F1109-F1118-F1119-F1120-F1121)*0.4</f>
        <v>21.200000000000003</v>
      </c>
      <c r="J1099" s="99">
        <f>(D1099+G1099+1-G1102-G1104-G1105-G1106-G1109-G1118-G1119-G1120-G1121)*0.4</f>
        <v>54.800000000000004</v>
      </c>
      <c r="K1099" s="115">
        <f>20*0.6</f>
        <v>12</v>
      </c>
    </row>
    <row r="1100" spans="1:11" x14ac:dyDescent="0.2">
      <c r="A1100" s="20" t="s">
        <v>662</v>
      </c>
      <c r="B1100" s="73">
        <v>2312</v>
      </c>
      <c r="C1100" s="134">
        <v>5</v>
      </c>
      <c r="D1100" s="32">
        <v>13</v>
      </c>
      <c r="E1100" s="84"/>
      <c r="F1100" s="91"/>
      <c r="H1100" s="94"/>
      <c r="I1100" s="99"/>
      <c r="J1100" s="100"/>
      <c r="K1100" s="115"/>
    </row>
    <row r="1101" spans="1:11" x14ac:dyDescent="0.2">
      <c r="A1101" s="13" t="s">
        <v>2421</v>
      </c>
      <c r="B1101" s="74">
        <v>1682</v>
      </c>
      <c r="C1101" s="133"/>
      <c r="D1101" s="37"/>
      <c r="E1101" s="87"/>
      <c r="F1101" s="93">
        <v>3</v>
      </c>
      <c r="G1101" s="8">
        <v>8</v>
      </c>
      <c r="H1101" s="94">
        <v>2</v>
      </c>
      <c r="I1101" s="101"/>
      <c r="J1101" s="102"/>
      <c r="K1101" s="118"/>
    </row>
    <row r="1102" spans="1:11" x14ac:dyDescent="0.2">
      <c r="A1102" s="13" t="s">
        <v>1887</v>
      </c>
      <c r="B1102" s="74">
        <v>150</v>
      </c>
      <c r="C1102" s="133"/>
      <c r="D1102" s="37"/>
      <c r="E1102" s="87"/>
      <c r="F1102" s="93">
        <v>1</v>
      </c>
      <c r="G1102" s="8">
        <v>3</v>
      </c>
      <c r="H1102" s="94">
        <v>1</v>
      </c>
      <c r="I1102" s="101"/>
      <c r="J1102" s="102"/>
      <c r="K1102" s="118"/>
    </row>
    <row r="1103" spans="1:11" x14ac:dyDescent="0.2">
      <c r="A1103" s="13" t="s">
        <v>2422</v>
      </c>
      <c r="B1103" s="74">
        <v>248</v>
      </c>
      <c r="C1103" s="133"/>
      <c r="D1103" s="37"/>
      <c r="E1103" s="87"/>
      <c r="F1103" s="93">
        <v>3</v>
      </c>
      <c r="G1103" s="8">
        <v>8</v>
      </c>
      <c r="H1103" s="94">
        <v>2</v>
      </c>
      <c r="I1103" s="101"/>
      <c r="J1103" s="102"/>
      <c r="K1103" s="118"/>
    </row>
    <row r="1104" spans="1:11" x14ac:dyDescent="0.2">
      <c r="A1104" s="13" t="s">
        <v>2423</v>
      </c>
      <c r="B1104" s="74">
        <v>43</v>
      </c>
      <c r="C1104" s="133"/>
      <c r="D1104" s="37"/>
      <c r="E1104" s="87"/>
      <c r="F1104" s="93">
        <v>1</v>
      </c>
      <c r="G1104" s="8">
        <v>3</v>
      </c>
      <c r="H1104" s="94">
        <v>1</v>
      </c>
      <c r="I1104" s="101"/>
      <c r="J1104" s="102"/>
      <c r="K1104" s="118"/>
    </row>
    <row r="1105" spans="1:11" x14ac:dyDescent="0.2">
      <c r="A1105" s="13" t="s">
        <v>2424</v>
      </c>
      <c r="B1105" s="74">
        <v>82</v>
      </c>
      <c r="C1105" s="133"/>
      <c r="D1105" s="37"/>
      <c r="E1105" s="87"/>
      <c r="F1105" s="93">
        <v>1</v>
      </c>
      <c r="G1105" s="8">
        <v>3</v>
      </c>
      <c r="H1105" s="94">
        <v>1</v>
      </c>
      <c r="I1105" s="101"/>
      <c r="J1105" s="102"/>
      <c r="K1105" s="118"/>
    </row>
    <row r="1106" spans="1:11" x14ac:dyDescent="0.2">
      <c r="A1106" s="13" t="s">
        <v>2425</v>
      </c>
      <c r="B1106" s="74">
        <v>107</v>
      </c>
      <c r="C1106" s="133"/>
      <c r="D1106" s="37"/>
      <c r="E1106" s="87"/>
      <c r="F1106" s="93">
        <v>1</v>
      </c>
      <c r="G1106" s="8">
        <v>3</v>
      </c>
      <c r="H1106" s="94">
        <v>1</v>
      </c>
      <c r="I1106" s="101"/>
      <c r="J1106" s="102"/>
      <c r="K1106" s="118"/>
    </row>
    <row r="1107" spans="1:11" x14ac:dyDescent="0.2">
      <c r="A1107" s="20" t="s">
        <v>952</v>
      </c>
      <c r="B1107" s="73">
        <v>5955</v>
      </c>
      <c r="C1107" s="134">
        <v>14</v>
      </c>
      <c r="D1107" s="32">
        <v>35</v>
      </c>
      <c r="E1107" s="84"/>
      <c r="F1107" s="91"/>
      <c r="H1107" s="94"/>
      <c r="I1107" s="99"/>
      <c r="J1107" s="100"/>
      <c r="K1107" s="115"/>
    </row>
    <row r="1108" spans="1:11" x14ac:dyDescent="0.2">
      <c r="A1108" s="13" t="s">
        <v>2426</v>
      </c>
      <c r="B1108" s="74">
        <v>1547</v>
      </c>
      <c r="C1108" s="133"/>
      <c r="D1108" s="37"/>
      <c r="E1108" s="87"/>
      <c r="F1108" s="93">
        <v>3</v>
      </c>
      <c r="G1108" s="8">
        <v>8</v>
      </c>
      <c r="H1108" s="94">
        <v>2</v>
      </c>
      <c r="I1108" s="101"/>
      <c r="J1108" s="102"/>
      <c r="K1108" s="118"/>
    </row>
    <row r="1109" spans="1:11" x14ac:dyDescent="0.2">
      <c r="A1109" s="13" t="s">
        <v>2427</v>
      </c>
      <c r="B1109" s="74">
        <v>137</v>
      </c>
      <c r="C1109" s="133"/>
      <c r="D1109" s="37"/>
      <c r="E1109" s="87"/>
      <c r="F1109" s="93">
        <v>1</v>
      </c>
      <c r="G1109" s="8">
        <v>3</v>
      </c>
      <c r="H1109" s="94">
        <v>1</v>
      </c>
      <c r="I1109" s="101"/>
      <c r="J1109" s="102"/>
      <c r="K1109" s="118"/>
    </row>
    <row r="1110" spans="1:11" x14ac:dyDescent="0.2">
      <c r="A1110" s="13" t="s">
        <v>2428</v>
      </c>
      <c r="B1110" s="74">
        <v>251</v>
      </c>
      <c r="C1110" s="133"/>
      <c r="D1110" s="37"/>
      <c r="E1110" s="87"/>
      <c r="F1110" s="93">
        <v>3</v>
      </c>
      <c r="G1110" s="8">
        <v>8</v>
      </c>
      <c r="H1110" s="94">
        <v>2</v>
      </c>
      <c r="I1110" s="101"/>
      <c r="J1110" s="102"/>
      <c r="K1110" s="118"/>
    </row>
    <row r="1111" spans="1:11" x14ac:dyDescent="0.2">
      <c r="A1111" s="13" t="s">
        <v>2429</v>
      </c>
      <c r="B1111" s="74">
        <v>202</v>
      </c>
      <c r="C1111" s="133"/>
      <c r="D1111" s="37"/>
      <c r="E1111" s="87"/>
      <c r="F1111" s="93">
        <v>3</v>
      </c>
      <c r="G1111" s="8">
        <v>8</v>
      </c>
      <c r="H1111" s="94">
        <v>2</v>
      </c>
      <c r="I1111" s="101"/>
      <c r="J1111" s="102"/>
      <c r="K1111" s="118"/>
    </row>
    <row r="1112" spans="1:11" x14ac:dyDescent="0.2">
      <c r="A1112" s="13" t="s">
        <v>2430</v>
      </c>
      <c r="B1112" s="74">
        <v>912</v>
      </c>
      <c r="C1112" s="133"/>
      <c r="D1112" s="37"/>
      <c r="E1112" s="87"/>
      <c r="F1112" s="93">
        <v>3</v>
      </c>
      <c r="G1112" s="8">
        <v>8</v>
      </c>
      <c r="H1112" s="94">
        <v>2</v>
      </c>
      <c r="I1112" s="101"/>
      <c r="J1112" s="102"/>
      <c r="K1112" s="118"/>
    </row>
    <row r="1113" spans="1:11" x14ac:dyDescent="0.2">
      <c r="A1113" s="13" t="s">
        <v>2431</v>
      </c>
      <c r="B1113" s="74">
        <v>217</v>
      </c>
      <c r="C1113" s="133"/>
      <c r="D1113" s="37"/>
      <c r="E1113" s="87"/>
      <c r="F1113" s="93">
        <v>3</v>
      </c>
      <c r="G1113" s="8">
        <v>8</v>
      </c>
      <c r="H1113" s="94">
        <v>2</v>
      </c>
      <c r="I1113" s="101"/>
      <c r="J1113" s="102"/>
      <c r="K1113" s="118"/>
    </row>
    <row r="1114" spans="1:11" x14ac:dyDescent="0.2">
      <c r="A1114" s="13" t="s">
        <v>2432</v>
      </c>
      <c r="B1114" s="74">
        <v>1109</v>
      </c>
      <c r="C1114" s="133"/>
      <c r="D1114" s="37"/>
      <c r="E1114" s="87"/>
      <c r="F1114" s="93">
        <v>3</v>
      </c>
      <c r="G1114" s="8">
        <v>8</v>
      </c>
      <c r="H1114" s="94">
        <v>2</v>
      </c>
      <c r="I1114" s="101"/>
      <c r="J1114" s="102"/>
      <c r="K1114" s="118"/>
    </row>
    <row r="1115" spans="1:11" x14ac:dyDescent="0.2">
      <c r="A1115" s="13" t="s">
        <v>2433</v>
      </c>
      <c r="B1115" s="74">
        <v>395</v>
      </c>
      <c r="C1115" s="133"/>
      <c r="D1115" s="37"/>
      <c r="E1115" s="87"/>
      <c r="F1115" s="93">
        <v>3</v>
      </c>
      <c r="G1115" s="8">
        <v>8</v>
      </c>
      <c r="H1115" s="94">
        <v>2</v>
      </c>
      <c r="I1115" s="101"/>
      <c r="J1115" s="102"/>
      <c r="K1115" s="118"/>
    </row>
    <row r="1116" spans="1:11" x14ac:dyDescent="0.2">
      <c r="A1116" s="13" t="s">
        <v>2434</v>
      </c>
      <c r="B1116" s="74">
        <v>395</v>
      </c>
      <c r="C1116" s="133"/>
      <c r="D1116" s="37"/>
      <c r="E1116" s="87"/>
      <c r="F1116" s="93">
        <v>3</v>
      </c>
      <c r="G1116" s="8">
        <v>8</v>
      </c>
      <c r="H1116" s="94">
        <v>2</v>
      </c>
      <c r="I1116" s="101"/>
      <c r="J1116" s="102"/>
      <c r="K1116" s="118"/>
    </row>
    <row r="1117" spans="1:11" x14ac:dyDescent="0.2">
      <c r="A1117" s="13" t="s">
        <v>2435</v>
      </c>
      <c r="B1117" s="74">
        <v>210</v>
      </c>
      <c r="C1117" s="133"/>
      <c r="D1117" s="37"/>
      <c r="E1117" s="87"/>
      <c r="F1117" s="93">
        <v>3</v>
      </c>
      <c r="G1117" s="8">
        <v>8</v>
      </c>
      <c r="H1117" s="94">
        <v>2</v>
      </c>
      <c r="I1117" s="101"/>
      <c r="J1117" s="102"/>
      <c r="K1117" s="118"/>
    </row>
    <row r="1118" spans="1:11" x14ac:dyDescent="0.2">
      <c r="A1118" s="13" t="s">
        <v>2436</v>
      </c>
      <c r="B1118" s="74">
        <v>124</v>
      </c>
      <c r="C1118" s="133"/>
      <c r="D1118" s="37"/>
      <c r="E1118" s="87"/>
      <c r="F1118" s="93">
        <v>1</v>
      </c>
      <c r="G1118" s="8">
        <v>3</v>
      </c>
      <c r="H1118" s="94">
        <v>1</v>
      </c>
      <c r="I1118" s="101"/>
      <c r="J1118" s="102"/>
      <c r="K1118" s="118"/>
    </row>
    <row r="1119" spans="1:11" x14ac:dyDescent="0.2">
      <c r="A1119" s="13" t="s">
        <v>2437</v>
      </c>
      <c r="B1119" s="74">
        <v>78</v>
      </c>
      <c r="C1119" s="133"/>
      <c r="D1119" s="37"/>
      <c r="E1119" s="87"/>
      <c r="F1119" s="93">
        <v>1</v>
      </c>
      <c r="G1119" s="8">
        <v>3</v>
      </c>
      <c r="H1119" s="94">
        <v>1</v>
      </c>
      <c r="I1119" s="101"/>
      <c r="J1119" s="102"/>
      <c r="K1119" s="118"/>
    </row>
    <row r="1120" spans="1:11" x14ac:dyDescent="0.2">
      <c r="A1120" s="13" t="s">
        <v>2438</v>
      </c>
      <c r="B1120" s="74">
        <v>196</v>
      </c>
      <c r="C1120" s="133"/>
      <c r="D1120" s="37"/>
      <c r="E1120" s="87"/>
      <c r="F1120" s="93">
        <v>1</v>
      </c>
      <c r="G1120" s="8">
        <v>3</v>
      </c>
      <c r="H1120" s="94">
        <v>1</v>
      </c>
      <c r="I1120" s="101"/>
      <c r="J1120" s="102"/>
      <c r="K1120" s="118"/>
    </row>
    <row r="1121" spans="1:11" x14ac:dyDescent="0.2">
      <c r="A1121" s="13" t="s">
        <v>2439</v>
      </c>
      <c r="B1121" s="74">
        <v>182</v>
      </c>
      <c r="C1121" s="133"/>
      <c r="D1121" s="37"/>
      <c r="E1121" s="87"/>
      <c r="F1121" s="93">
        <v>1</v>
      </c>
      <c r="G1121" s="8">
        <v>3</v>
      </c>
      <c r="H1121" s="94">
        <v>1</v>
      </c>
      <c r="I1121" s="101"/>
      <c r="J1121" s="102"/>
      <c r="K1121" s="118"/>
    </row>
    <row r="1122" spans="1:11" x14ac:dyDescent="0.2">
      <c r="A1122" s="22" t="s">
        <v>894</v>
      </c>
      <c r="B1122" s="73">
        <v>74004</v>
      </c>
      <c r="C1122" s="134">
        <v>35</v>
      </c>
      <c r="D1122" s="36">
        <f>SUM(D1123:D1143)</f>
        <v>89</v>
      </c>
      <c r="E1122" s="88">
        <v>4</v>
      </c>
      <c r="F1122" s="91">
        <f>SUM(F1124:F1152)</f>
        <v>84</v>
      </c>
      <c r="G1122" s="24">
        <f>SUM(G1124:G1152)</f>
        <v>222</v>
      </c>
      <c r="H1122" s="84"/>
      <c r="I1122" s="99">
        <f>(C1122+F1122+1-F1147)*0.4</f>
        <v>47.6</v>
      </c>
      <c r="J1122" s="99">
        <f>(D1122+G1122+1-G1147)*0.4</f>
        <v>123.60000000000001</v>
      </c>
      <c r="K1122" s="115">
        <f>24*0.6</f>
        <v>14.399999999999999</v>
      </c>
    </row>
    <row r="1123" spans="1:11" x14ac:dyDescent="0.2">
      <c r="A1123" s="20" t="s">
        <v>895</v>
      </c>
      <c r="B1123" s="73">
        <v>216</v>
      </c>
      <c r="C1123" s="134">
        <v>1</v>
      </c>
      <c r="D1123" s="32">
        <v>3</v>
      </c>
      <c r="E1123" s="84"/>
      <c r="F1123" s="91"/>
      <c r="H1123" s="94"/>
      <c r="I1123" s="99"/>
      <c r="J1123" s="100"/>
      <c r="K1123" s="115"/>
    </row>
    <row r="1124" spans="1:11" x14ac:dyDescent="0.2">
      <c r="A1124" s="13" t="s">
        <v>2440</v>
      </c>
      <c r="B1124" s="74">
        <v>216</v>
      </c>
      <c r="C1124" s="133"/>
      <c r="D1124" s="37"/>
      <c r="E1124" s="87"/>
      <c r="F1124" s="93">
        <v>3</v>
      </c>
      <c r="G1124" s="8">
        <v>8</v>
      </c>
      <c r="H1124" s="94">
        <v>2</v>
      </c>
      <c r="I1124" s="101"/>
      <c r="J1124" s="102"/>
      <c r="K1124" s="118"/>
    </row>
    <row r="1125" spans="1:11" ht="31.5" x14ac:dyDescent="0.2">
      <c r="A1125" s="20" t="s">
        <v>520</v>
      </c>
      <c r="B1125" s="73">
        <v>4125</v>
      </c>
      <c r="C1125" s="134">
        <v>2</v>
      </c>
      <c r="D1125" s="32">
        <v>5</v>
      </c>
      <c r="E1125" s="84"/>
      <c r="F1125" s="91"/>
      <c r="H1125" s="94"/>
      <c r="I1125" s="99"/>
      <c r="J1125" s="100"/>
      <c r="K1125" s="115"/>
    </row>
    <row r="1126" spans="1:11" x14ac:dyDescent="0.2">
      <c r="A1126" s="13" t="s">
        <v>2441</v>
      </c>
      <c r="B1126" s="74">
        <v>523</v>
      </c>
      <c r="C1126" s="133"/>
      <c r="D1126" s="37"/>
      <c r="E1126" s="87"/>
      <c r="F1126" s="93">
        <v>3</v>
      </c>
      <c r="G1126" s="8">
        <v>8</v>
      </c>
      <c r="H1126" s="94">
        <v>2</v>
      </c>
      <c r="I1126" s="101"/>
      <c r="J1126" s="102"/>
      <c r="K1126" s="118"/>
    </row>
    <row r="1127" spans="1:11" x14ac:dyDescent="0.2">
      <c r="A1127" s="13" t="s">
        <v>2442</v>
      </c>
      <c r="B1127" s="74">
        <v>546</v>
      </c>
      <c r="C1127" s="133"/>
      <c r="D1127" s="37"/>
      <c r="E1127" s="87"/>
      <c r="F1127" s="93">
        <v>3</v>
      </c>
      <c r="G1127" s="8">
        <v>8</v>
      </c>
      <c r="H1127" s="94">
        <v>2</v>
      </c>
      <c r="I1127" s="101"/>
      <c r="J1127" s="102"/>
      <c r="K1127" s="118"/>
    </row>
    <row r="1128" spans="1:11" x14ac:dyDescent="0.2">
      <c r="A1128" s="13" t="s">
        <v>2443</v>
      </c>
      <c r="B1128" s="74">
        <v>395</v>
      </c>
      <c r="C1128" s="133"/>
      <c r="D1128" s="37"/>
      <c r="E1128" s="87"/>
      <c r="F1128" s="93">
        <v>3</v>
      </c>
      <c r="G1128" s="8">
        <v>8</v>
      </c>
      <c r="H1128" s="94">
        <v>2</v>
      </c>
      <c r="I1128" s="101"/>
      <c r="J1128" s="102"/>
      <c r="K1128" s="118"/>
    </row>
    <row r="1129" spans="1:11" x14ac:dyDescent="0.2">
      <c r="A1129" s="13" t="s">
        <v>2444</v>
      </c>
      <c r="B1129" s="74">
        <v>1599</v>
      </c>
      <c r="C1129" s="133"/>
      <c r="D1129" s="37"/>
      <c r="E1129" s="87"/>
      <c r="F1129" s="93">
        <v>3</v>
      </c>
      <c r="G1129" s="8">
        <v>8</v>
      </c>
      <c r="H1129" s="94">
        <v>2</v>
      </c>
      <c r="I1129" s="101"/>
      <c r="J1129" s="102"/>
      <c r="K1129" s="118"/>
    </row>
    <row r="1130" spans="1:11" x14ac:dyDescent="0.2">
      <c r="A1130" s="13" t="s">
        <v>2445</v>
      </c>
      <c r="B1130" s="74">
        <v>233</v>
      </c>
      <c r="C1130" s="133"/>
      <c r="D1130" s="37"/>
      <c r="E1130" s="87"/>
      <c r="F1130" s="93">
        <v>3</v>
      </c>
      <c r="G1130" s="8">
        <v>8</v>
      </c>
      <c r="H1130" s="94">
        <v>2</v>
      </c>
      <c r="I1130" s="101"/>
      <c r="J1130" s="102"/>
      <c r="K1130" s="118"/>
    </row>
    <row r="1131" spans="1:11" x14ac:dyDescent="0.2">
      <c r="A1131" s="13" t="s">
        <v>2446</v>
      </c>
      <c r="B1131" s="74">
        <v>829</v>
      </c>
      <c r="C1131" s="133"/>
      <c r="D1131" s="37"/>
      <c r="E1131" s="87"/>
      <c r="F1131" s="93">
        <v>3</v>
      </c>
      <c r="G1131" s="8">
        <v>8</v>
      </c>
      <c r="H1131" s="94">
        <v>2</v>
      </c>
      <c r="I1131" s="101"/>
      <c r="J1131" s="102"/>
      <c r="K1131" s="118"/>
    </row>
    <row r="1132" spans="1:11" x14ac:dyDescent="0.2">
      <c r="A1132" s="20" t="s">
        <v>899</v>
      </c>
      <c r="B1132" s="73">
        <v>3534</v>
      </c>
      <c r="C1132" s="134">
        <v>1</v>
      </c>
      <c r="D1132" s="32">
        <v>3</v>
      </c>
      <c r="E1132" s="84"/>
      <c r="F1132" s="91"/>
      <c r="H1132" s="94"/>
      <c r="I1132" s="99"/>
      <c r="J1132" s="100"/>
      <c r="K1132" s="115"/>
    </row>
    <row r="1133" spans="1:11" x14ac:dyDescent="0.2">
      <c r="A1133" s="13" t="s">
        <v>2447</v>
      </c>
      <c r="B1133" s="74">
        <v>2221</v>
      </c>
      <c r="C1133" s="133"/>
      <c r="D1133" s="37"/>
      <c r="E1133" s="87"/>
      <c r="F1133" s="93">
        <v>5</v>
      </c>
      <c r="G1133" s="8">
        <v>13</v>
      </c>
      <c r="H1133" s="94">
        <v>2</v>
      </c>
      <c r="I1133" s="101"/>
      <c r="J1133" s="102"/>
      <c r="K1133" s="118"/>
    </row>
    <row r="1134" spans="1:11" x14ac:dyDescent="0.2">
      <c r="A1134" s="13" t="s">
        <v>2448</v>
      </c>
      <c r="B1134" s="74">
        <v>966</v>
      </c>
      <c r="C1134" s="133"/>
      <c r="D1134" s="37"/>
      <c r="E1134" s="87"/>
      <c r="F1134" s="93">
        <v>3</v>
      </c>
      <c r="G1134" s="8">
        <v>8</v>
      </c>
      <c r="H1134" s="94">
        <v>2</v>
      </c>
      <c r="I1134" s="101"/>
      <c r="J1134" s="102"/>
      <c r="K1134" s="118"/>
    </row>
    <row r="1135" spans="1:11" x14ac:dyDescent="0.2">
      <c r="A1135" s="13" t="s">
        <v>2449</v>
      </c>
      <c r="B1135" s="74">
        <v>347</v>
      </c>
      <c r="C1135" s="133"/>
      <c r="D1135" s="37"/>
      <c r="E1135" s="87"/>
      <c r="F1135" s="93">
        <v>3</v>
      </c>
      <c r="G1135" s="8">
        <v>8</v>
      </c>
      <c r="H1135" s="94">
        <v>2</v>
      </c>
      <c r="I1135" s="101"/>
      <c r="J1135" s="102"/>
      <c r="K1135" s="118"/>
    </row>
    <row r="1136" spans="1:11" x14ac:dyDescent="0.2">
      <c r="A1136" s="20" t="s">
        <v>522</v>
      </c>
      <c r="B1136" s="73">
        <v>575</v>
      </c>
      <c r="C1136" s="134">
        <v>1</v>
      </c>
      <c r="D1136" s="32">
        <v>3</v>
      </c>
      <c r="E1136" s="84"/>
      <c r="F1136" s="91"/>
      <c r="H1136" s="94"/>
      <c r="I1136" s="99"/>
      <c r="J1136" s="100"/>
      <c r="K1136" s="115"/>
    </row>
    <row r="1137" spans="1:11" x14ac:dyDescent="0.2">
      <c r="A1137" s="13" t="s">
        <v>2450</v>
      </c>
      <c r="B1137" s="74">
        <v>575</v>
      </c>
      <c r="C1137" s="133"/>
      <c r="D1137" s="37"/>
      <c r="E1137" s="87"/>
      <c r="F1137" s="93">
        <v>3</v>
      </c>
      <c r="G1137" s="8">
        <v>8</v>
      </c>
      <c r="H1137" s="94">
        <v>2</v>
      </c>
      <c r="I1137" s="101"/>
      <c r="J1137" s="102"/>
      <c r="K1137" s="118"/>
    </row>
    <row r="1138" spans="1:11" x14ac:dyDescent="0.2">
      <c r="A1138" s="20" t="s">
        <v>523</v>
      </c>
      <c r="B1138" s="73">
        <v>60888</v>
      </c>
      <c r="C1138" s="134">
        <v>28</v>
      </c>
      <c r="D1138" s="32">
        <v>70</v>
      </c>
      <c r="E1138" s="84"/>
      <c r="F1138" s="91"/>
      <c r="H1138" s="94"/>
      <c r="I1138" s="99"/>
      <c r="J1138" s="100"/>
      <c r="K1138" s="115"/>
    </row>
    <row r="1139" spans="1:11" x14ac:dyDescent="0.2">
      <c r="A1139" s="13" t="s">
        <v>2451</v>
      </c>
      <c r="B1139" s="74">
        <v>59260</v>
      </c>
      <c r="C1139" s="133"/>
      <c r="D1139" s="37"/>
      <c r="E1139" s="87"/>
      <c r="F1139" s="93">
        <v>15</v>
      </c>
      <c r="G1139" s="8">
        <v>38</v>
      </c>
      <c r="H1139" s="94">
        <v>2</v>
      </c>
      <c r="I1139" s="101"/>
      <c r="J1139" s="102"/>
      <c r="K1139" s="118"/>
    </row>
    <row r="1140" spans="1:11" x14ac:dyDescent="0.2">
      <c r="A1140" s="13" t="s">
        <v>2452</v>
      </c>
      <c r="B1140" s="74">
        <v>409</v>
      </c>
      <c r="C1140" s="133"/>
      <c r="D1140" s="37"/>
      <c r="E1140" s="87"/>
      <c r="F1140" s="93">
        <v>3</v>
      </c>
      <c r="G1140" s="8">
        <v>8</v>
      </c>
      <c r="H1140" s="94">
        <v>2</v>
      </c>
      <c r="I1140" s="101"/>
      <c r="J1140" s="102"/>
      <c r="K1140" s="118"/>
    </row>
    <row r="1141" spans="1:11" x14ac:dyDescent="0.2">
      <c r="A1141" s="13" t="s">
        <v>2453</v>
      </c>
      <c r="B1141" s="74">
        <v>705</v>
      </c>
      <c r="C1141" s="133"/>
      <c r="D1141" s="37"/>
      <c r="E1141" s="87"/>
      <c r="F1141" s="93">
        <v>3</v>
      </c>
      <c r="G1141" s="8">
        <v>8</v>
      </c>
      <c r="H1141" s="94">
        <v>2</v>
      </c>
      <c r="I1141" s="101"/>
      <c r="J1141" s="102"/>
      <c r="K1141" s="118"/>
    </row>
    <row r="1142" spans="1:11" x14ac:dyDescent="0.2">
      <c r="A1142" s="13" t="s">
        <v>2454</v>
      </c>
      <c r="B1142" s="74">
        <v>514</v>
      </c>
      <c r="C1142" s="133"/>
      <c r="D1142" s="37"/>
      <c r="E1142" s="87"/>
      <c r="F1142" s="93">
        <v>3</v>
      </c>
      <c r="G1142" s="8">
        <v>8</v>
      </c>
      <c r="H1142" s="94">
        <v>2</v>
      </c>
      <c r="I1142" s="101"/>
      <c r="J1142" s="102"/>
      <c r="K1142" s="118"/>
    </row>
    <row r="1143" spans="1:11" x14ac:dyDescent="0.2">
      <c r="A1143" s="20" t="s">
        <v>524</v>
      </c>
      <c r="B1143" s="73">
        <v>4666</v>
      </c>
      <c r="C1143" s="134">
        <v>2</v>
      </c>
      <c r="D1143" s="32">
        <v>5</v>
      </c>
      <c r="E1143" s="84"/>
      <c r="F1143" s="91"/>
      <c r="H1143" s="94"/>
      <c r="I1143" s="99"/>
      <c r="J1143" s="100"/>
      <c r="K1143" s="115"/>
    </row>
    <row r="1144" spans="1:11" x14ac:dyDescent="0.2">
      <c r="A1144" s="13" t="s">
        <v>2455</v>
      </c>
      <c r="B1144" s="74">
        <v>1863</v>
      </c>
      <c r="C1144" s="133"/>
      <c r="D1144" s="37"/>
      <c r="E1144" s="87"/>
      <c r="F1144" s="93">
        <v>3</v>
      </c>
      <c r="G1144" s="8">
        <v>8</v>
      </c>
      <c r="H1144" s="94">
        <v>2</v>
      </c>
      <c r="I1144" s="101"/>
      <c r="J1144" s="102"/>
      <c r="K1144" s="118"/>
    </row>
    <row r="1145" spans="1:11" x14ac:dyDescent="0.2">
      <c r="A1145" s="13" t="s">
        <v>2456</v>
      </c>
      <c r="B1145" s="74">
        <v>361</v>
      </c>
      <c r="C1145" s="133"/>
      <c r="D1145" s="37"/>
      <c r="E1145" s="87"/>
      <c r="F1145" s="93">
        <v>3</v>
      </c>
      <c r="G1145" s="8">
        <v>8</v>
      </c>
      <c r="H1145" s="94">
        <v>2</v>
      </c>
      <c r="I1145" s="101"/>
      <c r="J1145" s="102"/>
      <c r="K1145" s="118"/>
    </row>
    <row r="1146" spans="1:11" x14ac:dyDescent="0.2">
      <c r="A1146" s="13" t="s">
        <v>2457</v>
      </c>
      <c r="B1146" s="74">
        <v>209</v>
      </c>
      <c r="C1146" s="133"/>
      <c r="D1146" s="37"/>
      <c r="E1146" s="87"/>
      <c r="F1146" s="93">
        <v>3</v>
      </c>
      <c r="G1146" s="8">
        <v>8</v>
      </c>
      <c r="H1146" s="94">
        <v>2</v>
      </c>
      <c r="I1146" s="101"/>
      <c r="J1146" s="102"/>
      <c r="K1146" s="118"/>
    </row>
    <row r="1147" spans="1:11" x14ac:dyDescent="0.2">
      <c r="A1147" s="13" t="s">
        <v>2458</v>
      </c>
      <c r="B1147" s="74">
        <v>189</v>
      </c>
      <c r="C1147" s="133"/>
      <c r="D1147" s="37"/>
      <c r="E1147" s="87"/>
      <c r="F1147" s="93">
        <v>1</v>
      </c>
      <c r="G1147" s="8">
        <v>3</v>
      </c>
      <c r="H1147" s="94">
        <v>1</v>
      </c>
      <c r="I1147" s="101"/>
      <c r="J1147" s="102"/>
      <c r="K1147" s="118"/>
    </row>
    <row r="1148" spans="1:11" x14ac:dyDescent="0.2">
      <c r="A1148" s="13" t="s">
        <v>2459</v>
      </c>
      <c r="B1148" s="74">
        <v>955</v>
      </c>
      <c r="C1148" s="133"/>
      <c r="D1148" s="37"/>
      <c r="E1148" s="87"/>
      <c r="F1148" s="93">
        <v>3</v>
      </c>
      <c r="G1148" s="8">
        <v>8</v>
      </c>
      <c r="H1148" s="94">
        <v>2</v>
      </c>
      <c r="I1148" s="101"/>
      <c r="J1148" s="102"/>
      <c r="K1148" s="118"/>
    </row>
    <row r="1149" spans="1:11" x14ac:dyDescent="0.2">
      <c r="A1149" s="13" t="s">
        <v>2460</v>
      </c>
      <c r="B1149" s="74">
        <v>216</v>
      </c>
      <c r="C1149" s="133"/>
      <c r="D1149" s="37"/>
      <c r="E1149" s="87"/>
      <c r="F1149" s="93">
        <v>3</v>
      </c>
      <c r="G1149" s="8">
        <v>8</v>
      </c>
      <c r="H1149" s="94">
        <v>2</v>
      </c>
      <c r="I1149" s="101"/>
      <c r="J1149" s="102"/>
      <c r="K1149" s="118"/>
    </row>
    <row r="1150" spans="1:11" x14ac:dyDescent="0.2">
      <c r="A1150" s="13" t="s">
        <v>2012</v>
      </c>
      <c r="B1150" s="74">
        <v>274</v>
      </c>
      <c r="C1150" s="133"/>
      <c r="D1150" s="37"/>
      <c r="E1150" s="87"/>
      <c r="F1150" s="93">
        <v>3</v>
      </c>
      <c r="G1150" s="8">
        <v>8</v>
      </c>
      <c r="H1150" s="94">
        <v>2</v>
      </c>
      <c r="I1150" s="101"/>
      <c r="J1150" s="102"/>
      <c r="K1150" s="118"/>
    </row>
    <row r="1151" spans="1:11" x14ac:dyDescent="0.2">
      <c r="A1151" s="13" t="s">
        <v>2461</v>
      </c>
      <c r="B1151" s="74">
        <v>269</v>
      </c>
      <c r="C1151" s="133"/>
      <c r="D1151" s="37"/>
      <c r="E1151" s="87"/>
      <c r="F1151" s="93">
        <v>3</v>
      </c>
      <c r="G1151" s="8">
        <v>8</v>
      </c>
      <c r="H1151" s="94">
        <v>2</v>
      </c>
      <c r="I1151" s="101"/>
      <c r="J1151" s="102"/>
      <c r="K1151" s="118"/>
    </row>
    <row r="1152" spans="1:11" x14ac:dyDescent="0.2">
      <c r="A1152" s="13" t="s">
        <v>2462</v>
      </c>
      <c r="B1152" s="74">
        <v>330</v>
      </c>
      <c r="C1152" s="133"/>
      <c r="D1152" s="37"/>
      <c r="E1152" s="87"/>
      <c r="F1152" s="93">
        <v>3</v>
      </c>
      <c r="G1152" s="8">
        <v>8</v>
      </c>
      <c r="H1152" s="94">
        <v>2</v>
      </c>
      <c r="I1152" s="101"/>
      <c r="J1152" s="102"/>
      <c r="K1152" s="118"/>
    </row>
    <row r="1153" spans="1:11" x14ac:dyDescent="0.2">
      <c r="A1153" s="22" t="s">
        <v>904</v>
      </c>
      <c r="B1153" s="73">
        <v>18544</v>
      </c>
      <c r="C1153" s="134">
        <v>25</v>
      </c>
      <c r="D1153" s="36">
        <f>SUM(D1154:D1179)</f>
        <v>65</v>
      </c>
      <c r="E1153" s="88">
        <v>4</v>
      </c>
      <c r="F1153" s="91">
        <f>SUM(F1155:F1185)</f>
        <v>74</v>
      </c>
      <c r="G1153" s="24">
        <f>SUM(G1155:G1185)</f>
        <v>198</v>
      </c>
      <c r="H1153" s="84"/>
      <c r="I1153" s="99">
        <f>(C1153+F1153+1-F1158-F1166-F1178)*0.4</f>
        <v>38.800000000000004</v>
      </c>
      <c r="J1153" s="99">
        <f>(D1153+G1153+1-G1158-G1166-G1178)*0.4</f>
        <v>102</v>
      </c>
      <c r="K1153" s="115">
        <f>26*0.6</f>
        <v>15.6</v>
      </c>
    </row>
    <row r="1154" spans="1:11" x14ac:dyDescent="0.2">
      <c r="A1154" s="20" t="s">
        <v>905</v>
      </c>
      <c r="B1154" s="73">
        <v>350</v>
      </c>
      <c r="C1154" s="134">
        <v>1</v>
      </c>
      <c r="D1154" s="32">
        <v>3</v>
      </c>
      <c r="E1154" s="84"/>
      <c r="F1154" s="91"/>
      <c r="H1154" s="94"/>
      <c r="I1154" s="99"/>
      <c r="J1154" s="100"/>
      <c r="K1154" s="115"/>
    </row>
    <row r="1155" spans="1:11" x14ac:dyDescent="0.2">
      <c r="A1155" s="13" t="s">
        <v>2463</v>
      </c>
      <c r="B1155" s="74">
        <v>350</v>
      </c>
      <c r="C1155" s="133"/>
      <c r="D1155" s="37"/>
      <c r="E1155" s="87"/>
      <c r="F1155" s="93">
        <v>3</v>
      </c>
      <c r="G1155" s="8">
        <v>8</v>
      </c>
      <c r="H1155" s="94">
        <v>2</v>
      </c>
      <c r="I1155" s="101"/>
      <c r="J1155" s="102"/>
      <c r="K1155" s="118"/>
    </row>
    <row r="1156" spans="1:11" x14ac:dyDescent="0.2">
      <c r="A1156" s="20" t="s">
        <v>906</v>
      </c>
      <c r="B1156" s="73">
        <v>643</v>
      </c>
      <c r="C1156" s="134">
        <v>1</v>
      </c>
      <c r="D1156" s="32">
        <v>3</v>
      </c>
      <c r="E1156" s="84"/>
      <c r="F1156" s="91"/>
      <c r="H1156" s="94"/>
      <c r="I1156" s="99"/>
      <c r="J1156" s="100"/>
      <c r="K1156" s="115"/>
    </row>
    <row r="1157" spans="1:11" x14ac:dyDescent="0.2">
      <c r="A1157" s="13" t="s">
        <v>2274</v>
      </c>
      <c r="B1157" s="74">
        <v>518</v>
      </c>
      <c r="C1157" s="133"/>
      <c r="D1157" s="37"/>
      <c r="E1157" s="87"/>
      <c r="F1157" s="93">
        <v>3</v>
      </c>
      <c r="G1157" s="8">
        <v>8</v>
      </c>
      <c r="H1157" s="94">
        <v>2</v>
      </c>
      <c r="I1157" s="101"/>
      <c r="J1157" s="102"/>
      <c r="K1157" s="118"/>
    </row>
    <row r="1158" spans="1:11" x14ac:dyDescent="0.2">
      <c r="A1158" s="13" t="s">
        <v>2464</v>
      </c>
      <c r="B1158" s="74">
        <v>125</v>
      </c>
      <c r="C1158" s="133"/>
      <c r="D1158" s="37"/>
      <c r="E1158" s="87"/>
      <c r="F1158" s="93">
        <v>1</v>
      </c>
      <c r="G1158" s="8">
        <v>3</v>
      </c>
      <c r="H1158" s="94">
        <v>1</v>
      </c>
      <c r="I1158" s="101"/>
      <c r="J1158" s="102"/>
      <c r="K1158" s="118"/>
    </row>
    <row r="1159" spans="1:11" x14ac:dyDescent="0.2">
      <c r="A1159" s="20" t="s">
        <v>961</v>
      </c>
      <c r="B1159" s="73">
        <v>5530</v>
      </c>
      <c r="C1159" s="134">
        <v>7</v>
      </c>
      <c r="D1159" s="32">
        <v>18</v>
      </c>
      <c r="E1159" s="84"/>
      <c r="F1159" s="91"/>
      <c r="H1159" s="94"/>
      <c r="I1159" s="99"/>
      <c r="J1159" s="100"/>
      <c r="K1159" s="115"/>
    </row>
    <row r="1160" spans="1:11" x14ac:dyDescent="0.2">
      <c r="A1160" s="13" t="s">
        <v>2465</v>
      </c>
      <c r="B1160" s="74">
        <v>252</v>
      </c>
      <c r="C1160" s="133"/>
      <c r="D1160" s="37"/>
      <c r="E1160" s="87"/>
      <c r="F1160" s="93">
        <v>3</v>
      </c>
      <c r="G1160" s="8">
        <v>8</v>
      </c>
      <c r="H1160" s="94">
        <v>2</v>
      </c>
      <c r="I1160" s="101"/>
      <c r="J1160" s="102"/>
      <c r="K1160" s="118"/>
    </row>
    <row r="1161" spans="1:11" x14ac:dyDescent="0.2">
      <c r="A1161" s="13" t="s">
        <v>2466</v>
      </c>
      <c r="B1161" s="74">
        <v>836</v>
      </c>
      <c r="C1161" s="133"/>
      <c r="D1161" s="37"/>
      <c r="E1161" s="87"/>
      <c r="F1161" s="93">
        <v>3</v>
      </c>
      <c r="G1161" s="8">
        <v>8</v>
      </c>
      <c r="H1161" s="94">
        <v>2</v>
      </c>
      <c r="I1161" s="101"/>
      <c r="J1161" s="102"/>
      <c r="K1161" s="118"/>
    </row>
    <row r="1162" spans="1:11" x14ac:dyDescent="0.2">
      <c r="A1162" s="13" t="s">
        <v>2467</v>
      </c>
      <c r="B1162" s="74">
        <v>635</v>
      </c>
      <c r="C1162" s="133"/>
      <c r="D1162" s="37"/>
      <c r="E1162" s="87"/>
      <c r="F1162" s="93">
        <v>3</v>
      </c>
      <c r="G1162" s="8">
        <v>8</v>
      </c>
      <c r="H1162" s="94">
        <v>2</v>
      </c>
      <c r="I1162" s="101"/>
      <c r="J1162" s="102"/>
      <c r="K1162" s="118"/>
    </row>
    <row r="1163" spans="1:11" x14ac:dyDescent="0.2">
      <c r="A1163" s="13" t="s">
        <v>2468</v>
      </c>
      <c r="B1163" s="74">
        <v>477</v>
      </c>
      <c r="C1163" s="133"/>
      <c r="D1163" s="37"/>
      <c r="E1163" s="87"/>
      <c r="F1163" s="93">
        <v>3</v>
      </c>
      <c r="G1163" s="8">
        <v>8</v>
      </c>
      <c r="H1163" s="94">
        <v>2</v>
      </c>
      <c r="I1163" s="101"/>
      <c r="J1163" s="102"/>
      <c r="K1163" s="118"/>
    </row>
    <row r="1164" spans="1:11" x14ac:dyDescent="0.2">
      <c r="A1164" s="13" t="s">
        <v>2469</v>
      </c>
      <c r="B1164" s="74">
        <v>1064</v>
      </c>
      <c r="C1164" s="133"/>
      <c r="D1164" s="37"/>
      <c r="E1164" s="87"/>
      <c r="F1164" s="93">
        <v>3</v>
      </c>
      <c r="G1164" s="8">
        <v>8</v>
      </c>
      <c r="H1164" s="94">
        <v>2</v>
      </c>
      <c r="I1164" s="101"/>
      <c r="J1164" s="102"/>
      <c r="K1164" s="118"/>
    </row>
    <row r="1165" spans="1:11" x14ac:dyDescent="0.2">
      <c r="A1165" s="13" t="s">
        <v>2470</v>
      </c>
      <c r="B1165" s="74">
        <v>445</v>
      </c>
      <c r="C1165" s="133"/>
      <c r="D1165" s="37"/>
      <c r="E1165" s="87"/>
      <c r="F1165" s="93">
        <v>3</v>
      </c>
      <c r="G1165" s="8">
        <v>8</v>
      </c>
      <c r="H1165" s="94">
        <v>2</v>
      </c>
      <c r="I1165" s="101"/>
      <c r="J1165" s="102"/>
      <c r="K1165" s="118"/>
    </row>
    <row r="1166" spans="1:11" x14ac:dyDescent="0.2">
      <c r="A1166" s="13" t="s">
        <v>2471</v>
      </c>
      <c r="B1166" s="74">
        <v>142</v>
      </c>
      <c r="C1166" s="133"/>
      <c r="D1166" s="37"/>
      <c r="E1166" s="87"/>
      <c r="F1166" s="93">
        <v>1</v>
      </c>
      <c r="G1166" s="8">
        <v>3</v>
      </c>
      <c r="H1166" s="94">
        <v>1</v>
      </c>
      <c r="I1166" s="101"/>
      <c r="J1166" s="102"/>
      <c r="K1166" s="118"/>
    </row>
    <row r="1167" spans="1:11" x14ac:dyDescent="0.2">
      <c r="A1167" s="13" t="s">
        <v>2472</v>
      </c>
      <c r="B1167" s="74">
        <v>418</v>
      </c>
      <c r="C1167" s="133"/>
      <c r="D1167" s="37"/>
      <c r="E1167" s="87"/>
      <c r="F1167" s="93">
        <v>3</v>
      </c>
      <c r="G1167" s="8">
        <v>8</v>
      </c>
      <c r="H1167" s="94">
        <v>2</v>
      </c>
      <c r="I1167" s="101"/>
      <c r="J1167" s="102"/>
      <c r="K1167" s="118"/>
    </row>
    <row r="1168" spans="1:11" x14ac:dyDescent="0.2">
      <c r="A1168" s="13" t="s">
        <v>2473</v>
      </c>
      <c r="B1168" s="74">
        <v>411</v>
      </c>
      <c r="C1168" s="133"/>
      <c r="D1168" s="37"/>
      <c r="E1168" s="87"/>
      <c r="F1168" s="93">
        <v>3</v>
      </c>
      <c r="G1168" s="8">
        <v>8</v>
      </c>
      <c r="H1168" s="94">
        <v>2</v>
      </c>
      <c r="I1168" s="101"/>
      <c r="J1168" s="102"/>
      <c r="K1168" s="118"/>
    </row>
    <row r="1169" spans="1:11" x14ac:dyDescent="0.2">
      <c r="A1169" s="13" t="s">
        <v>2474</v>
      </c>
      <c r="B1169" s="74">
        <v>850</v>
      </c>
      <c r="C1169" s="133"/>
      <c r="D1169" s="37"/>
      <c r="E1169" s="87"/>
      <c r="F1169" s="93">
        <v>3</v>
      </c>
      <c r="G1169" s="8">
        <v>8</v>
      </c>
      <c r="H1169" s="94">
        <v>2</v>
      </c>
      <c r="I1169" s="101"/>
      <c r="J1169" s="102"/>
      <c r="K1169" s="118"/>
    </row>
    <row r="1170" spans="1:11" x14ac:dyDescent="0.2">
      <c r="A1170" s="20" t="s">
        <v>908</v>
      </c>
      <c r="B1170" s="73">
        <v>3900</v>
      </c>
      <c r="C1170" s="134">
        <v>5</v>
      </c>
      <c r="D1170" s="32">
        <v>13</v>
      </c>
      <c r="E1170" s="84"/>
      <c r="F1170" s="91"/>
      <c r="H1170" s="94"/>
      <c r="I1170" s="99"/>
      <c r="J1170" s="100"/>
      <c r="K1170" s="115"/>
    </row>
    <row r="1171" spans="1:11" x14ac:dyDescent="0.2">
      <c r="A1171" s="13" t="s">
        <v>2475</v>
      </c>
      <c r="B1171" s="74">
        <v>362</v>
      </c>
      <c r="C1171" s="133"/>
      <c r="D1171" s="37"/>
      <c r="E1171" s="87"/>
      <c r="F1171" s="93">
        <v>3</v>
      </c>
      <c r="G1171" s="8">
        <v>8</v>
      </c>
      <c r="H1171" s="94">
        <v>2</v>
      </c>
      <c r="I1171" s="101"/>
      <c r="J1171" s="102"/>
      <c r="K1171" s="118"/>
    </row>
    <row r="1172" spans="1:11" x14ac:dyDescent="0.2">
      <c r="A1172" s="13" t="s">
        <v>2476</v>
      </c>
      <c r="B1172" s="74">
        <v>702</v>
      </c>
      <c r="C1172" s="133"/>
      <c r="D1172" s="37"/>
      <c r="E1172" s="87"/>
      <c r="F1172" s="93">
        <v>3</v>
      </c>
      <c r="G1172" s="8">
        <v>8</v>
      </c>
      <c r="H1172" s="94">
        <v>2</v>
      </c>
      <c r="I1172" s="101"/>
      <c r="J1172" s="102"/>
      <c r="K1172" s="118"/>
    </row>
    <row r="1173" spans="1:11" x14ac:dyDescent="0.2">
      <c r="A1173" s="13" t="s">
        <v>2477</v>
      </c>
      <c r="B1173" s="74">
        <v>418</v>
      </c>
      <c r="C1173" s="133"/>
      <c r="D1173" s="37"/>
      <c r="E1173" s="87"/>
      <c r="F1173" s="93">
        <v>3</v>
      </c>
      <c r="G1173" s="8">
        <v>8</v>
      </c>
      <c r="H1173" s="94">
        <v>2</v>
      </c>
      <c r="I1173" s="101"/>
      <c r="J1173" s="102"/>
      <c r="K1173" s="118"/>
    </row>
    <row r="1174" spans="1:11" x14ac:dyDescent="0.2">
      <c r="A1174" s="13" t="s">
        <v>2478</v>
      </c>
      <c r="B1174" s="74">
        <v>215</v>
      </c>
      <c r="C1174" s="133"/>
      <c r="D1174" s="37"/>
      <c r="E1174" s="87"/>
      <c r="F1174" s="93">
        <v>3</v>
      </c>
      <c r="G1174" s="8">
        <v>8</v>
      </c>
      <c r="H1174" s="94">
        <v>2</v>
      </c>
      <c r="I1174" s="101"/>
      <c r="J1174" s="102"/>
      <c r="K1174" s="118"/>
    </row>
    <row r="1175" spans="1:11" x14ac:dyDescent="0.2">
      <c r="A1175" s="13" t="s">
        <v>2479</v>
      </c>
      <c r="B1175" s="74">
        <v>513</v>
      </c>
      <c r="C1175" s="133"/>
      <c r="D1175" s="37"/>
      <c r="E1175" s="87"/>
      <c r="F1175" s="93">
        <v>3</v>
      </c>
      <c r="G1175" s="8">
        <v>8</v>
      </c>
      <c r="H1175" s="94">
        <v>2</v>
      </c>
      <c r="I1175" s="101"/>
      <c r="J1175" s="102"/>
      <c r="K1175" s="118"/>
    </row>
    <row r="1176" spans="1:11" x14ac:dyDescent="0.2">
      <c r="A1176" s="13" t="s">
        <v>2480</v>
      </c>
      <c r="B1176" s="74">
        <v>1690</v>
      </c>
      <c r="C1176" s="133"/>
      <c r="D1176" s="37"/>
      <c r="E1176" s="87"/>
      <c r="F1176" s="93">
        <v>3</v>
      </c>
      <c r="G1176" s="8">
        <v>8</v>
      </c>
      <c r="H1176" s="94">
        <v>2</v>
      </c>
      <c r="I1176" s="101"/>
      <c r="J1176" s="102"/>
      <c r="K1176" s="118"/>
    </row>
    <row r="1177" spans="1:11" x14ac:dyDescent="0.2">
      <c r="A1177" s="20" t="s">
        <v>22</v>
      </c>
      <c r="B1177" s="73">
        <v>184</v>
      </c>
      <c r="C1177" s="134">
        <v>1</v>
      </c>
      <c r="D1177" s="32">
        <v>3</v>
      </c>
      <c r="E1177" s="84"/>
      <c r="F1177" s="91"/>
      <c r="H1177" s="94"/>
      <c r="I1177" s="99"/>
      <c r="J1177" s="100"/>
      <c r="K1177" s="115"/>
    </row>
    <row r="1178" spans="1:11" x14ac:dyDescent="0.2">
      <c r="A1178" s="13" t="s">
        <v>2481</v>
      </c>
      <c r="B1178" s="74">
        <v>184</v>
      </c>
      <c r="C1178" s="133"/>
      <c r="D1178" s="37"/>
      <c r="E1178" s="87"/>
      <c r="F1178" s="93">
        <v>1</v>
      </c>
      <c r="G1178" s="8">
        <v>3</v>
      </c>
      <c r="H1178" s="94">
        <v>1</v>
      </c>
      <c r="I1178" s="101"/>
      <c r="J1178" s="102"/>
      <c r="K1178" s="118"/>
    </row>
    <row r="1179" spans="1:11" x14ac:dyDescent="0.2">
      <c r="A1179" s="20" t="s">
        <v>23</v>
      </c>
      <c r="B1179" s="73">
        <v>7937</v>
      </c>
      <c r="C1179" s="134">
        <v>10</v>
      </c>
      <c r="D1179" s="32">
        <v>25</v>
      </c>
      <c r="E1179" s="84"/>
      <c r="F1179" s="91"/>
      <c r="H1179" s="94"/>
      <c r="I1179" s="99"/>
      <c r="J1179" s="100"/>
      <c r="K1179" s="115"/>
    </row>
    <row r="1180" spans="1:11" x14ac:dyDescent="0.2">
      <c r="A1180" s="13" t="s">
        <v>2482</v>
      </c>
      <c r="B1180" s="74">
        <v>5181</v>
      </c>
      <c r="C1180" s="133"/>
      <c r="D1180" s="37"/>
      <c r="E1180" s="87"/>
      <c r="F1180" s="93">
        <v>5</v>
      </c>
      <c r="G1180" s="8">
        <v>13</v>
      </c>
      <c r="H1180" s="94">
        <v>2</v>
      </c>
      <c r="I1180" s="101"/>
      <c r="J1180" s="102"/>
      <c r="K1180" s="118"/>
    </row>
    <row r="1181" spans="1:11" x14ac:dyDescent="0.2">
      <c r="A1181" s="13" t="s">
        <v>2483</v>
      </c>
      <c r="B1181" s="74">
        <v>825</v>
      </c>
      <c r="C1181" s="133"/>
      <c r="D1181" s="37"/>
      <c r="E1181" s="87"/>
      <c r="F1181" s="93">
        <v>3</v>
      </c>
      <c r="G1181" s="8">
        <v>8</v>
      </c>
      <c r="H1181" s="94">
        <v>2</v>
      </c>
      <c r="I1181" s="101"/>
      <c r="J1181" s="102"/>
      <c r="K1181" s="118"/>
    </row>
    <row r="1182" spans="1:11" x14ac:dyDescent="0.2">
      <c r="A1182" s="13" t="s">
        <v>2484</v>
      </c>
      <c r="B1182" s="74">
        <v>324</v>
      </c>
      <c r="C1182" s="133"/>
      <c r="D1182" s="37"/>
      <c r="E1182" s="87"/>
      <c r="F1182" s="93">
        <v>3</v>
      </c>
      <c r="G1182" s="8">
        <v>8</v>
      </c>
      <c r="H1182" s="94">
        <v>2</v>
      </c>
      <c r="I1182" s="101"/>
      <c r="J1182" s="102"/>
      <c r="K1182" s="118"/>
    </row>
    <row r="1183" spans="1:11" x14ac:dyDescent="0.2">
      <c r="A1183" s="13" t="s">
        <v>2485</v>
      </c>
      <c r="B1183" s="74">
        <v>315</v>
      </c>
      <c r="C1183" s="133"/>
      <c r="D1183" s="37"/>
      <c r="E1183" s="87"/>
      <c r="F1183" s="93">
        <v>3</v>
      </c>
      <c r="G1183" s="8">
        <v>8</v>
      </c>
      <c r="H1183" s="94">
        <v>2</v>
      </c>
      <c r="I1183" s="101"/>
      <c r="J1183" s="102"/>
      <c r="K1183" s="118"/>
    </row>
    <row r="1184" spans="1:11" x14ac:dyDescent="0.2">
      <c r="A1184" s="13" t="s">
        <v>2486</v>
      </c>
      <c r="B1184" s="74">
        <v>783</v>
      </c>
      <c r="C1184" s="133"/>
      <c r="D1184" s="37"/>
      <c r="E1184" s="87"/>
      <c r="F1184" s="93">
        <v>3</v>
      </c>
      <c r="G1184" s="8">
        <v>8</v>
      </c>
      <c r="H1184" s="94">
        <v>2</v>
      </c>
      <c r="I1184" s="101"/>
      <c r="J1184" s="102"/>
      <c r="K1184" s="118"/>
    </row>
    <row r="1185" spans="1:11" x14ac:dyDescent="0.2">
      <c r="A1185" s="13" t="s">
        <v>2487</v>
      </c>
      <c r="B1185" s="74">
        <v>509</v>
      </c>
      <c r="C1185" s="133"/>
      <c r="D1185" s="37"/>
      <c r="E1185" s="87"/>
      <c r="F1185" s="93">
        <v>3</v>
      </c>
      <c r="G1185" s="8">
        <v>8</v>
      </c>
      <c r="H1185" s="94">
        <v>2</v>
      </c>
      <c r="I1185" s="101"/>
      <c r="J1185" s="102"/>
      <c r="K1185" s="118"/>
    </row>
    <row r="1186" spans="1:11" x14ac:dyDescent="0.2">
      <c r="A1186" s="11" t="s">
        <v>799</v>
      </c>
      <c r="B1186" s="72">
        <v>102085</v>
      </c>
      <c r="C1186" s="135"/>
      <c r="D1186" s="37"/>
      <c r="E1186" s="87"/>
      <c r="F1186" s="92"/>
      <c r="H1186" s="94"/>
      <c r="I1186" s="97"/>
      <c r="J1186" s="98"/>
      <c r="K1186" s="113"/>
    </row>
    <row r="1187" spans="1:11" ht="31.5" x14ac:dyDescent="0.2">
      <c r="A1187" s="22" t="s">
        <v>800</v>
      </c>
      <c r="B1187" s="73">
        <v>16964</v>
      </c>
      <c r="C1187" s="134">
        <v>25</v>
      </c>
      <c r="D1187" s="36">
        <f>SUM(D1188:D1198)</f>
        <v>63</v>
      </c>
      <c r="E1187" s="88">
        <v>4</v>
      </c>
      <c r="F1187" s="91">
        <f>SUM(F1189:F1206)</f>
        <v>54</v>
      </c>
      <c r="G1187" s="24">
        <f>SUM(G1189:G1206)</f>
        <v>143</v>
      </c>
      <c r="H1187" s="84"/>
      <c r="I1187" s="99">
        <f>(C1187+F1187+1)*0.4</f>
        <v>32</v>
      </c>
      <c r="J1187" s="100">
        <f>(D1187+G1187+1)*0.4</f>
        <v>82.800000000000011</v>
      </c>
      <c r="K1187" s="115">
        <f>16*0.6</f>
        <v>9.6</v>
      </c>
    </row>
    <row r="1188" spans="1:11" x14ac:dyDescent="0.2">
      <c r="A1188" s="20" t="s">
        <v>801</v>
      </c>
      <c r="B1188" s="73">
        <v>5564</v>
      </c>
      <c r="C1188" s="134">
        <v>8</v>
      </c>
      <c r="D1188" s="32">
        <v>20</v>
      </c>
      <c r="E1188" s="84"/>
      <c r="F1188" s="91"/>
      <c r="H1188" s="94"/>
      <c r="I1188" s="99"/>
      <c r="J1188" s="100"/>
      <c r="K1188" s="115"/>
    </row>
    <row r="1189" spans="1:11" x14ac:dyDescent="0.2">
      <c r="A1189" s="13" t="s">
        <v>2488</v>
      </c>
      <c r="B1189" s="74">
        <v>2159</v>
      </c>
      <c r="C1189" s="133"/>
      <c r="D1189" s="37"/>
      <c r="E1189" s="87"/>
      <c r="F1189" s="93">
        <v>5</v>
      </c>
      <c r="G1189" s="8">
        <v>13</v>
      </c>
      <c r="H1189" s="94">
        <v>2</v>
      </c>
      <c r="I1189" s="101"/>
      <c r="J1189" s="102"/>
      <c r="K1189" s="118"/>
    </row>
    <row r="1190" spans="1:11" x14ac:dyDescent="0.2">
      <c r="A1190" s="13" t="s">
        <v>2489</v>
      </c>
      <c r="B1190" s="74">
        <v>539</v>
      </c>
      <c r="C1190" s="133"/>
      <c r="D1190" s="37"/>
      <c r="E1190" s="87"/>
      <c r="F1190" s="93">
        <v>3</v>
      </c>
      <c r="G1190" s="8">
        <v>8</v>
      </c>
      <c r="H1190" s="94">
        <v>2</v>
      </c>
      <c r="I1190" s="101"/>
      <c r="J1190" s="102"/>
      <c r="K1190" s="118"/>
    </row>
    <row r="1191" spans="1:11" x14ac:dyDescent="0.2">
      <c r="A1191" s="13" t="s">
        <v>1497</v>
      </c>
      <c r="B1191" s="74">
        <v>696</v>
      </c>
      <c r="C1191" s="133"/>
      <c r="D1191" s="37"/>
      <c r="E1191" s="87"/>
      <c r="F1191" s="93">
        <v>3</v>
      </c>
      <c r="G1191" s="8">
        <v>8</v>
      </c>
      <c r="H1191" s="94">
        <v>2</v>
      </c>
      <c r="I1191" s="101"/>
      <c r="J1191" s="102"/>
      <c r="K1191" s="118"/>
    </row>
    <row r="1192" spans="1:11" x14ac:dyDescent="0.2">
      <c r="A1192" s="13" t="s">
        <v>1845</v>
      </c>
      <c r="B1192" s="74">
        <v>1262</v>
      </c>
      <c r="C1192" s="133"/>
      <c r="D1192" s="37"/>
      <c r="E1192" s="87"/>
      <c r="F1192" s="93">
        <v>3</v>
      </c>
      <c r="G1192" s="8">
        <v>8</v>
      </c>
      <c r="H1192" s="94">
        <v>2</v>
      </c>
      <c r="I1192" s="101"/>
      <c r="J1192" s="102"/>
      <c r="K1192" s="118"/>
    </row>
    <row r="1193" spans="1:11" x14ac:dyDescent="0.2">
      <c r="A1193" s="13" t="s">
        <v>2490</v>
      </c>
      <c r="B1193" s="74">
        <v>908</v>
      </c>
      <c r="C1193" s="133"/>
      <c r="D1193" s="37"/>
      <c r="E1193" s="87"/>
      <c r="F1193" s="93">
        <v>3</v>
      </c>
      <c r="G1193" s="8">
        <v>8</v>
      </c>
      <c r="H1193" s="94">
        <v>2</v>
      </c>
      <c r="I1193" s="101"/>
      <c r="J1193" s="102"/>
      <c r="K1193" s="118"/>
    </row>
    <row r="1194" spans="1:11" x14ac:dyDescent="0.2">
      <c r="A1194" s="20" t="s">
        <v>1003</v>
      </c>
      <c r="B1194" s="73">
        <v>3126</v>
      </c>
      <c r="C1194" s="134">
        <v>5</v>
      </c>
      <c r="D1194" s="32">
        <v>13</v>
      </c>
      <c r="E1194" s="84"/>
      <c r="F1194" s="91"/>
      <c r="H1194" s="94"/>
      <c r="I1194" s="99"/>
      <c r="J1194" s="100"/>
      <c r="K1194" s="115"/>
    </row>
    <row r="1195" spans="1:11" x14ac:dyDescent="0.2">
      <c r="A1195" s="13" t="s">
        <v>2491</v>
      </c>
      <c r="B1195" s="74">
        <v>2367</v>
      </c>
      <c r="C1195" s="133"/>
      <c r="D1195" s="37"/>
      <c r="E1195" s="87"/>
      <c r="F1195" s="93">
        <v>5</v>
      </c>
      <c r="G1195" s="8">
        <v>13</v>
      </c>
      <c r="H1195" s="94">
        <v>2</v>
      </c>
      <c r="I1195" s="101"/>
      <c r="J1195" s="102"/>
      <c r="K1195" s="118"/>
    </row>
    <row r="1196" spans="1:11" x14ac:dyDescent="0.2">
      <c r="A1196" s="13" t="s">
        <v>2492</v>
      </c>
      <c r="B1196" s="74">
        <v>475</v>
      </c>
      <c r="C1196" s="133"/>
      <c r="D1196" s="37"/>
      <c r="E1196" s="87"/>
      <c r="F1196" s="93">
        <v>3</v>
      </c>
      <c r="G1196" s="8">
        <v>8</v>
      </c>
      <c r="H1196" s="94">
        <v>2</v>
      </c>
      <c r="I1196" s="101"/>
      <c r="J1196" s="102"/>
      <c r="K1196" s="118"/>
    </row>
    <row r="1197" spans="1:11" x14ac:dyDescent="0.2">
      <c r="A1197" s="13" t="s">
        <v>2493</v>
      </c>
      <c r="B1197" s="74">
        <v>284</v>
      </c>
      <c r="C1197" s="133"/>
      <c r="D1197" s="37"/>
      <c r="E1197" s="87"/>
      <c r="F1197" s="93">
        <v>3</v>
      </c>
      <c r="G1197" s="8">
        <v>8</v>
      </c>
      <c r="H1197" s="94">
        <v>2</v>
      </c>
      <c r="I1197" s="101"/>
      <c r="J1197" s="102"/>
      <c r="K1197" s="118"/>
    </row>
    <row r="1198" spans="1:11" ht="31.5" x14ac:dyDescent="0.2">
      <c r="A1198" s="20" t="s">
        <v>1333</v>
      </c>
      <c r="B1198" s="73">
        <v>8274</v>
      </c>
      <c r="C1198" s="134">
        <v>12</v>
      </c>
      <c r="D1198" s="32">
        <v>30</v>
      </c>
      <c r="E1198" s="84"/>
      <c r="F1198" s="91"/>
      <c r="H1198" s="94"/>
      <c r="I1198" s="99"/>
      <c r="J1198" s="100"/>
      <c r="K1198" s="115"/>
    </row>
    <row r="1199" spans="1:11" x14ac:dyDescent="0.2">
      <c r="A1199" s="13" t="s">
        <v>2494</v>
      </c>
      <c r="B1199" s="74">
        <v>521</v>
      </c>
      <c r="C1199" s="133"/>
      <c r="D1199" s="37"/>
      <c r="E1199" s="87"/>
      <c r="F1199" s="93">
        <v>3</v>
      </c>
      <c r="G1199" s="8">
        <v>8</v>
      </c>
      <c r="H1199" s="94">
        <v>2</v>
      </c>
      <c r="I1199" s="101"/>
      <c r="J1199" s="102"/>
      <c r="K1199" s="118"/>
    </row>
    <row r="1200" spans="1:11" x14ac:dyDescent="0.2">
      <c r="A1200" s="13" t="s">
        <v>2495</v>
      </c>
      <c r="B1200" s="74">
        <v>3208</v>
      </c>
      <c r="C1200" s="133"/>
      <c r="D1200" s="37"/>
      <c r="E1200" s="87"/>
      <c r="F1200" s="93">
        <v>5</v>
      </c>
      <c r="G1200" s="8">
        <v>13</v>
      </c>
      <c r="H1200" s="94">
        <v>2</v>
      </c>
      <c r="I1200" s="101"/>
      <c r="J1200" s="102"/>
      <c r="K1200" s="118"/>
    </row>
    <row r="1201" spans="1:11" x14ac:dyDescent="0.2">
      <c r="A1201" s="13" t="s">
        <v>2496</v>
      </c>
      <c r="B1201" s="74">
        <v>1192</v>
      </c>
      <c r="C1201" s="133"/>
      <c r="D1201" s="37"/>
      <c r="E1201" s="87"/>
      <c r="F1201" s="93">
        <v>3</v>
      </c>
      <c r="G1201" s="8">
        <v>8</v>
      </c>
      <c r="H1201" s="94">
        <v>2</v>
      </c>
      <c r="I1201" s="101"/>
      <c r="J1201" s="102"/>
      <c r="K1201" s="118"/>
    </row>
    <row r="1202" spans="1:11" x14ac:dyDescent="0.2">
      <c r="A1202" s="13" t="s">
        <v>2497</v>
      </c>
      <c r="B1202" s="74">
        <v>638</v>
      </c>
      <c r="C1202" s="133"/>
      <c r="D1202" s="37"/>
      <c r="E1202" s="87"/>
      <c r="F1202" s="93">
        <v>3</v>
      </c>
      <c r="G1202" s="8">
        <v>8</v>
      </c>
      <c r="H1202" s="94">
        <v>2</v>
      </c>
      <c r="I1202" s="101"/>
      <c r="J1202" s="102"/>
      <c r="K1202" s="118"/>
    </row>
    <row r="1203" spans="1:11" x14ac:dyDescent="0.2">
      <c r="A1203" s="13" t="s">
        <v>2498</v>
      </c>
      <c r="B1203" s="74">
        <v>801</v>
      </c>
      <c r="C1203" s="133"/>
      <c r="D1203" s="37"/>
      <c r="E1203" s="87"/>
      <c r="F1203" s="93">
        <v>3</v>
      </c>
      <c r="G1203" s="8">
        <v>8</v>
      </c>
      <c r="H1203" s="94">
        <v>2</v>
      </c>
      <c r="I1203" s="101"/>
      <c r="J1203" s="102"/>
      <c r="K1203" s="118"/>
    </row>
    <row r="1204" spans="1:11" x14ac:dyDescent="0.2">
      <c r="A1204" s="13" t="s">
        <v>2499</v>
      </c>
      <c r="B1204" s="74">
        <v>373</v>
      </c>
      <c r="C1204" s="133"/>
      <c r="D1204" s="37"/>
      <c r="E1204" s="87"/>
      <c r="F1204" s="93">
        <v>3</v>
      </c>
      <c r="G1204" s="8">
        <v>8</v>
      </c>
      <c r="H1204" s="94">
        <v>2</v>
      </c>
      <c r="I1204" s="101"/>
      <c r="J1204" s="102"/>
      <c r="K1204" s="118"/>
    </row>
    <row r="1205" spans="1:11" x14ac:dyDescent="0.2">
      <c r="A1205" s="13" t="s">
        <v>2500</v>
      </c>
      <c r="B1205" s="74">
        <v>549</v>
      </c>
      <c r="C1205" s="133"/>
      <c r="D1205" s="37"/>
      <c r="E1205" s="87"/>
      <c r="F1205" s="93">
        <v>3</v>
      </c>
      <c r="G1205" s="8">
        <v>8</v>
      </c>
      <c r="H1205" s="94">
        <v>2</v>
      </c>
      <c r="I1205" s="101"/>
      <c r="J1205" s="102"/>
      <c r="K1205" s="118"/>
    </row>
    <row r="1206" spans="1:11" x14ac:dyDescent="0.2">
      <c r="A1206" s="13" t="s">
        <v>2501</v>
      </c>
      <c r="B1206" s="74">
        <v>992</v>
      </c>
      <c r="C1206" s="133"/>
      <c r="D1206" s="37"/>
      <c r="E1206" s="87"/>
      <c r="F1206" s="93">
        <v>3</v>
      </c>
      <c r="G1206" s="8">
        <v>8</v>
      </c>
      <c r="H1206" s="94">
        <v>2</v>
      </c>
      <c r="I1206" s="101"/>
      <c r="J1206" s="102"/>
      <c r="K1206" s="118"/>
    </row>
    <row r="1207" spans="1:11" x14ac:dyDescent="0.2">
      <c r="A1207" s="22" t="s">
        <v>850</v>
      </c>
      <c r="B1207" s="73">
        <v>16861</v>
      </c>
      <c r="C1207" s="134">
        <v>25</v>
      </c>
      <c r="D1207" s="36">
        <f>SUM(D1208:D1217)</f>
        <v>63</v>
      </c>
      <c r="E1207" s="88">
        <v>4</v>
      </c>
      <c r="F1207" s="91">
        <f>SUM(F1209:F1223)</f>
        <v>48</v>
      </c>
      <c r="G1207" s="24">
        <f>SUM(G1209:G1223)</f>
        <v>127</v>
      </c>
      <c r="H1207" s="84"/>
      <c r="I1207" s="99">
        <f>(C1207+F1207+1)*0.4</f>
        <v>29.6</v>
      </c>
      <c r="J1207" s="100">
        <f>(D1207+G1207+1)*0.4</f>
        <v>76.400000000000006</v>
      </c>
      <c r="K1207" s="115">
        <f>14*0.6</f>
        <v>8.4</v>
      </c>
    </row>
    <row r="1208" spans="1:11" x14ac:dyDescent="0.2">
      <c r="A1208" s="20" t="s">
        <v>851</v>
      </c>
      <c r="B1208" s="73">
        <v>10526</v>
      </c>
      <c r="C1208" s="134">
        <v>16</v>
      </c>
      <c r="D1208" s="32">
        <v>40</v>
      </c>
      <c r="E1208" s="84"/>
      <c r="F1208" s="91"/>
      <c r="H1208" s="94"/>
      <c r="I1208" s="99"/>
      <c r="J1208" s="100"/>
      <c r="K1208" s="115"/>
    </row>
    <row r="1209" spans="1:11" x14ac:dyDescent="0.2">
      <c r="A1209" s="13" t="s">
        <v>2502</v>
      </c>
      <c r="B1209" s="74">
        <v>3158</v>
      </c>
      <c r="C1209" s="133"/>
      <c r="D1209" s="37"/>
      <c r="E1209" s="87"/>
      <c r="F1209" s="93">
        <v>5</v>
      </c>
      <c r="G1209" s="8">
        <v>13</v>
      </c>
      <c r="H1209" s="94">
        <v>2</v>
      </c>
      <c r="I1209" s="101"/>
      <c r="J1209" s="102"/>
      <c r="K1209" s="118"/>
    </row>
    <row r="1210" spans="1:11" x14ac:dyDescent="0.2">
      <c r="A1210" s="13" t="s">
        <v>2503</v>
      </c>
      <c r="B1210" s="74">
        <v>2179</v>
      </c>
      <c r="C1210" s="133"/>
      <c r="D1210" s="37"/>
      <c r="E1210" s="87"/>
      <c r="F1210" s="93">
        <v>5</v>
      </c>
      <c r="G1210" s="8">
        <v>13</v>
      </c>
      <c r="H1210" s="94">
        <v>2</v>
      </c>
      <c r="I1210" s="101"/>
      <c r="J1210" s="102"/>
      <c r="K1210" s="118"/>
    </row>
    <row r="1211" spans="1:11" x14ac:dyDescent="0.2">
      <c r="A1211" s="13" t="s">
        <v>2504</v>
      </c>
      <c r="B1211" s="74">
        <v>1178</v>
      </c>
      <c r="C1211" s="133"/>
      <c r="D1211" s="37"/>
      <c r="E1211" s="87"/>
      <c r="F1211" s="93">
        <v>3</v>
      </c>
      <c r="G1211" s="8">
        <v>8</v>
      </c>
      <c r="H1211" s="94">
        <v>2</v>
      </c>
      <c r="I1211" s="101"/>
      <c r="J1211" s="102"/>
      <c r="K1211" s="118"/>
    </row>
    <row r="1212" spans="1:11" x14ac:dyDescent="0.2">
      <c r="A1212" s="13" t="s">
        <v>2505</v>
      </c>
      <c r="B1212" s="74">
        <v>753</v>
      </c>
      <c r="C1212" s="133"/>
      <c r="D1212" s="37"/>
      <c r="E1212" s="87"/>
      <c r="F1212" s="93">
        <v>3</v>
      </c>
      <c r="G1212" s="8">
        <v>8</v>
      </c>
      <c r="H1212" s="94">
        <v>2</v>
      </c>
      <c r="I1212" s="101"/>
      <c r="J1212" s="102"/>
      <c r="K1212" s="118"/>
    </row>
    <row r="1213" spans="1:11" x14ac:dyDescent="0.2">
      <c r="A1213" s="13" t="s">
        <v>1356</v>
      </c>
      <c r="B1213" s="74">
        <v>1236</v>
      </c>
      <c r="C1213" s="133"/>
      <c r="D1213" s="37"/>
      <c r="E1213" s="87"/>
      <c r="F1213" s="93">
        <v>3</v>
      </c>
      <c r="G1213" s="8">
        <v>8</v>
      </c>
      <c r="H1213" s="94">
        <v>2</v>
      </c>
      <c r="I1213" s="101"/>
      <c r="J1213" s="102"/>
      <c r="K1213" s="118"/>
    </row>
    <row r="1214" spans="1:11" x14ac:dyDescent="0.2">
      <c r="A1214" s="13" t="s">
        <v>2506</v>
      </c>
      <c r="B1214" s="74">
        <v>373</v>
      </c>
      <c r="C1214" s="133"/>
      <c r="D1214" s="37"/>
      <c r="E1214" s="87"/>
      <c r="F1214" s="93">
        <v>3</v>
      </c>
      <c r="G1214" s="8">
        <v>8</v>
      </c>
      <c r="H1214" s="94">
        <v>2</v>
      </c>
      <c r="I1214" s="101"/>
      <c r="J1214" s="102"/>
      <c r="K1214" s="118"/>
    </row>
    <row r="1215" spans="1:11" x14ac:dyDescent="0.2">
      <c r="A1215" s="13" t="s">
        <v>2507</v>
      </c>
      <c r="B1215" s="74">
        <v>652</v>
      </c>
      <c r="C1215" s="133"/>
      <c r="D1215" s="37"/>
      <c r="E1215" s="87"/>
      <c r="F1215" s="93">
        <v>3</v>
      </c>
      <c r="G1215" s="8">
        <v>8</v>
      </c>
      <c r="H1215" s="94">
        <v>2</v>
      </c>
      <c r="I1215" s="101"/>
      <c r="J1215" s="102"/>
      <c r="K1215" s="118"/>
    </row>
    <row r="1216" spans="1:11" x14ac:dyDescent="0.2">
      <c r="A1216" s="13" t="s">
        <v>2508</v>
      </c>
      <c r="B1216" s="74">
        <v>997</v>
      </c>
      <c r="C1216" s="133"/>
      <c r="D1216" s="37"/>
      <c r="E1216" s="87"/>
      <c r="F1216" s="93">
        <v>3</v>
      </c>
      <c r="G1216" s="8">
        <v>8</v>
      </c>
      <c r="H1216" s="94">
        <v>2</v>
      </c>
      <c r="I1216" s="101"/>
      <c r="J1216" s="102"/>
      <c r="K1216" s="118"/>
    </row>
    <row r="1217" spans="1:11" x14ac:dyDescent="0.2">
      <c r="A1217" s="20" t="s">
        <v>1012</v>
      </c>
      <c r="B1217" s="73">
        <v>6335</v>
      </c>
      <c r="C1217" s="134">
        <v>9</v>
      </c>
      <c r="D1217" s="32">
        <v>23</v>
      </c>
      <c r="E1217" s="84"/>
      <c r="F1217" s="91"/>
      <c r="H1217" s="94"/>
      <c r="I1217" s="99"/>
      <c r="J1217" s="100"/>
      <c r="K1217" s="115"/>
    </row>
    <row r="1218" spans="1:11" x14ac:dyDescent="0.2">
      <c r="A1218" s="13" t="s">
        <v>2509</v>
      </c>
      <c r="B1218" s="74">
        <v>2228</v>
      </c>
      <c r="C1218" s="133"/>
      <c r="D1218" s="37"/>
      <c r="E1218" s="87"/>
      <c r="F1218" s="93">
        <v>5</v>
      </c>
      <c r="G1218" s="8">
        <v>13</v>
      </c>
      <c r="H1218" s="94">
        <v>2</v>
      </c>
      <c r="I1218" s="101"/>
      <c r="J1218" s="102"/>
      <c r="K1218" s="118"/>
    </row>
    <row r="1219" spans="1:11" x14ac:dyDescent="0.2">
      <c r="A1219" s="13" t="s">
        <v>1630</v>
      </c>
      <c r="B1219" s="74">
        <v>360</v>
      </c>
      <c r="C1219" s="133"/>
      <c r="D1219" s="37"/>
      <c r="E1219" s="87"/>
      <c r="F1219" s="93">
        <v>3</v>
      </c>
      <c r="G1219" s="8">
        <v>8</v>
      </c>
      <c r="H1219" s="94">
        <v>2</v>
      </c>
      <c r="I1219" s="101"/>
      <c r="J1219" s="102"/>
      <c r="K1219" s="118"/>
    </row>
    <row r="1220" spans="1:11" x14ac:dyDescent="0.2">
      <c r="A1220" s="13" t="s">
        <v>2510</v>
      </c>
      <c r="B1220" s="74">
        <v>718</v>
      </c>
      <c r="C1220" s="133"/>
      <c r="D1220" s="37"/>
      <c r="E1220" s="87"/>
      <c r="F1220" s="93">
        <v>3</v>
      </c>
      <c r="G1220" s="8">
        <v>8</v>
      </c>
      <c r="H1220" s="94">
        <v>2</v>
      </c>
      <c r="I1220" s="101"/>
      <c r="J1220" s="102"/>
      <c r="K1220" s="118"/>
    </row>
    <row r="1221" spans="1:11" x14ac:dyDescent="0.2">
      <c r="A1221" s="13" t="s">
        <v>1732</v>
      </c>
      <c r="B1221" s="74">
        <v>852</v>
      </c>
      <c r="C1221" s="133"/>
      <c r="D1221" s="37"/>
      <c r="E1221" s="87"/>
      <c r="F1221" s="93">
        <v>3</v>
      </c>
      <c r="G1221" s="8">
        <v>8</v>
      </c>
      <c r="H1221" s="94">
        <v>2</v>
      </c>
      <c r="I1221" s="101"/>
      <c r="J1221" s="102"/>
      <c r="K1221" s="118"/>
    </row>
    <row r="1222" spans="1:11" x14ac:dyDescent="0.2">
      <c r="A1222" s="13" t="s">
        <v>2511</v>
      </c>
      <c r="B1222" s="74">
        <v>1239</v>
      </c>
      <c r="C1222" s="133"/>
      <c r="D1222" s="37"/>
      <c r="E1222" s="87"/>
      <c r="F1222" s="93">
        <v>3</v>
      </c>
      <c r="G1222" s="8">
        <v>8</v>
      </c>
      <c r="H1222" s="94">
        <v>2</v>
      </c>
      <c r="I1222" s="101"/>
      <c r="J1222" s="102"/>
      <c r="K1222" s="118"/>
    </row>
    <row r="1223" spans="1:11" x14ac:dyDescent="0.2">
      <c r="A1223" s="13" t="s">
        <v>2512</v>
      </c>
      <c r="B1223" s="74">
        <v>938</v>
      </c>
      <c r="C1223" s="133"/>
      <c r="D1223" s="37"/>
      <c r="E1223" s="87"/>
      <c r="F1223" s="93">
        <v>3</v>
      </c>
      <c r="G1223" s="8">
        <v>8</v>
      </c>
      <c r="H1223" s="94">
        <v>2</v>
      </c>
      <c r="I1223" s="101"/>
      <c r="J1223" s="102"/>
      <c r="K1223" s="118"/>
    </row>
    <row r="1224" spans="1:11" ht="31.5" x14ac:dyDescent="0.2">
      <c r="A1224" s="22" t="s">
        <v>26</v>
      </c>
      <c r="B1224" s="73">
        <v>34829</v>
      </c>
      <c r="C1224" s="134">
        <v>29</v>
      </c>
      <c r="D1224" s="36">
        <f>SUM(D1225:D1241)</f>
        <v>73</v>
      </c>
      <c r="E1224" s="88">
        <v>4</v>
      </c>
      <c r="F1224" s="91">
        <f>SUM(F1226:F1247)</f>
        <v>72</v>
      </c>
      <c r="G1224" s="24">
        <f>SUM(G1226:G1247)</f>
        <v>190</v>
      </c>
      <c r="H1224" s="84"/>
      <c r="I1224" s="99">
        <f>(C1224+F1224+1)*0.4</f>
        <v>40.800000000000004</v>
      </c>
      <c r="J1224" s="100">
        <f>(D1224+G1224+1)*0.4</f>
        <v>105.60000000000001</v>
      </c>
      <c r="K1224" s="115">
        <f>20*0.6</f>
        <v>12</v>
      </c>
    </row>
    <row r="1225" spans="1:11" x14ac:dyDescent="0.2">
      <c r="A1225" s="20" t="s">
        <v>27</v>
      </c>
      <c r="B1225" s="73">
        <v>10144</v>
      </c>
      <c r="C1225" s="134">
        <v>8</v>
      </c>
      <c r="D1225" s="32">
        <v>20</v>
      </c>
      <c r="E1225" s="84"/>
      <c r="F1225" s="91"/>
      <c r="H1225" s="94"/>
      <c r="I1225" s="99"/>
      <c r="J1225" s="100"/>
      <c r="K1225" s="115"/>
    </row>
    <row r="1226" spans="1:11" x14ac:dyDescent="0.2">
      <c r="A1226" s="13" t="s">
        <v>2513</v>
      </c>
      <c r="B1226" s="74">
        <v>6128</v>
      </c>
      <c r="C1226" s="133"/>
      <c r="D1226" s="37"/>
      <c r="E1226" s="87"/>
      <c r="F1226" s="93">
        <v>5</v>
      </c>
      <c r="G1226" s="8">
        <v>13</v>
      </c>
      <c r="H1226" s="94">
        <v>2</v>
      </c>
      <c r="I1226" s="101"/>
      <c r="J1226" s="102"/>
      <c r="K1226" s="118"/>
    </row>
    <row r="1227" spans="1:11" x14ac:dyDescent="0.2">
      <c r="A1227" s="13" t="s">
        <v>2126</v>
      </c>
      <c r="B1227" s="74">
        <v>1196</v>
      </c>
      <c r="C1227" s="133"/>
      <c r="D1227" s="37"/>
      <c r="E1227" s="87"/>
      <c r="F1227" s="93">
        <v>3</v>
      </c>
      <c r="G1227" s="8">
        <v>8</v>
      </c>
      <c r="H1227" s="94">
        <v>2</v>
      </c>
      <c r="I1227" s="101"/>
      <c r="J1227" s="102"/>
      <c r="K1227" s="118"/>
    </row>
    <row r="1228" spans="1:11" x14ac:dyDescent="0.2">
      <c r="A1228" s="13" t="s">
        <v>2514</v>
      </c>
      <c r="B1228" s="74">
        <v>1094</v>
      </c>
      <c r="C1228" s="133"/>
      <c r="D1228" s="37"/>
      <c r="E1228" s="87"/>
      <c r="F1228" s="93">
        <v>3</v>
      </c>
      <c r="G1228" s="8">
        <v>8</v>
      </c>
      <c r="H1228" s="94">
        <v>2</v>
      </c>
      <c r="I1228" s="101"/>
      <c r="J1228" s="102"/>
      <c r="K1228" s="118"/>
    </row>
    <row r="1229" spans="1:11" x14ac:dyDescent="0.2">
      <c r="A1229" s="13" t="s">
        <v>2515</v>
      </c>
      <c r="B1229" s="74">
        <v>444</v>
      </c>
      <c r="C1229" s="133"/>
      <c r="D1229" s="37"/>
      <c r="E1229" s="87"/>
      <c r="F1229" s="93">
        <v>3</v>
      </c>
      <c r="G1229" s="8">
        <v>8</v>
      </c>
      <c r="H1229" s="94">
        <v>2</v>
      </c>
      <c r="I1229" s="101"/>
      <c r="J1229" s="102"/>
      <c r="K1229" s="118"/>
    </row>
    <row r="1230" spans="1:11" x14ac:dyDescent="0.2">
      <c r="A1230" s="13" t="s">
        <v>2516</v>
      </c>
      <c r="B1230" s="74">
        <v>1282</v>
      </c>
      <c r="C1230" s="133"/>
      <c r="D1230" s="37"/>
      <c r="E1230" s="87"/>
      <c r="F1230" s="93">
        <v>3</v>
      </c>
      <c r="G1230" s="8">
        <v>8</v>
      </c>
      <c r="H1230" s="94">
        <v>2</v>
      </c>
      <c r="I1230" s="101"/>
      <c r="J1230" s="102"/>
      <c r="K1230" s="118"/>
    </row>
    <row r="1231" spans="1:11" x14ac:dyDescent="0.2">
      <c r="A1231" s="20" t="s">
        <v>28</v>
      </c>
      <c r="B1231" s="73">
        <v>19104</v>
      </c>
      <c r="C1231" s="134">
        <v>16</v>
      </c>
      <c r="D1231" s="32">
        <v>40</v>
      </c>
      <c r="E1231" s="84"/>
      <c r="F1231" s="91"/>
      <c r="H1231" s="94"/>
      <c r="I1231" s="99"/>
      <c r="J1231" s="100"/>
      <c r="K1231" s="115"/>
    </row>
    <row r="1232" spans="1:11" x14ac:dyDescent="0.2">
      <c r="A1232" s="13" t="s">
        <v>2517</v>
      </c>
      <c r="B1232" s="74">
        <v>10042</v>
      </c>
      <c r="C1232" s="133"/>
      <c r="D1232" s="37"/>
      <c r="E1232" s="87"/>
      <c r="F1232" s="93">
        <v>11</v>
      </c>
      <c r="G1232" s="8">
        <v>28</v>
      </c>
      <c r="H1232" s="94">
        <v>2</v>
      </c>
      <c r="I1232" s="101"/>
      <c r="J1232" s="102"/>
      <c r="K1232" s="118"/>
    </row>
    <row r="1233" spans="1:11" x14ac:dyDescent="0.2">
      <c r="A1233" s="13" t="s">
        <v>2518</v>
      </c>
      <c r="B1233" s="74">
        <v>1931</v>
      </c>
      <c r="C1233" s="133"/>
      <c r="D1233" s="37"/>
      <c r="E1233" s="87"/>
      <c r="F1233" s="93">
        <v>3</v>
      </c>
      <c r="G1233" s="8">
        <v>8</v>
      </c>
      <c r="H1233" s="94">
        <v>2</v>
      </c>
      <c r="I1233" s="101"/>
      <c r="J1233" s="102"/>
      <c r="K1233" s="118"/>
    </row>
    <row r="1234" spans="1:11" x14ac:dyDescent="0.2">
      <c r="A1234" s="13" t="s">
        <v>2519</v>
      </c>
      <c r="B1234" s="74">
        <v>1093</v>
      </c>
      <c r="C1234" s="133"/>
      <c r="D1234" s="37"/>
      <c r="E1234" s="87"/>
      <c r="F1234" s="93">
        <v>3</v>
      </c>
      <c r="G1234" s="8">
        <v>8</v>
      </c>
      <c r="H1234" s="94">
        <v>2</v>
      </c>
      <c r="I1234" s="101"/>
      <c r="J1234" s="102"/>
      <c r="K1234" s="118"/>
    </row>
    <row r="1235" spans="1:11" x14ac:dyDescent="0.2">
      <c r="A1235" s="13" t="s">
        <v>2520</v>
      </c>
      <c r="B1235" s="74">
        <v>212</v>
      </c>
      <c r="C1235" s="133"/>
      <c r="D1235" s="37"/>
      <c r="E1235" s="87"/>
      <c r="F1235" s="93">
        <v>3</v>
      </c>
      <c r="G1235" s="8">
        <v>8</v>
      </c>
      <c r="H1235" s="94">
        <v>2</v>
      </c>
      <c r="I1235" s="101"/>
      <c r="J1235" s="102"/>
      <c r="K1235" s="118"/>
    </row>
    <row r="1236" spans="1:11" x14ac:dyDescent="0.2">
      <c r="A1236" s="13" t="s">
        <v>2521</v>
      </c>
      <c r="B1236" s="74">
        <v>1152</v>
      </c>
      <c r="C1236" s="133"/>
      <c r="D1236" s="37"/>
      <c r="E1236" s="87"/>
      <c r="F1236" s="93">
        <v>3</v>
      </c>
      <c r="G1236" s="8">
        <v>8</v>
      </c>
      <c r="H1236" s="94">
        <v>2</v>
      </c>
      <c r="I1236" s="101"/>
      <c r="J1236" s="102"/>
      <c r="K1236" s="118"/>
    </row>
    <row r="1237" spans="1:11" x14ac:dyDescent="0.2">
      <c r="A1237" s="13" t="s">
        <v>2522</v>
      </c>
      <c r="B1237" s="74">
        <v>253</v>
      </c>
      <c r="C1237" s="133"/>
      <c r="D1237" s="37"/>
      <c r="E1237" s="87"/>
      <c r="F1237" s="93">
        <v>3</v>
      </c>
      <c r="G1237" s="8">
        <v>8</v>
      </c>
      <c r="H1237" s="94">
        <v>2</v>
      </c>
      <c r="I1237" s="101"/>
      <c r="J1237" s="102"/>
      <c r="K1237" s="118"/>
    </row>
    <row r="1238" spans="1:11" x14ac:dyDescent="0.2">
      <c r="A1238" s="13" t="s">
        <v>2523</v>
      </c>
      <c r="B1238" s="74">
        <v>1543</v>
      </c>
      <c r="C1238" s="133"/>
      <c r="D1238" s="37"/>
      <c r="E1238" s="87"/>
      <c r="F1238" s="93">
        <v>3</v>
      </c>
      <c r="G1238" s="8">
        <v>8</v>
      </c>
      <c r="H1238" s="94">
        <v>2</v>
      </c>
      <c r="I1238" s="101"/>
      <c r="J1238" s="102"/>
      <c r="K1238" s="118"/>
    </row>
    <row r="1239" spans="1:11" x14ac:dyDescent="0.2">
      <c r="A1239" s="13" t="s">
        <v>2524</v>
      </c>
      <c r="B1239" s="74">
        <v>1283</v>
      </c>
      <c r="C1239" s="133"/>
      <c r="D1239" s="37"/>
      <c r="E1239" s="87"/>
      <c r="F1239" s="93">
        <v>3</v>
      </c>
      <c r="G1239" s="8">
        <v>8</v>
      </c>
      <c r="H1239" s="94">
        <v>2</v>
      </c>
      <c r="I1239" s="101"/>
      <c r="J1239" s="102"/>
      <c r="K1239" s="118"/>
    </row>
    <row r="1240" spans="1:11" x14ac:dyDescent="0.2">
      <c r="A1240" s="13" t="s">
        <v>2525</v>
      </c>
      <c r="B1240" s="74">
        <v>1595</v>
      </c>
      <c r="C1240" s="133"/>
      <c r="D1240" s="37"/>
      <c r="E1240" s="87"/>
      <c r="F1240" s="93">
        <v>3</v>
      </c>
      <c r="G1240" s="8">
        <v>8</v>
      </c>
      <c r="H1240" s="94">
        <v>2</v>
      </c>
      <c r="I1240" s="101"/>
      <c r="J1240" s="102"/>
      <c r="K1240" s="118"/>
    </row>
    <row r="1241" spans="1:11" x14ac:dyDescent="0.2">
      <c r="A1241" s="20" t="s">
        <v>29</v>
      </c>
      <c r="B1241" s="73">
        <v>5581</v>
      </c>
      <c r="C1241" s="134">
        <v>5</v>
      </c>
      <c r="D1241" s="32">
        <v>13</v>
      </c>
      <c r="E1241" s="84"/>
      <c r="F1241" s="91"/>
      <c r="H1241" s="94"/>
      <c r="I1241" s="99"/>
      <c r="J1241" s="100"/>
      <c r="K1241" s="115"/>
    </row>
    <row r="1242" spans="1:11" x14ac:dyDescent="0.2">
      <c r="A1242" s="13" t="s">
        <v>2526</v>
      </c>
      <c r="B1242" s="74">
        <v>3017</v>
      </c>
      <c r="C1242" s="133"/>
      <c r="D1242" s="37"/>
      <c r="E1242" s="87"/>
      <c r="F1242" s="93">
        <v>5</v>
      </c>
      <c r="G1242" s="8">
        <v>13</v>
      </c>
      <c r="H1242" s="94">
        <v>2</v>
      </c>
      <c r="I1242" s="101"/>
      <c r="J1242" s="102"/>
      <c r="K1242" s="118"/>
    </row>
    <row r="1243" spans="1:11" x14ac:dyDescent="0.2">
      <c r="A1243" s="13" t="s">
        <v>2527</v>
      </c>
      <c r="B1243" s="74">
        <v>328</v>
      </c>
      <c r="C1243" s="133"/>
      <c r="D1243" s="37"/>
      <c r="E1243" s="87"/>
      <c r="F1243" s="93">
        <v>3</v>
      </c>
      <c r="G1243" s="8">
        <v>8</v>
      </c>
      <c r="H1243" s="94">
        <v>2</v>
      </c>
      <c r="I1243" s="101"/>
      <c r="J1243" s="102"/>
      <c r="K1243" s="118"/>
    </row>
    <row r="1244" spans="1:11" x14ac:dyDescent="0.2">
      <c r="A1244" s="13" t="s">
        <v>1469</v>
      </c>
      <c r="B1244" s="74">
        <v>394</v>
      </c>
      <c r="C1244" s="133"/>
      <c r="D1244" s="37"/>
      <c r="E1244" s="87"/>
      <c r="F1244" s="93">
        <v>3</v>
      </c>
      <c r="G1244" s="8">
        <v>8</v>
      </c>
      <c r="H1244" s="94">
        <v>2</v>
      </c>
      <c r="I1244" s="101"/>
      <c r="J1244" s="102"/>
      <c r="K1244" s="118"/>
    </row>
    <row r="1245" spans="1:11" x14ac:dyDescent="0.2">
      <c r="A1245" s="13" t="s">
        <v>2528</v>
      </c>
      <c r="B1245" s="74">
        <v>399</v>
      </c>
      <c r="C1245" s="133"/>
      <c r="D1245" s="37"/>
      <c r="E1245" s="87"/>
      <c r="F1245" s="93">
        <v>3</v>
      </c>
      <c r="G1245" s="8">
        <v>8</v>
      </c>
      <c r="H1245" s="94">
        <v>2</v>
      </c>
      <c r="I1245" s="101"/>
      <c r="J1245" s="102"/>
      <c r="K1245" s="118"/>
    </row>
    <row r="1246" spans="1:11" x14ac:dyDescent="0.2">
      <c r="A1246" s="13" t="s">
        <v>2529</v>
      </c>
      <c r="B1246" s="74">
        <v>1127</v>
      </c>
      <c r="C1246" s="133"/>
      <c r="D1246" s="37"/>
      <c r="E1246" s="87"/>
      <c r="F1246" s="93">
        <v>3</v>
      </c>
      <c r="G1246" s="8">
        <v>8</v>
      </c>
      <c r="H1246" s="94">
        <v>2</v>
      </c>
      <c r="I1246" s="101"/>
      <c r="J1246" s="102"/>
      <c r="K1246" s="118"/>
    </row>
    <row r="1247" spans="1:11" x14ac:dyDescent="0.2">
      <c r="A1247" s="13" t="s">
        <v>2530</v>
      </c>
      <c r="B1247" s="74">
        <v>316</v>
      </c>
      <c r="C1247" s="133"/>
      <c r="D1247" s="37"/>
      <c r="E1247" s="87"/>
      <c r="F1247" s="93">
        <v>3</v>
      </c>
      <c r="G1247" s="8">
        <v>8</v>
      </c>
      <c r="H1247" s="94">
        <v>2</v>
      </c>
      <c r="I1247" s="101"/>
      <c r="J1247" s="102"/>
      <c r="K1247" s="118"/>
    </row>
    <row r="1248" spans="1:11" x14ac:dyDescent="0.2">
      <c r="A1248" s="22" t="s">
        <v>1054</v>
      </c>
      <c r="B1248" s="73">
        <v>21351</v>
      </c>
      <c r="C1248" s="134">
        <v>25</v>
      </c>
      <c r="D1248" s="36">
        <f>SUM(D1249:D1263)</f>
        <v>64</v>
      </c>
      <c r="E1248" s="88">
        <v>4</v>
      </c>
      <c r="F1248" s="91">
        <f>SUM(F1250:F1270)</f>
        <v>60</v>
      </c>
      <c r="G1248" s="24">
        <f>SUM(G1250:G1270)</f>
        <v>159</v>
      </c>
      <c r="H1248" s="84"/>
      <c r="I1248" s="99">
        <f>(C1248+F1248+1)*0.4</f>
        <v>34.4</v>
      </c>
      <c r="J1248" s="100">
        <f>(D1248+G1248+1)*0.4</f>
        <v>89.600000000000009</v>
      </c>
      <c r="K1248" s="115">
        <f>18*0.6</f>
        <v>10.799999999999999</v>
      </c>
    </row>
    <row r="1249" spans="1:11" x14ac:dyDescent="0.2">
      <c r="A1249" s="20" t="s">
        <v>1055</v>
      </c>
      <c r="B1249" s="73">
        <v>3808</v>
      </c>
      <c r="C1249" s="134">
        <v>5</v>
      </c>
      <c r="D1249" s="32">
        <v>13</v>
      </c>
      <c r="E1249" s="84"/>
      <c r="F1249" s="91"/>
      <c r="H1249" s="94"/>
      <c r="I1249" s="99"/>
      <c r="J1249" s="100"/>
      <c r="K1249" s="115"/>
    </row>
    <row r="1250" spans="1:11" x14ac:dyDescent="0.2">
      <c r="A1250" s="13" t="s">
        <v>2531</v>
      </c>
      <c r="B1250" s="74">
        <v>2709</v>
      </c>
      <c r="C1250" s="133"/>
      <c r="D1250" s="37"/>
      <c r="E1250" s="87"/>
      <c r="F1250" s="93">
        <v>5</v>
      </c>
      <c r="G1250" s="8">
        <v>13</v>
      </c>
      <c r="H1250" s="94">
        <v>2</v>
      </c>
      <c r="I1250" s="101"/>
      <c r="J1250" s="102"/>
      <c r="K1250" s="118"/>
    </row>
    <row r="1251" spans="1:11" x14ac:dyDescent="0.2">
      <c r="A1251" s="13" t="s">
        <v>2532</v>
      </c>
      <c r="B1251" s="74">
        <v>337</v>
      </c>
      <c r="C1251" s="133"/>
      <c r="D1251" s="37"/>
      <c r="E1251" s="87"/>
      <c r="F1251" s="93">
        <v>3</v>
      </c>
      <c r="G1251" s="8">
        <v>8</v>
      </c>
      <c r="H1251" s="94">
        <v>2</v>
      </c>
      <c r="I1251" s="101"/>
      <c r="J1251" s="102"/>
      <c r="K1251" s="118"/>
    </row>
    <row r="1252" spans="1:11" x14ac:dyDescent="0.2">
      <c r="A1252" s="13" t="s">
        <v>2533</v>
      </c>
      <c r="B1252" s="74">
        <v>303</v>
      </c>
      <c r="C1252" s="133"/>
      <c r="D1252" s="37"/>
      <c r="E1252" s="87"/>
      <c r="F1252" s="93">
        <v>3</v>
      </c>
      <c r="G1252" s="8">
        <v>8</v>
      </c>
      <c r="H1252" s="94">
        <v>2</v>
      </c>
      <c r="I1252" s="101"/>
      <c r="J1252" s="102"/>
      <c r="K1252" s="118"/>
    </row>
    <row r="1253" spans="1:11" x14ac:dyDescent="0.2">
      <c r="A1253" s="13" t="s">
        <v>2534</v>
      </c>
      <c r="B1253" s="74">
        <v>459</v>
      </c>
      <c r="C1253" s="133"/>
      <c r="D1253" s="37"/>
      <c r="E1253" s="87"/>
      <c r="F1253" s="93">
        <v>3</v>
      </c>
      <c r="G1253" s="8">
        <v>8</v>
      </c>
      <c r="H1253" s="94">
        <v>2</v>
      </c>
      <c r="I1253" s="101"/>
      <c r="J1253" s="102"/>
      <c r="K1253" s="118"/>
    </row>
    <row r="1254" spans="1:11" x14ac:dyDescent="0.2">
      <c r="A1254" s="20" t="s">
        <v>721</v>
      </c>
      <c r="B1254" s="73">
        <v>1934</v>
      </c>
      <c r="C1254" s="134">
        <v>2</v>
      </c>
      <c r="D1254" s="32">
        <v>5</v>
      </c>
      <c r="E1254" s="84"/>
      <c r="F1254" s="91"/>
      <c r="H1254" s="94"/>
      <c r="I1254" s="99"/>
      <c r="J1254" s="100"/>
      <c r="K1254" s="115"/>
    </row>
    <row r="1255" spans="1:11" x14ac:dyDescent="0.2">
      <c r="A1255" s="13" t="s">
        <v>2535</v>
      </c>
      <c r="B1255" s="74">
        <v>347</v>
      </c>
      <c r="C1255" s="133"/>
      <c r="D1255" s="37"/>
      <c r="E1255" s="87"/>
      <c r="F1255" s="93">
        <v>3</v>
      </c>
      <c r="G1255" s="8">
        <v>8</v>
      </c>
      <c r="H1255" s="94">
        <v>2</v>
      </c>
      <c r="I1255" s="101"/>
      <c r="J1255" s="102"/>
      <c r="K1255" s="118"/>
    </row>
    <row r="1256" spans="1:11" x14ac:dyDescent="0.2">
      <c r="A1256" s="13" t="s">
        <v>2536</v>
      </c>
      <c r="B1256" s="74">
        <v>224</v>
      </c>
      <c r="C1256" s="133"/>
      <c r="D1256" s="37"/>
      <c r="E1256" s="87"/>
      <c r="F1256" s="93">
        <v>3</v>
      </c>
      <c r="G1256" s="8">
        <v>8</v>
      </c>
      <c r="H1256" s="94">
        <v>2</v>
      </c>
      <c r="I1256" s="101"/>
      <c r="J1256" s="102"/>
      <c r="K1256" s="118"/>
    </row>
    <row r="1257" spans="1:11" x14ac:dyDescent="0.2">
      <c r="A1257" s="13" t="s">
        <v>2537</v>
      </c>
      <c r="B1257" s="74">
        <v>358</v>
      </c>
      <c r="C1257" s="133"/>
      <c r="D1257" s="37"/>
      <c r="E1257" s="87"/>
      <c r="F1257" s="93">
        <v>3</v>
      </c>
      <c r="G1257" s="8">
        <v>8</v>
      </c>
      <c r="H1257" s="94">
        <v>2</v>
      </c>
      <c r="I1257" s="101"/>
      <c r="J1257" s="102"/>
      <c r="K1257" s="118"/>
    </row>
    <row r="1258" spans="1:11" x14ac:dyDescent="0.2">
      <c r="A1258" s="13" t="s">
        <v>2538</v>
      </c>
      <c r="B1258" s="74">
        <v>629</v>
      </c>
      <c r="C1258" s="133"/>
      <c r="D1258" s="37"/>
      <c r="E1258" s="87"/>
      <c r="F1258" s="93">
        <v>3</v>
      </c>
      <c r="G1258" s="8">
        <v>8</v>
      </c>
      <c r="H1258" s="94">
        <v>2</v>
      </c>
      <c r="I1258" s="101"/>
      <c r="J1258" s="102"/>
      <c r="K1258" s="118"/>
    </row>
    <row r="1259" spans="1:11" x14ac:dyDescent="0.2">
      <c r="A1259" s="13" t="s">
        <v>2539</v>
      </c>
      <c r="B1259" s="74">
        <v>376</v>
      </c>
      <c r="C1259" s="133"/>
      <c r="D1259" s="37"/>
      <c r="E1259" s="87"/>
      <c r="F1259" s="93">
        <v>3</v>
      </c>
      <c r="G1259" s="8">
        <v>8</v>
      </c>
      <c r="H1259" s="94">
        <v>2</v>
      </c>
      <c r="I1259" s="101"/>
      <c r="J1259" s="102"/>
      <c r="K1259" s="118"/>
    </row>
    <row r="1260" spans="1:11" x14ac:dyDescent="0.2">
      <c r="A1260" s="20" t="s">
        <v>722</v>
      </c>
      <c r="B1260" s="73">
        <v>4227</v>
      </c>
      <c r="C1260" s="134">
        <v>5</v>
      </c>
      <c r="D1260" s="32">
        <v>13</v>
      </c>
      <c r="E1260" s="84"/>
      <c r="F1260" s="91"/>
      <c r="H1260" s="94"/>
      <c r="I1260" s="99"/>
      <c r="J1260" s="100"/>
      <c r="K1260" s="115"/>
    </row>
    <row r="1261" spans="1:11" x14ac:dyDescent="0.2">
      <c r="A1261" s="13" t="s">
        <v>2540</v>
      </c>
      <c r="B1261" s="74">
        <v>3621</v>
      </c>
      <c r="C1261" s="133"/>
      <c r="D1261" s="37"/>
      <c r="E1261" s="87"/>
      <c r="F1261" s="93">
        <v>5</v>
      </c>
      <c r="G1261" s="8">
        <v>13</v>
      </c>
      <c r="H1261" s="94">
        <v>2</v>
      </c>
      <c r="I1261" s="101"/>
      <c r="J1261" s="102"/>
      <c r="K1261" s="118"/>
    </row>
    <row r="1262" spans="1:11" x14ac:dyDescent="0.2">
      <c r="A1262" s="13" t="s">
        <v>2541</v>
      </c>
      <c r="B1262" s="74">
        <v>606</v>
      </c>
      <c r="C1262" s="133"/>
      <c r="D1262" s="37"/>
      <c r="E1262" s="87"/>
      <c r="F1262" s="93">
        <v>3</v>
      </c>
      <c r="G1262" s="8">
        <v>8</v>
      </c>
      <c r="H1262" s="94">
        <v>2</v>
      </c>
      <c r="I1262" s="101"/>
      <c r="J1262" s="102"/>
      <c r="K1262" s="118"/>
    </row>
    <row r="1263" spans="1:11" x14ac:dyDescent="0.2">
      <c r="A1263" s="20" t="s">
        <v>154</v>
      </c>
      <c r="B1263" s="73">
        <v>11382</v>
      </c>
      <c r="C1263" s="134">
        <v>13</v>
      </c>
      <c r="D1263" s="32">
        <v>33</v>
      </c>
      <c r="E1263" s="84"/>
      <c r="F1263" s="91"/>
      <c r="H1263" s="94"/>
      <c r="I1263" s="99"/>
      <c r="J1263" s="100"/>
      <c r="K1263" s="115"/>
    </row>
    <row r="1264" spans="1:11" x14ac:dyDescent="0.2">
      <c r="A1264" s="13" t="s">
        <v>2542</v>
      </c>
      <c r="B1264" s="74">
        <v>7779</v>
      </c>
      <c r="C1264" s="133"/>
      <c r="D1264" s="37"/>
      <c r="E1264" s="87"/>
      <c r="F1264" s="93">
        <v>5</v>
      </c>
      <c r="G1264" s="8">
        <v>13</v>
      </c>
      <c r="H1264" s="94">
        <v>2</v>
      </c>
      <c r="I1264" s="101"/>
      <c r="J1264" s="102"/>
      <c r="K1264" s="118"/>
    </row>
    <row r="1265" spans="1:11" x14ac:dyDescent="0.2">
      <c r="A1265" s="13" t="s">
        <v>2543</v>
      </c>
      <c r="B1265" s="74">
        <v>350</v>
      </c>
      <c r="C1265" s="133"/>
      <c r="D1265" s="37"/>
      <c r="E1265" s="87"/>
      <c r="F1265" s="93">
        <v>3</v>
      </c>
      <c r="G1265" s="8">
        <v>8</v>
      </c>
      <c r="H1265" s="94">
        <v>2</v>
      </c>
      <c r="I1265" s="101"/>
      <c r="J1265" s="102"/>
      <c r="K1265" s="118"/>
    </row>
    <row r="1266" spans="1:11" x14ac:dyDescent="0.2">
      <c r="A1266" s="13" t="s">
        <v>2544</v>
      </c>
      <c r="B1266" s="74">
        <v>944</v>
      </c>
      <c r="C1266" s="133"/>
      <c r="D1266" s="37"/>
      <c r="E1266" s="87"/>
      <c r="F1266" s="93">
        <v>3</v>
      </c>
      <c r="G1266" s="8">
        <v>8</v>
      </c>
      <c r="H1266" s="94">
        <v>2</v>
      </c>
      <c r="I1266" s="101"/>
      <c r="J1266" s="102"/>
      <c r="K1266" s="118"/>
    </row>
    <row r="1267" spans="1:11" x14ac:dyDescent="0.2">
      <c r="A1267" s="13" t="s">
        <v>2545</v>
      </c>
      <c r="B1267" s="74">
        <v>1053</v>
      </c>
      <c r="C1267" s="133"/>
      <c r="D1267" s="37"/>
      <c r="E1267" s="87"/>
      <c r="F1267" s="93">
        <v>3</v>
      </c>
      <c r="G1267" s="8">
        <v>8</v>
      </c>
      <c r="H1267" s="94">
        <v>2</v>
      </c>
      <c r="I1267" s="101"/>
      <c r="J1267" s="102"/>
      <c r="K1267" s="118"/>
    </row>
    <row r="1268" spans="1:11" x14ac:dyDescent="0.2">
      <c r="A1268" s="13" t="s">
        <v>2413</v>
      </c>
      <c r="B1268" s="74">
        <v>284</v>
      </c>
      <c r="C1268" s="133"/>
      <c r="D1268" s="37"/>
      <c r="E1268" s="87"/>
      <c r="F1268" s="93">
        <v>3</v>
      </c>
      <c r="G1268" s="8">
        <v>8</v>
      </c>
      <c r="H1268" s="94">
        <v>2</v>
      </c>
      <c r="I1268" s="101"/>
      <c r="J1268" s="102"/>
      <c r="K1268" s="118"/>
    </row>
    <row r="1269" spans="1:11" x14ac:dyDescent="0.2">
      <c r="A1269" s="13" t="s">
        <v>2546</v>
      </c>
      <c r="B1269" s="74">
        <v>230</v>
      </c>
      <c r="C1269" s="133"/>
      <c r="D1269" s="37"/>
      <c r="E1269" s="87"/>
      <c r="F1269" s="93">
        <v>3</v>
      </c>
      <c r="G1269" s="8">
        <v>8</v>
      </c>
      <c r="H1269" s="94">
        <v>2</v>
      </c>
      <c r="I1269" s="101"/>
      <c r="J1269" s="102"/>
      <c r="K1269" s="118"/>
    </row>
    <row r="1270" spans="1:11" x14ac:dyDescent="0.2">
      <c r="A1270" s="13" t="s">
        <v>2547</v>
      </c>
      <c r="B1270" s="74">
        <v>742</v>
      </c>
      <c r="C1270" s="133"/>
      <c r="D1270" s="37"/>
      <c r="E1270" s="87"/>
      <c r="F1270" s="93">
        <v>3</v>
      </c>
      <c r="G1270" s="8">
        <v>8</v>
      </c>
      <c r="H1270" s="94">
        <v>2</v>
      </c>
      <c r="I1270" s="101"/>
      <c r="J1270" s="102"/>
      <c r="K1270" s="118"/>
    </row>
    <row r="1271" spans="1:11" x14ac:dyDescent="0.2">
      <c r="A1271" s="22" t="s">
        <v>1064</v>
      </c>
      <c r="B1271" s="73">
        <v>12080</v>
      </c>
      <c r="C1271" s="134">
        <v>25</v>
      </c>
      <c r="D1271" s="36">
        <f>SUM(D1272:D1277)</f>
        <v>63</v>
      </c>
      <c r="E1271" s="88">
        <v>4</v>
      </c>
      <c r="F1271" s="91">
        <f>SUM(F1273:F1279)</f>
        <v>24</v>
      </c>
      <c r="G1271" s="24">
        <f>SUM(G1273:G1279)</f>
        <v>63</v>
      </c>
      <c r="H1271" s="84"/>
      <c r="I1271" s="99">
        <f>(C1271+F1271+1)*0.4</f>
        <v>20</v>
      </c>
      <c r="J1271" s="100">
        <f>(D1271+G1271+1)*0.4</f>
        <v>50.800000000000004</v>
      </c>
      <c r="K1271" s="115">
        <f>6*0.6</f>
        <v>3.5999999999999996</v>
      </c>
    </row>
    <row r="1272" spans="1:11" x14ac:dyDescent="0.2">
      <c r="A1272" s="20" t="s">
        <v>1065</v>
      </c>
      <c r="B1272" s="73">
        <v>8750</v>
      </c>
      <c r="C1272" s="134">
        <v>18</v>
      </c>
      <c r="D1272" s="32">
        <v>45</v>
      </c>
      <c r="E1272" s="84"/>
      <c r="F1272" s="91"/>
      <c r="H1272" s="94"/>
      <c r="I1272" s="91"/>
      <c r="J1272" s="84"/>
      <c r="K1272" s="111"/>
    </row>
    <row r="1273" spans="1:11" x14ac:dyDescent="0.2">
      <c r="A1273" s="13" t="s">
        <v>1492</v>
      </c>
      <c r="B1273" s="74">
        <v>1965</v>
      </c>
      <c r="C1273" s="133"/>
      <c r="D1273" s="37"/>
      <c r="E1273" s="87"/>
      <c r="F1273" s="93">
        <v>3</v>
      </c>
      <c r="G1273" s="8">
        <v>8</v>
      </c>
      <c r="H1273" s="94">
        <v>2</v>
      </c>
      <c r="I1273" s="93"/>
      <c r="J1273" s="94"/>
      <c r="K1273" s="138"/>
    </row>
    <row r="1274" spans="1:11" x14ac:dyDescent="0.2">
      <c r="A1274" s="13" t="s">
        <v>2548</v>
      </c>
      <c r="B1274" s="74">
        <v>3038</v>
      </c>
      <c r="C1274" s="133"/>
      <c r="D1274" s="37"/>
      <c r="E1274" s="87"/>
      <c r="F1274" s="93">
        <v>5</v>
      </c>
      <c r="G1274" s="8">
        <v>13</v>
      </c>
      <c r="H1274" s="94">
        <v>2</v>
      </c>
      <c r="I1274" s="93"/>
      <c r="J1274" s="94"/>
      <c r="K1274" s="138"/>
    </row>
    <row r="1275" spans="1:11" x14ac:dyDescent="0.2">
      <c r="A1275" s="13" t="s">
        <v>2549</v>
      </c>
      <c r="B1275" s="74">
        <v>2922</v>
      </c>
      <c r="C1275" s="133"/>
      <c r="D1275" s="37"/>
      <c r="E1275" s="87"/>
      <c r="F1275" s="93">
        <v>5</v>
      </c>
      <c r="G1275" s="8">
        <v>13</v>
      </c>
      <c r="H1275" s="94">
        <v>2</v>
      </c>
      <c r="I1275" s="93"/>
      <c r="J1275" s="94"/>
      <c r="K1275" s="138"/>
    </row>
    <row r="1276" spans="1:11" x14ac:dyDescent="0.2">
      <c r="A1276" s="13" t="s">
        <v>2550</v>
      </c>
      <c r="B1276" s="74">
        <v>825</v>
      </c>
      <c r="C1276" s="133"/>
      <c r="D1276" s="37"/>
      <c r="E1276" s="87"/>
      <c r="F1276" s="93">
        <v>3</v>
      </c>
      <c r="G1276" s="8">
        <v>8</v>
      </c>
      <c r="H1276" s="94">
        <v>2</v>
      </c>
      <c r="I1276" s="93"/>
      <c r="J1276" s="94"/>
      <c r="K1276" s="138"/>
    </row>
    <row r="1277" spans="1:11" x14ac:dyDescent="0.2">
      <c r="A1277" s="20" t="s">
        <v>1066</v>
      </c>
      <c r="B1277" s="73">
        <v>3330</v>
      </c>
      <c r="C1277" s="134">
        <v>7</v>
      </c>
      <c r="D1277" s="32">
        <v>18</v>
      </c>
      <c r="E1277" s="84"/>
      <c r="F1277" s="91"/>
      <c r="H1277" s="94"/>
      <c r="I1277" s="91"/>
      <c r="J1277" s="84"/>
      <c r="K1277" s="111"/>
    </row>
    <row r="1278" spans="1:11" x14ac:dyDescent="0.2">
      <c r="A1278" s="13" t="s">
        <v>2004</v>
      </c>
      <c r="B1278" s="74">
        <v>2276</v>
      </c>
      <c r="C1278" s="133"/>
      <c r="D1278" s="37"/>
      <c r="E1278" s="87"/>
      <c r="F1278" s="93">
        <v>5</v>
      </c>
      <c r="G1278" s="8">
        <v>13</v>
      </c>
      <c r="H1278" s="94">
        <v>2</v>
      </c>
      <c r="I1278" s="93"/>
      <c r="J1278" s="94"/>
      <c r="K1278" s="138"/>
    </row>
    <row r="1279" spans="1:11" ht="16.5" thickBot="1" x14ac:dyDescent="0.25">
      <c r="A1279" s="15" t="s">
        <v>2551</v>
      </c>
      <c r="B1279" s="76">
        <v>1054</v>
      </c>
      <c r="C1279" s="139"/>
      <c r="D1279" s="38"/>
      <c r="E1279" s="123"/>
      <c r="F1279" s="124">
        <v>3</v>
      </c>
      <c r="G1279" s="125">
        <v>8</v>
      </c>
      <c r="H1279" s="126">
        <v>2</v>
      </c>
      <c r="I1279" s="124"/>
      <c r="J1279" s="126"/>
      <c r="K1279" s="140"/>
    </row>
    <row r="1280" spans="1:11" ht="16.5" thickTop="1" x14ac:dyDescent="0.2">
      <c r="A1280" s="9" t="s">
        <v>1155</v>
      </c>
      <c r="B1280" s="71">
        <v>254595</v>
      </c>
      <c r="C1280" s="79"/>
      <c r="D1280" s="40"/>
      <c r="E1280" s="80"/>
      <c r="F1280" s="91"/>
      <c r="G1280" s="24"/>
      <c r="H1280" s="84"/>
      <c r="I1280" s="91"/>
      <c r="J1280" s="84"/>
      <c r="K1280" s="111"/>
    </row>
    <row r="1281" spans="1:11" x14ac:dyDescent="0.2">
      <c r="A1281" s="11" t="s">
        <v>1156</v>
      </c>
      <c r="B1281" s="72">
        <v>26576</v>
      </c>
      <c r="C1281" s="81"/>
      <c r="D1281" s="35"/>
      <c r="E1281" s="82"/>
      <c r="F1281" s="92"/>
      <c r="G1281" s="18"/>
      <c r="H1281" s="82"/>
      <c r="I1281" s="92"/>
      <c r="J1281" s="82"/>
      <c r="K1281" s="137"/>
    </row>
    <row r="1282" spans="1:11" x14ac:dyDescent="0.2">
      <c r="A1282" s="22" t="s">
        <v>1157</v>
      </c>
      <c r="B1282" s="73">
        <v>21421</v>
      </c>
      <c r="C1282" s="143">
        <v>29</v>
      </c>
      <c r="D1282" s="32">
        <f>SUM(D1283:D1412)</f>
        <v>355</v>
      </c>
      <c r="E1282" s="84">
        <v>4</v>
      </c>
      <c r="F1282" s="91">
        <f>SUM(F1284:F1357)</f>
        <v>100</v>
      </c>
      <c r="G1282" s="24">
        <f>SUM(G1284:G1357)</f>
        <v>281</v>
      </c>
      <c r="H1282" s="84"/>
      <c r="I1282" s="99">
        <f>(C1282+F1282+1-F1284-F1286-F1287-F1288-F1289-F1290-F1291-F1293-F1294-F1296-F1297-F1299-F1300-F1301-F1304-F1305-F1306-F1307-F1308-F1309-F1315-F1316-F1317-F1318-F1321-F1322-F1325-F1328-F1330-F1331-F1332-F1333-F1334-F1336-F1337-F1338-F1339-F1340-F1342-F1343-F1344-F1345-F1346-F1347-F1349-F1351-F1357)*0.4</f>
        <v>33.200000000000003</v>
      </c>
      <c r="J1282" s="99">
        <f>(D1282+G1282+1-G1284-G1286-G1287-G1288-G1289-G1290-G1291-G1293-G1294-G1296-G1297-G1299-G1300-G1301-G1304-G1305-G1306-G1307-G1308-G1309-G1315-G1316-G1317-G1318-G1321-G1322-G1325-G1328-G1330-G1331-G1332-G1333-G1334-G1336-G1337-G1338-G1339-G1340-G1342-G1343-G1344-G1345-G1346-G1347-G1349-G1351-G1357)*0.4</f>
        <v>198.4</v>
      </c>
      <c r="K1282" s="115">
        <f>62*0.6</f>
        <v>37.199999999999996</v>
      </c>
    </row>
    <row r="1283" spans="1:11" x14ac:dyDescent="0.2">
      <c r="A1283" s="20" t="s">
        <v>1158</v>
      </c>
      <c r="B1283" s="73">
        <v>73</v>
      </c>
      <c r="C1283" s="85">
        <v>1</v>
      </c>
      <c r="D1283" s="32">
        <v>3</v>
      </c>
      <c r="E1283" s="84"/>
      <c r="F1283" s="91"/>
      <c r="G1283" s="24"/>
      <c r="H1283" s="84"/>
      <c r="I1283" s="91"/>
      <c r="J1283" s="84"/>
      <c r="K1283" s="111"/>
    </row>
    <row r="1284" spans="1:11" x14ac:dyDescent="0.2">
      <c r="A1284" s="13" t="s">
        <v>2552</v>
      </c>
      <c r="B1284" s="74">
        <v>73</v>
      </c>
      <c r="C1284" s="86"/>
      <c r="D1284" s="37"/>
      <c r="E1284" s="87"/>
      <c r="F1284" s="93">
        <v>1</v>
      </c>
      <c r="G1284" s="8">
        <v>3</v>
      </c>
      <c r="H1284" s="94">
        <f>IF(F1284=1,1,2)</f>
        <v>1</v>
      </c>
      <c r="I1284" s="93"/>
      <c r="J1284" s="94"/>
      <c r="K1284" s="138"/>
    </row>
    <row r="1285" spans="1:11" x14ac:dyDescent="0.2">
      <c r="A1285" s="20" t="s">
        <v>920</v>
      </c>
      <c r="B1285" s="73">
        <v>681</v>
      </c>
      <c r="C1285" s="85">
        <v>1</v>
      </c>
      <c r="D1285" s="32">
        <v>3</v>
      </c>
      <c r="E1285" s="84"/>
      <c r="F1285" s="91"/>
      <c r="H1285" s="94"/>
      <c r="I1285" s="91"/>
      <c r="J1285" s="84"/>
      <c r="K1285" s="111"/>
    </row>
    <row r="1286" spans="1:11" x14ac:dyDescent="0.2">
      <c r="A1286" s="13" t="s">
        <v>1804</v>
      </c>
      <c r="B1286" s="74">
        <v>54</v>
      </c>
      <c r="C1286" s="86"/>
      <c r="D1286" s="37"/>
      <c r="E1286" s="87"/>
      <c r="F1286" s="93">
        <v>1</v>
      </c>
      <c r="G1286" s="8">
        <v>3</v>
      </c>
      <c r="H1286" s="94">
        <f t="shared" ref="H1286:H1347" si="1">IF(F1286=1,1,2)</f>
        <v>1</v>
      </c>
      <c r="I1286" s="93"/>
      <c r="J1286" s="94"/>
      <c r="K1286" s="138"/>
    </row>
    <row r="1287" spans="1:11" x14ac:dyDescent="0.2">
      <c r="A1287" s="13" t="s">
        <v>2553</v>
      </c>
      <c r="B1287" s="74">
        <v>20</v>
      </c>
      <c r="C1287" s="86"/>
      <c r="D1287" s="37"/>
      <c r="E1287" s="87"/>
      <c r="F1287" s="93">
        <v>1</v>
      </c>
      <c r="G1287" s="8">
        <v>3</v>
      </c>
      <c r="H1287" s="94">
        <f t="shared" si="1"/>
        <v>1</v>
      </c>
      <c r="I1287" s="93"/>
      <c r="J1287" s="94"/>
      <c r="K1287" s="138"/>
    </row>
    <row r="1288" spans="1:11" x14ac:dyDescent="0.2">
      <c r="A1288" s="13" t="s">
        <v>2554</v>
      </c>
      <c r="B1288" s="74">
        <v>95</v>
      </c>
      <c r="C1288" s="86"/>
      <c r="D1288" s="37"/>
      <c r="E1288" s="87"/>
      <c r="F1288" s="93">
        <v>1</v>
      </c>
      <c r="G1288" s="8">
        <v>3</v>
      </c>
      <c r="H1288" s="94">
        <f t="shared" si="1"/>
        <v>1</v>
      </c>
      <c r="I1288" s="93"/>
      <c r="J1288" s="94"/>
      <c r="K1288" s="138"/>
    </row>
    <row r="1289" spans="1:11" x14ac:dyDescent="0.2">
      <c r="A1289" s="13" t="s">
        <v>2555</v>
      </c>
      <c r="B1289" s="74">
        <v>13</v>
      </c>
      <c r="C1289" s="86"/>
      <c r="D1289" s="37"/>
      <c r="E1289" s="87"/>
      <c r="F1289" s="93">
        <v>1</v>
      </c>
      <c r="G1289" s="8">
        <v>3</v>
      </c>
      <c r="H1289" s="94">
        <f t="shared" si="1"/>
        <v>1</v>
      </c>
      <c r="I1289" s="93"/>
      <c r="J1289" s="94"/>
      <c r="K1289" s="138"/>
    </row>
    <row r="1290" spans="1:11" x14ac:dyDescent="0.2">
      <c r="A1290" s="13" t="s">
        <v>2556</v>
      </c>
      <c r="B1290" s="74">
        <v>74</v>
      </c>
      <c r="C1290" s="86"/>
      <c r="D1290" s="37"/>
      <c r="E1290" s="87"/>
      <c r="F1290" s="93">
        <v>1</v>
      </c>
      <c r="G1290" s="8">
        <v>3</v>
      </c>
      <c r="H1290" s="94">
        <f t="shared" si="1"/>
        <v>1</v>
      </c>
      <c r="I1290" s="93"/>
      <c r="J1290" s="94"/>
      <c r="K1290" s="138"/>
    </row>
    <row r="1291" spans="1:11" x14ac:dyDescent="0.2">
      <c r="A1291" s="13" t="s">
        <v>2557</v>
      </c>
      <c r="B1291" s="74">
        <v>31</v>
      </c>
      <c r="C1291" s="86"/>
      <c r="D1291" s="37"/>
      <c r="E1291" s="87"/>
      <c r="F1291" s="93">
        <v>1</v>
      </c>
      <c r="G1291" s="8">
        <v>3</v>
      </c>
      <c r="H1291" s="94">
        <f t="shared" si="1"/>
        <v>1</v>
      </c>
      <c r="I1291" s="93"/>
      <c r="J1291" s="94"/>
      <c r="K1291" s="138"/>
    </row>
    <row r="1292" spans="1:11" x14ac:dyDescent="0.2">
      <c r="A1292" s="13" t="s">
        <v>2558</v>
      </c>
      <c r="B1292" s="74">
        <v>301</v>
      </c>
      <c r="C1292" s="86"/>
      <c r="D1292" s="37"/>
      <c r="E1292" s="87"/>
      <c r="F1292" s="93">
        <v>3</v>
      </c>
      <c r="G1292" s="8">
        <v>8</v>
      </c>
      <c r="H1292" s="94">
        <f t="shared" si="1"/>
        <v>2</v>
      </c>
      <c r="I1292" s="93"/>
      <c r="J1292" s="94"/>
      <c r="K1292" s="138"/>
    </row>
    <row r="1293" spans="1:11" x14ac:dyDescent="0.2">
      <c r="A1293" s="13" t="s">
        <v>2559</v>
      </c>
      <c r="B1293" s="74">
        <v>77</v>
      </c>
      <c r="C1293" s="86"/>
      <c r="D1293" s="37"/>
      <c r="E1293" s="87"/>
      <c r="F1293" s="93">
        <v>1</v>
      </c>
      <c r="G1293" s="8">
        <v>3</v>
      </c>
      <c r="H1293" s="94">
        <f t="shared" si="1"/>
        <v>1</v>
      </c>
      <c r="I1293" s="93"/>
      <c r="J1293" s="94"/>
      <c r="K1293" s="138"/>
    </row>
    <row r="1294" spans="1:11" x14ac:dyDescent="0.2">
      <c r="A1294" s="13" t="s">
        <v>2560</v>
      </c>
      <c r="B1294" s="74">
        <v>16</v>
      </c>
      <c r="C1294" s="86"/>
      <c r="D1294" s="37"/>
      <c r="E1294" s="87"/>
      <c r="F1294" s="93">
        <v>1</v>
      </c>
      <c r="G1294" s="8">
        <v>3</v>
      </c>
      <c r="H1294" s="94">
        <f t="shared" si="1"/>
        <v>1</v>
      </c>
      <c r="I1294" s="93"/>
      <c r="J1294" s="94"/>
      <c r="K1294" s="138"/>
    </row>
    <row r="1295" spans="1:11" x14ac:dyDescent="0.2">
      <c r="A1295" s="20" t="s">
        <v>1195</v>
      </c>
      <c r="B1295" s="73">
        <v>1370</v>
      </c>
      <c r="C1295" s="85">
        <v>1</v>
      </c>
      <c r="D1295" s="32">
        <v>3</v>
      </c>
      <c r="E1295" s="84"/>
      <c r="F1295" s="91"/>
      <c r="H1295" s="94"/>
      <c r="I1295" s="91"/>
      <c r="J1295" s="84"/>
      <c r="K1295" s="111"/>
    </row>
    <row r="1296" spans="1:11" x14ac:dyDescent="0.2">
      <c r="A1296" s="13" t="s">
        <v>2561</v>
      </c>
      <c r="B1296" s="74">
        <v>74</v>
      </c>
      <c r="C1296" s="86"/>
      <c r="D1296" s="37"/>
      <c r="E1296" s="87"/>
      <c r="F1296" s="93">
        <v>1</v>
      </c>
      <c r="G1296" s="8">
        <v>3</v>
      </c>
      <c r="H1296" s="94">
        <f t="shared" si="1"/>
        <v>1</v>
      </c>
      <c r="I1296" s="93"/>
      <c r="J1296" s="94"/>
      <c r="K1296" s="138"/>
    </row>
    <row r="1297" spans="1:11" x14ac:dyDescent="0.2">
      <c r="A1297" s="13" t="s">
        <v>2562</v>
      </c>
      <c r="B1297" s="74">
        <v>161</v>
      </c>
      <c r="C1297" s="86"/>
      <c r="D1297" s="37"/>
      <c r="E1297" s="87"/>
      <c r="F1297" s="93">
        <v>1</v>
      </c>
      <c r="G1297" s="8">
        <v>3</v>
      </c>
      <c r="H1297" s="94">
        <f t="shared" si="1"/>
        <v>1</v>
      </c>
      <c r="I1297" s="93"/>
      <c r="J1297" s="94"/>
      <c r="K1297" s="138"/>
    </row>
    <row r="1298" spans="1:11" x14ac:dyDescent="0.2">
      <c r="A1298" s="13" t="s">
        <v>2563</v>
      </c>
      <c r="B1298" s="74">
        <v>411</v>
      </c>
      <c r="C1298" s="86"/>
      <c r="D1298" s="37"/>
      <c r="E1298" s="87"/>
      <c r="F1298" s="93">
        <v>3</v>
      </c>
      <c r="G1298" s="8">
        <v>8</v>
      </c>
      <c r="H1298" s="94">
        <f t="shared" si="1"/>
        <v>2</v>
      </c>
      <c r="I1298" s="93"/>
      <c r="J1298" s="94"/>
      <c r="K1298" s="138"/>
    </row>
    <row r="1299" spans="1:11" x14ac:dyDescent="0.2">
      <c r="A1299" s="13" t="s">
        <v>1845</v>
      </c>
      <c r="B1299" s="74">
        <v>188</v>
      </c>
      <c r="C1299" s="86"/>
      <c r="D1299" s="37"/>
      <c r="E1299" s="87"/>
      <c r="F1299" s="93">
        <v>1</v>
      </c>
      <c r="G1299" s="8">
        <v>3</v>
      </c>
      <c r="H1299" s="94">
        <f t="shared" si="1"/>
        <v>1</v>
      </c>
      <c r="I1299" s="93"/>
      <c r="J1299" s="94"/>
      <c r="K1299" s="138"/>
    </row>
    <row r="1300" spans="1:11" x14ac:dyDescent="0.2">
      <c r="A1300" s="13" t="s">
        <v>2564</v>
      </c>
      <c r="B1300" s="74">
        <v>166</v>
      </c>
      <c r="C1300" s="86"/>
      <c r="D1300" s="37"/>
      <c r="E1300" s="87"/>
      <c r="F1300" s="93">
        <v>1</v>
      </c>
      <c r="G1300" s="8">
        <v>3</v>
      </c>
      <c r="H1300" s="94">
        <f t="shared" si="1"/>
        <v>1</v>
      </c>
      <c r="I1300" s="93"/>
      <c r="J1300" s="94"/>
      <c r="K1300" s="138"/>
    </row>
    <row r="1301" spans="1:11" x14ac:dyDescent="0.2">
      <c r="A1301" s="13" t="s">
        <v>2565</v>
      </c>
      <c r="B1301" s="74">
        <v>52</v>
      </c>
      <c r="C1301" s="86"/>
      <c r="D1301" s="37"/>
      <c r="E1301" s="87"/>
      <c r="F1301" s="93">
        <v>1</v>
      </c>
      <c r="G1301" s="8">
        <v>3</v>
      </c>
      <c r="H1301" s="94">
        <f t="shared" si="1"/>
        <v>1</v>
      </c>
      <c r="I1301" s="93"/>
      <c r="J1301" s="94"/>
      <c r="K1301" s="138"/>
    </row>
    <row r="1302" spans="1:11" x14ac:dyDescent="0.2">
      <c r="A1302" s="13" t="s">
        <v>2106</v>
      </c>
      <c r="B1302" s="74">
        <v>318</v>
      </c>
      <c r="C1302" s="86"/>
      <c r="D1302" s="37"/>
      <c r="E1302" s="87"/>
      <c r="F1302" s="93">
        <v>3</v>
      </c>
      <c r="G1302" s="8">
        <v>8</v>
      </c>
      <c r="H1302" s="94">
        <f t="shared" si="1"/>
        <v>2</v>
      </c>
      <c r="I1302" s="93"/>
      <c r="J1302" s="94"/>
      <c r="K1302" s="138"/>
    </row>
    <row r="1303" spans="1:11" x14ac:dyDescent="0.2">
      <c r="A1303" s="20" t="s">
        <v>459</v>
      </c>
      <c r="B1303" s="73">
        <v>514</v>
      </c>
      <c r="C1303" s="85">
        <v>1</v>
      </c>
      <c r="D1303" s="32">
        <v>3</v>
      </c>
      <c r="E1303" s="84"/>
      <c r="F1303" s="91"/>
      <c r="H1303" s="94"/>
      <c r="I1303" s="91"/>
      <c r="J1303" s="84"/>
      <c r="K1303" s="111"/>
    </row>
    <row r="1304" spans="1:11" x14ac:dyDescent="0.2">
      <c r="A1304" s="13" t="s">
        <v>1356</v>
      </c>
      <c r="B1304" s="74">
        <v>82</v>
      </c>
      <c r="C1304" s="86"/>
      <c r="D1304" s="37"/>
      <c r="E1304" s="87"/>
      <c r="F1304" s="93">
        <v>1</v>
      </c>
      <c r="G1304" s="8">
        <v>3</v>
      </c>
      <c r="H1304" s="94">
        <f t="shared" si="1"/>
        <v>1</v>
      </c>
      <c r="I1304" s="93"/>
      <c r="J1304" s="94"/>
      <c r="K1304" s="138"/>
    </row>
    <row r="1305" spans="1:11" x14ac:dyDescent="0.2">
      <c r="A1305" s="13" t="s">
        <v>2566</v>
      </c>
      <c r="B1305" s="74">
        <v>125</v>
      </c>
      <c r="C1305" s="86"/>
      <c r="D1305" s="37"/>
      <c r="E1305" s="87"/>
      <c r="F1305" s="93">
        <v>1</v>
      </c>
      <c r="G1305" s="8">
        <v>3</v>
      </c>
      <c r="H1305" s="94">
        <f t="shared" si="1"/>
        <v>1</v>
      </c>
      <c r="I1305" s="93"/>
      <c r="J1305" s="94"/>
      <c r="K1305" s="138"/>
    </row>
    <row r="1306" spans="1:11" x14ac:dyDescent="0.2">
      <c r="A1306" s="13" t="s">
        <v>2291</v>
      </c>
      <c r="B1306" s="74">
        <v>192</v>
      </c>
      <c r="C1306" s="86"/>
      <c r="D1306" s="37"/>
      <c r="E1306" s="87"/>
      <c r="F1306" s="93">
        <v>1</v>
      </c>
      <c r="G1306" s="8">
        <v>3</v>
      </c>
      <c r="H1306" s="94">
        <f t="shared" si="1"/>
        <v>1</v>
      </c>
      <c r="I1306" s="93"/>
      <c r="J1306" s="94"/>
      <c r="K1306" s="138"/>
    </row>
    <row r="1307" spans="1:11" x14ac:dyDescent="0.2">
      <c r="A1307" s="13" t="s">
        <v>2567</v>
      </c>
      <c r="B1307" s="74">
        <v>26</v>
      </c>
      <c r="C1307" s="86"/>
      <c r="D1307" s="37"/>
      <c r="E1307" s="87"/>
      <c r="F1307" s="93">
        <v>1</v>
      </c>
      <c r="G1307" s="8">
        <v>3</v>
      </c>
      <c r="H1307" s="94">
        <f t="shared" si="1"/>
        <v>1</v>
      </c>
      <c r="I1307" s="93"/>
      <c r="J1307" s="94"/>
      <c r="K1307" s="138"/>
    </row>
    <row r="1308" spans="1:11" x14ac:dyDescent="0.2">
      <c r="A1308" s="13" t="s">
        <v>2568</v>
      </c>
      <c r="B1308" s="74">
        <v>79</v>
      </c>
      <c r="C1308" s="86"/>
      <c r="D1308" s="37"/>
      <c r="E1308" s="87"/>
      <c r="F1308" s="93">
        <v>1</v>
      </c>
      <c r="G1308" s="8">
        <v>3</v>
      </c>
      <c r="H1308" s="94">
        <f t="shared" si="1"/>
        <v>1</v>
      </c>
      <c r="I1308" s="93"/>
      <c r="J1308" s="94"/>
      <c r="K1308" s="138"/>
    </row>
    <row r="1309" spans="1:11" x14ac:dyDescent="0.2">
      <c r="A1309" s="13" t="s">
        <v>2569</v>
      </c>
      <c r="B1309" s="74">
        <v>10</v>
      </c>
      <c r="C1309" s="86"/>
      <c r="D1309" s="37"/>
      <c r="E1309" s="87"/>
      <c r="F1309" s="93">
        <v>1</v>
      </c>
      <c r="G1309" s="8">
        <v>3</v>
      </c>
      <c r="H1309" s="94">
        <f t="shared" si="1"/>
        <v>1</v>
      </c>
      <c r="I1309" s="93"/>
      <c r="J1309" s="94"/>
      <c r="K1309" s="138"/>
    </row>
    <row r="1310" spans="1:11" x14ac:dyDescent="0.2">
      <c r="A1310" s="20" t="s">
        <v>293</v>
      </c>
      <c r="B1310" s="73">
        <v>15716</v>
      </c>
      <c r="C1310" s="85">
        <v>17</v>
      </c>
      <c r="D1310" s="32">
        <v>43</v>
      </c>
      <c r="E1310" s="84"/>
      <c r="F1310" s="91"/>
      <c r="H1310" s="94"/>
      <c r="I1310" s="91"/>
      <c r="J1310" s="84"/>
      <c r="K1310" s="111"/>
    </row>
    <row r="1311" spans="1:11" x14ac:dyDescent="0.2">
      <c r="A1311" s="13" t="s">
        <v>2570</v>
      </c>
      <c r="B1311" s="74">
        <v>12515</v>
      </c>
      <c r="C1311" s="86"/>
      <c r="D1311" s="37"/>
      <c r="E1311" s="87"/>
      <c r="F1311" s="93">
        <v>11</v>
      </c>
      <c r="G1311" s="8">
        <v>28</v>
      </c>
      <c r="H1311" s="94">
        <f t="shared" si="1"/>
        <v>2</v>
      </c>
      <c r="I1311" s="93"/>
      <c r="J1311" s="94"/>
      <c r="K1311" s="138"/>
    </row>
    <row r="1312" spans="1:11" x14ac:dyDescent="0.2">
      <c r="A1312" s="13" t="s">
        <v>1954</v>
      </c>
      <c r="B1312" s="74">
        <v>254</v>
      </c>
      <c r="C1312" s="86"/>
      <c r="D1312" s="37"/>
      <c r="E1312" s="87"/>
      <c r="F1312" s="93">
        <v>3</v>
      </c>
      <c r="G1312" s="8">
        <v>8</v>
      </c>
      <c r="H1312" s="94">
        <f t="shared" si="1"/>
        <v>2</v>
      </c>
      <c r="I1312" s="93"/>
      <c r="J1312" s="94"/>
      <c r="K1312" s="138"/>
    </row>
    <row r="1313" spans="1:11" x14ac:dyDescent="0.2">
      <c r="A1313" s="13" t="s">
        <v>2571</v>
      </c>
      <c r="B1313" s="74">
        <v>358</v>
      </c>
      <c r="C1313" s="86"/>
      <c r="D1313" s="37"/>
      <c r="E1313" s="87"/>
      <c r="F1313" s="93">
        <v>3</v>
      </c>
      <c r="G1313" s="8">
        <v>8</v>
      </c>
      <c r="H1313" s="94">
        <f t="shared" si="1"/>
        <v>2</v>
      </c>
      <c r="I1313" s="93"/>
      <c r="J1313" s="94"/>
      <c r="K1313" s="138"/>
    </row>
    <row r="1314" spans="1:11" x14ac:dyDescent="0.2">
      <c r="A1314" s="13" t="s">
        <v>2572</v>
      </c>
      <c r="B1314" s="74">
        <v>262</v>
      </c>
      <c r="C1314" s="86"/>
      <c r="D1314" s="37"/>
      <c r="E1314" s="87"/>
      <c r="F1314" s="93">
        <v>3</v>
      </c>
      <c r="G1314" s="8">
        <v>8</v>
      </c>
      <c r="H1314" s="94">
        <f t="shared" si="1"/>
        <v>2</v>
      </c>
      <c r="I1314" s="93"/>
      <c r="J1314" s="94"/>
      <c r="K1314" s="138"/>
    </row>
    <row r="1315" spans="1:11" x14ac:dyDescent="0.2">
      <c r="A1315" s="13" t="s">
        <v>2573</v>
      </c>
      <c r="B1315" s="74">
        <v>164</v>
      </c>
      <c r="C1315" s="86"/>
      <c r="D1315" s="37"/>
      <c r="E1315" s="87"/>
      <c r="F1315" s="93">
        <v>1</v>
      </c>
      <c r="G1315" s="8">
        <v>3</v>
      </c>
      <c r="H1315" s="94">
        <f t="shared" si="1"/>
        <v>1</v>
      </c>
      <c r="I1315" s="93"/>
      <c r="J1315" s="94"/>
      <c r="K1315" s="138"/>
    </row>
    <row r="1316" spans="1:11" x14ac:dyDescent="0.2">
      <c r="A1316" s="13" t="s">
        <v>2574</v>
      </c>
      <c r="B1316" s="74">
        <v>169</v>
      </c>
      <c r="C1316" s="86"/>
      <c r="D1316" s="37"/>
      <c r="E1316" s="87"/>
      <c r="F1316" s="93">
        <v>1</v>
      </c>
      <c r="G1316" s="8">
        <v>3</v>
      </c>
      <c r="H1316" s="94">
        <f t="shared" si="1"/>
        <v>1</v>
      </c>
      <c r="I1316" s="93"/>
      <c r="J1316" s="94"/>
      <c r="K1316" s="138"/>
    </row>
    <row r="1317" spans="1:11" x14ac:dyDescent="0.2">
      <c r="A1317" s="13" t="s">
        <v>2575</v>
      </c>
      <c r="B1317" s="74">
        <v>81</v>
      </c>
      <c r="C1317" s="86"/>
      <c r="D1317" s="37"/>
      <c r="E1317" s="87"/>
      <c r="F1317" s="93">
        <v>1</v>
      </c>
      <c r="G1317" s="8">
        <v>3</v>
      </c>
      <c r="H1317" s="94">
        <f t="shared" si="1"/>
        <v>1</v>
      </c>
      <c r="I1317" s="93"/>
      <c r="J1317" s="94"/>
      <c r="K1317" s="138"/>
    </row>
    <row r="1318" spans="1:11" x14ac:dyDescent="0.2">
      <c r="A1318" s="13" t="s">
        <v>2576</v>
      </c>
      <c r="B1318" s="74">
        <v>109</v>
      </c>
      <c r="C1318" s="86"/>
      <c r="D1318" s="37"/>
      <c r="E1318" s="87"/>
      <c r="F1318" s="93">
        <v>1</v>
      </c>
      <c r="G1318" s="8">
        <v>3</v>
      </c>
      <c r="H1318" s="94">
        <f t="shared" si="1"/>
        <v>1</v>
      </c>
      <c r="I1318" s="93"/>
      <c r="J1318" s="94"/>
      <c r="K1318" s="138"/>
    </row>
    <row r="1319" spans="1:11" x14ac:dyDescent="0.2">
      <c r="A1319" s="13" t="s">
        <v>2577</v>
      </c>
      <c r="B1319" s="74">
        <v>405</v>
      </c>
      <c r="C1319" s="86"/>
      <c r="D1319" s="37"/>
      <c r="E1319" s="87"/>
      <c r="F1319" s="93">
        <v>3</v>
      </c>
      <c r="G1319" s="8">
        <v>8</v>
      </c>
      <c r="H1319" s="94">
        <f t="shared" si="1"/>
        <v>2</v>
      </c>
      <c r="I1319" s="93"/>
      <c r="J1319" s="94"/>
      <c r="K1319" s="138"/>
    </row>
    <row r="1320" spans="1:11" x14ac:dyDescent="0.2">
      <c r="A1320" s="13" t="s">
        <v>2578</v>
      </c>
      <c r="B1320" s="74">
        <v>294</v>
      </c>
      <c r="C1320" s="86"/>
      <c r="D1320" s="37"/>
      <c r="E1320" s="87"/>
      <c r="F1320" s="93">
        <v>3</v>
      </c>
      <c r="G1320" s="8">
        <v>8</v>
      </c>
      <c r="H1320" s="94">
        <f t="shared" si="1"/>
        <v>2</v>
      </c>
      <c r="I1320" s="93"/>
      <c r="J1320" s="94"/>
      <c r="K1320" s="138"/>
    </row>
    <row r="1321" spans="1:11" x14ac:dyDescent="0.2">
      <c r="A1321" s="13" t="s">
        <v>2579</v>
      </c>
      <c r="B1321" s="74">
        <v>151</v>
      </c>
      <c r="C1321" s="86"/>
      <c r="D1321" s="37"/>
      <c r="E1321" s="87"/>
      <c r="F1321" s="93">
        <v>1</v>
      </c>
      <c r="G1321" s="8">
        <v>3</v>
      </c>
      <c r="H1321" s="94">
        <f t="shared" si="1"/>
        <v>1</v>
      </c>
      <c r="I1321" s="93"/>
      <c r="J1321" s="94"/>
      <c r="K1321" s="138"/>
    </row>
    <row r="1322" spans="1:11" x14ac:dyDescent="0.2">
      <c r="A1322" s="13" t="s">
        <v>2580</v>
      </c>
      <c r="B1322" s="74">
        <v>155</v>
      </c>
      <c r="C1322" s="86"/>
      <c r="D1322" s="37"/>
      <c r="E1322" s="87"/>
      <c r="F1322" s="93">
        <v>1</v>
      </c>
      <c r="G1322" s="8">
        <v>3</v>
      </c>
      <c r="H1322" s="94">
        <f t="shared" si="1"/>
        <v>1</v>
      </c>
      <c r="I1322" s="93"/>
      <c r="J1322" s="94"/>
      <c r="K1322" s="138"/>
    </row>
    <row r="1323" spans="1:11" x14ac:dyDescent="0.2">
      <c r="A1323" s="13" t="s">
        <v>2581</v>
      </c>
      <c r="B1323" s="74">
        <v>799</v>
      </c>
      <c r="C1323" s="86"/>
      <c r="D1323" s="37"/>
      <c r="E1323" s="87"/>
      <c r="F1323" s="93">
        <v>3</v>
      </c>
      <c r="G1323" s="8">
        <v>8</v>
      </c>
      <c r="H1323" s="94">
        <f t="shared" si="1"/>
        <v>2</v>
      </c>
      <c r="I1323" s="93"/>
      <c r="J1323" s="94"/>
      <c r="K1323" s="138"/>
    </row>
    <row r="1324" spans="1:11" x14ac:dyDescent="0.2">
      <c r="A1324" s="20" t="s">
        <v>400</v>
      </c>
      <c r="B1324" s="73">
        <v>21</v>
      </c>
      <c r="C1324" s="85">
        <v>1</v>
      </c>
      <c r="D1324" s="32">
        <v>3</v>
      </c>
      <c r="E1324" s="84"/>
      <c r="F1324" s="91"/>
      <c r="H1324" s="94"/>
      <c r="I1324" s="91"/>
      <c r="J1324" s="84"/>
      <c r="K1324" s="111"/>
    </row>
    <row r="1325" spans="1:11" x14ac:dyDescent="0.2">
      <c r="A1325" s="13" t="s">
        <v>2582</v>
      </c>
      <c r="B1325" s="74">
        <v>21</v>
      </c>
      <c r="C1325" s="86"/>
      <c r="D1325" s="37"/>
      <c r="E1325" s="87"/>
      <c r="F1325" s="93">
        <v>1</v>
      </c>
      <c r="G1325" s="8">
        <v>3</v>
      </c>
      <c r="H1325" s="94">
        <f t="shared" si="1"/>
        <v>1</v>
      </c>
      <c r="I1325" s="93"/>
      <c r="J1325" s="94"/>
      <c r="K1325" s="138"/>
    </row>
    <row r="1326" spans="1:11" x14ac:dyDescent="0.2">
      <c r="A1326" s="20" t="s">
        <v>176</v>
      </c>
      <c r="B1326" s="73">
        <v>1384</v>
      </c>
      <c r="C1326" s="85">
        <v>1</v>
      </c>
      <c r="D1326" s="32">
        <v>3</v>
      </c>
      <c r="E1326" s="84"/>
      <c r="F1326" s="91"/>
      <c r="H1326" s="94"/>
      <c r="I1326" s="91"/>
      <c r="J1326" s="84"/>
      <c r="K1326" s="111"/>
    </row>
    <row r="1327" spans="1:11" x14ac:dyDescent="0.2">
      <c r="A1327" s="13" t="s">
        <v>2016</v>
      </c>
      <c r="B1327" s="74">
        <v>324</v>
      </c>
      <c r="C1327" s="86"/>
      <c r="D1327" s="37"/>
      <c r="E1327" s="87"/>
      <c r="F1327" s="93">
        <v>3</v>
      </c>
      <c r="G1327" s="8">
        <v>8</v>
      </c>
      <c r="H1327" s="94">
        <f t="shared" si="1"/>
        <v>2</v>
      </c>
      <c r="I1327" s="93"/>
      <c r="J1327" s="94"/>
      <c r="K1327" s="138"/>
    </row>
    <row r="1328" spans="1:11" x14ac:dyDescent="0.2">
      <c r="A1328" s="13" t="s">
        <v>2583</v>
      </c>
      <c r="B1328" s="74">
        <v>53</v>
      </c>
      <c r="C1328" s="86"/>
      <c r="D1328" s="37"/>
      <c r="E1328" s="87"/>
      <c r="F1328" s="93">
        <v>1</v>
      </c>
      <c r="G1328" s="8">
        <v>3</v>
      </c>
      <c r="H1328" s="94">
        <f t="shared" si="1"/>
        <v>1</v>
      </c>
      <c r="I1328" s="93"/>
      <c r="J1328" s="94"/>
      <c r="K1328" s="138"/>
    </row>
    <row r="1329" spans="1:11" x14ac:dyDescent="0.2">
      <c r="A1329" s="13" t="s">
        <v>2584</v>
      </c>
      <c r="B1329" s="74">
        <v>331</v>
      </c>
      <c r="C1329" s="86"/>
      <c r="D1329" s="37"/>
      <c r="E1329" s="87"/>
      <c r="F1329" s="93">
        <v>3</v>
      </c>
      <c r="G1329" s="8">
        <v>8</v>
      </c>
      <c r="H1329" s="94">
        <f t="shared" si="1"/>
        <v>2</v>
      </c>
      <c r="I1329" s="93"/>
      <c r="J1329" s="94"/>
      <c r="K1329" s="138"/>
    </row>
    <row r="1330" spans="1:11" x14ac:dyDescent="0.2">
      <c r="A1330" s="13" t="s">
        <v>2585</v>
      </c>
      <c r="B1330" s="74">
        <v>81</v>
      </c>
      <c r="C1330" s="86"/>
      <c r="D1330" s="37"/>
      <c r="E1330" s="87"/>
      <c r="F1330" s="93">
        <v>1</v>
      </c>
      <c r="G1330" s="8">
        <v>3</v>
      </c>
      <c r="H1330" s="94">
        <f t="shared" si="1"/>
        <v>1</v>
      </c>
      <c r="I1330" s="93"/>
      <c r="J1330" s="94"/>
      <c r="K1330" s="138"/>
    </row>
    <row r="1331" spans="1:11" x14ac:dyDescent="0.2">
      <c r="A1331" s="13" t="s">
        <v>2181</v>
      </c>
      <c r="B1331" s="74">
        <v>136</v>
      </c>
      <c r="C1331" s="86"/>
      <c r="D1331" s="37"/>
      <c r="E1331" s="87"/>
      <c r="F1331" s="93">
        <v>1</v>
      </c>
      <c r="G1331" s="8">
        <v>3</v>
      </c>
      <c r="H1331" s="94">
        <f t="shared" si="1"/>
        <v>1</v>
      </c>
      <c r="I1331" s="93"/>
      <c r="J1331" s="94"/>
      <c r="K1331" s="138"/>
    </row>
    <row r="1332" spans="1:11" x14ac:dyDescent="0.2">
      <c r="A1332" s="13" t="s">
        <v>2248</v>
      </c>
      <c r="B1332" s="74">
        <v>135</v>
      </c>
      <c r="C1332" s="86"/>
      <c r="D1332" s="37"/>
      <c r="E1332" s="87"/>
      <c r="F1332" s="93">
        <v>1</v>
      </c>
      <c r="G1332" s="8">
        <v>3</v>
      </c>
      <c r="H1332" s="94">
        <f t="shared" si="1"/>
        <v>1</v>
      </c>
      <c r="I1332" s="93"/>
      <c r="J1332" s="94"/>
      <c r="K1332" s="138"/>
    </row>
    <row r="1333" spans="1:11" x14ac:dyDescent="0.2">
      <c r="A1333" s="13" t="s">
        <v>2021</v>
      </c>
      <c r="B1333" s="74">
        <v>124</v>
      </c>
      <c r="C1333" s="86"/>
      <c r="D1333" s="37"/>
      <c r="E1333" s="87"/>
      <c r="F1333" s="93">
        <v>1</v>
      </c>
      <c r="G1333" s="8">
        <v>3</v>
      </c>
      <c r="H1333" s="94">
        <f t="shared" si="1"/>
        <v>1</v>
      </c>
      <c r="I1333" s="93"/>
      <c r="J1333" s="94"/>
      <c r="K1333" s="138"/>
    </row>
    <row r="1334" spans="1:11" x14ac:dyDescent="0.2">
      <c r="A1334" s="13" t="s">
        <v>2547</v>
      </c>
      <c r="B1334" s="74">
        <v>200</v>
      </c>
      <c r="C1334" s="86"/>
      <c r="D1334" s="37"/>
      <c r="E1334" s="87"/>
      <c r="F1334" s="93">
        <v>1</v>
      </c>
      <c r="G1334" s="8">
        <v>3</v>
      </c>
      <c r="H1334" s="94">
        <f t="shared" si="1"/>
        <v>1</v>
      </c>
      <c r="I1334" s="93"/>
      <c r="J1334" s="94"/>
      <c r="K1334" s="138"/>
    </row>
    <row r="1335" spans="1:11" x14ac:dyDescent="0.2">
      <c r="A1335" s="20" t="s">
        <v>56</v>
      </c>
      <c r="B1335" s="73">
        <v>1012</v>
      </c>
      <c r="C1335" s="85">
        <v>1</v>
      </c>
      <c r="D1335" s="32">
        <v>3</v>
      </c>
      <c r="E1335" s="84"/>
      <c r="F1335" s="91"/>
      <c r="H1335" s="94"/>
      <c r="I1335" s="91"/>
      <c r="J1335" s="84"/>
      <c r="K1335" s="111"/>
    </row>
    <row r="1336" spans="1:11" x14ac:dyDescent="0.2">
      <c r="A1336" s="13" t="s">
        <v>2586</v>
      </c>
      <c r="B1336" s="74">
        <v>48</v>
      </c>
      <c r="C1336" s="86"/>
      <c r="D1336" s="37"/>
      <c r="E1336" s="87"/>
      <c r="F1336" s="93">
        <v>1</v>
      </c>
      <c r="G1336" s="8">
        <v>3</v>
      </c>
      <c r="H1336" s="94">
        <f t="shared" si="1"/>
        <v>1</v>
      </c>
      <c r="I1336" s="93"/>
      <c r="J1336" s="94"/>
      <c r="K1336" s="138"/>
    </row>
    <row r="1337" spans="1:11" x14ac:dyDescent="0.2">
      <c r="A1337" s="13" t="s">
        <v>2587</v>
      </c>
      <c r="B1337" s="74">
        <v>18</v>
      </c>
      <c r="C1337" s="86"/>
      <c r="D1337" s="37"/>
      <c r="E1337" s="87"/>
      <c r="F1337" s="93">
        <v>1</v>
      </c>
      <c r="G1337" s="8">
        <v>3</v>
      </c>
      <c r="H1337" s="94">
        <f t="shared" si="1"/>
        <v>1</v>
      </c>
      <c r="I1337" s="93"/>
      <c r="J1337" s="94"/>
      <c r="K1337" s="138"/>
    </row>
    <row r="1338" spans="1:11" x14ac:dyDescent="0.2">
      <c r="A1338" s="13" t="s">
        <v>2588</v>
      </c>
      <c r="B1338" s="74">
        <v>136</v>
      </c>
      <c r="C1338" s="86"/>
      <c r="D1338" s="37"/>
      <c r="E1338" s="87"/>
      <c r="F1338" s="93">
        <v>1</v>
      </c>
      <c r="G1338" s="8">
        <v>3</v>
      </c>
      <c r="H1338" s="94">
        <f t="shared" si="1"/>
        <v>1</v>
      </c>
      <c r="I1338" s="93"/>
      <c r="J1338" s="94"/>
      <c r="K1338" s="138"/>
    </row>
    <row r="1339" spans="1:11" x14ac:dyDescent="0.2">
      <c r="A1339" s="13" t="s">
        <v>2589</v>
      </c>
      <c r="B1339" s="74">
        <v>91</v>
      </c>
      <c r="C1339" s="86"/>
      <c r="D1339" s="37"/>
      <c r="E1339" s="87"/>
      <c r="F1339" s="93">
        <v>1</v>
      </c>
      <c r="G1339" s="8">
        <v>3</v>
      </c>
      <c r="H1339" s="94">
        <f t="shared" si="1"/>
        <v>1</v>
      </c>
      <c r="I1339" s="93"/>
      <c r="J1339" s="94"/>
      <c r="K1339" s="138"/>
    </row>
    <row r="1340" spans="1:11" x14ac:dyDescent="0.2">
      <c r="A1340" s="13" t="s">
        <v>2590</v>
      </c>
      <c r="B1340" s="74">
        <v>27</v>
      </c>
      <c r="C1340" s="86"/>
      <c r="D1340" s="37"/>
      <c r="E1340" s="87"/>
      <c r="F1340" s="93">
        <v>1</v>
      </c>
      <c r="G1340" s="8">
        <v>3</v>
      </c>
      <c r="H1340" s="94">
        <f t="shared" si="1"/>
        <v>1</v>
      </c>
      <c r="I1340" s="93"/>
      <c r="J1340" s="94"/>
      <c r="K1340" s="138"/>
    </row>
    <row r="1341" spans="1:11" x14ac:dyDescent="0.2">
      <c r="A1341" s="13" t="s">
        <v>2591</v>
      </c>
      <c r="B1341" s="74">
        <v>223</v>
      </c>
      <c r="C1341" s="86"/>
      <c r="D1341" s="37"/>
      <c r="E1341" s="87"/>
      <c r="F1341" s="93">
        <v>3</v>
      </c>
      <c r="G1341" s="8">
        <v>8</v>
      </c>
      <c r="H1341" s="94">
        <f t="shared" si="1"/>
        <v>2</v>
      </c>
      <c r="I1341" s="93"/>
      <c r="J1341" s="94"/>
      <c r="K1341" s="138"/>
    </row>
    <row r="1342" spans="1:11" x14ac:dyDescent="0.2">
      <c r="A1342" s="13" t="s">
        <v>2592</v>
      </c>
      <c r="B1342" s="74">
        <v>73</v>
      </c>
      <c r="C1342" s="86"/>
      <c r="D1342" s="37"/>
      <c r="E1342" s="87"/>
      <c r="F1342" s="93">
        <v>1</v>
      </c>
      <c r="G1342" s="8">
        <v>3</v>
      </c>
      <c r="H1342" s="94">
        <f t="shared" si="1"/>
        <v>1</v>
      </c>
      <c r="I1342" s="93"/>
      <c r="J1342" s="94"/>
      <c r="K1342" s="138"/>
    </row>
    <row r="1343" spans="1:11" x14ac:dyDescent="0.2">
      <c r="A1343" s="13" t="s">
        <v>1682</v>
      </c>
      <c r="B1343" s="74">
        <v>31</v>
      </c>
      <c r="C1343" s="86"/>
      <c r="D1343" s="37"/>
      <c r="E1343" s="87"/>
      <c r="F1343" s="93">
        <v>1</v>
      </c>
      <c r="G1343" s="8">
        <v>3</v>
      </c>
      <c r="H1343" s="94">
        <f t="shared" si="1"/>
        <v>1</v>
      </c>
      <c r="I1343" s="93"/>
      <c r="J1343" s="94"/>
      <c r="K1343" s="138"/>
    </row>
    <row r="1344" spans="1:11" x14ac:dyDescent="0.2">
      <c r="A1344" s="13" t="s">
        <v>2593</v>
      </c>
      <c r="B1344" s="74">
        <v>58</v>
      </c>
      <c r="C1344" s="86"/>
      <c r="D1344" s="37"/>
      <c r="E1344" s="87"/>
      <c r="F1344" s="93">
        <v>1</v>
      </c>
      <c r="G1344" s="8">
        <v>3</v>
      </c>
      <c r="H1344" s="94">
        <f t="shared" si="1"/>
        <v>1</v>
      </c>
      <c r="I1344" s="93"/>
      <c r="J1344" s="94"/>
      <c r="K1344" s="138"/>
    </row>
    <row r="1345" spans="1:11" x14ac:dyDescent="0.2">
      <c r="A1345" s="13" t="s">
        <v>2594</v>
      </c>
      <c r="B1345" s="74">
        <v>50</v>
      </c>
      <c r="C1345" s="86"/>
      <c r="D1345" s="37"/>
      <c r="E1345" s="87"/>
      <c r="F1345" s="93">
        <v>1</v>
      </c>
      <c r="G1345" s="8">
        <v>3</v>
      </c>
      <c r="H1345" s="94">
        <f t="shared" si="1"/>
        <v>1</v>
      </c>
      <c r="I1345" s="93"/>
      <c r="J1345" s="94"/>
      <c r="K1345" s="138"/>
    </row>
    <row r="1346" spans="1:11" x14ac:dyDescent="0.2">
      <c r="A1346" s="13" t="s">
        <v>1761</v>
      </c>
      <c r="B1346" s="74">
        <v>194</v>
      </c>
      <c r="C1346" s="86"/>
      <c r="D1346" s="37"/>
      <c r="E1346" s="87"/>
      <c r="F1346" s="93">
        <v>1</v>
      </c>
      <c r="G1346" s="8">
        <v>3</v>
      </c>
      <c r="H1346" s="94">
        <f t="shared" si="1"/>
        <v>1</v>
      </c>
      <c r="I1346" s="93"/>
      <c r="J1346" s="94"/>
      <c r="K1346" s="138"/>
    </row>
    <row r="1347" spans="1:11" x14ac:dyDescent="0.2">
      <c r="A1347" s="13" t="s">
        <v>2595</v>
      </c>
      <c r="B1347" s="74">
        <v>63</v>
      </c>
      <c r="C1347" s="86"/>
      <c r="D1347" s="37"/>
      <c r="E1347" s="87"/>
      <c r="F1347" s="93">
        <v>1</v>
      </c>
      <c r="G1347" s="8">
        <v>3</v>
      </c>
      <c r="H1347" s="94">
        <f t="shared" si="1"/>
        <v>1</v>
      </c>
      <c r="I1347" s="93"/>
      <c r="J1347" s="94"/>
      <c r="K1347" s="138"/>
    </row>
    <row r="1348" spans="1:11" x14ac:dyDescent="0.2">
      <c r="A1348" s="20" t="s">
        <v>412</v>
      </c>
      <c r="B1348" s="73">
        <v>24</v>
      </c>
      <c r="C1348" s="85">
        <v>1</v>
      </c>
      <c r="D1348" s="32">
        <v>3</v>
      </c>
      <c r="E1348" s="84"/>
      <c r="F1348" s="91"/>
      <c r="H1348" s="94"/>
      <c r="I1348" s="91"/>
      <c r="J1348" s="84"/>
      <c r="K1348" s="111"/>
    </row>
    <row r="1349" spans="1:11" x14ac:dyDescent="0.2">
      <c r="A1349" s="13" t="s">
        <v>2596</v>
      </c>
      <c r="B1349" s="74">
        <v>24</v>
      </c>
      <c r="C1349" s="86"/>
      <c r="D1349" s="37"/>
      <c r="E1349" s="87"/>
      <c r="F1349" s="93">
        <v>1</v>
      </c>
      <c r="G1349" s="8">
        <v>3</v>
      </c>
      <c r="H1349" s="94">
        <f t="shared" ref="H1349:H1411" si="2">IF(F1349=1,1,2)</f>
        <v>1</v>
      </c>
      <c r="I1349" s="93"/>
      <c r="J1349" s="94"/>
      <c r="K1349" s="138"/>
    </row>
    <row r="1350" spans="1:11" x14ac:dyDescent="0.2">
      <c r="A1350" s="20" t="s">
        <v>178</v>
      </c>
      <c r="B1350" s="73">
        <v>93</v>
      </c>
      <c r="C1350" s="85">
        <v>1</v>
      </c>
      <c r="D1350" s="32">
        <v>3</v>
      </c>
      <c r="E1350" s="84"/>
      <c r="F1350" s="91"/>
      <c r="H1350" s="94"/>
      <c r="I1350" s="91"/>
      <c r="J1350" s="84"/>
      <c r="K1350" s="111"/>
    </row>
    <row r="1351" spans="1:11" x14ac:dyDescent="0.2">
      <c r="A1351" s="13" t="s">
        <v>1491</v>
      </c>
      <c r="B1351" s="74">
        <v>93</v>
      </c>
      <c r="C1351" s="86"/>
      <c r="D1351" s="37"/>
      <c r="E1351" s="87"/>
      <c r="F1351" s="93">
        <v>1</v>
      </c>
      <c r="G1351" s="8">
        <v>3</v>
      </c>
      <c r="H1351" s="94">
        <f t="shared" si="2"/>
        <v>1</v>
      </c>
      <c r="I1351" s="93"/>
      <c r="J1351" s="94"/>
      <c r="K1351" s="138"/>
    </row>
    <row r="1352" spans="1:11" x14ac:dyDescent="0.2">
      <c r="A1352" s="20" t="s">
        <v>179</v>
      </c>
      <c r="B1352" s="73">
        <v>253</v>
      </c>
      <c r="C1352" s="85">
        <v>1</v>
      </c>
      <c r="D1352" s="32">
        <v>3</v>
      </c>
      <c r="E1352" s="84"/>
      <c r="F1352" s="91"/>
      <c r="H1352" s="94"/>
      <c r="I1352" s="91"/>
      <c r="J1352" s="84"/>
      <c r="K1352" s="111"/>
    </row>
    <row r="1353" spans="1:11" x14ac:dyDescent="0.2">
      <c r="A1353" s="13" t="s">
        <v>2597</v>
      </c>
      <c r="B1353" s="74">
        <v>253</v>
      </c>
      <c r="C1353" s="86"/>
      <c r="D1353" s="37"/>
      <c r="E1353" s="87"/>
      <c r="F1353" s="93">
        <v>3</v>
      </c>
      <c r="G1353" s="8">
        <v>8</v>
      </c>
      <c r="H1353" s="94">
        <f t="shared" si="2"/>
        <v>2</v>
      </c>
      <c r="I1353" s="93"/>
      <c r="J1353" s="94"/>
      <c r="K1353" s="138"/>
    </row>
    <row r="1354" spans="1:11" x14ac:dyDescent="0.2">
      <c r="A1354" s="20" t="s">
        <v>1089</v>
      </c>
      <c r="B1354" s="73">
        <v>247</v>
      </c>
      <c r="C1354" s="85">
        <v>1</v>
      </c>
      <c r="D1354" s="32">
        <v>3</v>
      </c>
      <c r="E1354" s="84"/>
      <c r="F1354" s="91"/>
      <c r="H1354" s="94"/>
      <c r="I1354" s="91"/>
      <c r="J1354" s="84"/>
      <c r="K1354" s="111"/>
    </row>
    <row r="1355" spans="1:11" x14ac:dyDescent="0.2">
      <c r="A1355" s="13" t="s">
        <v>2598</v>
      </c>
      <c r="B1355" s="74">
        <v>247</v>
      </c>
      <c r="C1355" s="86"/>
      <c r="D1355" s="37"/>
      <c r="E1355" s="87"/>
      <c r="F1355" s="93">
        <v>3</v>
      </c>
      <c r="G1355" s="8">
        <v>8</v>
      </c>
      <c r="H1355" s="94">
        <f t="shared" si="2"/>
        <v>2</v>
      </c>
      <c r="I1355" s="93"/>
      <c r="J1355" s="94"/>
      <c r="K1355" s="138"/>
    </row>
    <row r="1356" spans="1:11" x14ac:dyDescent="0.2">
      <c r="A1356" s="20" t="s">
        <v>190</v>
      </c>
      <c r="B1356" s="73">
        <v>33</v>
      </c>
      <c r="C1356" s="85">
        <v>1</v>
      </c>
      <c r="D1356" s="32">
        <v>3</v>
      </c>
      <c r="E1356" s="84"/>
      <c r="F1356" s="91"/>
      <c r="H1356" s="94"/>
      <c r="I1356" s="91"/>
      <c r="J1356" s="84"/>
      <c r="K1356" s="111"/>
    </row>
    <row r="1357" spans="1:11" x14ac:dyDescent="0.2">
      <c r="A1357" s="13" t="s">
        <v>2599</v>
      </c>
      <c r="B1357" s="74">
        <v>33</v>
      </c>
      <c r="C1357" s="86"/>
      <c r="D1357" s="37"/>
      <c r="E1357" s="87"/>
      <c r="F1357" s="93">
        <v>1</v>
      </c>
      <c r="G1357" s="8">
        <v>3</v>
      </c>
      <c r="H1357" s="94">
        <f t="shared" si="2"/>
        <v>1</v>
      </c>
      <c r="I1357" s="93"/>
      <c r="J1357" s="94"/>
      <c r="K1357" s="138"/>
    </row>
    <row r="1358" spans="1:11" x14ac:dyDescent="0.2">
      <c r="A1358" s="22" t="s">
        <v>191</v>
      </c>
      <c r="B1358" s="73">
        <v>5155</v>
      </c>
      <c r="C1358" s="85">
        <v>19</v>
      </c>
      <c r="D1358" s="36">
        <f>SUM(D1359:D1365)</f>
        <v>48</v>
      </c>
      <c r="E1358" s="88">
        <v>3</v>
      </c>
      <c r="F1358" s="145">
        <f>SUM(F1360:F1368)</f>
        <v>18</v>
      </c>
      <c r="G1358" s="45">
        <f>SUM(G1360:G1368)</f>
        <v>49</v>
      </c>
      <c r="H1358" s="94"/>
      <c r="I1358" s="99">
        <f>(C1358+F1358+1-F1361-F1363-F1364-F1367)*0.4</f>
        <v>13.600000000000001</v>
      </c>
      <c r="J1358" s="99">
        <f>(D1358+G1358+1-G1361-G1363-G1364-G1367)*0.4</f>
        <v>34.4</v>
      </c>
      <c r="K1358" s="115">
        <f>8*0.6</f>
        <v>4.8</v>
      </c>
    </row>
    <row r="1359" spans="1:11" x14ac:dyDescent="0.2">
      <c r="A1359" s="20" t="s">
        <v>192</v>
      </c>
      <c r="B1359" s="73">
        <v>3851</v>
      </c>
      <c r="C1359" s="85">
        <v>14</v>
      </c>
      <c r="D1359" s="67">
        <v>35</v>
      </c>
      <c r="E1359" s="100"/>
      <c r="F1359" s="91"/>
      <c r="H1359" s="94"/>
      <c r="I1359" s="91"/>
      <c r="J1359" s="84"/>
      <c r="K1359" s="111"/>
    </row>
    <row r="1360" spans="1:11" x14ac:dyDescent="0.2">
      <c r="A1360" s="13" t="s">
        <v>2600</v>
      </c>
      <c r="B1360" s="74">
        <v>3208</v>
      </c>
      <c r="C1360" s="86"/>
      <c r="D1360" s="68"/>
      <c r="E1360" s="102"/>
      <c r="F1360" s="93">
        <v>5</v>
      </c>
      <c r="G1360" s="8">
        <v>13</v>
      </c>
      <c r="H1360" s="94">
        <f t="shared" si="2"/>
        <v>2</v>
      </c>
      <c r="I1360" s="93"/>
      <c r="J1360" s="94"/>
      <c r="K1360" s="138"/>
    </row>
    <row r="1361" spans="1:11" x14ac:dyDescent="0.2">
      <c r="A1361" s="13" t="s">
        <v>2402</v>
      </c>
      <c r="B1361" s="74">
        <v>156</v>
      </c>
      <c r="C1361" s="86"/>
      <c r="D1361" s="68"/>
      <c r="E1361" s="102"/>
      <c r="F1361" s="93">
        <v>1</v>
      </c>
      <c r="G1361" s="8">
        <v>3</v>
      </c>
      <c r="H1361" s="94">
        <f t="shared" si="2"/>
        <v>1</v>
      </c>
      <c r="I1361" s="93"/>
      <c r="J1361" s="94"/>
      <c r="K1361" s="138"/>
    </row>
    <row r="1362" spans="1:11" x14ac:dyDescent="0.2">
      <c r="A1362" s="13" t="s">
        <v>2601</v>
      </c>
      <c r="B1362" s="74">
        <v>325</v>
      </c>
      <c r="C1362" s="86"/>
      <c r="D1362" s="68"/>
      <c r="E1362" s="102"/>
      <c r="F1362" s="93">
        <v>3</v>
      </c>
      <c r="G1362" s="8">
        <v>8</v>
      </c>
      <c r="H1362" s="94">
        <f t="shared" si="2"/>
        <v>2</v>
      </c>
      <c r="I1362" s="93"/>
      <c r="J1362" s="94"/>
      <c r="K1362" s="138"/>
    </row>
    <row r="1363" spans="1:11" x14ac:dyDescent="0.2">
      <c r="A1363" s="13" t="s">
        <v>1784</v>
      </c>
      <c r="B1363" s="74">
        <v>71</v>
      </c>
      <c r="C1363" s="86"/>
      <c r="D1363" s="68"/>
      <c r="E1363" s="102"/>
      <c r="F1363" s="93">
        <v>1</v>
      </c>
      <c r="G1363" s="8">
        <v>3</v>
      </c>
      <c r="H1363" s="94">
        <f t="shared" si="2"/>
        <v>1</v>
      </c>
      <c r="I1363" s="93"/>
      <c r="J1363" s="94"/>
      <c r="K1363" s="138"/>
    </row>
    <row r="1364" spans="1:11" x14ac:dyDescent="0.2">
      <c r="A1364" s="13" t="s">
        <v>2602</v>
      </c>
      <c r="B1364" s="74">
        <v>91</v>
      </c>
      <c r="C1364" s="86"/>
      <c r="D1364" s="68"/>
      <c r="E1364" s="102"/>
      <c r="F1364" s="93">
        <v>1</v>
      </c>
      <c r="G1364" s="8">
        <v>3</v>
      </c>
      <c r="H1364" s="94">
        <f t="shared" si="2"/>
        <v>1</v>
      </c>
      <c r="I1364" s="93"/>
      <c r="J1364" s="94"/>
      <c r="K1364" s="138"/>
    </row>
    <row r="1365" spans="1:11" x14ac:dyDescent="0.2">
      <c r="A1365" s="20" t="s">
        <v>203</v>
      </c>
      <c r="B1365" s="73">
        <v>1304</v>
      </c>
      <c r="C1365" s="85">
        <v>5</v>
      </c>
      <c r="D1365" s="67">
        <v>13</v>
      </c>
      <c r="E1365" s="100"/>
      <c r="F1365" s="91"/>
      <c r="H1365" s="94"/>
      <c r="I1365" s="91"/>
      <c r="J1365" s="84"/>
      <c r="K1365" s="111"/>
    </row>
    <row r="1366" spans="1:11" x14ac:dyDescent="0.2">
      <c r="A1366" s="13" t="s">
        <v>2603</v>
      </c>
      <c r="B1366" s="74">
        <v>763</v>
      </c>
      <c r="C1366" s="86"/>
      <c r="D1366" s="37"/>
      <c r="E1366" s="87"/>
      <c r="F1366" s="93">
        <v>3</v>
      </c>
      <c r="G1366" s="8">
        <v>8</v>
      </c>
      <c r="H1366" s="94">
        <f t="shared" si="2"/>
        <v>2</v>
      </c>
      <c r="I1366" s="93"/>
      <c r="J1366" s="94"/>
      <c r="K1366" s="138"/>
    </row>
    <row r="1367" spans="1:11" x14ac:dyDescent="0.2">
      <c r="A1367" s="13" t="s">
        <v>2604</v>
      </c>
      <c r="B1367" s="74">
        <v>162</v>
      </c>
      <c r="C1367" s="86"/>
      <c r="D1367" s="37"/>
      <c r="E1367" s="87"/>
      <c r="F1367" s="93">
        <v>1</v>
      </c>
      <c r="G1367" s="8">
        <v>3</v>
      </c>
      <c r="H1367" s="94">
        <f t="shared" si="2"/>
        <v>1</v>
      </c>
      <c r="I1367" s="93"/>
      <c r="J1367" s="94"/>
      <c r="K1367" s="138"/>
    </row>
    <row r="1368" spans="1:11" x14ac:dyDescent="0.2">
      <c r="A1368" s="13" t="s">
        <v>2605</v>
      </c>
      <c r="B1368" s="74">
        <v>379</v>
      </c>
      <c r="C1368" s="86"/>
      <c r="D1368" s="37"/>
      <c r="E1368" s="87"/>
      <c r="F1368" s="93">
        <v>3</v>
      </c>
      <c r="G1368" s="8">
        <v>8</v>
      </c>
      <c r="H1368" s="94">
        <f t="shared" si="2"/>
        <v>2</v>
      </c>
      <c r="I1368" s="93"/>
      <c r="J1368" s="94"/>
      <c r="K1368" s="138"/>
    </row>
    <row r="1369" spans="1:11" x14ac:dyDescent="0.2">
      <c r="A1369" s="11" t="s">
        <v>212</v>
      </c>
      <c r="B1369" s="72">
        <v>45929</v>
      </c>
      <c r="C1369" s="81"/>
      <c r="D1369" s="37"/>
      <c r="E1369" s="87"/>
      <c r="F1369" s="92"/>
      <c r="H1369" s="94"/>
      <c r="I1369" s="92"/>
      <c r="J1369" s="82"/>
      <c r="K1369" s="137"/>
    </row>
    <row r="1370" spans="1:11" x14ac:dyDescent="0.2">
      <c r="A1370" s="22" t="s">
        <v>213</v>
      </c>
      <c r="B1370" s="73">
        <v>33095</v>
      </c>
      <c r="C1370" s="85">
        <v>35</v>
      </c>
      <c r="D1370" s="36">
        <f>SUM(D1371:D1412)</f>
        <v>90</v>
      </c>
      <c r="E1370" s="88">
        <v>4</v>
      </c>
      <c r="F1370" s="91">
        <f>SUM(F1372:F1418)</f>
        <v>103</v>
      </c>
      <c r="G1370" s="24">
        <f>SUM(G1372:G1418)</f>
        <v>277</v>
      </c>
      <c r="H1370" s="94"/>
      <c r="I1370" s="99">
        <f>(C1370+F1370+1-F1373-F1376-F1387-F1389-F1390-F1391-F1401-F1403-F1404-F1405-F1406-F1407-F1418)*0.4</f>
        <v>50.400000000000006</v>
      </c>
      <c r="J1370" s="99">
        <f>(D1370+G1370+1-G1373-G1376-G1387-G1389-G1390-G1391-G1401-G1403-G1404-G1405-G1406-G1407-G1418)*0.4</f>
        <v>131.6</v>
      </c>
      <c r="K1370" s="115">
        <f>39*0.6</f>
        <v>23.4</v>
      </c>
    </row>
    <row r="1371" spans="1:11" x14ac:dyDescent="0.2">
      <c r="A1371" s="20" t="s">
        <v>214</v>
      </c>
      <c r="B1371" s="73">
        <v>5676</v>
      </c>
      <c r="C1371" s="85">
        <v>6</v>
      </c>
      <c r="D1371" s="32">
        <v>15</v>
      </c>
      <c r="E1371" s="84"/>
      <c r="F1371" s="91"/>
      <c r="H1371" s="94"/>
      <c r="I1371" s="91"/>
      <c r="J1371" s="84"/>
      <c r="K1371" s="111"/>
    </row>
    <row r="1372" spans="1:11" x14ac:dyDescent="0.2">
      <c r="A1372" s="13" t="s">
        <v>2606</v>
      </c>
      <c r="B1372" s="74">
        <v>2612</v>
      </c>
      <c r="C1372" s="86"/>
      <c r="D1372" s="37"/>
      <c r="E1372" s="87"/>
      <c r="F1372" s="93">
        <v>5</v>
      </c>
      <c r="G1372" s="8">
        <v>13</v>
      </c>
      <c r="H1372" s="94">
        <f t="shared" si="2"/>
        <v>2</v>
      </c>
      <c r="I1372" s="93"/>
      <c r="J1372" s="94"/>
      <c r="K1372" s="138"/>
    </row>
    <row r="1373" spans="1:11" x14ac:dyDescent="0.2">
      <c r="A1373" s="13" t="s">
        <v>2607</v>
      </c>
      <c r="B1373" s="74">
        <v>129</v>
      </c>
      <c r="C1373" s="86"/>
      <c r="D1373" s="37"/>
      <c r="E1373" s="87"/>
      <c r="F1373" s="93">
        <v>1</v>
      </c>
      <c r="G1373" s="8">
        <v>3</v>
      </c>
      <c r="H1373" s="94">
        <f t="shared" si="2"/>
        <v>1</v>
      </c>
      <c r="I1373" s="93"/>
      <c r="J1373" s="94"/>
      <c r="K1373" s="138"/>
    </row>
    <row r="1374" spans="1:11" x14ac:dyDescent="0.2">
      <c r="A1374" s="13" t="s">
        <v>2608</v>
      </c>
      <c r="B1374" s="74">
        <v>308</v>
      </c>
      <c r="C1374" s="86"/>
      <c r="D1374" s="37"/>
      <c r="E1374" s="87"/>
      <c r="F1374" s="93">
        <v>3</v>
      </c>
      <c r="G1374" s="8">
        <v>8</v>
      </c>
      <c r="H1374" s="94">
        <f t="shared" si="2"/>
        <v>2</v>
      </c>
      <c r="I1374" s="93"/>
      <c r="J1374" s="94"/>
      <c r="K1374" s="138"/>
    </row>
    <row r="1375" spans="1:11" x14ac:dyDescent="0.2">
      <c r="A1375" s="13" t="s">
        <v>1403</v>
      </c>
      <c r="B1375" s="74">
        <v>820</v>
      </c>
      <c r="C1375" s="86"/>
      <c r="D1375" s="37"/>
      <c r="E1375" s="87"/>
      <c r="F1375" s="93">
        <v>3</v>
      </c>
      <c r="G1375" s="8">
        <v>8</v>
      </c>
      <c r="H1375" s="94">
        <f t="shared" si="2"/>
        <v>2</v>
      </c>
      <c r="I1375" s="93"/>
      <c r="J1375" s="94"/>
      <c r="K1375" s="138"/>
    </row>
    <row r="1376" spans="1:11" x14ac:dyDescent="0.2">
      <c r="A1376" s="13" t="s">
        <v>2609</v>
      </c>
      <c r="B1376" s="74">
        <v>19</v>
      </c>
      <c r="C1376" s="86"/>
      <c r="D1376" s="37"/>
      <c r="E1376" s="87"/>
      <c r="F1376" s="93">
        <v>1</v>
      </c>
      <c r="G1376" s="8">
        <v>3</v>
      </c>
      <c r="H1376" s="94">
        <f t="shared" si="2"/>
        <v>1</v>
      </c>
      <c r="I1376" s="93"/>
      <c r="J1376" s="94"/>
      <c r="K1376" s="138"/>
    </row>
    <row r="1377" spans="1:11" x14ac:dyDescent="0.2">
      <c r="A1377" s="13" t="s">
        <v>2610</v>
      </c>
      <c r="B1377" s="74">
        <v>566</v>
      </c>
      <c r="C1377" s="86"/>
      <c r="D1377" s="37"/>
      <c r="E1377" s="87"/>
      <c r="F1377" s="93">
        <v>3</v>
      </c>
      <c r="G1377" s="8">
        <v>8</v>
      </c>
      <c r="H1377" s="94">
        <f t="shared" si="2"/>
        <v>2</v>
      </c>
      <c r="I1377" s="93"/>
      <c r="J1377" s="94"/>
      <c r="K1377" s="138"/>
    </row>
    <row r="1378" spans="1:11" x14ac:dyDescent="0.2">
      <c r="A1378" s="13" t="s">
        <v>2611</v>
      </c>
      <c r="B1378" s="74">
        <v>409</v>
      </c>
      <c r="C1378" s="86"/>
      <c r="D1378" s="37"/>
      <c r="E1378" s="87"/>
      <c r="F1378" s="93">
        <v>3</v>
      </c>
      <c r="G1378" s="8">
        <v>8</v>
      </c>
      <c r="H1378" s="94">
        <f t="shared" si="2"/>
        <v>2</v>
      </c>
      <c r="I1378" s="93"/>
      <c r="J1378" s="94"/>
      <c r="K1378" s="138"/>
    </row>
    <row r="1379" spans="1:11" x14ac:dyDescent="0.2">
      <c r="A1379" s="13" t="s">
        <v>2612</v>
      </c>
      <c r="B1379" s="74">
        <v>246</v>
      </c>
      <c r="C1379" s="86"/>
      <c r="D1379" s="37"/>
      <c r="E1379" s="87"/>
      <c r="F1379" s="93">
        <v>3</v>
      </c>
      <c r="G1379" s="8">
        <v>8</v>
      </c>
      <c r="H1379" s="94">
        <f t="shared" si="2"/>
        <v>2</v>
      </c>
      <c r="I1379" s="93"/>
      <c r="J1379" s="94"/>
      <c r="K1379" s="138"/>
    </row>
    <row r="1380" spans="1:11" x14ac:dyDescent="0.2">
      <c r="A1380" s="13" t="s">
        <v>2613</v>
      </c>
      <c r="B1380" s="74">
        <v>567</v>
      </c>
      <c r="C1380" s="86"/>
      <c r="D1380" s="37"/>
      <c r="E1380" s="87"/>
      <c r="F1380" s="93">
        <v>3</v>
      </c>
      <c r="G1380" s="8">
        <v>8</v>
      </c>
      <c r="H1380" s="94">
        <f t="shared" si="2"/>
        <v>2</v>
      </c>
      <c r="I1380" s="93"/>
      <c r="J1380" s="94"/>
      <c r="K1380" s="138"/>
    </row>
    <row r="1381" spans="1:11" x14ac:dyDescent="0.2">
      <c r="A1381" s="20" t="s">
        <v>1230</v>
      </c>
      <c r="B1381" s="73">
        <v>1826</v>
      </c>
      <c r="C1381" s="85">
        <v>2</v>
      </c>
      <c r="D1381" s="32">
        <v>5</v>
      </c>
      <c r="E1381" s="84"/>
      <c r="F1381" s="91"/>
      <c r="H1381" s="94"/>
      <c r="I1381" s="91"/>
      <c r="J1381" s="84"/>
      <c r="K1381" s="111"/>
    </row>
    <row r="1382" spans="1:11" x14ac:dyDescent="0.2">
      <c r="A1382" s="13" t="s">
        <v>2614</v>
      </c>
      <c r="B1382" s="74">
        <v>375</v>
      </c>
      <c r="C1382" s="86"/>
      <c r="D1382" s="37"/>
      <c r="E1382" s="87"/>
      <c r="F1382" s="93">
        <v>3</v>
      </c>
      <c r="G1382" s="8">
        <v>8</v>
      </c>
      <c r="H1382" s="94">
        <f t="shared" si="2"/>
        <v>2</v>
      </c>
      <c r="I1382" s="93"/>
      <c r="J1382" s="94"/>
      <c r="K1382" s="138"/>
    </row>
    <row r="1383" spans="1:11" x14ac:dyDescent="0.2">
      <c r="A1383" s="13" t="s">
        <v>2615</v>
      </c>
      <c r="B1383" s="74">
        <v>902</v>
      </c>
      <c r="C1383" s="86"/>
      <c r="D1383" s="37"/>
      <c r="E1383" s="87"/>
      <c r="F1383" s="93">
        <v>3</v>
      </c>
      <c r="G1383" s="8">
        <v>8</v>
      </c>
      <c r="H1383" s="94">
        <f t="shared" si="2"/>
        <v>2</v>
      </c>
      <c r="I1383" s="93"/>
      <c r="J1383" s="94"/>
      <c r="K1383" s="138"/>
    </row>
    <row r="1384" spans="1:11" x14ac:dyDescent="0.2">
      <c r="A1384" s="13" t="s">
        <v>2616</v>
      </c>
      <c r="B1384" s="74">
        <v>263</v>
      </c>
      <c r="C1384" s="86"/>
      <c r="D1384" s="37"/>
      <c r="E1384" s="87"/>
      <c r="F1384" s="93">
        <v>3</v>
      </c>
      <c r="G1384" s="8">
        <v>8</v>
      </c>
      <c r="H1384" s="94">
        <f t="shared" si="2"/>
        <v>2</v>
      </c>
      <c r="I1384" s="93"/>
      <c r="J1384" s="94"/>
      <c r="K1384" s="138"/>
    </row>
    <row r="1385" spans="1:11" x14ac:dyDescent="0.2">
      <c r="A1385" s="13" t="s">
        <v>2617</v>
      </c>
      <c r="B1385" s="74">
        <v>286</v>
      </c>
      <c r="C1385" s="86"/>
      <c r="D1385" s="37"/>
      <c r="E1385" s="87"/>
      <c r="F1385" s="93">
        <v>3</v>
      </c>
      <c r="G1385" s="8">
        <v>8</v>
      </c>
      <c r="H1385" s="94">
        <f t="shared" si="2"/>
        <v>2</v>
      </c>
      <c r="I1385" s="93"/>
      <c r="J1385" s="94"/>
      <c r="K1385" s="138"/>
    </row>
    <row r="1386" spans="1:11" x14ac:dyDescent="0.2">
      <c r="A1386" s="20" t="s">
        <v>1231</v>
      </c>
      <c r="B1386" s="73">
        <v>1145</v>
      </c>
      <c r="C1386" s="85">
        <v>1</v>
      </c>
      <c r="D1386" s="32">
        <v>3</v>
      </c>
      <c r="E1386" s="84"/>
      <c r="F1386" s="91"/>
      <c r="H1386" s="94"/>
      <c r="I1386" s="91"/>
      <c r="J1386" s="84"/>
      <c r="K1386" s="111"/>
    </row>
    <row r="1387" spans="1:11" x14ac:dyDescent="0.2">
      <c r="A1387" s="13" t="s">
        <v>2618</v>
      </c>
      <c r="B1387" s="74">
        <v>97</v>
      </c>
      <c r="C1387" s="86"/>
      <c r="D1387" s="37"/>
      <c r="E1387" s="87"/>
      <c r="F1387" s="93">
        <v>1</v>
      </c>
      <c r="G1387" s="8">
        <v>3</v>
      </c>
      <c r="H1387" s="94">
        <f t="shared" si="2"/>
        <v>1</v>
      </c>
      <c r="I1387" s="93"/>
      <c r="J1387" s="94"/>
      <c r="K1387" s="138"/>
    </row>
    <row r="1388" spans="1:11" x14ac:dyDescent="0.2">
      <c r="A1388" s="13" t="s">
        <v>2541</v>
      </c>
      <c r="B1388" s="74">
        <v>274</v>
      </c>
      <c r="C1388" s="86"/>
      <c r="D1388" s="37"/>
      <c r="E1388" s="87"/>
      <c r="F1388" s="93">
        <v>3</v>
      </c>
      <c r="G1388" s="8">
        <v>8</v>
      </c>
      <c r="H1388" s="94">
        <f t="shared" si="2"/>
        <v>2</v>
      </c>
      <c r="I1388" s="93"/>
      <c r="J1388" s="94"/>
      <c r="K1388" s="138"/>
    </row>
    <row r="1389" spans="1:11" x14ac:dyDescent="0.2">
      <c r="A1389" s="13" t="s">
        <v>2619</v>
      </c>
      <c r="B1389" s="74">
        <v>59</v>
      </c>
      <c r="C1389" s="86"/>
      <c r="D1389" s="37"/>
      <c r="E1389" s="87"/>
      <c r="F1389" s="93">
        <v>1</v>
      </c>
      <c r="G1389" s="8">
        <v>3</v>
      </c>
      <c r="H1389" s="94">
        <f t="shared" si="2"/>
        <v>1</v>
      </c>
      <c r="I1389" s="93"/>
      <c r="J1389" s="94"/>
      <c r="K1389" s="138"/>
    </row>
    <row r="1390" spans="1:11" x14ac:dyDescent="0.2">
      <c r="A1390" s="13" t="s">
        <v>2620</v>
      </c>
      <c r="B1390" s="74">
        <v>8</v>
      </c>
      <c r="C1390" s="86"/>
      <c r="D1390" s="37"/>
      <c r="E1390" s="87"/>
      <c r="F1390" s="93">
        <v>1</v>
      </c>
      <c r="G1390" s="8">
        <v>3</v>
      </c>
      <c r="H1390" s="94">
        <f t="shared" si="2"/>
        <v>1</v>
      </c>
      <c r="I1390" s="93"/>
      <c r="J1390" s="94"/>
      <c r="K1390" s="138"/>
    </row>
    <row r="1391" spans="1:11" x14ac:dyDescent="0.2">
      <c r="A1391" s="13" t="s">
        <v>1853</v>
      </c>
      <c r="B1391" s="74">
        <v>92</v>
      </c>
      <c r="C1391" s="86"/>
      <c r="D1391" s="37"/>
      <c r="E1391" s="87"/>
      <c r="F1391" s="93">
        <v>1</v>
      </c>
      <c r="G1391" s="8">
        <v>3</v>
      </c>
      <c r="H1391" s="94">
        <f t="shared" si="2"/>
        <v>1</v>
      </c>
      <c r="I1391" s="93"/>
      <c r="J1391" s="94"/>
      <c r="K1391" s="138"/>
    </row>
    <row r="1392" spans="1:11" x14ac:dyDescent="0.2">
      <c r="A1392" s="13" t="s">
        <v>2621</v>
      </c>
      <c r="B1392" s="74">
        <v>615</v>
      </c>
      <c r="C1392" s="86"/>
      <c r="D1392" s="37"/>
      <c r="E1392" s="87"/>
      <c r="F1392" s="93">
        <v>3</v>
      </c>
      <c r="G1392" s="8">
        <v>8</v>
      </c>
      <c r="H1392" s="94">
        <f t="shared" si="2"/>
        <v>2</v>
      </c>
      <c r="I1392" s="93"/>
      <c r="J1392" s="94"/>
      <c r="K1392" s="138"/>
    </row>
    <row r="1393" spans="1:11" x14ac:dyDescent="0.2">
      <c r="A1393" s="20" t="s">
        <v>1032</v>
      </c>
      <c r="B1393" s="73">
        <v>16393</v>
      </c>
      <c r="C1393" s="85">
        <v>16</v>
      </c>
      <c r="D1393" s="32">
        <v>40</v>
      </c>
      <c r="E1393" s="84"/>
      <c r="F1393" s="91"/>
      <c r="H1393" s="94"/>
      <c r="I1393" s="91"/>
      <c r="J1393" s="84"/>
      <c r="K1393" s="111"/>
    </row>
    <row r="1394" spans="1:11" x14ac:dyDescent="0.2">
      <c r="A1394" s="13" t="s">
        <v>2622</v>
      </c>
      <c r="B1394" s="74">
        <v>16393</v>
      </c>
      <c r="C1394" s="86"/>
      <c r="D1394" s="37"/>
      <c r="E1394" s="87"/>
      <c r="F1394" s="93">
        <v>11</v>
      </c>
      <c r="G1394" s="8">
        <v>28</v>
      </c>
      <c r="H1394" s="94">
        <f t="shared" si="2"/>
        <v>2</v>
      </c>
      <c r="I1394" s="93"/>
      <c r="J1394" s="94"/>
      <c r="K1394" s="138"/>
    </row>
    <row r="1395" spans="1:11" x14ac:dyDescent="0.2">
      <c r="A1395" s="20" t="s">
        <v>1029</v>
      </c>
      <c r="B1395" s="73">
        <v>457</v>
      </c>
      <c r="C1395" s="85">
        <v>1</v>
      </c>
      <c r="D1395" s="32">
        <v>3</v>
      </c>
      <c r="E1395" s="84"/>
      <c r="F1395" s="91"/>
      <c r="H1395" s="94"/>
      <c r="I1395" s="91"/>
      <c r="J1395" s="84"/>
      <c r="K1395" s="111"/>
    </row>
    <row r="1396" spans="1:11" x14ac:dyDescent="0.2">
      <c r="A1396" s="13" t="s">
        <v>2623</v>
      </c>
      <c r="B1396" s="74">
        <v>204</v>
      </c>
      <c r="C1396" s="86"/>
      <c r="D1396" s="37"/>
      <c r="E1396" s="87"/>
      <c r="F1396" s="93">
        <v>3</v>
      </c>
      <c r="G1396" s="8">
        <v>8</v>
      </c>
      <c r="H1396" s="94">
        <f t="shared" si="2"/>
        <v>2</v>
      </c>
      <c r="I1396" s="93"/>
      <c r="J1396" s="94"/>
      <c r="K1396" s="138"/>
    </row>
    <row r="1397" spans="1:11" x14ac:dyDescent="0.2">
      <c r="A1397" s="13" t="s">
        <v>2624</v>
      </c>
      <c r="B1397" s="74">
        <v>253</v>
      </c>
      <c r="C1397" s="86"/>
      <c r="D1397" s="37"/>
      <c r="E1397" s="87"/>
      <c r="F1397" s="93">
        <v>3</v>
      </c>
      <c r="G1397" s="8">
        <v>8</v>
      </c>
      <c r="H1397" s="94">
        <f t="shared" si="2"/>
        <v>2</v>
      </c>
      <c r="I1397" s="93"/>
      <c r="J1397" s="94"/>
      <c r="K1397" s="138"/>
    </row>
    <row r="1398" spans="1:11" x14ac:dyDescent="0.2">
      <c r="A1398" s="20" t="s">
        <v>1030</v>
      </c>
      <c r="B1398" s="73">
        <v>223</v>
      </c>
      <c r="C1398" s="85">
        <v>1</v>
      </c>
      <c r="D1398" s="32">
        <v>3</v>
      </c>
      <c r="E1398" s="84"/>
      <c r="F1398" s="91"/>
      <c r="H1398" s="94"/>
      <c r="I1398" s="91"/>
      <c r="J1398" s="84"/>
      <c r="K1398" s="111"/>
    </row>
    <row r="1399" spans="1:11" x14ac:dyDescent="0.2">
      <c r="A1399" s="13" t="s">
        <v>2625</v>
      </c>
      <c r="B1399" s="74">
        <v>223</v>
      </c>
      <c r="C1399" s="86"/>
      <c r="D1399" s="37"/>
      <c r="E1399" s="87"/>
      <c r="F1399" s="93">
        <v>3</v>
      </c>
      <c r="G1399" s="8">
        <v>8</v>
      </c>
      <c r="H1399" s="94">
        <f t="shared" si="2"/>
        <v>2</v>
      </c>
      <c r="I1399" s="93"/>
      <c r="J1399" s="94"/>
      <c r="K1399" s="138"/>
    </row>
    <row r="1400" spans="1:11" x14ac:dyDescent="0.2">
      <c r="A1400" s="20" t="s">
        <v>1031</v>
      </c>
      <c r="B1400" s="73">
        <v>553</v>
      </c>
      <c r="C1400" s="85">
        <v>1</v>
      </c>
      <c r="D1400" s="32">
        <v>3</v>
      </c>
      <c r="E1400" s="84"/>
      <c r="F1400" s="91"/>
      <c r="H1400" s="94"/>
      <c r="I1400" s="91"/>
      <c r="J1400" s="84"/>
      <c r="K1400" s="111"/>
    </row>
    <row r="1401" spans="1:11" x14ac:dyDescent="0.2">
      <c r="A1401" s="13" t="s">
        <v>2077</v>
      </c>
      <c r="B1401" s="74">
        <v>39</v>
      </c>
      <c r="C1401" s="86"/>
      <c r="D1401" s="37"/>
      <c r="E1401" s="87"/>
      <c r="F1401" s="93">
        <v>1</v>
      </c>
      <c r="G1401" s="8">
        <v>3</v>
      </c>
      <c r="H1401" s="94">
        <f t="shared" si="2"/>
        <v>1</v>
      </c>
      <c r="I1401" s="93"/>
      <c r="J1401" s="94"/>
      <c r="K1401" s="138"/>
    </row>
    <row r="1402" spans="1:11" x14ac:dyDescent="0.2">
      <c r="A1402" s="13" t="s">
        <v>2626</v>
      </c>
      <c r="B1402" s="74">
        <v>302</v>
      </c>
      <c r="C1402" s="86"/>
      <c r="D1402" s="37"/>
      <c r="E1402" s="87"/>
      <c r="F1402" s="93">
        <v>3</v>
      </c>
      <c r="G1402" s="8">
        <v>8</v>
      </c>
      <c r="H1402" s="94">
        <f t="shared" si="2"/>
        <v>2</v>
      </c>
      <c r="I1402" s="93"/>
      <c r="J1402" s="94"/>
      <c r="K1402" s="138"/>
    </row>
    <row r="1403" spans="1:11" x14ac:dyDescent="0.2">
      <c r="A1403" s="13" t="s">
        <v>2627</v>
      </c>
      <c r="B1403" s="74">
        <v>2</v>
      </c>
      <c r="C1403" s="86"/>
      <c r="D1403" s="37"/>
      <c r="E1403" s="87"/>
      <c r="F1403" s="93">
        <v>1</v>
      </c>
      <c r="G1403" s="8">
        <v>3</v>
      </c>
      <c r="H1403" s="94">
        <f t="shared" si="2"/>
        <v>1</v>
      </c>
      <c r="I1403" s="93"/>
      <c r="J1403" s="94"/>
      <c r="K1403" s="138"/>
    </row>
    <row r="1404" spans="1:11" x14ac:dyDescent="0.2">
      <c r="A1404" s="13" t="s">
        <v>1996</v>
      </c>
      <c r="B1404" s="74">
        <v>93</v>
      </c>
      <c r="C1404" s="86"/>
      <c r="D1404" s="37"/>
      <c r="E1404" s="87"/>
      <c r="F1404" s="93">
        <v>1</v>
      </c>
      <c r="G1404" s="8">
        <v>3</v>
      </c>
      <c r="H1404" s="94">
        <f t="shared" si="2"/>
        <v>1</v>
      </c>
      <c r="I1404" s="93"/>
      <c r="J1404" s="94"/>
      <c r="K1404" s="138"/>
    </row>
    <row r="1405" spans="1:11" x14ac:dyDescent="0.2">
      <c r="A1405" s="13" t="s">
        <v>2628</v>
      </c>
      <c r="B1405" s="74">
        <v>2</v>
      </c>
      <c r="C1405" s="86"/>
      <c r="D1405" s="37"/>
      <c r="E1405" s="87"/>
      <c r="F1405" s="93">
        <v>1</v>
      </c>
      <c r="G1405" s="8">
        <v>3</v>
      </c>
      <c r="H1405" s="94">
        <f t="shared" si="2"/>
        <v>1</v>
      </c>
      <c r="I1405" s="93"/>
      <c r="J1405" s="94"/>
      <c r="K1405" s="138"/>
    </row>
    <row r="1406" spans="1:11" x14ac:dyDescent="0.2">
      <c r="A1406" s="13" t="s">
        <v>2629</v>
      </c>
      <c r="B1406" s="74">
        <v>106</v>
      </c>
      <c r="C1406" s="86"/>
      <c r="D1406" s="37"/>
      <c r="E1406" s="87"/>
      <c r="F1406" s="93">
        <v>1</v>
      </c>
      <c r="G1406" s="8">
        <v>3</v>
      </c>
      <c r="H1406" s="94">
        <f t="shared" si="2"/>
        <v>1</v>
      </c>
      <c r="I1406" s="93"/>
      <c r="J1406" s="94"/>
      <c r="K1406" s="138"/>
    </row>
    <row r="1407" spans="1:11" x14ac:dyDescent="0.2">
      <c r="A1407" s="13" t="s">
        <v>2630</v>
      </c>
      <c r="B1407" s="74">
        <v>9</v>
      </c>
      <c r="C1407" s="86"/>
      <c r="D1407" s="37"/>
      <c r="E1407" s="87"/>
      <c r="F1407" s="93">
        <v>1</v>
      </c>
      <c r="G1407" s="8">
        <v>3</v>
      </c>
      <c r="H1407" s="94">
        <f t="shared" si="2"/>
        <v>1</v>
      </c>
      <c r="I1407" s="93"/>
      <c r="J1407" s="94"/>
      <c r="K1407" s="138"/>
    </row>
    <row r="1408" spans="1:11" x14ac:dyDescent="0.2">
      <c r="A1408" s="20" t="s">
        <v>1244</v>
      </c>
      <c r="B1408" s="73">
        <v>2967</v>
      </c>
      <c r="C1408" s="85">
        <v>3</v>
      </c>
      <c r="D1408" s="32">
        <v>8</v>
      </c>
      <c r="E1408" s="84"/>
      <c r="F1408" s="91"/>
      <c r="H1408" s="94"/>
      <c r="I1408" s="91"/>
      <c r="J1408" s="84"/>
      <c r="K1408" s="111"/>
    </row>
    <row r="1409" spans="1:11" x14ac:dyDescent="0.2">
      <c r="A1409" s="13" t="s">
        <v>2631</v>
      </c>
      <c r="B1409" s="74">
        <v>944</v>
      </c>
      <c r="C1409" s="86"/>
      <c r="D1409" s="37"/>
      <c r="E1409" s="87"/>
      <c r="F1409" s="93">
        <v>3</v>
      </c>
      <c r="G1409" s="8">
        <v>8</v>
      </c>
      <c r="H1409" s="94">
        <f t="shared" si="2"/>
        <v>2</v>
      </c>
      <c r="I1409" s="93"/>
      <c r="J1409" s="94"/>
      <c r="K1409" s="138"/>
    </row>
    <row r="1410" spans="1:11" x14ac:dyDescent="0.2">
      <c r="A1410" s="13" t="s">
        <v>2632</v>
      </c>
      <c r="B1410" s="74">
        <v>1379</v>
      </c>
      <c r="C1410" s="86"/>
      <c r="D1410" s="37"/>
      <c r="E1410" s="87"/>
      <c r="F1410" s="93">
        <v>3</v>
      </c>
      <c r="G1410" s="8">
        <v>8</v>
      </c>
      <c r="H1410" s="94">
        <f t="shared" si="2"/>
        <v>2</v>
      </c>
      <c r="I1410" s="93"/>
      <c r="J1410" s="94"/>
      <c r="K1410" s="138"/>
    </row>
    <row r="1411" spans="1:11" x14ac:dyDescent="0.2">
      <c r="A1411" s="13" t="s">
        <v>2633</v>
      </c>
      <c r="B1411" s="74">
        <v>644</v>
      </c>
      <c r="C1411" s="86"/>
      <c r="D1411" s="37"/>
      <c r="E1411" s="87"/>
      <c r="F1411" s="93">
        <v>3</v>
      </c>
      <c r="G1411" s="8">
        <v>8</v>
      </c>
      <c r="H1411" s="94">
        <f t="shared" si="2"/>
        <v>2</v>
      </c>
      <c r="I1411" s="93"/>
      <c r="J1411" s="94"/>
      <c r="K1411" s="138"/>
    </row>
    <row r="1412" spans="1:11" x14ac:dyDescent="0.2">
      <c r="A1412" s="20" t="s">
        <v>617</v>
      </c>
      <c r="B1412" s="73">
        <v>3855</v>
      </c>
      <c r="C1412" s="85">
        <v>4</v>
      </c>
      <c r="D1412" s="32">
        <v>10</v>
      </c>
      <c r="E1412" s="84"/>
      <c r="F1412" s="91"/>
      <c r="H1412" s="94"/>
      <c r="I1412" s="91"/>
      <c r="J1412" s="84"/>
      <c r="K1412" s="111"/>
    </row>
    <row r="1413" spans="1:11" x14ac:dyDescent="0.2">
      <c r="A1413" s="13" t="s">
        <v>2634</v>
      </c>
      <c r="B1413" s="74">
        <v>2047</v>
      </c>
      <c r="C1413" s="86"/>
      <c r="D1413" s="37"/>
      <c r="E1413" s="87"/>
      <c r="F1413" s="93">
        <v>5</v>
      </c>
      <c r="G1413" s="8">
        <v>13</v>
      </c>
      <c r="H1413" s="94">
        <f t="shared" ref="H1413:H1476" si="3">IF(F1413=1,1,2)</f>
        <v>2</v>
      </c>
      <c r="I1413" s="93"/>
      <c r="J1413" s="94"/>
      <c r="K1413" s="138"/>
    </row>
    <row r="1414" spans="1:11" x14ac:dyDescent="0.2">
      <c r="A1414" s="57" t="s">
        <v>6230</v>
      </c>
      <c r="B1414" s="190">
        <v>744</v>
      </c>
      <c r="C1414" s="86"/>
      <c r="D1414" s="65"/>
      <c r="E1414" s="144"/>
      <c r="F1414" s="86">
        <v>3</v>
      </c>
      <c r="G1414" s="8">
        <v>8</v>
      </c>
      <c r="H1414" s="94">
        <f t="shared" si="3"/>
        <v>2</v>
      </c>
      <c r="I1414" s="93"/>
      <c r="J1414" s="94"/>
      <c r="K1414" s="138"/>
    </row>
    <row r="1415" spans="1:11" x14ac:dyDescent="0.2">
      <c r="A1415" s="13" t="s">
        <v>2635</v>
      </c>
      <c r="B1415" s="74">
        <v>205</v>
      </c>
      <c r="C1415" s="86"/>
      <c r="D1415" s="37"/>
      <c r="E1415" s="87"/>
      <c r="F1415" s="93">
        <v>3</v>
      </c>
      <c r="G1415" s="8">
        <v>8</v>
      </c>
      <c r="H1415" s="94">
        <f t="shared" si="3"/>
        <v>2</v>
      </c>
      <c r="I1415" s="93"/>
      <c r="J1415" s="94"/>
      <c r="K1415" s="138"/>
    </row>
    <row r="1416" spans="1:11" x14ac:dyDescent="0.2">
      <c r="A1416" s="13" t="s">
        <v>2064</v>
      </c>
      <c r="B1416" s="74">
        <v>329</v>
      </c>
      <c r="C1416" s="86"/>
      <c r="D1416" s="37"/>
      <c r="E1416" s="87"/>
      <c r="F1416" s="93">
        <v>3</v>
      </c>
      <c r="G1416" s="8">
        <v>8</v>
      </c>
      <c r="H1416" s="94">
        <f t="shared" si="3"/>
        <v>2</v>
      </c>
      <c r="I1416" s="93"/>
      <c r="J1416" s="94"/>
      <c r="K1416" s="138"/>
    </row>
    <row r="1417" spans="1:11" x14ac:dyDescent="0.2">
      <c r="A1417" s="13" t="s">
        <v>2636</v>
      </c>
      <c r="B1417" s="74">
        <v>419</v>
      </c>
      <c r="C1417" s="86"/>
      <c r="D1417" s="37"/>
      <c r="E1417" s="87"/>
      <c r="F1417" s="93">
        <v>3</v>
      </c>
      <c r="G1417" s="8">
        <v>8</v>
      </c>
      <c r="H1417" s="94">
        <f t="shared" si="3"/>
        <v>2</v>
      </c>
      <c r="I1417" s="93"/>
      <c r="J1417" s="94"/>
      <c r="K1417" s="138"/>
    </row>
    <row r="1418" spans="1:11" x14ac:dyDescent="0.2">
      <c r="A1418" s="13" t="s">
        <v>2637</v>
      </c>
      <c r="B1418" s="74">
        <v>111</v>
      </c>
      <c r="C1418" s="86"/>
      <c r="D1418" s="37"/>
      <c r="E1418" s="87"/>
      <c r="F1418" s="93">
        <v>1</v>
      </c>
      <c r="G1418" s="8">
        <v>3</v>
      </c>
      <c r="H1418" s="94">
        <f t="shared" si="3"/>
        <v>1</v>
      </c>
      <c r="I1418" s="93"/>
      <c r="J1418" s="94"/>
      <c r="K1418" s="138"/>
    </row>
    <row r="1419" spans="1:11" x14ac:dyDescent="0.2">
      <c r="A1419" s="22" t="s">
        <v>930</v>
      </c>
      <c r="B1419" s="73">
        <v>2149</v>
      </c>
      <c r="C1419" s="85">
        <v>15</v>
      </c>
      <c r="D1419" s="36">
        <f>SUM(D1420:D1431)</f>
        <v>39</v>
      </c>
      <c r="E1419" s="88">
        <v>3</v>
      </c>
      <c r="F1419" s="91">
        <f>SUM(F1421:F1435)</f>
        <v>18</v>
      </c>
      <c r="G1419" s="24">
        <f>SUM(G1421:G1435)</f>
        <v>51</v>
      </c>
      <c r="H1419" s="94"/>
      <c r="I1419" s="99">
        <f>(C1419+F1419+1-F1422-F1423-F1424-F1426-F1427-F1428-F1430-F1432-F1433)*0.4</f>
        <v>10</v>
      </c>
      <c r="J1419" s="99">
        <f>(D1419+G1419+1-G1422-G1423-G1424-G1426-G1427-G1428-G1430-G1432-G1433)*0.4</f>
        <v>25.6</v>
      </c>
      <c r="K1419" s="115">
        <f>12*0.6</f>
        <v>7.1999999999999993</v>
      </c>
    </row>
    <row r="1420" spans="1:11" x14ac:dyDescent="0.2">
      <c r="A1420" s="20" t="s">
        <v>931</v>
      </c>
      <c r="B1420" s="73">
        <v>590</v>
      </c>
      <c r="C1420" s="85">
        <v>4</v>
      </c>
      <c r="D1420" s="32">
        <v>10</v>
      </c>
      <c r="E1420" s="84"/>
      <c r="F1420" s="91"/>
      <c r="H1420" s="94"/>
      <c r="I1420" s="91"/>
      <c r="J1420" s="84"/>
      <c r="K1420" s="111"/>
    </row>
    <row r="1421" spans="1:11" x14ac:dyDescent="0.2">
      <c r="A1421" s="13" t="s">
        <v>2638</v>
      </c>
      <c r="B1421" s="74">
        <v>391</v>
      </c>
      <c r="C1421" s="86"/>
      <c r="D1421" s="37"/>
      <c r="E1421" s="87"/>
      <c r="F1421" s="93">
        <v>3</v>
      </c>
      <c r="G1421" s="8">
        <v>8</v>
      </c>
      <c r="H1421" s="94">
        <f t="shared" si="3"/>
        <v>2</v>
      </c>
      <c r="I1421" s="93"/>
      <c r="J1421" s="94"/>
      <c r="K1421" s="138"/>
    </row>
    <row r="1422" spans="1:11" x14ac:dyDescent="0.2">
      <c r="A1422" s="13" t="s">
        <v>2639</v>
      </c>
      <c r="B1422" s="74">
        <v>74</v>
      </c>
      <c r="C1422" s="86"/>
      <c r="D1422" s="37"/>
      <c r="E1422" s="87"/>
      <c r="F1422" s="93">
        <v>1</v>
      </c>
      <c r="G1422" s="8">
        <v>3</v>
      </c>
      <c r="H1422" s="94">
        <f t="shared" si="3"/>
        <v>1</v>
      </c>
      <c r="I1422" s="93"/>
      <c r="J1422" s="94"/>
      <c r="K1422" s="138"/>
    </row>
    <row r="1423" spans="1:11" x14ac:dyDescent="0.2">
      <c r="A1423" s="13" t="s">
        <v>2640</v>
      </c>
      <c r="B1423" s="74">
        <v>11</v>
      </c>
      <c r="C1423" s="86"/>
      <c r="D1423" s="37"/>
      <c r="E1423" s="87"/>
      <c r="F1423" s="93">
        <v>1</v>
      </c>
      <c r="G1423" s="8">
        <v>3</v>
      </c>
      <c r="H1423" s="94">
        <f t="shared" si="3"/>
        <v>1</v>
      </c>
      <c r="I1423" s="93"/>
      <c r="J1423" s="94"/>
      <c r="K1423" s="138"/>
    </row>
    <row r="1424" spans="1:11" x14ac:dyDescent="0.2">
      <c r="A1424" s="13" t="s">
        <v>2641</v>
      </c>
      <c r="B1424" s="74">
        <v>114</v>
      </c>
      <c r="C1424" s="86"/>
      <c r="D1424" s="37"/>
      <c r="E1424" s="87"/>
      <c r="F1424" s="93">
        <v>1</v>
      </c>
      <c r="G1424" s="8">
        <v>3</v>
      </c>
      <c r="H1424" s="94">
        <f t="shared" si="3"/>
        <v>1</v>
      </c>
      <c r="I1424" s="93"/>
      <c r="J1424" s="94"/>
      <c r="K1424" s="138"/>
    </row>
    <row r="1425" spans="1:11" x14ac:dyDescent="0.2">
      <c r="A1425" s="20" t="s">
        <v>933</v>
      </c>
      <c r="B1425" s="73">
        <v>365</v>
      </c>
      <c r="C1425" s="85">
        <v>3</v>
      </c>
      <c r="D1425" s="32">
        <v>8</v>
      </c>
      <c r="E1425" s="84"/>
      <c r="F1425" s="91"/>
      <c r="H1425" s="94"/>
      <c r="I1425" s="91"/>
      <c r="J1425" s="84"/>
      <c r="K1425" s="111"/>
    </row>
    <row r="1426" spans="1:11" x14ac:dyDescent="0.2">
      <c r="A1426" s="13" t="s">
        <v>2642</v>
      </c>
      <c r="B1426" s="74">
        <v>187</v>
      </c>
      <c r="C1426" s="86"/>
      <c r="D1426" s="37"/>
      <c r="E1426" s="87"/>
      <c r="F1426" s="93">
        <v>1</v>
      </c>
      <c r="G1426" s="8">
        <v>3</v>
      </c>
      <c r="H1426" s="94">
        <f t="shared" si="3"/>
        <v>1</v>
      </c>
      <c r="I1426" s="93"/>
      <c r="J1426" s="94"/>
      <c r="K1426" s="138"/>
    </row>
    <row r="1427" spans="1:11" x14ac:dyDescent="0.2">
      <c r="A1427" s="13" t="s">
        <v>2643</v>
      </c>
      <c r="B1427" s="74">
        <v>40</v>
      </c>
      <c r="C1427" s="86"/>
      <c r="D1427" s="37"/>
      <c r="E1427" s="87"/>
      <c r="F1427" s="93">
        <v>1</v>
      </c>
      <c r="G1427" s="8">
        <v>3</v>
      </c>
      <c r="H1427" s="94">
        <f t="shared" si="3"/>
        <v>1</v>
      </c>
      <c r="I1427" s="93"/>
      <c r="J1427" s="94"/>
      <c r="K1427" s="138"/>
    </row>
    <row r="1428" spans="1:11" x14ac:dyDescent="0.2">
      <c r="A1428" s="13" t="s">
        <v>2254</v>
      </c>
      <c r="B1428" s="74">
        <v>138</v>
      </c>
      <c r="C1428" s="86"/>
      <c r="D1428" s="37"/>
      <c r="E1428" s="87"/>
      <c r="F1428" s="93">
        <v>1</v>
      </c>
      <c r="G1428" s="8">
        <v>3</v>
      </c>
      <c r="H1428" s="94">
        <f t="shared" si="3"/>
        <v>1</v>
      </c>
      <c r="I1428" s="93"/>
      <c r="J1428" s="94"/>
      <c r="K1428" s="138"/>
    </row>
    <row r="1429" spans="1:11" x14ac:dyDescent="0.2">
      <c r="A1429" s="20" t="s">
        <v>1041</v>
      </c>
      <c r="B1429" s="73">
        <v>10</v>
      </c>
      <c r="C1429" s="85">
        <v>1</v>
      </c>
      <c r="D1429" s="32">
        <v>3</v>
      </c>
      <c r="E1429" s="84"/>
      <c r="F1429" s="91"/>
      <c r="H1429" s="94"/>
      <c r="I1429" s="91"/>
      <c r="J1429" s="84"/>
      <c r="K1429" s="111"/>
    </row>
    <row r="1430" spans="1:11" x14ac:dyDescent="0.2">
      <c r="A1430" s="13" t="s">
        <v>2644</v>
      </c>
      <c r="B1430" s="74">
        <v>10</v>
      </c>
      <c r="C1430" s="86"/>
      <c r="D1430" s="37"/>
      <c r="E1430" s="87"/>
      <c r="F1430" s="93">
        <v>1</v>
      </c>
      <c r="G1430" s="8">
        <v>3</v>
      </c>
      <c r="H1430" s="94">
        <f t="shared" si="3"/>
        <v>1</v>
      </c>
      <c r="I1430" s="93"/>
      <c r="J1430" s="94"/>
      <c r="K1430" s="138"/>
    </row>
    <row r="1431" spans="1:11" x14ac:dyDescent="0.2">
      <c r="A1431" s="20" t="s">
        <v>750</v>
      </c>
      <c r="B1431" s="73">
        <v>1184</v>
      </c>
      <c r="C1431" s="85">
        <v>7</v>
      </c>
      <c r="D1431" s="32">
        <v>18</v>
      </c>
      <c r="E1431" s="84"/>
      <c r="F1431" s="91"/>
      <c r="H1431" s="94"/>
      <c r="I1431" s="91"/>
      <c r="J1431" s="84"/>
      <c r="K1431" s="111"/>
    </row>
    <row r="1432" spans="1:11" x14ac:dyDescent="0.2">
      <c r="A1432" s="13" t="s">
        <v>1866</v>
      </c>
      <c r="B1432" s="74">
        <v>92</v>
      </c>
      <c r="C1432" s="86"/>
      <c r="D1432" s="37"/>
      <c r="E1432" s="87"/>
      <c r="F1432" s="93">
        <v>1</v>
      </c>
      <c r="G1432" s="8">
        <v>3</v>
      </c>
      <c r="H1432" s="94">
        <f t="shared" si="3"/>
        <v>1</v>
      </c>
      <c r="I1432" s="93"/>
      <c r="J1432" s="94"/>
      <c r="K1432" s="138"/>
    </row>
    <row r="1433" spans="1:11" x14ac:dyDescent="0.2">
      <c r="A1433" s="13" t="s">
        <v>1364</v>
      </c>
      <c r="B1433" s="74">
        <v>58</v>
      </c>
      <c r="C1433" s="86"/>
      <c r="D1433" s="37"/>
      <c r="E1433" s="87"/>
      <c r="F1433" s="93">
        <v>1</v>
      </c>
      <c r="G1433" s="8">
        <v>3</v>
      </c>
      <c r="H1433" s="94">
        <f t="shared" si="3"/>
        <v>1</v>
      </c>
      <c r="I1433" s="93"/>
      <c r="J1433" s="94"/>
      <c r="K1433" s="138"/>
    </row>
    <row r="1434" spans="1:11" x14ac:dyDescent="0.2">
      <c r="A1434" s="13" t="s">
        <v>2645</v>
      </c>
      <c r="B1434" s="74">
        <v>761</v>
      </c>
      <c r="C1434" s="86"/>
      <c r="D1434" s="37"/>
      <c r="E1434" s="87"/>
      <c r="F1434" s="93">
        <v>3</v>
      </c>
      <c r="G1434" s="8">
        <v>8</v>
      </c>
      <c r="H1434" s="94">
        <f t="shared" si="3"/>
        <v>2</v>
      </c>
      <c r="I1434" s="93"/>
      <c r="J1434" s="94"/>
      <c r="K1434" s="138"/>
    </row>
    <row r="1435" spans="1:11" x14ac:dyDescent="0.2">
      <c r="A1435" s="13" t="s">
        <v>1760</v>
      </c>
      <c r="B1435" s="74">
        <v>273</v>
      </c>
      <c r="C1435" s="86"/>
      <c r="D1435" s="37"/>
      <c r="E1435" s="87"/>
      <c r="F1435" s="93">
        <v>3</v>
      </c>
      <c r="G1435" s="8">
        <v>8</v>
      </c>
      <c r="H1435" s="94">
        <f t="shared" si="3"/>
        <v>2</v>
      </c>
      <c r="I1435" s="93"/>
      <c r="J1435" s="94"/>
      <c r="K1435" s="138"/>
    </row>
    <row r="1436" spans="1:11" ht="31.5" x14ac:dyDescent="0.2">
      <c r="A1436" s="22" t="s">
        <v>1039</v>
      </c>
      <c r="B1436" s="73">
        <v>10685</v>
      </c>
      <c r="C1436" s="85">
        <v>25</v>
      </c>
      <c r="D1436" s="36">
        <f>SUM(D1437:D1451)</f>
        <v>63</v>
      </c>
      <c r="E1436" s="88">
        <v>4</v>
      </c>
      <c r="F1436" s="91">
        <f>SUM(F1438:F1456)</f>
        <v>36</v>
      </c>
      <c r="G1436" s="24">
        <f>SUM(G1438:G1456)</f>
        <v>99</v>
      </c>
      <c r="H1436" s="94"/>
      <c r="I1436" s="99">
        <f>(C1436+F1436+1-F1439-F1442-F1443-F1444-F1445-F1446-F1447-F1448-F1449-F1450)*0.4</f>
        <v>20.8</v>
      </c>
      <c r="J1436" s="99">
        <f>(D1436+G1436+1-G1439-G1442-G1443-G1444-G1445-G1446-G1447-G1448-G1449-G1450)*0.4</f>
        <v>53.2</v>
      </c>
      <c r="K1436" s="115">
        <f>18*0.6</f>
        <v>10.799999999999999</v>
      </c>
    </row>
    <row r="1437" spans="1:11" x14ac:dyDescent="0.2">
      <c r="A1437" s="20" t="s">
        <v>1040</v>
      </c>
      <c r="B1437" s="73">
        <v>8328</v>
      </c>
      <c r="C1437" s="85">
        <v>19</v>
      </c>
      <c r="D1437" s="32">
        <v>48</v>
      </c>
      <c r="E1437" s="84"/>
      <c r="F1437" s="91"/>
      <c r="H1437" s="94"/>
      <c r="I1437" s="91"/>
      <c r="J1437" s="84"/>
      <c r="K1437" s="111"/>
    </row>
    <row r="1438" spans="1:11" x14ac:dyDescent="0.2">
      <c r="A1438" s="13" t="s">
        <v>2646</v>
      </c>
      <c r="B1438" s="74">
        <v>7240</v>
      </c>
      <c r="C1438" s="86"/>
      <c r="D1438" s="37"/>
      <c r="E1438" s="87"/>
      <c r="F1438" s="93">
        <v>5</v>
      </c>
      <c r="G1438" s="8">
        <v>13</v>
      </c>
      <c r="H1438" s="94">
        <f t="shared" si="3"/>
        <v>2</v>
      </c>
      <c r="I1438" s="93"/>
      <c r="J1438" s="94"/>
      <c r="K1438" s="138"/>
    </row>
    <row r="1439" spans="1:11" x14ac:dyDescent="0.2">
      <c r="A1439" s="13" t="s">
        <v>1582</v>
      </c>
      <c r="B1439" s="74">
        <v>10</v>
      </c>
      <c r="C1439" s="86"/>
      <c r="D1439" s="37"/>
      <c r="E1439" s="87"/>
      <c r="F1439" s="93">
        <v>1</v>
      </c>
      <c r="G1439" s="8">
        <v>3</v>
      </c>
      <c r="H1439" s="94">
        <f t="shared" si="3"/>
        <v>1</v>
      </c>
      <c r="I1439" s="93"/>
      <c r="J1439" s="94"/>
      <c r="K1439" s="138"/>
    </row>
    <row r="1440" spans="1:11" x14ac:dyDescent="0.2">
      <c r="A1440" s="13" t="s">
        <v>2647</v>
      </c>
      <c r="B1440" s="74">
        <v>203</v>
      </c>
      <c r="C1440" s="86"/>
      <c r="D1440" s="37"/>
      <c r="E1440" s="87"/>
      <c r="F1440" s="93">
        <v>3</v>
      </c>
      <c r="G1440" s="8">
        <v>8</v>
      </c>
      <c r="H1440" s="94">
        <f t="shared" si="3"/>
        <v>2</v>
      </c>
      <c r="I1440" s="93"/>
      <c r="J1440" s="94"/>
      <c r="K1440" s="138"/>
    </row>
    <row r="1441" spans="1:11" x14ac:dyDescent="0.2">
      <c r="A1441" s="13" t="s">
        <v>2648</v>
      </c>
      <c r="B1441" s="74">
        <v>346</v>
      </c>
      <c r="C1441" s="86"/>
      <c r="D1441" s="37"/>
      <c r="E1441" s="87"/>
      <c r="F1441" s="93">
        <v>3</v>
      </c>
      <c r="G1441" s="8">
        <v>8</v>
      </c>
      <c r="H1441" s="94">
        <f t="shared" si="3"/>
        <v>2</v>
      </c>
      <c r="I1441" s="93"/>
      <c r="J1441" s="94"/>
      <c r="K1441" s="138"/>
    </row>
    <row r="1442" spans="1:11" x14ac:dyDescent="0.2">
      <c r="A1442" s="13" t="s">
        <v>2649</v>
      </c>
      <c r="B1442" s="74">
        <v>25</v>
      </c>
      <c r="C1442" s="86"/>
      <c r="D1442" s="37"/>
      <c r="E1442" s="87"/>
      <c r="F1442" s="93">
        <v>1</v>
      </c>
      <c r="G1442" s="8">
        <v>3</v>
      </c>
      <c r="H1442" s="94">
        <f t="shared" si="3"/>
        <v>1</v>
      </c>
      <c r="I1442" s="93"/>
      <c r="J1442" s="94"/>
      <c r="K1442" s="138"/>
    </row>
    <row r="1443" spans="1:11" x14ac:dyDescent="0.2">
      <c r="A1443" s="13" t="s">
        <v>1815</v>
      </c>
      <c r="B1443" s="74">
        <v>57</v>
      </c>
      <c r="C1443" s="86"/>
      <c r="D1443" s="37"/>
      <c r="E1443" s="87"/>
      <c r="F1443" s="93">
        <v>1</v>
      </c>
      <c r="G1443" s="8">
        <v>3</v>
      </c>
      <c r="H1443" s="94">
        <f t="shared" si="3"/>
        <v>1</v>
      </c>
      <c r="I1443" s="93"/>
      <c r="J1443" s="94"/>
      <c r="K1443" s="138"/>
    </row>
    <row r="1444" spans="1:11" x14ac:dyDescent="0.2">
      <c r="A1444" s="13" t="s">
        <v>2650</v>
      </c>
      <c r="B1444" s="74">
        <v>22</v>
      </c>
      <c r="C1444" s="86"/>
      <c r="D1444" s="37"/>
      <c r="E1444" s="87"/>
      <c r="F1444" s="93">
        <v>1</v>
      </c>
      <c r="G1444" s="8">
        <v>3</v>
      </c>
      <c r="H1444" s="94">
        <f t="shared" si="3"/>
        <v>1</v>
      </c>
      <c r="I1444" s="93"/>
      <c r="J1444" s="94"/>
      <c r="K1444" s="138"/>
    </row>
    <row r="1445" spans="1:11" x14ac:dyDescent="0.2">
      <c r="A1445" s="13" t="s">
        <v>2651</v>
      </c>
      <c r="B1445" s="74">
        <v>14</v>
      </c>
      <c r="C1445" s="86"/>
      <c r="D1445" s="37"/>
      <c r="E1445" s="87"/>
      <c r="F1445" s="93">
        <v>1</v>
      </c>
      <c r="G1445" s="8">
        <v>3</v>
      </c>
      <c r="H1445" s="94">
        <f t="shared" si="3"/>
        <v>1</v>
      </c>
      <c r="I1445" s="93"/>
      <c r="J1445" s="94"/>
      <c r="K1445" s="138"/>
    </row>
    <row r="1446" spans="1:11" x14ac:dyDescent="0.2">
      <c r="A1446" s="13" t="s">
        <v>2652</v>
      </c>
      <c r="B1446" s="74">
        <v>169</v>
      </c>
      <c r="C1446" s="86"/>
      <c r="D1446" s="37"/>
      <c r="E1446" s="87"/>
      <c r="F1446" s="93">
        <v>1</v>
      </c>
      <c r="G1446" s="8">
        <v>3</v>
      </c>
      <c r="H1446" s="94">
        <f t="shared" si="3"/>
        <v>1</v>
      </c>
      <c r="I1446" s="93"/>
      <c r="J1446" s="94"/>
      <c r="K1446" s="138"/>
    </row>
    <row r="1447" spans="1:11" x14ac:dyDescent="0.2">
      <c r="A1447" s="13" t="s">
        <v>2166</v>
      </c>
      <c r="B1447" s="74">
        <v>104</v>
      </c>
      <c r="C1447" s="86"/>
      <c r="D1447" s="37"/>
      <c r="E1447" s="87"/>
      <c r="F1447" s="93">
        <v>1</v>
      </c>
      <c r="G1447" s="8">
        <v>3</v>
      </c>
      <c r="H1447" s="94">
        <f t="shared" si="3"/>
        <v>1</v>
      </c>
      <c r="I1447" s="93"/>
      <c r="J1447" s="94"/>
      <c r="K1447" s="138"/>
    </row>
    <row r="1448" spans="1:11" x14ac:dyDescent="0.2">
      <c r="A1448" s="13" t="s">
        <v>2653</v>
      </c>
      <c r="B1448" s="74">
        <v>73</v>
      </c>
      <c r="C1448" s="86"/>
      <c r="D1448" s="37"/>
      <c r="E1448" s="87"/>
      <c r="F1448" s="93">
        <v>1</v>
      </c>
      <c r="G1448" s="8">
        <v>3</v>
      </c>
      <c r="H1448" s="94">
        <f t="shared" si="3"/>
        <v>1</v>
      </c>
      <c r="I1448" s="93"/>
      <c r="J1448" s="94"/>
      <c r="K1448" s="138"/>
    </row>
    <row r="1449" spans="1:11" x14ac:dyDescent="0.2">
      <c r="A1449" s="13" t="s">
        <v>2654</v>
      </c>
      <c r="B1449" s="74">
        <v>27</v>
      </c>
      <c r="C1449" s="86"/>
      <c r="D1449" s="37"/>
      <c r="E1449" s="87"/>
      <c r="F1449" s="93">
        <v>1</v>
      </c>
      <c r="G1449" s="8">
        <v>3</v>
      </c>
      <c r="H1449" s="94">
        <f t="shared" si="3"/>
        <v>1</v>
      </c>
      <c r="I1449" s="93"/>
      <c r="J1449" s="94"/>
      <c r="K1449" s="138"/>
    </row>
    <row r="1450" spans="1:11" x14ac:dyDescent="0.2">
      <c r="A1450" s="13" t="s">
        <v>2655</v>
      </c>
      <c r="B1450" s="74">
        <v>38</v>
      </c>
      <c r="C1450" s="86"/>
      <c r="D1450" s="37"/>
      <c r="E1450" s="87"/>
      <c r="F1450" s="93">
        <v>1</v>
      </c>
      <c r="G1450" s="8">
        <v>3</v>
      </c>
      <c r="H1450" s="94">
        <f t="shared" si="3"/>
        <v>1</v>
      </c>
      <c r="I1450" s="93"/>
      <c r="J1450" s="94"/>
      <c r="K1450" s="138"/>
    </row>
    <row r="1451" spans="1:11" x14ac:dyDescent="0.2">
      <c r="A1451" s="20" t="s">
        <v>732</v>
      </c>
      <c r="B1451" s="73">
        <v>2357</v>
      </c>
      <c r="C1451" s="85">
        <v>6</v>
      </c>
      <c r="D1451" s="32">
        <v>15</v>
      </c>
      <c r="E1451" s="84"/>
      <c r="F1451" s="91"/>
      <c r="H1451" s="94"/>
      <c r="I1451" s="91"/>
      <c r="J1451" s="84"/>
      <c r="K1451" s="111"/>
    </row>
    <row r="1452" spans="1:11" x14ac:dyDescent="0.2">
      <c r="A1452" s="13" t="s">
        <v>1387</v>
      </c>
      <c r="B1452" s="74">
        <v>630</v>
      </c>
      <c r="C1452" s="86"/>
      <c r="D1452" s="37"/>
      <c r="E1452" s="87"/>
      <c r="F1452" s="93">
        <v>3</v>
      </c>
      <c r="G1452" s="8">
        <v>8</v>
      </c>
      <c r="H1452" s="94">
        <f t="shared" si="3"/>
        <v>2</v>
      </c>
      <c r="I1452" s="93"/>
      <c r="J1452" s="94"/>
      <c r="K1452" s="138"/>
    </row>
    <row r="1453" spans="1:11" x14ac:dyDescent="0.2">
      <c r="A1453" s="13" t="s">
        <v>2656</v>
      </c>
      <c r="B1453" s="74">
        <v>438</v>
      </c>
      <c r="C1453" s="86"/>
      <c r="D1453" s="37"/>
      <c r="E1453" s="87"/>
      <c r="F1453" s="93">
        <v>3</v>
      </c>
      <c r="G1453" s="8">
        <v>8</v>
      </c>
      <c r="H1453" s="94">
        <f t="shared" si="3"/>
        <v>2</v>
      </c>
      <c r="I1453" s="93"/>
      <c r="J1453" s="94"/>
      <c r="K1453" s="138"/>
    </row>
    <row r="1454" spans="1:11" x14ac:dyDescent="0.2">
      <c r="A1454" s="13" t="s">
        <v>2657</v>
      </c>
      <c r="B1454" s="74">
        <v>380</v>
      </c>
      <c r="C1454" s="86"/>
      <c r="D1454" s="37"/>
      <c r="E1454" s="87"/>
      <c r="F1454" s="93">
        <v>3</v>
      </c>
      <c r="G1454" s="8">
        <v>8</v>
      </c>
      <c r="H1454" s="94">
        <f t="shared" si="3"/>
        <v>2</v>
      </c>
      <c r="I1454" s="93"/>
      <c r="J1454" s="94"/>
      <c r="K1454" s="138"/>
    </row>
    <row r="1455" spans="1:11" x14ac:dyDescent="0.2">
      <c r="A1455" s="13" t="s">
        <v>2658</v>
      </c>
      <c r="B1455" s="74">
        <v>623</v>
      </c>
      <c r="C1455" s="86"/>
      <c r="D1455" s="37"/>
      <c r="E1455" s="87"/>
      <c r="F1455" s="93">
        <v>3</v>
      </c>
      <c r="G1455" s="8">
        <v>8</v>
      </c>
      <c r="H1455" s="94">
        <f t="shared" si="3"/>
        <v>2</v>
      </c>
      <c r="I1455" s="93"/>
      <c r="J1455" s="94"/>
      <c r="K1455" s="138"/>
    </row>
    <row r="1456" spans="1:11" x14ac:dyDescent="0.2">
      <c r="A1456" s="13" t="s">
        <v>2659</v>
      </c>
      <c r="B1456" s="74">
        <v>286</v>
      </c>
      <c r="C1456" s="86"/>
      <c r="D1456" s="37"/>
      <c r="E1456" s="87"/>
      <c r="F1456" s="93">
        <v>3</v>
      </c>
      <c r="G1456" s="8">
        <v>8</v>
      </c>
      <c r="H1456" s="94">
        <f t="shared" si="3"/>
        <v>2</v>
      </c>
      <c r="I1456" s="93"/>
      <c r="J1456" s="94"/>
      <c r="K1456" s="138"/>
    </row>
    <row r="1457" spans="1:11" x14ac:dyDescent="0.2">
      <c r="A1457" s="11" t="s">
        <v>551</v>
      </c>
      <c r="B1457" s="72">
        <v>137210</v>
      </c>
      <c r="C1457" s="81"/>
      <c r="D1457" s="37"/>
      <c r="E1457" s="87"/>
      <c r="F1457" s="92"/>
      <c r="H1457" s="94"/>
      <c r="I1457" s="92"/>
      <c r="J1457" s="82"/>
      <c r="K1457" s="137"/>
    </row>
    <row r="1458" spans="1:11" ht="31.5" x14ac:dyDescent="0.2">
      <c r="A1458" s="22" t="s">
        <v>552</v>
      </c>
      <c r="B1458" s="73">
        <v>14947</v>
      </c>
      <c r="C1458" s="85">
        <v>25</v>
      </c>
      <c r="D1458" s="36">
        <f>SUM(D1459:D1496)</f>
        <v>64</v>
      </c>
      <c r="E1458" s="88">
        <v>4</v>
      </c>
      <c r="F1458" s="91">
        <f>SUM(F1460:F1522)</f>
        <v>85</v>
      </c>
      <c r="G1458" s="24">
        <f>SUM(G1460:G1522)</f>
        <v>242</v>
      </c>
      <c r="H1458" s="94"/>
      <c r="I1458" s="99">
        <f>(C1458+F1458+1-F1463-F1465-F1468-F1469-F1470-F1471-F1472-F1474-F1475-F1476-F1477-F1478-F1479-F1480-F1481-F1482-F1483-F1484-F1485-F1486-F1488-F1489-F1490-F1497-F1498-F1499-F1500-F1501-F1502-F1503-F1504-F1505-F1506-F1507-F1508-F1509-F1510-F1511-F1512-F1513-F1514-F1515-F1516-F1517-F1518-F1519-F1520-F1522)*0.4</f>
        <v>25.200000000000003</v>
      </c>
      <c r="J1458" s="99">
        <f>(D1458+G1458+1-G1463-G1465-G1468-G1469-G1470-G1471-G1472-G1474-G1475-G1476-G1477-G1478-G1479-G1480-G1481-G1482-G1483-G1484-G1485-G1486-G1488-G1489-G1490-G1497-G1498-G1499-G1500-G1501-G1502-G1503-G1504-G1505-G1506-G1507-G1508-G1509-G1510-G1511-G1512-G1513-G1514-G1515-G1516-G1517-G1518-G1519-G1520-G1522)*0.4</f>
        <v>65.2</v>
      </c>
      <c r="K1458" s="115">
        <f>59*0.6</f>
        <v>35.4</v>
      </c>
    </row>
    <row r="1459" spans="1:11" x14ac:dyDescent="0.2">
      <c r="A1459" s="20" t="s">
        <v>553</v>
      </c>
      <c r="B1459" s="73">
        <v>3070</v>
      </c>
      <c r="C1459" s="85">
        <v>5</v>
      </c>
      <c r="D1459" s="32">
        <v>13</v>
      </c>
      <c r="E1459" s="84"/>
      <c r="F1459" s="91"/>
      <c r="H1459" s="94"/>
      <c r="I1459" s="91"/>
      <c r="J1459" s="84"/>
      <c r="K1459" s="111"/>
    </row>
    <row r="1460" spans="1:11" x14ac:dyDescent="0.2">
      <c r="A1460" s="13" t="s">
        <v>2660</v>
      </c>
      <c r="B1460" s="74">
        <v>1458</v>
      </c>
      <c r="C1460" s="86"/>
      <c r="D1460" s="37"/>
      <c r="E1460" s="87"/>
      <c r="F1460" s="93">
        <v>3</v>
      </c>
      <c r="G1460" s="8">
        <v>8</v>
      </c>
      <c r="H1460" s="94">
        <f t="shared" si="3"/>
        <v>2</v>
      </c>
      <c r="I1460" s="93"/>
      <c r="J1460" s="94"/>
      <c r="K1460" s="138"/>
    </row>
    <row r="1461" spans="1:11" x14ac:dyDescent="0.2">
      <c r="A1461" s="13" t="s">
        <v>2661</v>
      </c>
      <c r="B1461" s="74">
        <v>738</v>
      </c>
      <c r="C1461" s="86"/>
      <c r="D1461" s="37"/>
      <c r="E1461" s="87"/>
      <c r="F1461" s="93">
        <v>3</v>
      </c>
      <c r="G1461" s="8">
        <v>8</v>
      </c>
      <c r="H1461" s="94">
        <f t="shared" si="3"/>
        <v>2</v>
      </c>
      <c r="I1461" s="93"/>
      <c r="J1461" s="94"/>
      <c r="K1461" s="138"/>
    </row>
    <row r="1462" spans="1:11" x14ac:dyDescent="0.2">
      <c r="A1462" s="13" t="s">
        <v>2662</v>
      </c>
      <c r="B1462" s="74">
        <v>403</v>
      </c>
      <c r="C1462" s="86"/>
      <c r="D1462" s="37"/>
      <c r="E1462" s="87"/>
      <c r="F1462" s="93">
        <v>3</v>
      </c>
      <c r="G1462" s="8">
        <v>8</v>
      </c>
      <c r="H1462" s="94">
        <f t="shared" si="3"/>
        <v>2</v>
      </c>
      <c r="I1462" s="93"/>
      <c r="J1462" s="94"/>
      <c r="K1462" s="138"/>
    </row>
    <row r="1463" spans="1:11" x14ac:dyDescent="0.2">
      <c r="A1463" s="13" t="s">
        <v>2663</v>
      </c>
      <c r="B1463" s="74">
        <v>66</v>
      </c>
      <c r="C1463" s="86"/>
      <c r="D1463" s="37"/>
      <c r="E1463" s="87"/>
      <c r="F1463" s="93">
        <v>1</v>
      </c>
      <c r="G1463" s="8">
        <v>3</v>
      </c>
      <c r="H1463" s="94">
        <f t="shared" si="3"/>
        <v>1</v>
      </c>
      <c r="I1463" s="93"/>
      <c r="J1463" s="94"/>
      <c r="K1463" s="138"/>
    </row>
    <row r="1464" spans="1:11" x14ac:dyDescent="0.2">
      <c r="A1464" s="13" t="s">
        <v>2664</v>
      </c>
      <c r="B1464" s="74">
        <v>232</v>
      </c>
      <c r="C1464" s="86"/>
      <c r="D1464" s="37"/>
      <c r="E1464" s="87"/>
      <c r="F1464" s="93">
        <v>3</v>
      </c>
      <c r="G1464" s="8">
        <v>8</v>
      </c>
      <c r="H1464" s="94">
        <f t="shared" si="3"/>
        <v>2</v>
      </c>
      <c r="I1464" s="93"/>
      <c r="J1464" s="94"/>
      <c r="K1464" s="138"/>
    </row>
    <row r="1465" spans="1:11" x14ac:dyDescent="0.2">
      <c r="A1465" s="13" t="s">
        <v>2665</v>
      </c>
      <c r="B1465" s="74">
        <v>173</v>
      </c>
      <c r="C1465" s="86"/>
      <c r="D1465" s="37"/>
      <c r="E1465" s="87"/>
      <c r="F1465" s="93">
        <v>1</v>
      </c>
      <c r="G1465" s="8">
        <v>3</v>
      </c>
      <c r="H1465" s="94">
        <f t="shared" si="3"/>
        <v>1</v>
      </c>
      <c r="I1465" s="93"/>
      <c r="J1465" s="94"/>
      <c r="K1465" s="138"/>
    </row>
    <row r="1466" spans="1:11" x14ac:dyDescent="0.2">
      <c r="A1466" s="20" t="s">
        <v>983</v>
      </c>
      <c r="B1466" s="73">
        <v>3246</v>
      </c>
      <c r="C1466" s="85">
        <v>5</v>
      </c>
      <c r="D1466" s="32">
        <v>13</v>
      </c>
      <c r="E1466" s="84"/>
      <c r="F1466" s="91"/>
      <c r="H1466" s="94"/>
      <c r="I1466" s="91"/>
      <c r="J1466" s="84"/>
      <c r="K1466" s="111"/>
    </row>
    <row r="1467" spans="1:11" x14ac:dyDescent="0.2">
      <c r="A1467" s="13" t="s">
        <v>2666</v>
      </c>
      <c r="B1467" s="74">
        <v>2063</v>
      </c>
      <c r="C1467" s="86"/>
      <c r="D1467" s="37"/>
      <c r="E1467" s="87"/>
      <c r="F1467" s="93">
        <v>5</v>
      </c>
      <c r="G1467" s="8">
        <v>13</v>
      </c>
      <c r="H1467" s="94">
        <f t="shared" si="3"/>
        <v>2</v>
      </c>
      <c r="I1467" s="93"/>
      <c r="J1467" s="94"/>
      <c r="K1467" s="138"/>
    </row>
    <row r="1468" spans="1:11" x14ac:dyDescent="0.2">
      <c r="A1468" s="13" t="s">
        <v>2380</v>
      </c>
      <c r="B1468" s="74">
        <v>39</v>
      </c>
      <c r="C1468" s="86"/>
      <c r="D1468" s="37"/>
      <c r="E1468" s="87"/>
      <c r="F1468" s="93">
        <v>1</v>
      </c>
      <c r="G1468" s="8">
        <v>3</v>
      </c>
      <c r="H1468" s="94">
        <f t="shared" si="3"/>
        <v>1</v>
      </c>
      <c r="I1468" s="93"/>
      <c r="J1468" s="94"/>
      <c r="K1468" s="138"/>
    </row>
    <row r="1469" spans="1:11" x14ac:dyDescent="0.2">
      <c r="A1469" s="13" t="s">
        <v>2667</v>
      </c>
      <c r="B1469" s="74">
        <v>126</v>
      </c>
      <c r="C1469" s="86"/>
      <c r="D1469" s="37"/>
      <c r="E1469" s="87"/>
      <c r="F1469" s="93">
        <v>1</v>
      </c>
      <c r="G1469" s="8">
        <v>3</v>
      </c>
      <c r="H1469" s="94">
        <f t="shared" si="3"/>
        <v>1</v>
      </c>
      <c r="I1469" s="93"/>
      <c r="J1469" s="94"/>
      <c r="K1469" s="138"/>
    </row>
    <row r="1470" spans="1:11" x14ac:dyDescent="0.2">
      <c r="A1470" s="13" t="s">
        <v>2668</v>
      </c>
      <c r="B1470" s="74">
        <v>60</v>
      </c>
      <c r="C1470" s="86"/>
      <c r="D1470" s="37"/>
      <c r="E1470" s="87"/>
      <c r="F1470" s="93">
        <v>1</v>
      </c>
      <c r="G1470" s="8">
        <v>3</v>
      </c>
      <c r="H1470" s="94">
        <f t="shared" si="3"/>
        <v>1</v>
      </c>
      <c r="I1470" s="93"/>
      <c r="J1470" s="94"/>
      <c r="K1470" s="138"/>
    </row>
    <row r="1471" spans="1:11" x14ac:dyDescent="0.2">
      <c r="A1471" s="13" t="s">
        <v>2669</v>
      </c>
      <c r="B1471" s="74">
        <v>92</v>
      </c>
      <c r="C1471" s="86"/>
      <c r="D1471" s="37"/>
      <c r="E1471" s="87"/>
      <c r="F1471" s="93">
        <v>1</v>
      </c>
      <c r="G1471" s="8">
        <v>3</v>
      </c>
      <c r="H1471" s="94">
        <f t="shared" si="3"/>
        <v>1</v>
      </c>
      <c r="I1471" s="93"/>
      <c r="J1471" s="94"/>
      <c r="K1471" s="138"/>
    </row>
    <row r="1472" spans="1:11" x14ac:dyDescent="0.2">
      <c r="A1472" s="13" t="s">
        <v>2670</v>
      </c>
      <c r="B1472" s="74">
        <v>71</v>
      </c>
      <c r="C1472" s="86"/>
      <c r="D1472" s="37"/>
      <c r="E1472" s="87"/>
      <c r="F1472" s="93">
        <v>1</v>
      </c>
      <c r="G1472" s="8">
        <v>3</v>
      </c>
      <c r="H1472" s="94">
        <f t="shared" si="3"/>
        <v>1</v>
      </c>
      <c r="I1472" s="93"/>
      <c r="J1472" s="94"/>
      <c r="K1472" s="138"/>
    </row>
    <row r="1473" spans="1:11" x14ac:dyDescent="0.2">
      <c r="A1473" s="13" t="s">
        <v>2671</v>
      </c>
      <c r="B1473" s="74">
        <v>211</v>
      </c>
      <c r="C1473" s="86"/>
      <c r="D1473" s="37"/>
      <c r="E1473" s="87"/>
      <c r="F1473" s="93">
        <v>3</v>
      </c>
      <c r="G1473" s="8">
        <v>8</v>
      </c>
      <c r="H1473" s="94">
        <f t="shared" si="3"/>
        <v>2</v>
      </c>
      <c r="I1473" s="93"/>
      <c r="J1473" s="94"/>
      <c r="K1473" s="138"/>
    </row>
    <row r="1474" spans="1:11" x14ac:dyDescent="0.2">
      <c r="A1474" s="13" t="s">
        <v>2422</v>
      </c>
      <c r="B1474" s="74">
        <v>17</v>
      </c>
      <c r="C1474" s="86"/>
      <c r="D1474" s="37"/>
      <c r="E1474" s="87"/>
      <c r="F1474" s="93">
        <v>1</v>
      </c>
      <c r="G1474" s="8">
        <v>3</v>
      </c>
      <c r="H1474" s="94">
        <f t="shared" si="3"/>
        <v>1</v>
      </c>
      <c r="I1474" s="93"/>
      <c r="J1474" s="94"/>
      <c r="K1474" s="138"/>
    </row>
    <row r="1475" spans="1:11" x14ac:dyDescent="0.2">
      <c r="A1475" s="13" t="s">
        <v>2672</v>
      </c>
      <c r="B1475" s="74">
        <v>11</v>
      </c>
      <c r="C1475" s="86"/>
      <c r="D1475" s="37"/>
      <c r="E1475" s="87"/>
      <c r="F1475" s="93">
        <v>1</v>
      </c>
      <c r="G1475" s="8">
        <v>3</v>
      </c>
      <c r="H1475" s="94">
        <f t="shared" si="3"/>
        <v>1</v>
      </c>
      <c r="I1475" s="93"/>
      <c r="J1475" s="94"/>
      <c r="K1475" s="138"/>
    </row>
    <row r="1476" spans="1:11" x14ac:dyDescent="0.2">
      <c r="A1476" s="13" t="s">
        <v>2673</v>
      </c>
      <c r="B1476" s="74">
        <v>89</v>
      </c>
      <c r="C1476" s="86"/>
      <c r="D1476" s="37"/>
      <c r="E1476" s="87"/>
      <c r="F1476" s="93">
        <v>1</v>
      </c>
      <c r="G1476" s="8">
        <v>3</v>
      </c>
      <c r="H1476" s="94">
        <f t="shared" si="3"/>
        <v>1</v>
      </c>
      <c r="I1476" s="93"/>
      <c r="J1476" s="94"/>
      <c r="K1476" s="138"/>
    </row>
    <row r="1477" spans="1:11" x14ac:dyDescent="0.2">
      <c r="A1477" s="13" t="s">
        <v>2462</v>
      </c>
      <c r="B1477" s="74">
        <v>48</v>
      </c>
      <c r="C1477" s="86"/>
      <c r="D1477" s="37"/>
      <c r="E1477" s="87"/>
      <c r="F1477" s="93">
        <v>1</v>
      </c>
      <c r="G1477" s="8">
        <v>3</v>
      </c>
      <c r="H1477" s="94">
        <f t="shared" ref="H1477:H1540" si="4">IF(F1477=1,1,2)</f>
        <v>1</v>
      </c>
      <c r="I1477" s="93"/>
      <c r="J1477" s="94"/>
      <c r="K1477" s="138"/>
    </row>
    <row r="1478" spans="1:11" x14ac:dyDescent="0.2">
      <c r="A1478" s="13" t="s">
        <v>2674</v>
      </c>
      <c r="B1478" s="74">
        <v>14</v>
      </c>
      <c r="C1478" s="86"/>
      <c r="D1478" s="37"/>
      <c r="E1478" s="87"/>
      <c r="F1478" s="93">
        <v>1</v>
      </c>
      <c r="G1478" s="8">
        <v>3</v>
      </c>
      <c r="H1478" s="94">
        <f t="shared" si="4"/>
        <v>1</v>
      </c>
      <c r="I1478" s="93"/>
      <c r="J1478" s="94"/>
      <c r="K1478" s="138"/>
    </row>
    <row r="1479" spans="1:11" x14ac:dyDescent="0.2">
      <c r="A1479" s="13" t="s">
        <v>1669</v>
      </c>
      <c r="B1479" s="74">
        <v>88</v>
      </c>
      <c r="C1479" s="86"/>
      <c r="D1479" s="37"/>
      <c r="E1479" s="87"/>
      <c r="F1479" s="93">
        <v>1</v>
      </c>
      <c r="G1479" s="8">
        <v>3</v>
      </c>
      <c r="H1479" s="94">
        <f t="shared" si="4"/>
        <v>1</v>
      </c>
      <c r="I1479" s="93"/>
      <c r="J1479" s="94"/>
      <c r="K1479" s="138"/>
    </row>
    <row r="1480" spans="1:11" x14ac:dyDescent="0.2">
      <c r="A1480" s="13" t="s">
        <v>2675</v>
      </c>
      <c r="B1480" s="74">
        <v>15</v>
      </c>
      <c r="C1480" s="86"/>
      <c r="D1480" s="37"/>
      <c r="E1480" s="87"/>
      <c r="F1480" s="93">
        <v>1</v>
      </c>
      <c r="G1480" s="8">
        <v>3</v>
      </c>
      <c r="H1480" s="94">
        <f t="shared" si="4"/>
        <v>1</v>
      </c>
      <c r="I1480" s="93"/>
      <c r="J1480" s="94"/>
      <c r="K1480" s="138"/>
    </row>
    <row r="1481" spans="1:11" x14ac:dyDescent="0.2">
      <c r="A1481" s="13" t="s">
        <v>2676</v>
      </c>
      <c r="B1481" s="74">
        <v>43</v>
      </c>
      <c r="C1481" s="86"/>
      <c r="D1481" s="37"/>
      <c r="E1481" s="87"/>
      <c r="F1481" s="93">
        <v>1</v>
      </c>
      <c r="G1481" s="8">
        <v>3</v>
      </c>
      <c r="H1481" s="94">
        <f t="shared" si="4"/>
        <v>1</v>
      </c>
      <c r="I1481" s="93"/>
      <c r="J1481" s="94"/>
      <c r="K1481" s="138"/>
    </row>
    <row r="1482" spans="1:11" x14ac:dyDescent="0.2">
      <c r="A1482" s="13" t="s">
        <v>2677</v>
      </c>
      <c r="B1482" s="74">
        <v>29</v>
      </c>
      <c r="C1482" s="86"/>
      <c r="D1482" s="37"/>
      <c r="E1482" s="87"/>
      <c r="F1482" s="93">
        <v>1</v>
      </c>
      <c r="G1482" s="8">
        <v>3</v>
      </c>
      <c r="H1482" s="94">
        <f t="shared" si="4"/>
        <v>1</v>
      </c>
      <c r="I1482" s="93"/>
      <c r="J1482" s="94"/>
      <c r="K1482" s="138"/>
    </row>
    <row r="1483" spans="1:11" x14ac:dyDescent="0.2">
      <c r="A1483" s="13" t="s">
        <v>2678</v>
      </c>
      <c r="B1483" s="74">
        <v>50</v>
      </c>
      <c r="C1483" s="86"/>
      <c r="D1483" s="37"/>
      <c r="E1483" s="87"/>
      <c r="F1483" s="93">
        <v>1</v>
      </c>
      <c r="G1483" s="8">
        <v>3</v>
      </c>
      <c r="H1483" s="94">
        <f t="shared" si="4"/>
        <v>1</v>
      </c>
      <c r="I1483" s="93"/>
      <c r="J1483" s="94"/>
      <c r="K1483" s="138"/>
    </row>
    <row r="1484" spans="1:11" x14ac:dyDescent="0.2">
      <c r="A1484" s="13" t="s">
        <v>2679</v>
      </c>
      <c r="B1484" s="74">
        <v>76</v>
      </c>
      <c r="C1484" s="86"/>
      <c r="D1484" s="37"/>
      <c r="E1484" s="87"/>
      <c r="F1484" s="93">
        <v>1</v>
      </c>
      <c r="G1484" s="8">
        <v>3</v>
      </c>
      <c r="H1484" s="94">
        <f t="shared" si="4"/>
        <v>1</v>
      </c>
      <c r="I1484" s="93"/>
      <c r="J1484" s="94"/>
      <c r="K1484" s="138"/>
    </row>
    <row r="1485" spans="1:11" x14ac:dyDescent="0.2">
      <c r="A1485" s="13" t="s">
        <v>2680</v>
      </c>
      <c r="B1485" s="74">
        <v>44</v>
      </c>
      <c r="C1485" s="86"/>
      <c r="D1485" s="37"/>
      <c r="E1485" s="87"/>
      <c r="F1485" s="93">
        <v>1</v>
      </c>
      <c r="G1485" s="8">
        <v>3</v>
      </c>
      <c r="H1485" s="94">
        <f t="shared" si="4"/>
        <v>1</v>
      </c>
      <c r="I1485" s="93"/>
      <c r="J1485" s="94"/>
      <c r="K1485" s="138"/>
    </row>
    <row r="1486" spans="1:11" x14ac:dyDescent="0.2">
      <c r="A1486" s="13" t="s">
        <v>2681</v>
      </c>
      <c r="B1486" s="74">
        <v>60</v>
      </c>
      <c r="C1486" s="86"/>
      <c r="D1486" s="37"/>
      <c r="E1486" s="87"/>
      <c r="F1486" s="93">
        <v>1</v>
      </c>
      <c r="G1486" s="8">
        <v>3</v>
      </c>
      <c r="H1486" s="94">
        <f t="shared" si="4"/>
        <v>1</v>
      </c>
      <c r="I1486" s="93"/>
      <c r="J1486" s="94"/>
      <c r="K1486" s="138"/>
    </row>
    <row r="1487" spans="1:11" x14ac:dyDescent="0.2">
      <c r="A1487" s="20" t="s">
        <v>917</v>
      </c>
      <c r="B1487" s="73">
        <v>367</v>
      </c>
      <c r="C1487" s="85">
        <v>1</v>
      </c>
      <c r="D1487" s="32">
        <v>3</v>
      </c>
      <c r="E1487" s="84"/>
      <c r="F1487" s="91"/>
      <c r="H1487" s="94"/>
      <c r="I1487" s="91"/>
      <c r="J1487" s="84"/>
      <c r="K1487" s="111"/>
    </row>
    <row r="1488" spans="1:11" x14ac:dyDescent="0.2">
      <c r="A1488" s="13" t="s">
        <v>2682</v>
      </c>
      <c r="B1488" s="74">
        <v>12</v>
      </c>
      <c r="C1488" s="86"/>
      <c r="D1488" s="37"/>
      <c r="E1488" s="87"/>
      <c r="F1488" s="93">
        <v>1</v>
      </c>
      <c r="G1488" s="8">
        <v>3</v>
      </c>
      <c r="H1488" s="94">
        <f t="shared" si="4"/>
        <v>1</v>
      </c>
      <c r="I1488" s="93"/>
      <c r="J1488" s="94"/>
      <c r="K1488" s="138"/>
    </row>
    <row r="1489" spans="1:11" x14ac:dyDescent="0.2">
      <c r="A1489" s="13" t="s">
        <v>2683</v>
      </c>
      <c r="B1489" s="74">
        <v>72</v>
      </c>
      <c r="C1489" s="86"/>
      <c r="D1489" s="37"/>
      <c r="E1489" s="87"/>
      <c r="F1489" s="93">
        <v>1</v>
      </c>
      <c r="G1489" s="8">
        <v>3</v>
      </c>
      <c r="H1489" s="94">
        <f t="shared" si="4"/>
        <v>1</v>
      </c>
      <c r="I1489" s="93"/>
      <c r="J1489" s="94"/>
      <c r="K1489" s="138"/>
    </row>
    <row r="1490" spans="1:11" x14ac:dyDescent="0.2">
      <c r="A1490" s="13" t="s">
        <v>2684</v>
      </c>
      <c r="B1490" s="74">
        <v>11</v>
      </c>
      <c r="C1490" s="86"/>
      <c r="D1490" s="37"/>
      <c r="E1490" s="87"/>
      <c r="F1490" s="93">
        <v>1</v>
      </c>
      <c r="G1490" s="8">
        <v>3</v>
      </c>
      <c r="H1490" s="94">
        <f t="shared" si="4"/>
        <v>1</v>
      </c>
      <c r="I1490" s="93"/>
      <c r="J1490" s="94"/>
      <c r="K1490" s="138"/>
    </row>
    <row r="1491" spans="1:11" x14ac:dyDescent="0.2">
      <c r="A1491" s="13" t="s">
        <v>1757</v>
      </c>
      <c r="B1491" s="74">
        <v>272</v>
      </c>
      <c r="C1491" s="86"/>
      <c r="D1491" s="37"/>
      <c r="E1491" s="87"/>
      <c r="F1491" s="93">
        <v>3</v>
      </c>
      <c r="G1491" s="8">
        <v>8</v>
      </c>
      <c r="H1491" s="94">
        <f t="shared" si="4"/>
        <v>2</v>
      </c>
      <c r="I1491" s="93"/>
      <c r="J1491" s="94"/>
      <c r="K1491" s="138"/>
    </row>
    <row r="1492" spans="1:11" x14ac:dyDescent="0.2">
      <c r="A1492" s="20" t="s">
        <v>545</v>
      </c>
      <c r="B1492" s="73">
        <v>5645</v>
      </c>
      <c r="C1492" s="85">
        <v>10</v>
      </c>
      <c r="D1492" s="32">
        <v>25</v>
      </c>
      <c r="E1492" s="84"/>
      <c r="F1492" s="91"/>
      <c r="H1492" s="94"/>
      <c r="I1492" s="91"/>
      <c r="J1492" s="84"/>
      <c r="K1492" s="111"/>
    </row>
    <row r="1493" spans="1:11" x14ac:dyDescent="0.2">
      <c r="A1493" s="13" t="s">
        <v>2685</v>
      </c>
      <c r="B1493" s="74">
        <v>5057</v>
      </c>
      <c r="C1493" s="86"/>
      <c r="D1493" s="37"/>
      <c r="E1493" s="87"/>
      <c r="F1493" s="93">
        <v>5</v>
      </c>
      <c r="G1493" s="8">
        <v>13</v>
      </c>
      <c r="H1493" s="94">
        <f t="shared" si="4"/>
        <v>2</v>
      </c>
      <c r="I1493" s="93"/>
      <c r="J1493" s="94"/>
      <c r="K1493" s="138"/>
    </row>
    <row r="1494" spans="1:11" x14ac:dyDescent="0.2">
      <c r="A1494" s="13" t="s">
        <v>2686</v>
      </c>
      <c r="B1494" s="74">
        <v>368</v>
      </c>
      <c r="C1494" s="86"/>
      <c r="D1494" s="37"/>
      <c r="E1494" s="87"/>
      <c r="F1494" s="93">
        <v>3</v>
      </c>
      <c r="G1494" s="8">
        <v>8</v>
      </c>
      <c r="H1494" s="94">
        <f t="shared" si="4"/>
        <v>2</v>
      </c>
      <c r="I1494" s="93"/>
      <c r="J1494" s="94"/>
      <c r="K1494" s="138"/>
    </row>
    <row r="1495" spans="1:11" x14ac:dyDescent="0.2">
      <c r="A1495" s="13" t="s">
        <v>2413</v>
      </c>
      <c r="B1495" s="74">
        <v>220</v>
      </c>
      <c r="C1495" s="86"/>
      <c r="D1495" s="37"/>
      <c r="E1495" s="87"/>
      <c r="F1495" s="93">
        <v>3</v>
      </c>
      <c r="G1495" s="8">
        <v>8</v>
      </c>
      <c r="H1495" s="94">
        <f t="shared" si="4"/>
        <v>2</v>
      </c>
      <c r="I1495" s="93"/>
      <c r="J1495" s="94"/>
      <c r="K1495" s="138"/>
    </row>
    <row r="1496" spans="1:11" x14ac:dyDescent="0.2">
      <c r="A1496" s="20" t="s">
        <v>786</v>
      </c>
      <c r="B1496" s="73">
        <v>2619</v>
      </c>
      <c r="C1496" s="85">
        <v>4</v>
      </c>
      <c r="D1496" s="32">
        <v>10</v>
      </c>
      <c r="E1496" s="84"/>
      <c r="F1496" s="91"/>
      <c r="H1496" s="94"/>
      <c r="I1496" s="91"/>
      <c r="J1496" s="84"/>
      <c r="K1496" s="111"/>
    </row>
    <row r="1497" spans="1:11" x14ac:dyDescent="0.2">
      <c r="A1497" s="13" t="s">
        <v>1801</v>
      </c>
      <c r="B1497" s="74">
        <v>35</v>
      </c>
      <c r="C1497" s="86"/>
      <c r="D1497" s="37"/>
      <c r="E1497" s="87"/>
      <c r="F1497" s="93">
        <v>1</v>
      </c>
      <c r="G1497" s="8">
        <v>3</v>
      </c>
      <c r="H1497" s="94">
        <f t="shared" si="4"/>
        <v>1</v>
      </c>
      <c r="I1497" s="93"/>
      <c r="J1497" s="94"/>
      <c r="K1497" s="138"/>
    </row>
    <row r="1498" spans="1:11" x14ac:dyDescent="0.2">
      <c r="A1498" s="13" t="s">
        <v>2687</v>
      </c>
      <c r="B1498" s="74">
        <v>16</v>
      </c>
      <c r="C1498" s="86"/>
      <c r="D1498" s="37"/>
      <c r="E1498" s="87"/>
      <c r="F1498" s="93">
        <v>1</v>
      </c>
      <c r="G1498" s="8">
        <v>3</v>
      </c>
      <c r="H1498" s="94">
        <f t="shared" si="4"/>
        <v>1</v>
      </c>
      <c r="I1498" s="93"/>
      <c r="J1498" s="94"/>
      <c r="K1498" s="138"/>
    </row>
    <row r="1499" spans="1:11" x14ac:dyDescent="0.2">
      <c r="A1499" s="13" t="s">
        <v>2688</v>
      </c>
      <c r="B1499" s="74">
        <v>26</v>
      </c>
      <c r="C1499" s="86"/>
      <c r="D1499" s="37"/>
      <c r="E1499" s="87"/>
      <c r="F1499" s="93">
        <v>1</v>
      </c>
      <c r="G1499" s="8">
        <v>3</v>
      </c>
      <c r="H1499" s="94">
        <f t="shared" si="4"/>
        <v>1</v>
      </c>
      <c r="I1499" s="93"/>
      <c r="J1499" s="94"/>
      <c r="K1499" s="138"/>
    </row>
    <row r="1500" spans="1:11" x14ac:dyDescent="0.2">
      <c r="A1500" s="13" t="s">
        <v>1677</v>
      </c>
      <c r="B1500" s="74">
        <v>71</v>
      </c>
      <c r="C1500" s="86"/>
      <c r="D1500" s="37"/>
      <c r="E1500" s="87"/>
      <c r="F1500" s="93">
        <v>1</v>
      </c>
      <c r="G1500" s="8">
        <v>3</v>
      </c>
      <c r="H1500" s="94">
        <f t="shared" si="4"/>
        <v>1</v>
      </c>
      <c r="I1500" s="93"/>
      <c r="J1500" s="94"/>
      <c r="K1500" s="138"/>
    </row>
    <row r="1501" spans="1:11" x14ac:dyDescent="0.2">
      <c r="A1501" s="13" t="s">
        <v>2689</v>
      </c>
      <c r="B1501" s="74">
        <v>138</v>
      </c>
      <c r="C1501" s="86"/>
      <c r="D1501" s="37"/>
      <c r="E1501" s="87"/>
      <c r="F1501" s="93">
        <v>1</v>
      </c>
      <c r="G1501" s="8">
        <v>3</v>
      </c>
      <c r="H1501" s="94">
        <f t="shared" si="4"/>
        <v>1</v>
      </c>
      <c r="I1501" s="93"/>
      <c r="J1501" s="94"/>
      <c r="K1501" s="138"/>
    </row>
    <row r="1502" spans="1:11" x14ac:dyDescent="0.2">
      <c r="A1502" s="13" t="s">
        <v>2690</v>
      </c>
      <c r="B1502" s="74">
        <v>32</v>
      </c>
      <c r="C1502" s="86"/>
      <c r="D1502" s="37"/>
      <c r="E1502" s="87"/>
      <c r="F1502" s="93">
        <v>1</v>
      </c>
      <c r="G1502" s="8">
        <v>3</v>
      </c>
      <c r="H1502" s="94">
        <f t="shared" si="4"/>
        <v>1</v>
      </c>
      <c r="I1502" s="93"/>
      <c r="J1502" s="94"/>
      <c r="K1502" s="138"/>
    </row>
    <row r="1503" spans="1:11" x14ac:dyDescent="0.2">
      <c r="A1503" s="13" t="s">
        <v>2691</v>
      </c>
      <c r="B1503" s="74">
        <v>77</v>
      </c>
      <c r="C1503" s="86"/>
      <c r="D1503" s="37"/>
      <c r="E1503" s="87"/>
      <c r="F1503" s="93">
        <v>1</v>
      </c>
      <c r="G1503" s="8">
        <v>3</v>
      </c>
      <c r="H1503" s="94">
        <f t="shared" si="4"/>
        <v>1</v>
      </c>
      <c r="I1503" s="93"/>
      <c r="J1503" s="94"/>
      <c r="K1503" s="138"/>
    </row>
    <row r="1504" spans="1:11" x14ac:dyDescent="0.2">
      <c r="A1504" s="13" t="s">
        <v>2692</v>
      </c>
      <c r="B1504" s="74">
        <v>77</v>
      </c>
      <c r="C1504" s="86"/>
      <c r="D1504" s="37"/>
      <c r="E1504" s="87"/>
      <c r="F1504" s="93">
        <v>1</v>
      </c>
      <c r="G1504" s="8">
        <v>3</v>
      </c>
      <c r="H1504" s="94">
        <f t="shared" si="4"/>
        <v>1</v>
      </c>
      <c r="I1504" s="93"/>
      <c r="J1504" s="94"/>
      <c r="K1504" s="138"/>
    </row>
    <row r="1505" spans="1:11" x14ac:dyDescent="0.2">
      <c r="A1505" s="13" t="s">
        <v>1412</v>
      </c>
      <c r="B1505" s="74">
        <v>34</v>
      </c>
      <c r="C1505" s="86"/>
      <c r="D1505" s="37"/>
      <c r="E1505" s="87"/>
      <c r="F1505" s="93">
        <v>1</v>
      </c>
      <c r="G1505" s="8">
        <v>3</v>
      </c>
      <c r="H1505" s="94">
        <f t="shared" si="4"/>
        <v>1</v>
      </c>
      <c r="I1505" s="93"/>
      <c r="J1505" s="94"/>
      <c r="K1505" s="138"/>
    </row>
    <row r="1506" spans="1:11" x14ac:dyDescent="0.2">
      <c r="A1506" s="13" t="s">
        <v>2693</v>
      </c>
      <c r="B1506" s="74">
        <v>40</v>
      </c>
      <c r="C1506" s="86"/>
      <c r="D1506" s="37"/>
      <c r="E1506" s="87"/>
      <c r="F1506" s="93">
        <v>1</v>
      </c>
      <c r="G1506" s="8">
        <v>3</v>
      </c>
      <c r="H1506" s="94">
        <f t="shared" si="4"/>
        <v>1</v>
      </c>
      <c r="I1506" s="93"/>
      <c r="J1506" s="94"/>
      <c r="K1506" s="138"/>
    </row>
    <row r="1507" spans="1:11" x14ac:dyDescent="0.2">
      <c r="A1507" s="13" t="s">
        <v>2694</v>
      </c>
      <c r="B1507" s="74">
        <v>40</v>
      </c>
      <c r="C1507" s="86"/>
      <c r="D1507" s="37"/>
      <c r="E1507" s="87"/>
      <c r="F1507" s="93">
        <v>1</v>
      </c>
      <c r="G1507" s="8">
        <v>3</v>
      </c>
      <c r="H1507" s="94">
        <f t="shared" si="4"/>
        <v>1</v>
      </c>
      <c r="I1507" s="93"/>
      <c r="J1507" s="94"/>
      <c r="K1507" s="138"/>
    </row>
    <row r="1508" spans="1:11" x14ac:dyDescent="0.2">
      <c r="A1508" s="13" t="s">
        <v>1739</v>
      </c>
      <c r="B1508" s="74">
        <v>58</v>
      </c>
      <c r="C1508" s="86"/>
      <c r="D1508" s="37"/>
      <c r="E1508" s="87"/>
      <c r="F1508" s="93">
        <v>1</v>
      </c>
      <c r="G1508" s="8">
        <v>3</v>
      </c>
      <c r="H1508" s="94">
        <f t="shared" si="4"/>
        <v>1</v>
      </c>
      <c r="I1508" s="93"/>
      <c r="J1508" s="94"/>
      <c r="K1508" s="138"/>
    </row>
    <row r="1509" spans="1:11" x14ac:dyDescent="0.2">
      <c r="A1509" s="13" t="s">
        <v>2695</v>
      </c>
      <c r="B1509" s="74">
        <v>35</v>
      </c>
      <c r="C1509" s="86"/>
      <c r="D1509" s="37"/>
      <c r="E1509" s="87"/>
      <c r="F1509" s="93">
        <v>1</v>
      </c>
      <c r="G1509" s="8">
        <v>3</v>
      </c>
      <c r="H1509" s="94">
        <f t="shared" si="4"/>
        <v>1</v>
      </c>
      <c r="I1509" s="93"/>
      <c r="J1509" s="94"/>
      <c r="K1509" s="138"/>
    </row>
    <row r="1510" spans="1:11" x14ac:dyDescent="0.2">
      <c r="A1510" s="13" t="s">
        <v>1991</v>
      </c>
      <c r="B1510" s="74">
        <v>65</v>
      </c>
      <c r="C1510" s="86"/>
      <c r="D1510" s="37"/>
      <c r="E1510" s="87"/>
      <c r="F1510" s="93">
        <v>1</v>
      </c>
      <c r="G1510" s="8">
        <v>3</v>
      </c>
      <c r="H1510" s="94">
        <f t="shared" si="4"/>
        <v>1</v>
      </c>
      <c r="I1510" s="93"/>
      <c r="J1510" s="94"/>
      <c r="K1510" s="138"/>
    </row>
    <row r="1511" spans="1:11" x14ac:dyDescent="0.2">
      <c r="A1511" s="13" t="s">
        <v>2696</v>
      </c>
      <c r="B1511" s="74">
        <v>40</v>
      </c>
      <c r="C1511" s="86"/>
      <c r="D1511" s="37"/>
      <c r="E1511" s="87"/>
      <c r="F1511" s="93">
        <v>1</v>
      </c>
      <c r="G1511" s="8">
        <v>3</v>
      </c>
      <c r="H1511" s="94">
        <f t="shared" si="4"/>
        <v>1</v>
      </c>
      <c r="I1511" s="93"/>
      <c r="J1511" s="94"/>
      <c r="K1511" s="138"/>
    </row>
    <row r="1512" spans="1:11" x14ac:dyDescent="0.2">
      <c r="A1512" s="13" t="s">
        <v>2697</v>
      </c>
      <c r="B1512" s="74">
        <v>29</v>
      </c>
      <c r="C1512" s="86"/>
      <c r="D1512" s="37"/>
      <c r="E1512" s="87"/>
      <c r="F1512" s="93">
        <v>1</v>
      </c>
      <c r="G1512" s="8">
        <v>3</v>
      </c>
      <c r="H1512" s="94">
        <f t="shared" si="4"/>
        <v>1</v>
      </c>
      <c r="I1512" s="93"/>
      <c r="J1512" s="94"/>
      <c r="K1512" s="138"/>
    </row>
    <row r="1513" spans="1:11" x14ac:dyDescent="0.2">
      <c r="A1513" s="13" t="s">
        <v>2698</v>
      </c>
      <c r="B1513" s="74">
        <v>49</v>
      </c>
      <c r="C1513" s="86"/>
      <c r="D1513" s="37"/>
      <c r="E1513" s="87"/>
      <c r="F1513" s="93">
        <v>1</v>
      </c>
      <c r="G1513" s="8">
        <v>3</v>
      </c>
      <c r="H1513" s="94">
        <f t="shared" si="4"/>
        <v>1</v>
      </c>
      <c r="I1513" s="93"/>
      <c r="J1513" s="94"/>
      <c r="K1513" s="138"/>
    </row>
    <row r="1514" spans="1:11" x14ac:dyDescent="0.2">
      <c r="A1514" s="13" t="s">
        <v>2699</v>
      </c>
      <c r="B1514" s="74">
        <v>27</v>
      </c>
      <c r="C1514" s="86"/>
      <c r="D1514" s="37"/>
      <c r="E1514" s="87"/>
      <c r="F1514" s="93">
        <v>1</v>
      </c>
      <c r="G1514" s="8">
        <v>3</v>
      </c>
      <c r="H1514" s="94">
        <f t="shared" si="4"/>
        <v>1</v>
      </c>
      <c r="I1514" s="93"/>
      <c r="J1514" s="94"/>
      <c r="K1514" s="138"/>
    </row>
    <row r="1515" spans="1:11" x14ac:dyDescent="0.2">
      <c r="A1515" s="13" t="s">
        <v>2700</v>
      </c>
      <c r="B1515" s="74">
        <v>42</v>
      </c>
      <c r="C1515" s="86"/>
      <c r="D1515" s="37"/>
      <c r="E1515" s="87"/>
      <c r="F1515" s="93">
        <v>1</v>
      </c>
      <c r="G1515" s="8">
        <v>3</v>
      </c>
      <c r="H1515" s="94">
        <f t="shared" si="4"/>
        <v>1</v>
      </c>
      <c r="I1515" s="93"/>
      <c r="J1515" s="94"/>
      <c r="K1515" s="138"/>
    </row>
    <row r="1516" spans="1:11" x14ac:dyDescent="0.2">
      <c r="A1516" s="13" t="s">
        <v>2701</v>
      </c>
      <c r="B1516" s="74">
        <v>60</v>
      </c>
      <c r="C1516" s="86"/>
      <c r="D1516" s="37"/>
      <c r="E1516" s="87"/>
      <c r="F1516" s="93">
        <v>1</v>
      </c>
      <c r="G1516" s="8">
        <v>3</v>
      </c>
      <c r="H1516" s="94">
        <f t="shared" si="4"/>
        <v>1</v>
      </c>
      <c r="I1516" s="93"/>
      <c r="J1516" s="94"/>
      <c r="K1516" s="138"/>
    </row>
    <row r="1517" spans="1:11" x14ac:dyDescent="0.2">
      <c r="A1517" s="13" t="s">
        <v>2702</v>
      </c>
      <c r="B1517" s="74">
        <v>10</v>
      </c>
      <c r="C1517" s="86"/>
      <c r="D1517" s="37"/>
      <c r="E1517" s="87"/>
      <c r="F1517" s="93">
        <v>1</v>
      </c>
      <c r="G1517" s="8">
        <v>3</v>
      </c>
      <c r="H1517" s="94">
        <f t="shared" si="4"/>
        <v>1</v>
      </c>
      <c r="I1517" s="93"/>
      <c r="J1517" s="94"/>
      <c r="K1517" s="138"/>
    </row>
    <row r="1518" spans="1:11" x14ac:dyDescent="0.2">
      <c r="A1518" s="13" t="s">
        <v>2703</v>
      </c>
      <c r="B1518" s="74">
        <v>64</v>
      </c>
      <c r="C1518" s="86"/>
      <c r="D1518" s="37"/>
      <c r="E1518" s="87"/>
      <c r="F1518" s="93">
        <v>1</v>
      </c>
      <c r="G1518" s="8">
        <v>3</v>
      </c>
      <c r="H1518" s="94">
        <f t="shared" si="4"/>
        <v>1</v>
      </c>
      <c r="I1518" s="93"/>
      <c r="J1518" s="94"/>
      <c r="K1518" s="138"/>
    </row>
    <row r="1519" spans="1:11" x14ac:dyDescent="0.2">
      <c r="A1519" s="13" t="s">
        <v>2036</v>
      </c>
      <c r="B1519" s="74">
        <v>27</v>
      </c>
      <c r="C1519" s="86"/>
      <c r="D1519" s="37"/>
      <c r="E1519" s="87"/>
      <c r="F1519" s="93">
        <v>1</v>
      </c>
      <c r="G1519" s="8">
        <v>3</v>
      </c>
      <c r="H1519" s="94">
        <f t="shared" si="4"/>
        <v>1</v>
      </c>
      <c r="I1519" s="93"/>
      <c r="J1519" s="94"/>
      <c r="K1519" s="138"/>
    </row>
    <row r="1520" spans="1:11" x14ac:dyDescent="0.2">
      <c r="A1520" s="13" t="s">
        <v>2704</v>
      </c>
      <c r="B1520" s="74">
        <v>42</v>
      </c>
      <c r="C1520" s="86"/>
      <c r="D1520" s="37"/>
      <c r="E1520" s="87"/>
      <c r="F1520" s="93">
        <v>1</v>
      </c>
      <c r="G1520" s="8">
        <v>3</v>
      </c>
      <c r="H1520" s="94">
        <f t="shared" si="4"/>
        <v>1</v>
      </c>
      <c r="I1520" s="93"/>
      <c r="J1520" s="94"/>
      <c r="K1520" s="138"/>
    </row>
    <row r="1521" spans="1:11" x14ac:dyDescent="0.2">
      <c r="A1521" s="13" t="s">
        <v>2705</v>
      </c>
      <c r="B1521" s="74">
        <v>1453</v>
      </c>
      <c r="C1521" s="86"/>
      <c r="D1521" s="37"/>
      <c r="E1521" s="87"/>
      <c r="F1521" s="93">
        <v>3</v>
      </c>
      <c r="G1521" s="8">
        <v>8</v>
      </c>
      <c r="H1521" s="94">
        <f t="shared" si="4"/>
        <v>2</v>
      </c>
      <c r="I1521" s="93"/>
      <c r="J1521" s="94"/>
      <c r="K1521" s="138"/>
    </row>
    <row r="1522" spans="1:11" x14ac:dyDescent="0.2">
      <c r="A1522" s="13" t="s">
        <v>2118</v>
      </c>
      <c r="B1522" s="74">
        <v>32</v>
      </c>
      <c r="C1522" s="86"/>
      <c r="D1522" s="37"/>
      <c r="E1522" s="87"/>
      <c r="F1522" s="93">
        <v>1</v>
      </c>
      <c r="G1522" s="8">
        <v>3</v>
      </c>
      <c r="H1522" s="94">
        <f t="shared" si="4"/>
        <v>1</v>
      </c>
      <c r="I1522" s="93"/>
      <c r="J1522" s="94"/>
      <c r="K1522" s="138"/>
    </row>
    <row r="1523" spans="1:11" x14ac:dyDescent="0.2">
      <c r="A1523" s="22" t="s">
        <v>1202</v>
      </c>
      <c r="B1523" s="73">
        <v>42515</v>
      </c>
      <c r="C1523" s="85">
        <v>29</v>
      </c>
      <c r="D1523" s="36">
        <f>SUM(D1524:D1542)</f>
        <v>74</v>
      </c>
      <c r="E1523" s="88">
        <v>4</v>
      </c>
      <c r="F1523" s="91">
        <f>SUM(F1525:F1554)</f>
        <v>71</v>
      </c>
      <c r="G1523" s="24">
        <f>SUM(G1525:G1554)</f>
        <v>205</v>
      </c>
      <c r="H1523" s="94"/>
      <c r="I1523" s="99">
        <f>(C1523+F1523+1-F1528-F1551-F1554)*0.4</f>
        <v>39.200000000000003</v>
      </c>
      <c r="J1523" s="99">
        <f>(D1523+G1523+1-G1528-G1551-G1554)*0.4</f>
        <v>108.4</v>
      </c>
      <c r="K1523" s="115">
        <f>25*0.6</f>
        <v>15</v>
      </c>
    </row>
    <row r="1524" spans="1:11" x14ac:dyDescent="0.2">
      <c r="A1524" s="20" t="s">
        <v>1203</v>
      </c>
      <c r="B1524" s="73">
        <v>1111</v>
      </c>
      <c r="C1524" s="85">
        <v>1</v>
      </c>
      <c r="D1524" s="32">
        <v>3</v>
      </c>
      <c r="E1524" s="84"/>
      <c r="F1524" s="91"/>
      <c r="H1524" s="94"/>
      <c r="I1524" s="91"/>
      <c r="J1524" s="84"/>
      <c r="K1524" s="111"/>
    </row>
    <row r="1525" spans="1:11" x14ac:dyDescent="0.2">
      <c r="A1525" s="13" t="s">
        <v>2427</v>
      </c>
      <c r="B1525" s="74">
        <v>434</v>
      </c>
      <c r="C1525" s="86"/>
      <c r="D1525" s="37"/>
      <c r="E1525" s="87"/>
      <c r="F1525" s="93">
        <v>3</v>
      </c>
      <c r="G1525" s="8">
        <v>8</v>
      </c>
      <c r="H1525" s="94">
        <f t="shared" si="4"/>
        <v>2</v>
      </c>
      <c r="I1525" s="93"/>
      <c r="J1525" s="94"/>
      <c r="K1525" s="138"/>
    </row>
    <row r="1526" spans="1:11" x14ac:dyDescent="0.2">
      <c r="A1526" s="13" t="s">
        <v>2706</v>
      </c>
      <c r="B1526" s="74">
        <v>293</v>
      </c>
      <c r="C1526" s="86"/>
      <c r="D1526" s="37"/>
      <c r="E1526" s="87"/>
      <c r="F1526" s="93">
        <v>3</v>
      </c>
      <c r="G1526" s="8">
        <v>8</v>
      </c>
      <c r="H1526" s="94">
        <f t="shared" si="4"/>
        <v>2</v>
      </c>
      <c r="I1526" s="93"/>
      <c r="J1526" s="94"/>
      <c r="K1526" s="138"/>
    </row>
    <row r="1527" spans="1:11" x14ac:dyDescent="0.2">
      <c r="A1527" s="13" t="s">
        <v>2707</v>
      </c>
      <c r="B1527" s="74">
        <v>349</v>
      </c>
      <c r="C1527" s="86"/>
      <c r="D1527" s="37"/>
      <c r="E1527" s="87"/>
      <c r="F1527" s="93">
        <v>3</v>
      </c>
      <c r="G1527" s="8">
        <v>8</v>
      </c>
      <c r="H1527" s="94">
        <f t="shared" si="4"/>
        <v>2</v>
      </c>
      <c r="I1527" s="93"/>
      <c r="J1527" s="94"/>
      <c r="K1527" s="138"/>
    </row>
    <row r="1528" spans="1:11" x14ac:dyDescent="0.2">
      <c r="A1528" s="13" t="s">
        <v>2708</v>
      </c>
      <c r="B1528" s="74">
        <v>35</v>
      </c>
      <c r="C1528" s="86"/>
      <c r="D1528" s="37"/>
      <c r="E1528" s="87"/>
      <c r="F1528" s="93">
        <v>1</v>
      </c>
      <c r="G1528" s="8">
        <v>3</v>
      </c>
      <c r="H1528" s="94">
        <f t="shared" si="4"/>
        <v>1</v>
      </c>
      <c r="I1528" s="93"/>
      <c r="J1528" s="94"/>
      <c r="K1528" s="138"/>
    </row>
    <row r="1529" spans="1:11" x14ac:dyDescent="0.2">
      <c r="A1529" s="20" t="s">
        <v>271</v>
      </c>
      <c r="B1529" s="73">
        <v>2328</v>
      </c>
      <c r="C1529" s="85">
        <v>2</v>
      </c>
      <c r="D1529" s="32">
        <v>5</v>
      </c>
      <c r="E1529" s="84"/>
      <c r="F1529" s="91"/>
      <c r="H1529" s="94"/>
      <c r="I1529" s="91"/>
      <c r="J1529" s="84"/>
      <c r="K1529" s="111"/>
    </row>
    <row r="1530" spans="1:11" x14ac:dyDescent="0.2">
      <c r="A1530" s="13" t="s">
        <v>2067</v>
      </c>
      <c r="B1530" s="74">
        <v>732</v>
      </c>
      <c r="C1530" s="86"/>
      <c r="D1530" s="37"/>
      <c r="E1530" s="87"/>
      <c r="F1530" s="93">
        <v>3</v>
      </c>
      <c r="G1530" s="8">
        <v>8</v>
      </c>
      <c r="H1530" s="94">
        <f t="shared" si="4"/>
        <v>2</v>
      </c>
      <c r="I1530" s="93"/>
      <c r="J1530" s="94"/>
      <c r="K1530" s="138"/>
    </row>
    <row r="1531" spans="1:11" x14ac:dyDescent="0.2">
      <c r="A1531" s="13" t="s">
        <v>1877</v>
      </c>
      <c r="B1531" s="74">
        <v>517</v>
      </c>
      <c r="C1531" s="86"/>
      <c r="D1531" s="37"/>
      <c r="E1531" s="87"/>
      <c r="F1531" s="93">
        <v>3</v>
      </c>
      <c r="G1531" s="8">
        <v>8</v>
      </c>
      <c r="H1531" s="94">
        <f t="shared" si="4"/>
        <v>2</v>
      </c>
      <c r="I1531" s="93"/>
      <c r="J1531" s="94"/>
      <c r="K1531" s="138"/>
    </row>
    <row r="1532" spans="1:11" x14ac:dyDescent="0.2">
      <c r="A1532" s="13" t="s">
        <v>2709</v>
      </c>
      <c r="B1532" s="74">
        <v>334</v>
      </c>
      <c r="C1532" s="86"/>
      <c r="D1532" s="37"/>
      <c r="E1532" s="87"/>
      <c r="F1532" s="93">
        <v>3</v>
      </c>
      <c r="G1532" s="8">
        <v>8</v>
      </c>
      <c r="H1532" s="94">
        <f t="shared" si="4"/>
        <v>2</v>
      </c>
      <c r="I1532" s="93"/>
      <c r="J1532" s="94"/>
      <c r="K1532" s="138"/>
    </row>
    <row r="1533" spans="1:11" x14ac:dyDescent="0.2">
      <c r="A1533" s="13" t="s">
        <v>1684</v>
      </c>
      <c r="B1533" s="74">
        <v>745</v>
      </c>
      <c r="C1533" s="86"/>
      <c r="D1533" s="37"/>
      <c r="E1533" s="87"/>
      <c r="F1533" s="93">
        <v>3</v>
      </c>
      <c r="G1533" s="8">
        <v>8</v>
      </c>
      <c r="H1533" s="94">
        <f t="shared" si="4"/>
        <v>2</v>
      </c>
      <c r="I1533" s="93"/>
      <c r="J1533" s="94"/>
      <c r="K1533" s="138"/>
    </row>
    <row r="1534" spans="1:11" x14ac:dyDescent="0.2">
      <c r="A1534" s="20" t="s">
        <v>204</v>
      </c>
      <c r="B1534" s="73">
        <v>326</v>
      </c>
      <c r="C1534" s="85">
        <v>1</v>
      </c>
      <c r="D1534" s="32">
        <v>3</v>
      </c>
      <c r="E1534" s="84"/>
      <c r="F1534" s="91"/>
      <c r="H1534" s="94"/>
      <c r="I1534" s="91"/>
      <c r="J1534" s="84"/>
      <c r="K1534" s="111"/>
    </row>
    <row r="1535" spans="1:11" x14ac:dyDescent="0.2">
      <c r="A1535" s="13" t="s">
        <v>2710</v>
      </c>
      <c r="B1535" s="74">
        <v>326</v>
      </c>
      <c r="C1535" s="86"/>
      <c r="D1535" s="37"/>
      <c r="E1535" s="87"/>
      <c r="F1535" s="93">
        <v>3</v>
      </c>
      <c r="G1535" s="8">
        <v>8</v>
      </c>
      <c r="H1535" s="94">
        <f t="shared" si="4"/>
        <v>2</v>
      </c>
      <c r="I1535" s="93"/>
      <c r="J1535" s="94"/>
      <c r="K1535" s="138"/>
    </row>
    <row r="1536" spans="1:11" x14ac:dyDescent="0.2">
      <c r="A1536" s="20" t="s">
        <v>1088</v>
      </c>
      <c r="B1536" s="73">
        <v>3416</v>
      </c>
      <c r="C1536" s="85">
        <v>2</v>
      </c>
      <c r="D1536" s="32">
        <v>5</v>
      </c>
      <c r="E1536" s="84"/>
      <c r="F1536" s="91"/>
      <c r="H1536" s="94"/>
      <c r="I1536" s="91"/>
      <c r="J1536" s="84"/>
      <c r="K1536" s="111"/>
    </row>
    <row r="1537" spans="1:11" x14ac:dyDescent="0.2">
      <c r="A1537" s="13" t="s">
        <v>2711</v>
      </c>
      <c r="B1537" s="74">
        <v>753</v>
      </c>
      <c r="C1537" s="86"/>
      <c r="D1537" s="37"/>
      <c r="E1537" s="87"/>
      <c r="F1537" s="93">
        <v>3</v>
      </c>
      <c r="G1537" s="8">
        <v>8</v>
      </c>
      <c r="H1537" s="94">
        <f t="shared" si="4"/>
        <v>2</v>
      </c>
      <c r="I1537" s="93"/>
      <c r="J1537" s="94"/>
      <c r="K1537" s="138"/>
    </row>
    <row r="1538" spans="1:11" x14ac:dyDescent="0.2">
      <c r="A1538" s="13" t="s">
        <v>2712</v>
      </c>
      <c r="B1538" s="74">
        <v>918</v>
      </c>
      <c r="C1538" s="86"/>
      <c r="D1538" s="37"/>
      <c r="E1538" s="87"/>
      <c r="F1538" s="93">
        <v>3</v>
      </c>
      <c r="G1538" s="8">
        <v>8</v>
      </c>
      <c r="H1538" s="94">
        <f t="shared" si="4"/>
        <v>2</v>
      </c>
      <c r="I1538" s="93"/>
      <c r="J1538" s="94"/>
      <c r="K1538" s="138"/>
    </row>
    <row r="1539" spans="1:11" x14ac:dyDescent="0.2">
      <c r="A1539" s="13" t="s">
        <v>2713</v>
      </c>
      <c r="B1539" s="74">
        <v>744</v>
      </c>
      <c r="C1539" s="86"/>
      <c r="D1539" s="37"/>
      <c r="E1539" s="87"/>
      <c r="F1539" s="93">
        <v>3</v>
      </c>
      <c r="G1539" s="8">
        <v>8</v>
      </c>
      <c r="H1539" s="94">
        <f t="shared" si="4"/>
        <v>2</v>
      </c>
      <c r="I1539" s="93"/>
      <c r="J1539" s="94"/>
      <c r="K1539" s="138"/>
    </row>
    <row r="1540" spans="1:11" x14ac:dyDescent="0.2">
      <c r="A1540" s="13" t="s">
        <v>2714</v>
      </c>
      <c r="B1540" s="74">
        <v>557</v>
      </c>
      <c r="C1540" s="86"/>
      <c r="D1540" s="37"/>
      <c r="E1540" s="87"/>
      <c r="F1540" s="93">
        <v>3</v>
      </c>
      <c r="G1540" s="8">
        <v>8</v>
      </c>
      <c r="H1540" s="94">
        <f t="shared" si="4"/>
        <v>2</v>
      </c>
      <c r="I1540" s="93"/>
      <c r="J1540" s="94"/>
      <c r="K1540" s="138"/>
    </row>
    <row r="1541" spans="1:11" x14ac:dyDescent="0.2">
      <c r="A1541" s="13" t="s">
        <v>2715</v>
      </c>
      <c r="B1541" s="74">
        <v>444</v>
      </c>
      <c r="C1541" s="86"/>
      <c r="D1541" s="37"/>
      <c r="E1541" s="87"/>
      <c r="F1541" s="93">
        <v>3</v>
      </c>
      <c r="G1541" s="8">
        <v>8</v>
      </c>
      <c r="H1541" s="94">
        <f t="shared" ref="H1541:H1604" si="5">IF(F1541=1,1,2)</f>
        <v>2</v>
      </c>
      <c r="I1541" s="93"/>
      <c r="J1541" s="94"/>
      <c r="K1541" s="138"/>
    </row>
    <row r="1542" spans="1:11" x14ac:dyDescent="0.2">
      <c r="A1542" s="20" t="s">
        <v>927</v>
      </c>
      <c r="B1542" s="73">
        <v>35334</v>
      </c>
      <c r="C1542" s="85">
        <v>23</v>
      </c>
      <c r="D1542" s="32">
        <v>58</v>
      </c>
      <c r="E1542" s="84"/>
      <c r="F1542" s="91"/>
      <c r="H1542" s="94"/>
      <c r="I1542" s="91"/>
      <c r="J1542" s="84"/>
      <c r="K1542" s="111"/>
    </row>
    <row r="1543" spans="1:11" x14ac:dyDescent="0.2">
      <c r="A1543" s="13" t="s">
        <v>2716</v>
      </c>
      <c r="B1543" s="74">
        <v>31575</v>
      </c>
      <c r="C1543" s="86"/>
      <c r="D1543" s="37"/>
      <c r="E1543" s="87"/>
      <c r="F1543" s="93">
        <v>11</v>
      </c>
      <c r="G1543" s="8">
        <v>28</v>
      </c>
      <c r="H1543" s="94">
        <f t="shared" si="5"/>
        <v>2</v>
      </c>
      <c r="I1543" s="93"/>
      <c r="J1543" s="94"/>
      <c r="K1543" s="138"/>
    </row>
    <row r="1544" spans="1:11" x14ac:dyDescent="0.2">
      <c r="A1544" s="13" t="s">
        <v>2717</v>
      </c>
      <c r="B1544" s="74">
        <v>705</v>
      </c>
      <c r="C1544" s="86"/>
      <c r="D1544" s="37"/>
      <c r="E1544" s="87"/>
      <c r="F1544" s="93">
        <v>3</v>
      </c>
      <c r="G1544" s="8">
        <v>8</v>
      </c>
      <c r="H1544" s="94">
        <f t="shared" si="5"/>
        <v>2</v>
      </c>
      <c r="I1544" s="93"/>
      <c r="J1544" s="94"/>
      <c r="K1544" s="138"/>
    </row>
    <row r="1545" spans="1:11" x14ac:dyDescent="0.2">
      <c r="A1545" s="13" t="s">
        <v>2718</v>
      </c>
      <c r="B1545" s="74">
        <v>400</v>
      </c>
      <c r="C1545" s="86"/>
      <c r="D1545" s="37"/>
      <c r="E1545" s="87"/>
      <c r="F1545" s="93">
        <v>3</v>
      </c>
      <c r="G1545" s="8">
        <v>8</v>
      </c>
      <c r="H1545" s="94">
        <f t="shared" si="5"/>
        <v>2</v>
      </c>
      <c r="I1545" s="93"/>
      <c r="J1545" s="94"/>
      <c r="K1545" s="138"/>
    </row>
    <row r="1546" spans="1:11" x14ac:dyDescent="0.2">
      <c r="A1546" s="13" t="s">
        <v>2278</v>
      </c>
      <c r="B1546" s="74">
        <v>202</v>
      </c>
      <c r="C1546" s="86"/>
      <c r="D1546" s="37"/>
      <c r="E1546" s="87"/>
      <c r="F1546" s="93">
        <v>3</v>
      </c>
      <c r="G1546" s="8">
        <v>8</v>
      </c>
      <c r="H1546" s="94">
        <f t="shared" si="5"/>
        <v>2</v>
      </c>
      <c r="I1546" s="93"/>
      <c r="J1546" s="94"/>
      <c r="K1546" s="138"/>
    </row>
    <row r="1547" spans="1:11" x14ac:dyDescent="0.2">
      <c r="A1547" s="59" t="s">
        <v>2085</v>
      </c>
      <c r="B1547" s="141">
        <v>0</v>
      </c>
      <c r="C1547" s="86"/>
      <c r="D1547" s="37"/>
      <c r="E1547" s="132"/>
      <c r="F1547" s="95" t="b">
        <f>IF(B1547&gt;50000,"15",IF(B1547&gt;10000,"11",IF(B1547&gt;2000,"5",IF(B1547&gt;200,"3",IF(B1547&gt;0,"1")))))</f>
        <v>0</v>
      </c>
      <c r="H1547" s="94"/>
      <c r="I1547" s="93"/>
      <c r="J1547" s="94"/>
      <c r="K1547" s="138"/>
    </row>
    <row r="1548" spans="1:11" x14ac:dyDescent="0.2">
      <c r="A1548" s="188" t="s">
        <v>2719</v>
      </c>
      <c r="B1548" s="186">
        <v>1400</v>
      </c>
      <c r="C1548" s="86"/>
      <c r="D1548" s="37"/>
      <c r="E1548" s="132"/>
      <c r="F1548" s="187" t="str">
        <f>IF(B1548&gt;50000,"15",IF(B1548&gt;10000,"11",IF(B1548&gt;2000,"5",IF(B1548&gt;200,"3",IF(B1548&gt;0,"1")))))</f>
        <v>3</v>
      </c>
      <c r="G1548" s="189">
        <v>8</v>
      </c>
      <c r="H1548" s="94">
        <f t="shared" si="5"/>
        <v>2</v>
      </c>
      <c r="I1548" s="93"/>
      <c r="J1548" s="94"/>
      <c r="K1548" s="138"/>
    </row>
    <row r="1549" spans="1:11" x14ac:dyDescent="0.2">
      <c r="A1549" s="188" t="s">
        <v>2720</v>
      </c>
      <c r="B1549" s="186">
        <v>1007</v>
      </c>
      <c r="C1549" s="86"/>
      <c r="D1549" s="37"/>
      <c r="E1549" s="132"/>
      <c r="F1549" s="187" t="str">
        <f>IF(B1549&gt;50000,"15",IF(B1549&gt;10000,"11",IF(B1549&gt;2000,"5",IF(B1549&gt;200,"3",IF(B1549&gt;0,"1")))))</f>
        <v>3</v>
      </c>
      <c r="G1549" s="189">
        <v>8</v>
      </c>
      <c r="H1549" s="94">
        <f t="shared" si="5"/>
        <v>2</v>
      </c>
      <c r="I1549" s="93"/>
      <c r="J1549" s="94"/>
      <c r="K1549" s="138"/>
    </row>
    <row r="1550" spans="1:11" x14ac:dyDescent="0.2">
      <c r="A1550" s="13" t="s">
        <v>2497</v>
      </c>
      <c r="B1550" s="74">
        <v>537</v>
      </c>
      <c r="C1550" s="86"/>
      <c r="D1550" s="37"/>
      <c r="E1550" s="87"/>
      <c r="F1550" s="93">
        <v>3</v>
      </c>
      <c r="G1550" s="8">
        <v>8</v>
      </c>
      <c r="H1550" s="94">
        <f t="shared" si="5"/>
        <v>2</v>
      </c>
      <c r="I1550" s="93"/>
      <c r="J1550" s="94"/>
      <c r="K1550" s="138"/>
    </row>
    <row r="1551" spans="1:11" x14ac:dyDescent="0.2">
      <c r="A1551" s="13" t="s">
        <v>2610</v>
      </c>
      <c r="B1551" s="74">
        <v>177</v>
      </c>
      <c r="C1551" s="86"/>
      <c r="D1551" s="37"/>
      <c r="E1551" s="87"/>
      <c r="F1551" s="93">
        <v>1</v>
      </c>
      <c r="G1551" s="8">
        <v>3</v>
      </c>
      <c r="H1551" s="94">
        <f t="shared" si="5"/>
        <v>1</v>
      </c>
      <c r="I1551" s="93"/>
      <c r="J1551" s="94"/>
      <c r="K1551" s="138"/>
    </row>
    <row r="1552" spans="1:11" x14ac:dyDescent="0.2">
      <c r="A1552" s="13" t="s">
        <v>2721</v>
      </c>
      <c r="B1552" s="74">
        <v>1372</v>
      </c>
      <c r="C1552" s="86"/>
      <c r="D1552" s="37"/>
      <c r="E1552" s="87"/>
      <c r="F1552" s="93">
        <v>3</v>
      </c>
      <c r="G1552" s="8">
        <v>8</v>
      </c>
      <c r="H1552" s="94">
        <f t="shared" si="5"/>
        <v>2</v>
      </c>
      <c r="I1552" s="93"/>
      <c r="J1552" s="94"/>
      <c r="K1552" s="138"/>
    </row>
    <row r="1553" spans="1:11" x14ac:dyDescent="0.2">
      <c r="A1553" s="13" t="s">
        <v>2722</v>
      </c>
      <c r="B1553" s="74">
        <v>349</v>
      </c>
      <c r="C1553" s="86"/>
      <c r="D1553" s="37"/>
      <c r="E1553" s="87"/>
      <c r="F1553" s="93">
        <v>3</v>
      </c>
      <c r="G1553" s="8">
        <v>8</v>
      </c>
      <c r="H1553" s="94">
        <f t="shared" si="5"/>
        <v>2</v>
      </c>
      <c r="I1553" s="93"/>
      <c r="J1553" s="94"/>
      <c r="K1553" s="138"/>
    </row>
    <row r="1554" spans="1:11" x14ac:dyDescent="0.2">
      <c r="A1554" s="13" t="s">
        <v>2723</v>
      </c>
      <c r="B1554" s="74">
        <v>17</v>
      </c>
      <c r="C1554" s="86"/>
      <c r="D1554" s="37"/>
      <c r="E1554" s="87"/>
      <c r="F1554" s="93">
        <v>1</v>
      </c>
      <c r="G1554" s="8">
        <v>3</v>
      </c>
      <c r="H1554" s="94">
        <f t="shared" si="5"/>
        <v>1</v>
      </c>
      <c r="I1554" s="93"/>
      <c r="J1554" s="94"/>
      <c r="K1554" s="138"/>
    </row>
    <row r="1555" spans="1:11" ht="31.5" x14ac:dyDescent="0.2">
      <c r="A1555" s="22" t="s">
        <v>443</v>
      </c>
      <c r="B1555" s="73">
        <v>67224</v>
      </c>
      <c r="C1555" s="85">
        <v>35</v>
      </c>
      <c r="D1555" s="36">
        <f>SUM(D1556:D1591)</f>
        <v>89</v>
      </c>
      <c r="E1555" s="88">
        <v>4</v>
      </c>
      <c r="F1555" s="91">
        <f>SUM(F1557:F1612)</f>
        <v>124</v>
      </c>
      <c r="G1555" s="24">
        <f>SUM(G1557:G1612)</f>
        <v>336</v>
      </c>
      <c r="H1555" s="94"/>
      <c r="I1555" s="99">
        <f>(C1555+F1555+1-F1559-F1560-F1562-F1563-F1565-F1568-F1571-F1575-F1576-F1577-F1580-F1582-F1583-F1589-F1594-F1597-F1598-F1603-F1605-F1607-F1610)*0.4</f>
        <v>55.6</v>
      </c>
      <c r="J1555" s="99">
        <f>(D1555+G1555+1-G1559-G1560-G1562-G1563-G1565-G1568-G1571-G1575-G1576-G1577-G1580-G1582-G1583-G1589-G1594-G1597-G1598-G1603-G1605-G1607-G1610)*0.4</f>
        <v>145.20000000000002</v>
      </c>
      <c r="K1555" s="115">
        <f>52*0.6</f>
        <v>31.2</v>
      </c>
    </row>
    <row r="1556" spans="1:11" x14ac:dyDescent="0.2">
      <c r="A1556" s="20" t="s">
        <v>444</v>
      </c>
      <c r="B1556" s="73">
        <v>2826</v>
      </c>
      <c r="C1556" s="85">
        <v>1</v>
      </c>
      <c r="D1556" s="32">
        <v>3</v>
      </c>
      <c r="E1556" s="84"/>
      <c r="F1556" s="91"/>
      <c r="H1556" s="94"/>
      <c r="I1556" s="91"/>
      <c r="J1556" s="84"/>
      <c r="K1556" s="111"/>
    </row>
    <row r="1557" spans="1:11" x14ac:dyDescent="0.2">
      <c r="A1557" s="13" t="s">
        <v>2724</v>
      </c>
      <c r="B1557" s="74">
        <v>1586</v>
      </c>
      <c r="C1557" s="86"/>
      <c r="D1557" s="37"/>
      <c r="E1557" s="87"/>
      <c r="F1557" s="93">
        <v>3</v>
      </c>
      <c r="G1557" s="8">
        <v>8</v>
      </c>
      <c r="H1557" s="94">
        <f t="shared" si="5"/>
        <v>2</v>
      </c>
      <c r="I1557" s="93"/>
      <c r="J1557" s="94"/>
      <c r="K1557" s="138"/>
    </row>
    <row r="1558" spans="1:11" x14ac:dyDescent="0.2">
      <c r="A1558" s="13" t="s">
        <v>1630</v>
      </c>
      <c r="B1558" s="74">
        <v>581</v>
      </c>
      <c r="C1558" s="86"/>
      <c r="D1558" s="37"/>
      <c r="E1558" s="87"/>
      <c r="F1558" s="93">
        <v>3</v>
      </c>
      <c r="G1558" s="8">
        <v>8</v>
      </c>
      <c r="H1558" s="94">
        <f t="shared" si="5"/>
        <v>2</v>
      </c>
      <c r="I1558" s="93"/>
      <c r="J1558" s="94"/>
      <c r="K1558" s="138"/>
    </row>
    <row r="1559" spans="1:11" x14ac:dyDescent="0.2">
      <c r="A1559" s="13" t="s">
        <v>2725</v>
      </c>
      <c r="B1559" s="74">
        <v>144</v>
      </c>
      <c r="C1559" s="86"/>
      <c r="D1559" s="37"/>
      <c r="E1559" s="87"/>
      <c r="F1559" s="93">
        <v>1</v>
      </c>
      <c r="G1559" s="8">
        <v>3</v>
      </c>
      <c r="H1559" s="94">
        <f t="shared" si="5"/>
        <v>1</v>
      </c>
      <c r="I1559" s="93"/>
      <c r="J1559" s="94"/>
      <c r="K1559" s="138"/>
    </row>
    <row r="1560" spans="1:11" x14ac:dyDescent="0.2">
      <c r="A1560" s="13" t="s">
        <v>2726</v>
      </c>
      <c r="B1560" s="74">
        <v>55</v>
      </c>
      <c r="C1560" s="86"/>
      <c r="D1560" s="37"/>
      <c r="E1560" s="87"/>
      <c r="F1560" s="93">
        <v>1</v>
      </c>
      <c r="G1560" s="8">
        <v>3</v>
      </c>
      <c r="H1560" s="94">
        <f t="shared" si="5"/>
        <v>1</v>
      </c>
      <c r="I1560" s="93"/>
      <c r="J1560" s="94"/>
      <c r="K1560" s="138"/>
    </row>
    <row r="1561" spans="1:11" x14ac:dyDescent="0.2">
      <c r="A1561" s="13" t="s">
        <v>2727</v>
      </c>
      <c r="B1561" s="74">
        <v>246</v>
      </c>
      <c r="C1561" s="86"/>
      <c r="D1561" s="37"/>
      <c r="E1561" s="87"/>
      <c r="F1561" s="93">
        <v>3</v>
      </c>
      <c r="G1561" s="8">
        <v>8</v>
      </c>
      <c r="H1561" s="94">
        <f t="shared" si="5"/>
        <v>2</v>
      </c>
      <c r="I1561" s="93"/>
      <c r="J1561" s="94"/>
      <c r="K1561" s="138"/>
    </row>
    <row r="1562" spans="1:11" x14ac:dyDescent="0.2">
      <c r="A1562" s="13" t="s">
        <v>2728</v>
      </c>
      <c r="B1562" s="74">
        <v>115</v>
      </c>
      <c r="C1562" s="86"/>
      <c r="D1562" s="37"/>
      <c r="E1562" s="87"/>
      <c r="F1562" s="93">
        <v>1</v>
      </c>
      <c r="G1562" s="8">
        <v>3</v>
      </c>
      <c r="H1562" s="94">
        <f t="shared" si="5"/>
        <v>1</v>
      </c>
      <c r="I1562" s="93"/>
      <c r="J1562" s="94"/>
      <c r="K1562" s="138"/>
    </row>
    <row r="1563" spans="1:11" x14ac:dyDescent="0.2">
      <c r="A1563" s="13" t="s">
        <v>2729</v>
      </c>
      <c r="B1563" s="74">
        <v>99</v>
      </c>
      <c r="C1563" s="86"/>
      <c r="D1563" s="37"/>
      <c r="E1563" s="87"/>
      <c r="F1563" s="93">
        <v>1</v>
      </c>
      <c r="G1563" s="8">
        <v>3</v>
      </c>
      <c r="H1563" s="94">
        <f t="shared" si="5"/>
        <v>1</v>
      </c>
      <c r="I1563" s="93"/>
      <c r="J1563" s="94"/>
      <c r="K1563" s="138"/>
    </row>
    <row r="1564" spans="1:11" ht="31.5" x14ac:dyDescent="0.2">
      <c r="A1564" s="20" t="s">
        <v>627</v>
      </c>
      <c r="B1564" s="73">
        <v>1392</v>
      </c>
      <c r="C1564" s="85">
        <v>1</v>
      </c>
      <c r="D1564" s="32">
        <v>3</v>
      </c>
      <c r="E1564" s="84"/>
      <c r="F1564" s="91"/>
      <c r="H1564" s="94"/>
      <c r="I1564" s="91"/>
      <c r="J1564" s="84"/>
      <c r="K1564" s="111"/>
    </row>
    <row r="1565" spans="1:11" x14ac:dyDescent="0.2">
      <c r="A1565" s="13" t="s">
        <v>2730</v>
      </c>
      <c r="B1565" s="74">
        <v>19</v>
      </c>
      <c r="C1565" s="86"/>
      <c r="D1565" s="37"/>
      <c r="E1565" s="87"/>
      <c r="F1565" s="93">
        <v>1</v>
      </c>
      <c r="G1565" s="8">
        <v>3</v>
      </c>
      <c r="H1565" s="94">
        <f t="shared" si="5"/>
        <v>1</v>
      </c>
      <c r="I1565" s="93"/>
      <c r="J1565" s="94"/>
      <c r="K1565" s="138"/>
    </row>
    <row r="1566" spans="1:11" x14ac:dyDescent="0.2">
      <c r="A1566" s="13" t="s">
        <v>2731</v>
      </c>
      <c r="B1566" s="74">
        <v>661</v>
      </c>
      <c r="C1566" s="86"/>
      <c r="D1566" s="37"/>
      <c r="E1566" s="87"/>
      <c r="F1566" s="93">
        <v>3</v>
      </c>
      <c r="G1566" s="8">
        <v>8</v>
      </c>
      <c r="H1566" s="94">
        <f t="shared" si="5"/>
        <v>2</v>
      </c>
      <c r="I1566" s="93"/>
      <c r="J1566" s="94"/>
      <c r="K1566" s="138"/>
    </row>
    <row r="1567" spans="1:11" x14ac:dyDescent="0.2">
      <c r="A1567" s="13" t="s">
        <v>2732</v>
      </c>
      <c r="B1567" s="74">
        <v>594</v>
      </c>
      <c r="C1567" s="86"/>
      <c r="D1567" s="37"/>
      <c r="E1567" s="87"/>
      <c r="F1567" s="93">
        <v>3</v>
      </c>
      <c r="G1567" s="8">
        <v>8</v>
      </c>
      <c r="H1567" s="94">
        <f t="shared" si="5"/>
        <v>2</v>
      </c>
      <c r="I1567" s="93"/>
      <c r="J1567" s="94"/>
      <c r="K1567" s="138"/>
    </row>
    <row r="1568" spans="1:11" x14ac:dyDescent="0.2">
      <c r="A1568" s="13" t="s">
        <v>2733</v>
      </c>
      <c r="B1568" s="74">
        <v>118</v>
      </c>
      <c r="C1568" s="86"/>
      <c r="D1568" s="37"/>
      <c r="E1568" s="87"/>
      <c r="F1568" s="93">
        <v>1</v>
      </c>
      <c r="G1568" s="8">
        <v>3</v>
      </c>
      <c r="H1568" s="94">
        <f t="shared" si="5"/>
        <v>1</v>
      </c>
      <c r="I1568" s="93"/>
      <c r="J1568" s="94"/>
      <c r="K1568" s="138"/>
    </row>
    <row r="1569" spans="1:11" x14ac:dyDescent="0.2">
      <c r="A1569" s="20" t="s">
        <v>1212</v>
      </c>
      <c r="B1569" s="73">
        <v>5176</v>
      </c>
      <c r="C1569" s="85">
        <v>3</v>
      </c>
      <c r="D1569" s="32">
        <v>8</v>
      </c>
      <c r="E1569" s="84"/>
      <c r="F1569" s="91"/>
      <c r="H1569" s="94"/>
      <c r="I1569" s="91"/>
      <c r="J1569" s="84"/>
      <c r="K1569" s="111"/>
    </row>
    <row r="1570" spans="1:11" x14ac:dyDescent="0.2">
      <c r="A1570" s="13" t="s">
        <v>2734</v>
      </c>
      <c r="B1570" s="74">
        <v>2687</v>
      </c>
      <c r="C1570" s="86"/>
      <c r="D1570" s="37"/>
      <c r="E1570" s="87"/>
      <c r="F1570" s="93">
        <v>5</v>
      </c>
      <c r="G1570" s="8">
        <v>13</v>
      </c>
      <c r="H1570" s="94">
        <f t="shared" si="5"/>
        <v>2</v>
      </c>
      <c r="I1570" s="93"/>
      <c r="J1570" s="94"/>
      <c r="K1570" s="138"/>
    </row>
    <row r="1571" spans="1:11" x14ac:dyDescent="0.2">
      <c r="A1571" s="13" t="s">
        <v>2735</v>
      </c>
      <c r="B1571" s="74">
        <v>73</v>
      </c>
      <c r="C1571" s="86"/>
      <c r="D1571" s="37"/>
      <c r="E1571" s="87"/>
      <c r="F1571" s="93">
        <v>1</v>
      </c>
      <c r="G1571" s="8">
        <v>3</v>
      </c>
      <c r="H1571" s="94">
        <f t="shared" si="5"/>
        <v>1</v>
      </c>
      <c r="I1571" s="93"/>
      <c r="J1571" s="94"/>
      <c r="K1571" s="138"/>
    </row>
    <row r="1572" spans="1:11" x14ac:dyDescent="0.2">
      <c r="A1572" s="13" t="s">
        <v>2736</v>
      </c>
      <c r="B1572" s="74">
        <v>1263</v>
      </c>
      <c r="C1572" s="86"/>
      <c r="D1572" s="37"/>
      <c r="E1572" s="87"/>
      <c r="F1572" s="93">
        <v>3</v>
      </c>
      <c r="G1572" s="8">
        <v>8</v>
      </c>
      <c r="H1572" s="94">
        <f t="shared" si="5"/>
        <v>2</v>
      </c>
      <c r="I1572" s="93"/>
      <c r="J1572" s="94"/>
      <c r="K1572" s="138"/>
    </row>
    <row r="1573" spans="1:11" x14ac:dyDescent="0.2">
      <c r="A1573" s="13" t="s">
        <v>2737</v>
      </c>
      <c r="B1573" s="74">
        <v>611</v>
      </c>
      <c r="C1573" s="86"/>
      <c r="D1573" s="37"/>
      <c r="E1573" s="87"/>
      <c r="F1573" s="93">
        <v>3</v>
      </c>
      <c r="G1573" s="8">
        <v>8</v>
      </c>
      <c r="H1573" s="94">
        <f t="shared" si="5"/>
        <v>2</v>
      </c>
      <c r="I1573" s="93"/>
      <c r="J1573" s="94"/>
      <c r="K1573" s="138"/>
    </row>
    <row r="1574" spans="1:11" x14ac:dyDescent="0.2">
      <c r="A1574" s="13" t="s">
        <v>2738</v>
      </c>
      <c r="B1574" s="74">
        <v>224</v>
      </c>
      <c r="C1574" s="86"/>
      <c r="D1574" s="37"/>
      <c r="E1574" s="87"/>
      <c r="F1574" s="93">
        <v>3</v>
      </c>
      <c r="G1574" s="8">
        <v>8</v>
      </c>
      <c r="H1574" s="94">
        <f t="shared" si="5"/>
        <v>2</v>
      </c>
      <c r="I1574" s="93"/>
      <c r="J1574" s="94"/>
      <c r="K1574" s="138"/>
    </row>
    <row r="1575" spans="1:11" x14ac:dyDescent="0.2">
      <c r="A1575" s="13" t="s">
        <v>2739</v>
      </c>
      <c r="B1575" s="74">
        <v>99</v>
      </c>
      <c r="C1575" s="86"/>
      <c r="D1575" s="37"/>
      <c r="E1575" s="87"/>
      <c r="F1575" s="93">
        <v>1</v>
      </c>
      <c r="G1575" s="8">
        <v>3</v>
      </c>
      <c r="H1575" s="94">
        <f t="shared" si="5"/>
        <v>1</v>
      </c>
      <c r="I1575" s="93"/>
      <c r="J1575" s="94"/>
      <c r="K1575" s="138"/>
    </row>
    <row r="1576" spans="1:11" x14ac:dyDescent="0.2">
      <c r="A1576" s="13" t="s">
        <v>1755</v>
      </c>
      <c r="B1576" s="74">
        <v>120</v>
      </c>
      <c r="C1576" s="86"/>
      <c r="D1576" s="37"/>
      <c r="E1576" s="87"/>
      <c r="F1576" s="93">
        <v>1</v>
      </c>
      <c r="G1576" s="8">
        <v>3</v>
      </c>
      <c r="H1576" s="94">
        <f t="shared" si="5"/>
        <v>1</v>
      </c>
      <c r="I1576" s="93"/>
      <c r="J1576" s="94"/>
      <c r="K1576" s="138"/>
    </row>
    <row r="1577" spans="1:11" x14ac:dyDescent="0.2">
      <c r="A1577" s="13" t="s">
        <v>2740</v>
      </c>
      <c r="B1577" s="74">
        <v>99</v>
      </c>
      <c r="C1577" s="86"/>
      <c r="D1577" s="37"/>
      <c r="E1577" s="87"/>
      <c r="F1577" s="93">
        <v>1</v>
      </c>
      <c r="G1577" s="8">
        <v>3</v>
      </c>
      <c r="H1577" s="94">
        <f t="shared" si="5"/>
        <v>1</v>
      </c>
      <c r="I1577" s="93"/>
      <c r="J1577" s="94"/>
      <c r="K1577" s="138"/>
    </row>
    <row r="1578" spans="1:11" x14ac:dyDescent="0.2">
      <c r="A1578" s="20" t="s">
        <v>1188</v>
      </c>
      <c r="B1578" s="73">
        <v>4656</v>
      </c>
      <c r="C1578" s="85">
        <v>2</v>
      </c>
      <c r="D1578" s="32">
        <v>5</v>
      </c>
      <c r="E1578" s="84"/>
      <c r="F1578" s="91"/>
      <c r="H1578" s="94"/>
      <c r="I1578" s="91"/>
      <c r="J1578" s="84"/>
      <c r="K1578" s="111"/>
    </row>
    <row r="1579" spans="1:11" x14ac:dyDescent="0.2">
      <c r="A1579" s="13" t="s">
        <v>1353</v>
      </c>
      <c r="B1579" s="74">
        <v>621</v>
      </c>
      <c r="C1579" s="86"/>
      <c r="D1579" s="37"/>
      <c r="E1579" s="87"/>
      <c r="F1579" s="93">
        <v>3</v>
      </c>
      <c r="G1579" s="8">
        <v>8</v>
      </c>
      <c r="H1579" s="94">
        <f t="shared" si="5"/>
        <v>2</v>
      </c>
      <c r="I1579" s="93"/>
      <c r="J1579" s="94"/>
      <c r="K1579" s="138"/>
    </row>
    <row r="1580" spans="1:11" x14ac:dyDescent="0.2">
      <c r="A1580" s="13" t="s">
        <v>2741</v>
      </c>
      <c r="B1580" s="74">
        <v>111</v>
      </c>
      <c r="C1580" s="86"/>
      <c r="D1580" s="37"/>
      <c r="E1580" s="87"/>
      <c r="F1580" s="93">
        <v>1</v>
      </c>
      <c r="G1580" s="8">
        <v>3</v>
      </c>
      <c r="H1580" s="94">
        <f t="shared" si="5"/>
        <v>1</v>
      </c>
      <c r="I1580" s="93"/>
      <c r="J1580" s="94"/>
      <c r="K1580" s="138"/>
    </row>
    <row r="1581" spans="1:11" x14ac:dyDescent="0.2">
      <c r="A1581" s="13" t="s">
        <v>2742</v>
      </c>
      <c r="B1581" s="74">
        <v>758</v>
      </c>
      <c r="C1581" s="86"/>
      <c r="D1581" s="37"/>
      <c r="E1581" s="87"/>
      <c r="F1581" s="93">
        <v>3</v>
      </c>
      <c r="G1581" s="8">
        <v>8</v>
      </c>
      <c r="H1581" s="94">
        <f t="shared" si="5"/>
        <v>2</v>
      </c>
      <c r="I1581" s="93"/>
      <c r="J1581" s="94"/>
      <c r="K1581" s="138"/>
    </row>
    <row r="1582" spans="1:11" x14ac:dyDescent="0.2">
      <c r="A1582" s="13" t="s">
        <v>2607</v>
      </c>
      <c r="B1582" s="74">
        <v>17</v>
      </c>
      <c r="C1582" s="86"/>
      <c r="D1582" s="37"/>
      <c r="E1582" s="87"/>
      <c r="F1582" s="93">
        <v>1</v>
      </c>
      <c r="G1582" s="8">
        <v>3</v>
      </c>
      <c r="H1582" s="94">
        <f t="shared" si="5"/>
        <v>1</v>
      </c>
      <c r="I1582" s="93"/>
      <c r="J1582" s="94"/>
      <c r="K1582" s="138"/>
    </row>
    <row r="1583" spans="1:11" x14ac:dyDescent="0.2">
      <c r="A1583" s="13" t="s">
        <v>2743</v>
      </c>
      <c r="B1583" s="74">
        <v>85</v>
      </c>
      <c r="C1583" s="86"/>
      <c r="D1583" s="37"/>
      <c r="E1583" s="87"/>
      <c r="F1583" s="93">
        <v>1</v>
      </c>
      <c r="G1583" s="8">
        <v>3</v>
      </c>
      <c r="H1583" s="94">
        <f t="shared" si="5"/>
        <v>1</v>
      </c>
      <c r="I1583" s="93"/>
      <c r="J1583" s="94"/>
      <c r="K1583" s="138"/>
    </row>
    <row r="1584" spans="1:11" x14ac:dyDescent="0.2">
      <c r="A1584" s="13" t="s">
        <v>2744</v>
      </c>
      <c r="B1584" s="74">
        <v>1147</v>
      </c>
      <c r="C1584" s="86"/>
      <c r="D1584" s="37"/>
      <c r="E1584" s="87"/>
      <c r="F1584" s="93">
        <v>3</v>
      </c>
      <c r="G1584" s="8">
        <v>8</v>
      </c>
      <c r="H1584" s="94">
        <f t="shared" si="5"/>
        <v>2</v>
      </c>
      <c r="I1584" s="93"/>
      <c r="J1584" s="94"/>
      <c r="K1584" s="138"/>
    </row>
    <row r="1585" spans="1:11" x14ac:dyDescent="0.2">
      <c r="A1585" s="13" t="s">
        <v>2745</v>
      </c>
      <c r="B1585" s="74">
        <v>251</v>
      </c>
      <c r="C1585" s="86"/>
      <c r="D1585" s="37"/>
      <c r="E1585" s="87"/>
      <c r="F1585" s="93">
        <v>3</v>
      </c>
      <c r="G1585" s="8">
        <v>8</v>
      </c>
      <c r="H1585" s="94">
        <f t="shared" si="5"/>
        <v>2</v>
      </c>
      <c r="I1585" s="93"/>
      <c r="J1585" s="94"/>
      <c r="K1585" s="138"/>
    </row>
    <row r="1586" spans="1:11" x14ac:dyDescent="0.2">
      <c r="A1586" s="13" t="s">
        <v>2746</v>
      </c>
      <c r="B1586" s="74">
        <v>374</v>
      </c>
      <c r="C1586" s="86"/>
      <c r="D1586" s="37"/>
      <c r="E1586" s="87"/>
      <c r="F1586" s="93">
        <v>3</v>
      </c>
      <c r="G1586" s="8">
        <v>8</v>
      </c>
      <c r="H1586" s="94">
        <f t="shared" si="5"/>
        <v>2</v>
      </c>
      <c r="I1586" s="93"/>
      <c r="J1586" s="94"/>
      <c r="K1586" s="138"/>
    </row>
    <row r="1587" spans="1:11" x14ac:dyDescent="0.2">
      <c r="A1587" s="13" t="s">
        <v>2747</v>
      </c>
      <c r="B1587" s="74">
        <v>479</v>
      </c>
      <c r="C1587" s="86"/>
      <c r="D1587" s="37"/>
      <c r="E1587" s="87"/>
      <c r="F1587" s="93">
        <v>3</v>
      </c>
      <c r="G1587" s="8">
        <v>8</v>
      </c>
      <c r="H1587" s="94">
        <f t="shared" si="5"/>
        <v>2</v>
      </c>
      <c r="I1587" s="93"/>
      <c r="J1587" s="94"/>
      <c r="K1587" s="138"/>
    </row>
    <row r="1588" spans="1:11" x14ac:dyDescent="0.2">
      <c r="A1588" s="13" t="s">
        <v>2748</v>
      </c>
      <c r="B1588" s="74">
        <v>353</v>
      </c>
      <c r="C1588" s="86"/>
      <c r="D1588" s="37"/>
      <c r="E1588" s="87"/>
      <c r="F1588" s="93">
        <v>3</v>
      </c>
      <c r="G1588" s="8">
        <v>8</v>
      </c>
      <c r="H1588" s="94">
        <f t="shared" si="5"/>
        <v>2</v>
      </c>
      <c r="I1588" s="93"/>
      <c r="J1588" s="94"/>
      <c r="K1588" s="138"/>
    </row>
    <row r="1589" spans="1:11" x14ac:dyDescent="0.2">
      <c r="A1589" s="13" t="s">
        <v>2749</v>
      </c>
      <c r="B1589" s="74">
        <v>183</v>
      </c>
      <c r="C1589" s="86"/>
      <c r="D1589" s="37"/>
      <c r="E1589" s="87"/>
      <c r="F1589" s="93">
        <v>1</v>
      </c>
      <c r="G1589" s="8">
        <v>3</v>
      </c>
      <c r="H1589" s="94">
        <f t="shared" si="5"/>
        <v>1</v>
      </c>
      <c r="I1589" s="93"/>
      <c r="J1589" s="94"/>
      <c r="K1589" s="138"/>
    </row>
    <row r="1590" spans="1:11" x14ac:dyDescent="0.2">
      <c r="A1590" s="13" t="s">
        <v>2750</v>
      </c>
      <c r="B1590" s="74">
        <v>277</v>
      </c>
      <c r="C1590" s="86"/>
      <c r="D1590" s="37"/>
      <c r="E1590" s="87"/>
      <c r="F1590" s="93">
        <v>3</v>
      </c>
      <c r="G1590" s="8">
        <v>8</v>
      </c>
      <c r="H1590" s="94">
        <f t="shared" si="5"/>
        <v>2</v>
      </c>
      <c r="I1590" s="93"/>
      <c r="J1590" s="94"/>
      <c r="K1590" s="138"/>
    </row>
    <row r="1591" spans="1:11" x14ac:dyDescent="0.2">
      <c r="A1591" s="20" t="s">
        <v>751</v>
      </c>
      <c r="B1591" s="73">
        <v>53174</v>
      </c>
      <c r="C1591" s="85">
        <v>28</v>
      </c>
      <c r="D1591" s="32">
        <v>70</v>
      </c>
      <c r="E1591" s="84"/>
      <c r="F1591" s="91"/>
      <c r="H1591" s="94"/>
      <c r="I1591" s="91"/>
      <c r="J1591" s="84"/>
      <c r="K1591" s="111"/>
    </row>
    <row r="1592" spans="1:11" x14ac:dyDescent="0.2">
      <c r="A1592" s="13" t="s">
        <v>2751</v>
      </c>
      <c r="B1592" s="74">
        <v>43316</v>
      </c>
      <c r="C1592" s="86"/>
      <c r="D1592" s="37"/>
      <c r="E1592" s="87"/>
      <c r="F1592" s="93">
        <v>11</v>
      </c>
      <c r="G1592" s="8">
        <v>28</v>
      </c>
      <c r="H1592" s="94">
        <f t="shared" si="5"/>
        <v>2</v>
      </c>
      <c r="I1592" s="93"/>
      <c r="J1592" s="94"/>
      <c r="K1592" s="138"/>
    </row>
    <row r="1593" spans="1:11" x14ac:dyDescent="0.2">
      <c r="A1593" s="13" t="s">
        <v>2752</v>
      </c>
      <c r="B1593" s="74">
        <v>314</v>
      </c>
      <c r="C1593" s="86"/>
      <c r="D1593" s="37"/>
      <c r="E1593" s="87"/>
      <c r="F1593" s="93">
        <v>3</v>
      </c>
      <c r="G1593" s="8">
        <v>8</v>
      </c>
      <c r="H1593" s="94">
        <f t="shared" si="5"/>
        <v>2</v>
      </c>
      <c r="I1593" s="93"/>
      <c r="J1593" s="94"/>
      <c r="K1593" s="138"/>
    </row>
    <row r="1594" spans="1:11" x14ac:dyDescent="0.2">
      <c r="A1594" s="13" t="s">
        <v>2753</v>
      </c>
      <c r="B1594" s="74">
        <v>136</v>
      </c>
      <c r="C1594" s="86"/>
      <c r="D1594" s="37"/>
      <c r="E1594" s="87"/>
      <c r="F1594" s="93">
        <v>1</v>
      </c>
      <c r="G1594" s="8">
        <v>3</v>
      </c>
      <c r="H1594" s="94">
        <f t="shared" si="5"/>
        <v>1</v>
      </c>
      <c r="I1594" s="93"/>
      <c r="J1594" s="94"/>
      <c r="K1594" s="138"/>
    </row>
    <row r="1595" spans="1:11" x14ac:dyDescent="0.2">
      <c r="A1595" s="13" t="s">
        <v>2754</v>
      </c>
      <c r="B1595" s="74">
        <v>340</v>
      </c>
      <c r="C1595" s="86"/>
      <c r="D1595" s="37"/>
      <c r="E1595" s="87"/>
      <c r="F1595" s="93">
        <v>3</v>
      </c>
      <c r="G1595" s="8">
        <v>8</v>
      </c>
      <c r="H1595" s="94">
        <f t="shared" si="5"/>
        <v>2</v>
      </c>
      <c r="I1595" s="93"/>
      <c r="J1595" s="94"/>
      <c r="K1595" s="138"/>
    </row>
    <row r="1596" spans="1:11" x14ac:dyDescent="0.2">
      <c r="A1596" s="13" t="s">
        <v>2755</v>
      </c>
      <c r="B1596" s="74">
        <v>643</v>
      </c>
      <c r="C1596" s="86"/>
      <c r="D1596" s="37"/>
      <c r="E1596" s="87"/>
      <c r="F1596" s="93">
        <v>3</v>
      </c>
      <c r="G1596" s="8">
        <v>8</v>
      </c>
      <c r="H1596" s="94">
        <f t="shared" si="5"/>
        <v>2</v>
      </c>
      <c r="I1596" s="93"/>
      <c r="J1596" s="94"/>
      <c r="K1596" s="138"/>
    </row>
    <row r="1597" spans="1:11" x14ac:dyDescent="0.2">
      <c r="A1597" s="13" t="s">
        <v>1655</v>
      </c>
      <c r="B1597" s="74">
        <v>122</v>
      </c>
      <c r="C1597" s="86"/>
      <c r="D1597" s="37"/>
      <c r="E1597" s="87"/>
      <c r="F1597" s="93">
        <v>1</v>
      </c>
      <c r="G1597" s="8">
        <v>3</v>
      </c>
      <c r="H1597" s="94">
        <f t="shared" si="5"/>
        <v>1</v>
      </c>
      <c r="I1597" s="93"/>
      <c r="J1597" s="94"/>
      <c r="K1597" s="138"/>
    </row>
    <row r="1598" spans="1:11" x14ac:dyDescent="0.2">
      <c r="A1598" s="13" t="s">
        <v>2756</v>
      </c>
      <c r="B1598" s="74">
        <v>137</v>
      </c>
      <c r="C1598" s="86"/>
      <c r="D1598" s="37"/>
      <c r="E1598" s="87"/>
      <c r="F1598" s="93">
        <v>1</v>
      </c>
      <c r="G1598" s="8">
        <v>3</v>
      </c>
      <c r="H1598" s="94">
        <f t="shared" si="5"/>
        <v>1</v>
      </c>
      <c r="I1598" s="93"/>
      <c r="J1598" s="94"/>
      <c r="K1598" s="138"/>
    </row>
    <row r="1599" spans="1:11" x14ac:dyDescent="0.2">
      <c r="A1599" s="13" t="s">
        <v>2757</v>
      </c>
      <c r="B1599" s="74">
        <v>818</v>
      </c>
      <c r="C1599" s="86"/>
      <c r="D1599" s="37"/>
      <c r="E1599" s="87"/>
      <c r="F1599" s="93">
        <v>3</v>
      </c>
      <c r="G1599" s="8">
        <v>8</v>
      </c>
      <c r="H1599" s="94">
        <f t="shared" si="5"/>
        <v>2</v>
      </c>
      <c r="I1599" s="93"/>
      <c r="J1599" s="94"/>
      <c r="K1599" s="138"/>
    </row>
    <row r="1600" spans="1:11" x14ac:dyDescent="0.2">
      <c r="A1600" s="13" t="s">
        <v>2758</v>
      </c>
      <c r="B1600" s="74">
        <v>1360</v>
      </c>
      <c r="C1600" s="86"/>
      <c r="D1600" s="37"/>
      <c r="E1600" s="87"/>
      <c r="F1600" s="93">
        <v>3</v>
      </c>
      <c r="G1600" s="8">
        <v>8</v>
      </c>
      <c r="H1600" s="94">
        <f t="shared" si="5"/>
        <v>2</v>
      </c>
      <c r="I1600" s="93"/>
      <c r="J1600" s="94"/>
      <c r="K1600" s="138"/>
    </row>
    <row r="1601" spans="1:11" x14ac:dyDescent="0.2">
      <c r="A1601" s="13" t="s">
        <v>2759</v>
      </c>
      <c r="B1601" s="74">
        <v>1089</v>
      </c>
      <c r="C1601" s="86"/>
      <c r="D1601" s="37"/>
      <c r="E1601" s="87"/>
      <c r="F1601" s="93">
        <v>3</v>
      </c>
      <c r="G1601" s="8">
        <v>8</v>
      </c>
      <c r="H1601" s="94">
        <f t="shared" si="5"/>
        <v>2</v>
      </c>
      <c r="I1601" s="93"/>
      <c r="J1601" s="94"/>
      <c r="K1601" s="138"/>
    </row>
    <row r="1602" spans="1:11" x14ac:dyDescent="0.2">
      <c r="A1602" s="13" t="s">
        <v>2760</v>
      </c>
      <c r="B1602" s="74">
        <v>1113</v>
      </c>
      <c r="C1602" s="86"/>
      <c r="D1602" s="37"/>
      <c r="E1602" s="87"/>
      <c r="F1602" s="93">
        <v>3</v>
      </c>
      <c r="G1602" s="8">
        <v>8</v>
      </c>
      <c r="H1602" s="94">
        <f t="shared" si="5"/>
        <v>2</v>
      </c>
      <c r="I1602" s="93"/>
      <c r="J1602" s="94"/>
      <c r="K1602" s="138"/>
    </row>
    <row r="1603" spans="1:11" x14ac:dyDescent="0.2">
      <c r="A1603" s="13" t="s">
        <v>2761</v>
      </c>
      <c r="B1603" s="74">
        <v>91</v>
      </c>
      <c r="C1603" s="86"/>
      <c r="D1603" s="37"/>
      <c r="E1603" s="87"/>
      <c r="F1603" s="93">
        <v>1</v>
      </c>
      <c r="G1603" s="8">
        <v>3</v>
      </c>
      <c r="H1603" s="94">
        <f t="shared" si="5"/>
        <v>1</v>
      </c>
      <c r="I1603" s="93"/>
      <c r="J1603" s="94"/>
      <c r="K1603" s="138"/>
    </row>
    <row r="1604" spans="1:11" x14ac:dyDescent="0.2">
      <c r="A1604" s="13" t="s">
        <v>2541</v>
      </c>
      <c r="B1604" s="74">
        <v>278</v>
      </c>
      <c r="C1604" s="86"/>
      <c r="D1604" s="37"/>
      <c r="E1604" s="87"/>
      <c r="F1604" s="93">
        <v>3</v>
      </c>
      <c r="G1604" s="8">
        <v>8</v>
      </c>
      <c r="H1604" s="94">
        <f t="shared" si="5"/>
        <v>2</v>
      </c>
      <c r="I1604" s="93"/>
      <c r="J1604" s="94"/>
      <c r="K1604" s="138"/>
    </row>
    <row r="1605" spans="1:11" x14ac:dyDescent="0.2">
      <c r="A1605" s="13" t="s">
        <v>2762</v>
      </c>
      <c r="B1605" s="74">
        <v>105</v>
      </c>
      <c r="C1605" s="86"/>
      <c r="D1605" s="37"/>
      <c r="E1605" s="87"/>
      <c r="F1605" s="93">
        <v>1</v>
      </c>
      <c r="G1605" s="8">
        <v>3</v>
      </c>
      <c r="H1605" s="94">
        <f t="shared" ref="H1605:H1667" si="6">IF(F1605=1,1,2)</f>
        <v>1</v>
      </c>
      <c r="I1605" s="93"/>
      <c r="J1605" s="94"/>
      <c r="K1605" s="138"/>
    </row>
    <row r="1606" spans="1:11" x14ac:dyDescent="0.2">
      <c r="A1606" s="13" t="s">
        <v>2763</v>
      </c>
      <c r="B1606" s="74">
        <v>334</v>
      </c>
      <c r="C1606" s="86"/>
      <c r="D1606" s="37"/>
      <c r="E1606" s="87"/>
      <c r="F1606" s="93">
        <v>3</v>
      </c>
      <c r="G1606" s="8">
        <v>8</v>
      </c>
      <c r="H1606" s="94">
        <f t="shared" si="6"/>
        <v>2</v>
      </c>
      <c r="I1606" s="93"/>
      <c r="J1606" s="94"/>
      <c r="K1606" s="138"/>
    </row>
    <row r="1607" spans="1:11" x14ac:dyDescent="0.2">
      <c r="A1607" s="13" t="s">
        <v>2636</v>
      </c>
      <c r="B1607" s="74">
        <v>67</v>
      </c>
      <c r="C1607" s="86"/>
      <c r="D1607" s="37"/>
      <c r="E1607" s="87"/>
      <c r="F1607" s="93">
        <v>1</v>
      </c>
      <c r="G1607" s="8">
        <v>3</v>
      </c>
      <c r="H1607" s="94">
        <f t="shared" si="6"/>
        <v>1</v>
      </c>
      <c r="I1607" s="93"/>
      <c r="J1607" s="94"/>
      <c r="K1607" s="138"/>
    </row>
    <row r="1608" spans="1:11" x14ac:dyDescent="0.2">
      <c r="A1608" s="13" t="s">
        <v>2764</v>
      </c>
      <c r="B1608" s="74">
        <v>668</v>
      </c>
      <c r="C1608" s="86"/>
      <c r="D1608" s="37"/>
      <c r="E1608" s="87"/>
      <c r="F1608" s="93">
        <v>3</v>
      </c>
      <c r="G1608" s="8">
        <v>8</v>
      </c>
      <c r="H1608" s="94">
        <f t="shared" si="6"/>
        <v>2</v>
      </c>
      <c r="I1608" s="93"/>
      <c r="J1608" s="94"/>
      <c r="K1608" s="138"/>
    </row>
    <row r="1609" spans="1:11" x14ac:dyDescent="0.2">
      <c r="A1609" s="13" t="s">
        <v>2765</v>
      </c>
      <c r="B1609" s="74">
        <v>716</v>
      </c>
      <c r="C1609" s="86"/>
      <c r="D1609" s="37"/>
      <c r="E1609" s="87"/>
      <c r="F1609" s="93">
        <v>3</v>
      </c>
      <c r="G1609" s="8">
        <v>8</v>
      </c>
      <c r="H1609" s="94">
        <f t="shared" si="6"/>
        <v>2</v>
      </c>
      <c r="I1609" s="93"/>
      <c r="J1609" s="94"/>
      <c r="K1609" s="138"/>
    </row>
    <row r="1610" spans="1:11" x14ac:dyDescent="0.2">
      <c r="A1610" s="13" t="s">
        <v>1760</v>
      </c>
      <c r="B1610" s="74">
        <v>112</v>
      </c>
      <c r="C1610" s="86"/>
      <c r="D1610" s="37"/>
      <c r="E1610" s="87"/>
      <c r="F1610" s="93">
        <v>1</v>
      </c>
      <c r="G1610" s="8">
        <v>3</v>
      </c>
      <c r="H1610" s="94">
        <f t="shared" si="6"/>
        <v>1</v>
      </c>
      <c r="I1610" s="93"/>
      <c r="J1610" s="94"/>
      <c r="K1610" s="138"/>
    </row>
    <row r="1611" spans="1:11" x14ac:dyDescent="0.2">
      <c r="A1611" s="13" t="s">
        <v>2766</v>
      </c>
      <c r="B1611" s="74">
        <v>230</v>
      </c>
      <c r="C1611" s="86"/>
      <c r="D1611" s="37"/>
      <c r="E1611" s="87"/>
      <c r="F1611" s="93">
        <v>3</v>
      </c>
      <c r="G1611" s="8">
        <v>8</v>
      </c>
      <c r="H1611" s="94">
        <f t="shared" si="6"/>
        <v>2</v>
      </c>
      <c r="I1611" s="93"/>
      <c r="J1611" s="94"/>
      <c r="K1611" s="138"/>
    </row>
    <row r="1612" spans="1:11" x14ac:dyDescent="0.2">
      <c r="A1612" s="13" t="s">
        <v>2767</v>
      </c>
      <c r="B1612" s="74">
        <v>1185</v>
      </c>
      <c r="C1612" s="86"/>
      <c r="D1612" s="37"/>
      <c r="E1612" s="87"/>
      <c r="F1612" s="93">
        <v>3</v>
      </c>
      <c r="G1612" s="8">
        <v>8</v>
      </c>
      <c r="H1612" s="94">
        <f t="shared" si="6"/>
        <v>2</v>
      </c>
      <c r="I1612" s="93"/>
      <c r="J1612" s="94"/>
      <c r="K1612" s="138"/>
    </row>
    <row r="1613" spans="1:11" x14ac:dyDescent="0.2">
      <c r="A1613" s="22" t="s">
        <v>1319</v>
      </c>
      <c r="B1613" s="142">
        <v>9467</v>
      </c>
      <c r="C1613" s="85">
        <v>19</v>
      </c>
      <c r="D1613" s="36">
        <f>SUM(D1614:D1620)</f>
        <v>48</v>
      </c>
      <c r="E1613" s="88">
        <v>3</v>
      </c>
      <c r="F1613" s="91">
        <f>SUM(F1615:F1635)</f>
        <v>49</v>
      </c>
      <c r="G1613" s="24">
        <f>SUM(G1615:G1635)</f>
        <v>132</v>
      </c>
      <c r="H1613" s="94"/>
      <c r="I1613" s="99">
        <f>(C1613+F1613+1-F1624-F1625-F1628-F1631-F1633)*0.4</f>
        <v>25.6</v>
      </c>
      <c r="J1613" s="99">
        <f>(D1613+G1613+1-G1624-G1625-G1628-G1631-G1633)*0.4</f>
        <v>66.400000000000006</v>
      </c>
      <c r="K1613" s="115">
        <f>19*0.6</f>
        <v>11.4</v>
      </c>
    </row>
    <row r="1614" spans="1:11" x14ac:dyDescent="0.2">
      <c r="A1614" s="20" t="s">
        <v>1321</v>
      </c>
      <c r="B1614" s="73">
        <v>1290</v>
      </c>
      <c r="C1614" s="85">
        <v>3</v>
      </c>
      <c r="D1614" s="32">
        <v>8</v>
      </c>
      <c r="E1614" s="84"/>
      <c r="F1614" s="91"/>
      <c r="H1614" s="94"/>
      <c r="I1614" s="91"/>
      <c r="J1614" s="84"/>
      <c r="K1614" s="111"/>
    </row>
    <row r="1615" spans="1:11" x14ac:dyDescent="0.2">
      <c r="A1615" s="13" t="s">
        <v>2768</v>
      </c>
      <c r="B1615" s="74">
        <v>338</v>
      </c>
      <c r="C1615" s="86"/>
      <c r="D1615" s="37"/>
      <c r="E1615" s="87"/>
      <c r="F1615" s="93">
        <v>3</v>
      </c>
      <c r="G1615" s="8">
        <v>8</v>
      </c>
      <c r="H1615" s="94">
        <f t="shared" si="6"/>
        <v>2</v>
      </c>
      <c r="I1615" s="93"/>
      <c r="J1615" s="94"/>
      <c r="K1615" s="138"/>
    </row>
    <row r="1616" spans="1:11" x14ac:dyDescent="0.2">
      <c r="A1616" s="13" t="s">
        <v>2769</v>
      </c>
      <c r="B1616" s="74">
        <v>338</v>
      </c>
      <c r="C1616" s="86"/>
      <c r="D1616" s="37"/>
      <c r="E1616" s="87"/>
      <c r="F1616" s="93">
        <v>3</v>
      </c>
      <c r="G1616" s="8">
        <v>8</v>
      </c>
      <c r="H1616" s="94">
        <f t="shared" si="6"/>
        <v>2</v>
      </c>
      <c r="I1616" s="93"/>
      <c r="J1616" s="94"/>
      <c r="K1616" s="138"/>
    </row>
    <row r="1617" spans="1:11" x14ac:dyDescent="0.2">
      <c r="A1617" s="13" t="s">
        <v>2770</v>
      </c>
      <c r="B1617" s="74">
        <v>614</v>
      </c>
      <c r="C1617" s="86"/>
      <c r="D1617" s="37"/>
      <c r="E1617" s="87"/>
      <c r="F1617" s="93">
        <v>3</v>
      </c>
      <c r="G1617" s="8">
        <v>8</v>
      </c>
      <c r="H1617" s="94">
        <f t="shared" si="6"/>
        <v>2</v>
      </c>
      <c r="I1617" s="93"/>
      <c r="J1617" s="94"/>
      <c r="K1617" s="138"/>
    </row>
    <row r="1618" spans="1:11" x14ac:dyDescent="0.2">
      <c r="A1618" s="20" t="s">
        <v>1322</v>
      </c>
      <c r="B1618" s="73">
        <v>912</v>
      </c>
      <c r="C1618" s="85">
        <v>2</v>
      </c>
      <c r="D1618" s="32">
        <v>5</v>
      </c>
      <c r="E1618" s="84"/>
      <c r="F1618" s="91"/>
      <c r="H1618" s="94"/>
      <c r="I1618" s="91"/>
      <c r="J1618" s="84"/>
      <c r="K1618" s="111"/>
    </row>
    <row r="1619" spans="1:11" x14ac:dyDescent="0.2">
      <c r="A1619" s="13" t="s">
        <v>1640</v>
      </c>
      <c r="B1619" s="74">
        <v>912</v>
      </c>
      <c r="C1619" s="86"/>
      <c r="D1619" s="37"/>
      <c r="E1619" s="87"/>
      <c r="F1619" s="93">
        <v>3</v>
      </c>
      <c r="G1619" s="8">
        <v>8</v>
      </c>
      <c r="H1619" s="94">
        <f t="shared" si="6"/>
        <v>2</v>
      </c>
      <c r="I1619" s="93"/>
      <c r="J1619" s="94"/>
      <c r="K1619" s="138"/>
    </row>
    <row r="1620" spans="1:11" x14ac:dyDescent="0.2">
      <c r="A1620" s="20" t="s">
        <v>1323</v>
      </c>
      <c r="B1620" s="73">
        <v>7265</v>
      </c>
      <c r="C1620" s="85">
        <v>14</v>
      </c>
      <c r="D1620" s="32">
        <v>35</v>
      </c>
      <c r="E1620" s="84"/>
      <c r="F1620" s="91"/>
      <c r="H1620" s="94"/>
      <c r="I1620" s="91"/>
      <c r="J1620" s="84"/>
      <c r="K1620" s="111"/>
    </row>
    <row r="1621" spans="1:11" x14ac:dyDescent="0.2">
      <c r="A1621" s="13" t="s">
        <v>2771</v>
      </c>
      <c r="B1621" s="74">
        <v>3174</v>
      </c>
      <c r="C1621" s="86"/>
      <c r="D1621" s="37"/>
      <c r="E1621" s="87"/>
      <c r="F1621" s="93">
        <v>5</v>
      </c>
      <c r="G1621" s="8">
        <v>13</v>
      </c>
      <c r="H1621" s="94">
        <f t="shared" si="6"/>
        <v>2</v>
      </c>
      <c r="I1621" s="93"/>
      <c r="J1621" s="94"/>
      <c r="K1621" s="138"/>
    </row>
    <row r="1622" spans="1:11" x14ac:dyDescent="0.2">
      <c r="A1622" s="13" t="s">
        <v>2772</v>
      </c>
      <c r="B1622" s="74">
        <v>236</v>
      </c>
      <c r="C1622" s="86"/>
      <c r="D1622" s="37"/>
      <c r="E1622" s="87"/>
      <c r="F1622" s="93">
        <v>3</v>
      </c>
      <c r="G1622" s="8">
        <v>8</v>
      </c>
      <c r="H1622" s="94">
        <f t="shared" si="6"/>
        <v>2</v>
      </c>
      <c r="I1622" s="93"/>
      <c r="J1622" s="94"/>
      <c r="K1622" s="138"/>
    </row>
    <row r="1623" spans="1:11" x14ac:dyDescent="0.2">
      <c r="A1623" s="13" t="s">
        <v>2135</v>
      </c>
      <c r="B1623" s="74">
        <v>505</v>
      </c>
      <c r="C1623" s="86"/>
      <c r="D1623" s="37"/>
      <c r="E1623" s="87"/>
      <c r="F1623" s="93">
        <v>3</v>
      </c>
      <c r="G1623" s="8">
        <v>8</v>
      </c>
      <c r="H1623" s="94">
        <f t="shared" si="6"/>
        <v>2</v>
      </c>
      <c r="I1623" s="93"/>
      <c r="J1623" s="94"/>
      <c r="K1623" s="138"/>
    </row>
    <row r="1624" spans="1:11" x14ac:dyDescent="0.2">
      <c r="A1624" s="13" t="s">
        <v>2773</v>
      </c>
      <c r="B1624" s="74">
        <v>122</v>
      </c>
      <c r="C1624" s="86"/>
      <c r="D1624" s="37"/>
      <c r="E1624" s="87"/>
      <c r="F1624" s="93">
        <v>1</v>
      </c>
      <c r="G1624" s="8">
        <v>3</v>
      </c>
      <c r="H1624" s="94">
        <f t="shared" si="6"/>
        <v>1</v>
      </c>
      <c r="I1624" s="93"/>
      <c r="J1624" s="94"/>
      <c r="K1624" s="138"/>
    </row>
    <row r="1625" spans="1:11" x14ac:dyDescent="0.2">
      <c r="A1625" s="13" t="s">
        <v>2774</v>
      </c>
      <c r="B1625" s="74">
        <v>154</v>
      </c>
      <c r="C1625" s="86"/>
      <c r="D1625" s="37"/>
      <c r="E1625" s="87"/>
      <c r="F1625" s="93">
        <v>1</v>
      </c>
      <c r="G1625" s="8">
        <v>3</v>
      </c>
      <c r="H1625" s="94">
        <f t="shared" si="6"/>
        <v>1</v>
      </c>
      <c r="I1625" s="93"/>
      <c r="J1625" s="94"/>
      <c r="K1625" s="138"/>
    </row>
    <row r="1626" spans="1:11" x14ac:dyDescent="0.2">
      <c r="A1626" s="13" t="s">
        <v>2775</v>
      </c>
      <c r="B1626" s="74">
        <v>514</v>
      </c>
      <c r="C1626" s="86"/>
      <c r="D1626" s="37"/>
      <c r="E1626" s="87"/>
      <c r="F1626" s="93">
        <v>3</v>
      </c>
      <c r="G1626" s="8">
        <v>8</v>
      </c>
      <c r="H1626" s="94">
        <f t="shared" si="6"/>
        <v>2</v>
      </c>
      <c r="I1626" s="93"/>
      <c r="J1626" s="94"/>
      <c r="K1626" s="138"/>
    </row>
    <row r="1627" spans="1:11" x14ac:dyDescent="0.2">
      <c r="A1627" s="13" t="s">
        <v>2776</v>
      </c>
      <c r="B1627" s="74">
        <v>324</v>
      </c>
      <c r="C1627" s="86"/>
      <c r="D1627" s="37"/>
      <c r="E1627" s="87"/>
      <c r="F1627" s="93">
        <v>3</v>
      </c>
      <c r="G1627" s="8">
        <v>8</v>
      </c>
      <c r="H1627" s="94">
        <f t="shared" si="6"/>
        <v>2</v>
      </c>
      <c r="I1627" s="93"/>
      <c r="J1627" s="94"/>
      <c r="K1627" s="138"/>
    </row>
    <row r="1628" spans="1:11" x14ac:dyDescent="0.2">
      <c r="A1628" s="13" t="s">
        <v>2777</v>
      </c>
      <c r="B1628" s="74">
        <v>145</v>
      </c>
      <c r="C1628" s="86"/>
      <c r="D1628" s="37"/>
      <c r="E1628" s="87"/>
      <c r="F1628" s="93">
        <v>1</v>
      </c>
      <c r="G1628" s="8">
        <v>3</v>
      </c>
      <c r="H1628" s="94">
        <f t="shared" si="6"/>
        <v>1</v>
      </c>
      <c r="I1628" s="93"/>
      <c r="J1628" s="94"/>
      <c r="K1628" s="138"/>
    </row>
    <row r="1629" spans="1:11" x14ac:dyDescent="0.2">
      <c r="A1629" s="13" t="s">
        <v>2778</v>
      </c>
      <c r="B1629" s="74">
        <v>238</v>
      </c>
      <c r="C1629" s="86"/>
      <c r="D1629" s="37"/>
      <c r="E1629" s="87"/>
      <c r="F1629" s="93">
        <v>3</v>
      </c>
      <c r="G1629" s="8">
        <v>8</v>
      </c>
      <c r="H1629" s="94">
        <f t="shared" si="6"/>
        <v>2</v>
      </c>
      <c r="I1629" s="93"/>
      <c r="J1629" s="94"/>
      <c r="K1629" s="138"/>
    </row>
    <row r="1630" spans="1:11" x14ac:dyDescent="0.2">
      <c r="A1630" s="13" t="s">
        <v>2779</v>
      </c>
      <c r="B1630" s="74">
        <v>204</v>
      </c>
      <c r="C1630" s="86"/>
      <c r="D1630" s="37"/>
      <c r="E1630" s="87"/>
      <c r="F1630" s="93">
        <v>3</v>
      </c>
      <c r="G1630" s="8">
        <v>8</v>
      </c>
      <c r="H1630" s="94">
        <f t="shared" si="6"/>
        <v>2</v>
      </c>
      <c r="I1630" s="93"/>
      <c r="J1630" s="94"/>
      <c r="K1630" s="138"/>
    </row>
    <row r="1631" spans="1:11" x14ac:dyDescent="0.2">
      <c r="A1631" s="13" t="s">
        <v>2780</v>
      </c>
      <c r="B1631" s="74">
        <v>127</v>
      </c>
      <c r="C1631" s="86"/>
      <c r="D1631" s="37"/>
      <c r="E1631" s="87"/>
      <c r="F1631" s="93">
        <v>1</v>
      </c>
      <c r="G1631" s="8">
        <v>3</v>
      </c>
      <c r="H1631" s="94">
        <f t="shared" si="6"/>
        <v>1</v>
      </c>
      <c r="I1631" s="93"/>
      <c r="J1631" s="94"/>
      <c r="K1631" s="138"/>
    </row>
    <row r="1632" spans="1:11" x14ac:dyDescent="0.2">
      <c r="A1632" s="13" t="s">
        <v>2781</v>
      </c>
      <c r="B1632" s="74">
        <v>864</v>
      </c>
      <c r="C1632" s="86"/>
      <c r="D1632" s="37"/>
      <c r="E1632" s="87"/>
      <c r="F1632" s="93">
        <v>3</v>
      </c>
      <c r="G1632" s="8">
        <v>8</v>
      </c>
      <c r="H1632" s="94">
        <f t="shared" si="6"/>
        <v>2</v>
      </c>
      <c r="I1632" s="93"/>
      <c r="J1632" s="94"/>
      <c r="K1632" s="138"/>
    </row>
    <row r="1633" spans="1:11" x14ac:dyDescent="0.2">
      <c r="A1633" s="13" t="s">
        <v>2782</v>
      </c>
      <c r="B1633" s="74">
        <v>163</v>
      </c>
      <c r="C1633" s="86"/>
      <c r="D1633" s="37"/>
      <c r="E1633" s="87"/>
      <c r="F1633" s="93">
        <v>1</v>
      </c>
      <c r="G1633" s="8">
        <v>3</v>
      </c>
      <c r="H1633" s="94">
        <f t="shared" si="6"/>
        <v>1</v>
      </c>
      <c r="I1633" s="93"/>
      <c r="J1633" s="94"/>
      <c r="K1633" s="138"/>
    </row>
    <row r="1634" spans="1:11" x14ac:dyDescent="0.2">
      <c r="A1634" s="13" t="s">
        <v>2783</v>
      </c>
      <c r="B1634" s="74">
        <v>256</v>
      </c>
      <c r="C1634" s="86"/>
      <c r="D1634" s="37"/>
      <c r="E1634" s="87"/>
      <c r="F1634" s="93">
        <v>3</v>
      </c>
      <c r="G1634" s="8">
        <v>8</v>
      </c>
      <c r="H1634" s="94">
        <f t="shared" si="6"/>
        <v>2</v>
      </c>
      <c r="I1634" s="93"/>
      <c r="J1634" s="94"/>
      <c r="K1634" s="138"/>
    </row>
    <row r="1635" spans="1:11" x14ac:dyDescent="0.2">
      <c r="A1635" s="13" t="s">
        <v>2784</v>
      </c>
      <c r="B1635" s="74">
        <v>239</v>
      </c>
      <c r="C1635" s="86"/>
      <c r="D1635" s="37"/>
      <c r="E1635" s="87"/>
      <c r="F1635" s="93">
        <v>3</v>
      </c>
      <c r="G1635" s="8">
        <v>8</v>
      </c>
      <c r="H1635" s="94">
        <f t="shared" si="6"/>
        <v>2</v>
      </c>
      <c r="I1635" s="93"/>
      <c r="J1635" s="94"/>
      <c r="K1635" s="138"/>
    </row>
    <row r="1636" spans="1:11" x14ac:dyDescent="0.2">
      <c r="A1636" s="22" t="s">
        <v>1320</v>
      </c>
      <c r="B1636" s="73">
        <v>3057</v>
      </c>
      <c r="C1636" s="85">
        <v>15</v>
      </c>
      <c r="D1636" s="32">
        <v>38</v>
      </c>
      <c r="E1636" s="84">
        <v>3</v>
      </c>
      <c r="F1636" s="91">
        <f>SUM(F1638:F1641)</f>
        <v>8</v>
      </c>
      <c r="G1636" s="24">
        <f>SUM(G1638:G1641)</f>
        <v>22</v>
      </c>
      <c r="H1636" s="94"/>
      <c r="I1636" s="99">
        <f>(C1636+F1636+1-F1639-F1640-F1641)*0.4</f>
        <v>8.4</v>
      </c>
      <c r="J1636" s="99">
        <f>(D1636+G1636+1-G1639-G1640-G1641)*0.4</f>
        <v>20.8</v>
      </c>
      <c r="K1636" s="115">
        <f>4*0.6</f>
        <v>2.4</v>
      </c>
    </row>
    <row r="1637" spans="1:11" x14ac:dyDescent="0.2">
      <c r="A1637" s="20" t="s">
        <v>6147</v>
      </c>
      <c r="B1637" s="73">
        <v>3057</v>
      </c>
      <c r="C1637" s="85">
        <v>15</v>
      </c>
      <c r="D1637" s="37"/>
      <c r="E1637" s="87"/>
      <c r="F1637" s="93"/>
      <c r="H1637" s="94"/>
      <c r="I1637" s="93"/>
      <c r="J1637" s="94"/>
      <c r="K1637" s="138"/>
    </row>
    <row r="1638" spans="1:11" x14ac:dyDescent="0.2">
      <c r="A1638" s="13" t="s">
        <v>2785</v>
      </c>
      <c r="B1638" s="74">
        <v>2949</v>
      </c>
      <c r="C1638" s="86"/>
      <c r="D1638" s="37"/>
      <c r="E1638" s="87"/>
      <c r="F1638" s="93">
        <v>5</v>
      </c>
      <c r="G1638" s="8">
        <v>13</v>
      </c>
      <c r="H1638" s="94">
        <f t="shared" si="6"/>
        <v>2</v>
      </c>
      <c r="I1638" s="93"/>
      <c r="J1638" s="94"/>
      <c r="K1638" s="138"/>
    </row>
    <row r="1639" spans="1:11" x14ac:dyDescent="0.2">
      <c r="A1639" s="13" t="s">
        <v>2786</v>
      </c>
      <c r="B1639" s="74">
        <v>37</v>
      </c>
      <c r="C1639" s="86"/>
      <c r="D1639" s="37"/>
      <c r="E1639" s="87"/>
      <c r="F1639" s="93">
        <v>1</v>
      </c>
      <c r="G1639" s="8">
        <v>3</v>
      </c>
      <c r="H1639" s="94">
        <f t="shared" si="6"/>
        <v>1</v>
      </c>
      <c r="I1639" s="93"/>
      <c r="J1639" s="94"/>
      <c r="K1639" s="138"/>
    </row>
    <row r="1640" spans="1:11" x14ac:dyDescent="0.2">
      <c r="A1640" s="13" t="s">
        <v>2787</v>
      </c>
      <c r="B1640" s="74">
        <v>57</v>
      </c>
      <c r="C1640" s="86"/>
      <c r="D1640" s="37"/>
      <c r="E1640" s="87"/>
      <c r="F1640" s="93">
        <v>1</v>
      </c>
      <c r="G1640" s="8">
        <v>3</v>
      </c>
      <c r="H1640" s="94">
        <f t="shared" si="6"/>
        <v>1</v>
      </c>
      <c r="I1640" s="93"/>
      <c r="J1640" s="94"/>
      <c r="K1640" s="138"/>
    </row>
    <row r="1641" spans="1:11" x14ac:dyDescent="0.2">
      <c r="A1641" s="13" t="s">
        <v>2788</v>
      </c>
      <c r="B1641" s="74">
        <v>14</v>
      </c>
      <c r="C1641" s="86"/>
      <c r="D1641" s="37"/>
      <c r="E1641" s="87"/>
      <c r="F1641" s="93">
        <v>1</v>
      </c>
      <c r="G1641" s="8">
        <v>3</v>
      </c>
      <c r="H1641" s="94">
        <f t="shared" si="6"/>
        <v>1</v>
      </c>
      <c r="I1641" s="93"/>
      <c r="J1641" s="94"/>
      <c r="K1641" s="138"/>
    </row>
    <row r="1642" spans="1:11" x14ac:dyDescent="0.2">
      <c r="A1642" s="11" t="s">
        <v>207</v>
      </c>
      <c r="B1642" s="72">
        <v>44880</v>
      </c>
      <c r="C1642" s="81"/>
      <c r="D1642" s="37"/>
      <c r="E1642" s="87"/>
      <c r="F1642" s="92"/>
      <c r="H1642" s="94"/>
      <c r="I1642" s="92"/>
      <c r="J1642" s="82"/>
      <c r="K1642" s="137"/>
    </row>
    <row r="1643" spans="1:11" ht="31.5" x14ac:dyDescent="0.2">
      <c r="A1643" s="22" t="s">
        <v>208</v>
      </c>
      <c r="B1643" s="73">
        <v>14169</v>
      </c>
      <c r="C1643" s="85">
        <v>25</v>
      </c>
      <c r="D1643" s="36">
        <f>SUM(D1644:D1668)</f>
        <v>65</v>
      </c>
      <c r="E1643" s="88">
        <v>4</v>
      </c>
      <c r="F1643" s="91">
        <f>SUM(F1645:F1675)</f>
        <v>62</v>
      </c>
      <c r="G1643" s="24">
        <f>SUM(G1645:G1675)</f>
        <v>168</v>
      </c>
      <c r="H1643" s="94"/>
      <c r="I1643" s="99">
        <f>(C1643+F1643+1-F1645-F1648-F1649-F1650-F1657-F1660-F1661-F1667-F1674)*0.4</f>
        <v>31.6</v>
      </c>
      <c r="J1643" s="99">
        <f>(D1643+G1643+1-G1645-G1648-G1649-G1650-G1657-G1660-G1661-G1667-G1674)*0.4</f>
        <v>82.800000000000011</v>
      </c>
      <c r="K1643" s="115">
        <f>26*0.6</f>
        <v>15.6</v>
      </c>
    </row>
    <row r="1644" spans="1:11" x14ac:dyDescent="0.2">
      <c r="A1644" s="20" t="s">
        <v>209</v>
      </c>
      <c r="B1644" s="73">
        <v>2239</v>
      </c>
      <c r="C1644" s="85">
        <v>4</v>
      </c>
      <c r="D1644" s="32">
        <v>10</v>
      </c>
      <c r="E1644" s="84"/>
      <c r="F1644" s="91"/>
      <c r="H1644" s="94"/>
      <c r="I1644" s="91"/>
      <c r="J1644" s="84"/>
      <c r="K1644" s="111"/>
    </row>
    <row r="1645" spans="1:11" x14ac:dyDescent="0.2">
      <c r="A1645" s="13" t="s">
        <v>2789</v>
      </c>
      <c r="B1645" s="74">
        <v>58</v>
      </c>
      <c r="C1645" s="86"/>
      <c r="D1645" s="37"/>
      <c r="E1645" s="87"/>
      <c r="F1645" s="93">
        <v>1</v>
      </c>
      <c r="G1645" s="8">
        <v>3</v>
      </c>
      <c r="H1645" s="94">
        <f t="shared" si="6"/>
        <v>1</v>
      </c>
      <c r="I1645" s="93"/>
      <c r="J1645" s="94"/>
      <c r="K1645" s="138"/>
    </row>
    <row r="1646" spans="1:11" x14ac:dyDescent="0.2">
      <c r="A1646" s="13" t="s">
        <v>2790</v>
      </c>
      <c r="B1646" s="74">
        <v>668</v>
      </c>
      <c r="C1646" s="86"/>
      <c r="D1646" s="37"/>
      <c r="E1646" s="87"/>
      <c r="F1646" s="93">
        <v>3</v>
      </c>
      <c r="G1646" s="8">
        <v>8</v>
      </c>
      <c r="H1646" s="94">
        <f t="shared" si="6"/>
        <v>2</v>
      </c>
      <c r="I1646" s="93"/>
      <c r="J1646" s="94"/>
      <c r="K1646" s="138"/>
    </row>
    <row r="1647" spans="1:11" x14ac:dyDescent="0.2">
      <c r="A1647" s="13" t="s">
        <v>2791</v>
      </c>
      <c r="B1647" s="74">
        <v>357</v>
      </c>
      <c r="C1647" s="86"/>
      <c r="D1647" s="37"/>
      <c r="E1647" s="87"/>
      <c r="F1647" s="93">
        <v>3</v>
      </c>
      <c r="G1647" s="8">
        <v>8</v>
      </c>
      <c r="H1647" s="94">
        <f t="shared" si="6"/>
        <v>2</v>
      </c>
      <c r="I1647" s="93"/>
      <c r="J1647" s="94"/>
      <c r="K1647" s="138"/>
    </row>
    <row r="1648" spans="1:11" x14ac:dyDescent="0.2">
      <c r="A1648" s="13" t="s">
        <v>2792</v>
      </c>
      <c r="B1648" s="74">
        <v>101</v>
      </c>
      <c r="C1648" s="86"/>
      <c r="D1648" s="37"/>
      <c r="E1648" s="87"/>
      <c r="F1648" s="93">
        <v>1</v>
      </c>
      <c r="G1648" s="8">
        <v>3</v>
      </c>
      <c r="H1648" s="94">
        <f t="shared" si="6"/>
        <v>1</v>
      </c>
      <c r="I1648" s="93"/>
      <c r="J1648" s="94"/>
      <c r="K1648" s="138"/>
    </row>
    <row r="1649" spans="1:11" x14ac:dyDescent="0.2">
      <c r="A1649" s="13" t="s">
        <v>2793</v>
      </c>
      <c r="B1649" s="74">
        <v>172</v>
      </c>
      <c r="C1649" s="86"/>
      <c r="D1649" s="37"/>
      <c r="E1649" s="87"/>
      <c r="F1649" s="93">
        <v>1</v>
      </c>
      <c r="G1649" s="8">
        <v>3</v>
      </c>
      <c r="H1649" s="94">
        <f t="shared" si="6"/>
        <v>1</v>
      </c>
      <c r="I1649" s="93"/>
      <c r="J1649" s="94"/>
      <c r="K1649" s="138"/>
    </row>
    <row r="1650" spans="1:11" x14ac:dyDescent="0.2">
      <c r="A1650" s="13" t="s">
        <v>2406</v>
      </c>
      <c r="B1650" s="74">
        <v>184</v>
      </c>
      <c r="C1650" s="86"/>
      <c r="D1650" s="37"/>
      <c r="E1650" s="87"/>
      <c r="F1650" s="93">
        <v>1</v>
      </c>
      <c r="G1650" s="8">
        <v>3</v>
      </c>
      <c r="H1650" s="94">
        <f t="shared" si="6"/>
        <v>1</v>
      </c>
      <c r="I1650" s="93"/>
      <c r="J1650" s="94"/>
      <c r="K1650" s="138"/>
    </row>
    <row r="1651" spans="1:11" x14ac:dyDescent="0.2">
      <c r="A1651" s="13" t="s">
        <v>2158</v>
      </c>
      <c r="B1651" s="74">
        <v>279</v>
      </c>
      <c r="C1651" s="86"/>
      <c r="D1651" s="37"/>
      <c r="E1651" s="87"/>
      <c r="F1651" s="93">
        <v>3</v>
      </c>
      <c r="G1651" s="8">
        <v>8</v>
      </c>
      <c r="H1651" s="94">
        <f t="shared" si="6"/>
        <v>2</v>
      </c>
      <c r="I1651" s="93"/>
      <c r="J1651" s="94"/>
      <c r="K1651" s="138"/>
    </row>
    <row r="1652" spans="1:11" x14ac:dyDescent="0.2">
      <c r="A1652" s="13" t="s">
        <v>2794</v>
      </c>
      <c r="B1652" s="74">
        <v>420</v>
      </c>
      <c r="C1652" s="86"/>
      <c r="D1652" s="37"/>
      <c r="E1652" s="87"/>
      <c r="F1652" s="93">
        <v>3</v>
      </c>
      <c r="G1652" s="8">
        <v>8</v>
      </c>
      <c r="H1652" s="94">
        <f t="shared" si="6"/>
        <v>2</v>
      </c>
      <c r="I1652" s="93"/>
      <c r="J1652" s="94"/>
      <c r="K1652" s="138"/>
    </row>
    <row r="1653" spans="1:11" x14ac:dyDescent="0.2">
      <c r="A1653" s="20" t="s">
        <v>1083</v>
      </c>
      <c r="B1653" s="73">
        <v>6961</v>
      </c>
      <c r="C1653" s="85">
        <v>11</v>
      </c>
      <c r="D1653" s="32">
        <v>28</v>
      </c>
      <c r="E1653" s="84"/>
      <c r="F1653" s="91"/>
      <c r="H1653" s="94"/>
      <c r="I1653" s="91"/>
      <c r="J1653" s="84"/>
      <c r="K1653" s="111"/>
    </row>
    <row r="1654" spans="1:11" x14ac:dyDescent="0.2">
      <c r="A1654" s="13" t="s">
        <v>2795</v>
      </c>
      <c r="B1654" s="74">
        <v>4348</v>
      </c>
      <c r="C1654" s="86"/>
      <c r="D1654" s="37"/>
      <c r="E1654" s="87"/>
      <c r="F1654" s="93">
        <v>5</v>
      </c>
      <c r="G1654" s="8">
        <v>13</v>
      </c>
      <c r="H1654" s="94">
        <f t="shared" si="6"/>
        <v>2</v>
      </c>
      <c r="I1654" s="93"/>
      <c r="J1654" s="94"/>
      <c r="K1654" s="138"/>
    </row>
    <row r="1655" spans="1:11" x14ac:dyDescent="0.2">
      <c r="A1655" s="13" t="s">
        <v>2520</v>
      </c>
      <c r="B1655" s="74">
        <v>784</v>
      </c>
      <c r="C1655" s="86"/>
      <c r="D1655" s="37"/>
      <c r="E1655" s="87"/>
      <c r="F1655" s="93">
        <v>3</v>
      </c>
      <c r="G1655" s="8">
        <v>8</v>
      </c>
      <c r="H1655" s="94">
        <f t="shared" si="6"/>
        <v>2</v>
      </c>
      <c r="I1655" s="93"/>
      <c r="J1655" s="94"/>
      <c r="K1655" s="138"/>
    </row>
    <row r="1656" spans="1:11" x14ac:dyDescent="0.2">
      <c r="A1656" s="13" t="s">
        <v>2796</v>
      </c>
      <c r="B1656" s="74">
        <v>563</v>
      </c>
      <c r="C1656" s="86"/>
      <c r="D1656" s="37"/>
      <c r="E1656" s="87"/>
      <c r="F1656" s="93">
        <v>3</v>
      </c>
      <c r="G1656" s="8">
        <v>8</v>
      </c>
      <c r="H1656" s="94">
        <f t="shared" si="6"/>
        <v>2</v>
      </c>
      <c r="I1656" s="93"/>
      <c r="J1656" s="94"/>
      <c r="K1656" s="138"/>
    </row>
    <row r="1657" spans="1:11" x14ac:dyDescent="0.2">
      <c r="A1657" s="13" t="s">
        <v>1990</v>
      </c>
      <c r="B1657" s="74">
        <v>13</v>
      </c>
      <c r="C1657" s="86"/>
      <c r="D1657" s="37"/>
      <c r="E1657" s="87"/>
      <c r="F1657" s="93">
        <v>1</v>
      </c>
      <c r="G1657" s="8">
        <v>3</v>
      </c>
      <c r="H1657" s="94">
        <f t="shared" si="6"/>
        <v>1</v>
      </c>
      <c r="I1657" s="93"/>
      <c r="J1657" s="94"/>
      <c r="K1657" s="138"/>
    </row>
    <row r="1658" spans="1:11" x14ac:dyDescent="0.2">
      <c r="A1658" s="13" t="s">
        <v>2797</v>
      </c>
      <c r="B1658" s="74">
        <v>907</v>
      </c>
      <c r="C1658" s="86"/>
      <c r="D1658" s="37"/>
      <c r="E1658" s="87"/>
      <c r="F1658" s="93">
        <v>3</v>
      </c>
      <c r="G1658" s="8">
        <v>8</v>
      </c>
      <c r="H1658" s="94">
        <f t="shared" si="6"/>
        <v>2</v>
      </c>
      <c r="I1658" s="93"/>
      <c r="J1658" s="94"/>
      <c r="K1658" s="138"/>
    </row>
    <row r="1659" spans="1:11" x14ac:dyDescent="0.2">
      <c r="A1659" s="13" t="s">
        <v>2798</v>
      </c>
      <c r="B1659" s="74">
        <v>231</v>
      </c>
      <c r="C1659" s="86"/>
      <c r="D1659" s="37"/>
      <c r="E1659" s="87"/>
      <c r="F1659" s="93">
        <v>3</v>
      </c>
      <c r="G1659" s="8">
        <v>8</v>
      </c>
      <c r="H1659" s="94">
        <f t="shared" si="6"/>
        <v>2</v>
      </c>
      <c r="I1659" s="93"/>
      <c r="J1659" s="94"/>
      <c r="K1659" s="138"/>
    </row>
    <row r="1660" spans="1:11" x14ac:dyDescent="0.2">
      <c r="A1660" s="13" t="s">
        <v>2799</v>
      </c>
      <c r="B1660" s="74">
        <v>55</v>
      </c>
      <c r="C1660" s="86"/>
      <c r="D1660" s="37"/>
      <c r="E1660" s="87"/>
      <c r="F1660" s="93">
        <v>1</v>
      </c>
      <c r="G1660" s="8">
        <v>3</v>
      </c>
      <c r="H1660" s="94">
        <f t="shared" si="6"/>
        <v>1</v>
      </c>
      <c r="I1660" s="93"/>
      <c r="J1660" s="94"/>
      <c r="K1660" s="138"/>
    </row>
    <row r="1661" spans="1:11" x14ac:dyDescent="0.2">
      <c r="A1661" s="13" t="s">
        <v>2203</v>
      </c>
      <c r="B1661" s="74">
        <v>60</v>
      </c>
      <c r="C1661" s="86"/>
      <c r="D1661" s="37"/>
      <c r="E1661" s="87"/>
      <c r="F1661" s="93">
        <v>1</v>
      </c>
      <c r="G1661" s="8">
        <v>3</v>
      </c>
      <c r="H1661" s="94">
        <f t="shared" si="6"/>
        <v>1</v>
      </c>
      <c r="I1661" s="93"/>
      <c r="J1661" s="94"/>
      <c r="K1661" s="138"/>
    </row>
    <row r="1662" spans="1:11" x14ac:dyDescent="0.2">
      <c r="A1662" s="20" t="s">
        <v>1218</v>
      </c>
      <c r="B1662" s="73">
        <v>508</v>
      </c>
      <c r="C1662" s="85">
        <v>1</v>
      </c>
      <c r="D1662" s="32">
        <v>3</v>
      </c>
      <c r="E1662" s="84"/>
      <c r="F1662" s="91"/>
      <c r="H1662" s="94"/>
      <c r="I1662" s="91"/>
      <c r="J1662" s="84"/>
      <c r="K1662" s="111"/>
    </row>
    <row r="1663" spans="1:11" x14ac:dyDescent="0.2">
      <c r="A1663" s="13" t="s">
        <v>2800</v>
      </c>
      <c r="B1663" s="74">
        <v>508</v>
      </c>
      <c r="C1663" s="86"/>
      <c r="D1663" s="37"/>
      <c r="E1663" s="87"/>
      <c r="F1663" s="93">
        <v>3</v>
      </c>
      <c r="G1663" s="8">
        <v>8</v>
      </c>
      <c r="H1663" s="94">
        <f t="shared" si="6"/>
        <v>2</v>
      </c>
      <c r="I1663" s="93"/>
      <c r="J1663" s="94"/>
      <c r="K1663" s="138"/>
    </row>
    <row r="1664" spans="1:11" x14ac:dyDescent="0.2">
      <c r="A1664" s="20" t="s">
        <v>1220</v>
      </c>
      <c r="B1664" s="73">
        <v>782</v>
      </c>
      <c r="C1664" s="85">
        <v>1</v>
      </c>
      <c r="D1664" s="32">
        <v>3</v>
      </c>
      <c r="E1664" s="84"/>
      <c r="F1664" s="91"/>
      <c r="H1664" s="94"/>
      <c r="I1664" s="91"/>
      <c r="J1664" s="84"/>
      <c r="K1664" s="111"/>
    </row>
    <row r="1665" spans="1:11" x14ac:dyDescent="0.2">
      <c r="A1665" s="13" t="s">
        <v>2801</v>
      </c>
      <c r="B1665" s="74">
        <v>782</v>
      </c>
      <c r="C1665" s="86"/>
      <c r="D1665" s="37"/>
      <c r="E1665" s="87"/>
      <c r="F1665" s="93">
        <v>3</v>
      </c>
      <c r="G1665" s="8">
        <v>8</v>
      </c>
      <c r="H1665" s="94">
        <f t="shared" si="6"/>
        <v>2</v>
      </c>
      <c r="I1665" s="93"/>
      <c r="J1665" s="94"/>
      <c r="K1665" s="138"/>
    </row>
    <row r="1666" spans="1:11" x14ac:dyDescent="0.2">
      <c r="A1666" s="20" t="s">
        <v>1222</v>
      </c>
      <c r="B1666" s="73">
        <v>63</v>
      </c>
      <c r="C1666" s="85">
        <v>1</v>
      </c>
      <c r="D1666" s="32">
        <v>3</v>
      </c>
      <c r="E1666" s="84"/>
      <c r="F1666" s="91"/>
      <c r="H1666" s="94"/>
      <c r="I1666" s="91"/>
      <c r="J1666" s="84"/>
      <c r="K1666" s="111"/>
    </row>
    <row r="1667" spans="1:11" x14ac:dyDescent="0.2">
      <c r="A1667" s="13" t="s">
        <v>2802</v>
      </c>
      <c r="B1667" s="74">
        <v>63</v>
      </c>
      <c r="C1667" s="86"/>
      <c r="D1667" s="37"/>
      <c r="E1667" s="87"/>
      <c r="F1667" s="93">
        <v>1</v>
      </c>
      <c r="G1667" s="8">
        <v>3</v>
      </c>
      <c r="H1667" s="94">
        <f t="shared" si="6"/>
        <v>1</v>
      </c>
      <c r="I1667" s="93"/>
      <c r="J1667" s="94"/>
      <c r="K1667" s="138"/>
    </row>
    <row r="1668" spans="1:11" x14ac:dyDescent="0.2">
      <c r="A1668" s="20" t="s">
        <v>1144</v>
      </c>
      <c r="B1668" s="73">
        <v>3616</v>
      </c>
      <c r="C1668" s="85">
        <v>7</v>
      </c>
      <c r="D1668" s="32">
        <v>18</v>
      </c>
      <c r="E1668" s="84"/>
      <c r="F1668" s="91"/>
      <c r="H1668" s="94"/>
      <c r="I1668" s="91"/>
      <c r="J1668" s="84"/>
      <c r="K1668" s="111"/>
    </row>
    <row r="1669" spans="1:11" x14ac:dyDescent="0.2">
      <c r="A1669" s="13" t="s">
        <v>2171</v>
      </c>
      <c r="B1669" s="74">
        <v>374</v>
      </c>
      <c r="C1669" s="86"/>
      <c r="D1669" s="37"/>
      <c r="E1669" s="87"/>
      <c r="F1669" s="93">
        <v>3</v>
      </c>
      <c r="G1669" s="8">
        <v>8</v>
      </c>
      <c r="H1669" s="94">
        <f t="shared" ref="H1669:H1732" si="7">IF(F1669=1,1,2)</f>
        <v>2</v>
      </c>
      <c r="I1669" s="93"/>
      <c r="J1669" s="94"/>
      <c r="K1669" s="138"/>
    </row>
    <row r="1670" spans="1:11" x14ac:dyDescent="0.2">
      <c r="A1670" s="13" t="s">
        <v>2803</v>
      </c>
      <c r="B1670" s="74">
        <v>392</v>
      </c>
      <c r="C1670" s="86"/>
      <c r="D1670" s="37"/>
      <c r="E1670" s="87"/>
      <c r="F1670" s="93">
        <v>3</v>
      </c>
      <c r="G1670" s="8">
        <v>8</v>
      </c>
      <c r="H1670" s="94">
        <f t="shared" si="7"/>
        <v>2</v>
      </c>
      <c r="I1670" s="93"/>
      <c r="J1670" s="94"/>
      <c r="K1670" s="138"/>
    </row>
    <row r="1671" spans="1:11" x14ac:dyDescent="0.2">
      <c r="A1671" s="13" t="s">
        <v>2804</v>
      </c>
      <c r="B1671" s="74">
        <v>660</v>
      </c>
      <c r="C1671" s="86"/>
      <c r="D1671" s="37"/>
      <c r="E1671" s="87"/>
      <c r="F1671" s="93">
        <v>3</v>
      </c>
      <c r="G1671" s="8">
        <v>8</v>
      </c>
      <c r="H1671" s="94">
        <f t="shared" si="7"/>
        <v>2</v>
      </c>
      <c r="I1671" s="93"/>
      <c r="J1671" s="94"/>
      <c r="K1671" s="138"/>
    </row>
    <row r="1672" spans="1:11" x14ac:dyDescent="0.2">
      <c r="A1672" s="13" t="s">
        <v>2805</v>
      </c>
      <c r="B1672" s="74">
        <v>411</v>
      </c>
      <c r="C1672" s="86"/>
      <c r="D1672" s="37"/>
      <c r="E1672" s="87"/>
      <c r="F1672" s="93">
        <v>3</v>
      </c>
      <c r="G1672" s="8">
        <v>8</v>
      </c>
      <c r="H1672" s="94">
        <f t="shared" si="7"/>
        <v>2</v>
      </c>
      <c r="I1672" s="93"/>
      <c r="J1672" s="94"/>
      <c r="K1672" s="138"/>
    </row>
    <row r="1673" spans="1:11" x14ac:dyDescent="0.2">
      <c r="A1673" s="13" t="s">
        <v>2806</v>
      </c>
      <c r="B1673" s="74">
        <v>227</v>
      </c>
      <c r="C1673" s="86"/>
      <c r="D1673" s="37"/>
      <c r="E1673" s="87"/>
      <c r="F1673" s="93">
        <v>3</v>
      </c>
      <c r="G1673" s="8">
        <v>8</v>
      </c>
      <c r="H1673" s="94">
        <f t="shared" si="7"/>
        <v>2</v>
      </c>
      <c r="I1673" s="93"/>
      <c r="J1673" s="94"/>
      <c r="K1673" s="138"/>
    </row>
    <row r="1674" spans="1:11" x14ac:dyDescent="0.2">
      <c r="A1674" s="13" t="s">
        <v>2807</v>
      </c>
      <c r="B1674" s="74">
        <v>123</v>
      </c>
      <c r="C1674" s="86"/>
      <c r="D1674" s="37"/>
      <c r="E1674" s="87"/>
      <c r="F1674" s="93">
        <v>1</v>
      </c>
      <c r="G1674" s="8">
        <v>3</v>
      </c>
      <c r="H1674" s="94">
        <f t="shared" si="7"/>
        <v>1</v>
      </c>
      <c r="I1674" s="93"/>
      <c r="J1674" s="94"/>
      <c r="K1674" s="138"/>
    </row>
    <row r="1675" spans="1:11" x14ac:dyDescent="0.2">
      <c r="A1675" s="13" t="s">
        <v>2808</v>
      </c>
      <c r="B1675" s="74">
        <v>1429</v>
      </c>
      <c r="C1675" s="86"/>
      <c r="D1675" s="37"/>
      <c r="E1675" s="87"/>
      <c r="F1675" s="93">
        <v>3</v>
      </c>
      <c r="G1675" s="8">
        <v>8</v>
      </c>
      <c r="H1675" s="94">
        <f t="shared" si="7"/>
        <v>2</v>
      </c>
      <c r="I1675" s="93"/>
      <c r="J1675" s="94"/>
      <c r="K1675" s="138"/>
    </row>
    <row r="1676" spans="1:11" x14ac:dyDescent="0.2">
      <c r="A1676" s="22" t="s">
        <v>1189</v>
      </c>
      <c r="B1676" s="73">
        <v>1211</v>
      </c>
      <c r="C1676" s="85">
        <v>13</v>
      </c>
      <c r="D1676" s="36">
        <f>SUM(D1677:D1681)</f>
        <v>33</v>
      </c>
      <c r="E1676" s="88">
        <v>3</v>
      </c>
      <c r="F1676" s="91">
        <f>SUM(F1678:F1694)</f>
        <v>16</v>
      </c>
      <c r="G1676" s="24">
        <f>SUM(G1678:G1694)</f>
        <v>48</v>
      </c>
      <c r="H1676" s="94"/>
      <c r="I1676" s="99">
        <f>(C1676+1)*0.4</f>
        <v>5.6000000000000005</v>
      </c>
      <c r="J1676" s="99">
        <f>(D1676+1)*0.4</f>
        <v>13.600000000000001</v>
      </c>
      <c r="K1676" s="115">
        <f>16*0.6</f>
        <v>9.6</v>
      </c>
    </row>
    <row r="1677" spans="1:11" x14ac:dyDescent="0.2">
      <c r="A1677" s="20" t="s">
        <v>1190</v>
      </c>
      <c r="B1677" s="73">
        <v>145</v>
      </c>
      <c r="C1677" s="85">
        <v>2</v>
      </c>
      <c r="D1677" s="32">
        <v>5</v>
      </c>
      <c r="E1677" s="84"/>
      <c r="F1677" s="91"/>
      <c r="H1677" s="94"/>
      <c r="I1677" s="91"/>
      <c r="J1677" s="84"/>
      <c r="K1677" s="111"/>
    </row>
    <row r="1678" spans="1:11" x14ac:dyDescent="0.2">
      <c r="A1678" s="13" t="s">
        <v>2809</v>
      </c>
      <c r="B1678" s="74">
        <v>10</v>
      </c>
      <c r="C1678" s="86"/>
      <c r="D1678" s="37"/>
      <c r="E1678" s="87"/>
      <c r="F1678" s="93">
        <v>1</v>
      </c>
      <c r="G1678" s="8">
        <v>3</v>
      </c>
      <c r="H1678" s="94">
        <f t="shared" si="7"/>
        <v>1</v>
      </c>
      <c r="I1678" s="93"/>
      <c r="J1678" s="94"/>
      <c r="K1678" s="138"/>
    </row>
    <row r="1679" spans="1:11" x14ac:dyDescent="0.2">
      <c r="A1679" s="13" t="s">
        <v>2810</v>
      </c>
      <c r="B1679" s="74">
        <v>111</v>
      </c>
      <c r="C1679" s="86"/>
      <c r="D1679" s="37"/>
      <c r="E1679" s="87"/>
      <c r="F1679" s="93">
        <v>1</v>
      </c>
      <c r="G1679" s="8">
        <v>3</v>
      </c>
      <c r="H1679" s="94">
        <f t="shared" si="7"/>
        <v>1</v>
      </c>
      <c r="I1679" s="93"/>
      <c r="J1679" s="94"/>
      <c r="K1679" s="138"/>
    </row>
    <row r="1680" spans="1:11" x14ac:dyDescent="0.2">
      <c r="A1680" s="13" t="s">
        <v>2811</v>
      </c>
      <c r="B1680" s="74">
        <v>24</v>
      </c>
      <c r="C1680" s="86"/>
      <c r="D1680" s="37"/>
      <c r="E1680" s="87"/>
      <c r="F1680" s="93">
        <v>1</v>
      </c>
      <c r="G1680" s="8">
        <v>3</v>
      </c>
      <c r="H1680" s="94">
        <f t="shared" si="7"/>
        <v>1</v>
      </c>
      <c r="I1680" s="93"/>
      <c r="J1680" s="94"/>
      <c r="K1680" s="138"/>
    </row>
    <row r="1681" spans="1:11" x14ac:dyDescent="0.2">
      <c r="A1681" s="20" t="s">
        <v>1250</v>
      </c>
      <c r="B1681" s="73">
        <v>1066</v>
      </c>
      <c r="C1681" s="85">
        <v>11</v>
      </c>
      <c r="D1681" s="32">
        <v>28</v>
      </c>
      <c r="E1681" s="84"/>
      <c r="F1681" s="91"/>
      <c r="H1681" s="94"/>
      <c r="I1681" s="91"/>
      <c r="J1681" s="84"/>
      <c r="K1681" s="111"/>
    </row>
    <row r="1682" spans="1:11" x14ac:dyDescent="0.2">
      <c r="A1682" s="13" t="s">
        <v>2812</v>
      </c>
      <c r="B1682" s="74">
        <v>91</v>
      </c>
      <c r="C1682" s="86"/>
      <c r="D1682" s="37"/>
      <c r="E1682" s="87"/>
      <c r="F1682" s="93">
        <v>1</v>
      </c>
      <c r="G1682" s="8">
        <v>3</v>
      </c>
      <c r="H1682" s="94">
        <f t="shared" si="7"/>
        <v>1</v>
      </c>
      <c r="I1682" s="93"/>
      <c r="J1682" s="94"/>
      <c r="K1682" s="138"/>
    </row>
    <row r="1683" spans="1:11" x14ac:dyDescent="0.2">
      <c r="A1683" s="13" t="s">
        <v>2813</v>
      </c>
      <c r="B1683" s="74">
        <v>161</v>
      </c>
      <c r="C1683" s="86"/>
      <c r="D1683" s="37"/>
      <c r="E1683" s="87"/>
      <c r="F1683" s="93">
        <v>1</v>
      </c>
      <c r="G1683" s="8">
        <v>3</v>
      </c>
      <c r="H1683" s="94">
        <f t="shared" si="7"/>
        <v>1</v>
      </c>
      <c r="I1683" s="93"/>
      <c r="J1683" s="94"/>
      <c r="K1683" s="138"/>
    </row>
    <row r="1684" spans="1:11" x14ac:dyDescent="0.2">
      <c r="A1684" s="13" t="s">
        <v>2814</v>
      </c>
      <c r="B1684" s="74">
        <v>69</v>
      </c>
      <c r="C1684" s="86"/>
      <c r="D1684" s="37"/>
      <c r="E1684" s="87"/>
      <c r="F1684" s="93">
        <v>1</v>
      </c>
      <c r="G1684" s="8">
        <v>3</v>
      </c>
      <c r="H1684" s="94">
        <f t="shared" si="7"/>
        <v>1</v>
      </c>
      <c r="I1684" s="93"/>
      <c r="J1684" s="94"/>
      <c r="K1684" s="138"/>
    </row>
    <row r="1685" spans="1:11" x14ac:dyDescent="0.2">
      <c r="A1685" s="13" t="s">
        <v>2815</v>
      </c>
      <c r="B1685" s="74">
        <v>46</v>
      </c>
      <c r="C1685" s="86"/>
      <c r="D1685" s="37"/>
      <c r="E1685" s="87"/>
      <c r="F1685" s="93">
        <v>1</v>
      </c>
      <c r="G1685" s="8">
        <v>3</v>
      </c>
      <c r="H1685" s="94">
        <f t="shared" si="7"/>
        <v>1</v>
      </c>
      <c r="I1685" s="93"/>
      <c r="J1685" s="94"/>
      <c r="K1685" s="138"/>
    </row>
    <row r="1686" spans="1:11" x14ac:dyDescent="0.2">
      <c r="A1686" s="13" t="s">
        <v>1356</v>
      </c>
      <c r="B1686" s="74">
        <v>107</v>
      </c>
      <c r="C1686" s="86"/>
      <c r="D1686" s="37"/>
      <c r="E1686" s="87"/>
      <c r="F1686" s="93">
        <v>1</v>
      </c>
      <c r="G1686" s="8">
        <v>3</v>
      </c>
      <c r="H1686" s="94">
        <f t="shared" si="7"/>
        <v>1</v>
      </c>
      <c r="I1686" s="93"/>
      <c r="J1686" s="94"/>
      <c r="K1686" s="138"/>
    </row>
    <row r="1687" spans="1:11" x14ac:dyDescent="0.2">
      <c r="A1687" s="13" t="s">
        <v>2816</v>
      </c>
      <c r="B1687" s="74">
        <v>60</v>
      </c>
      <c r="C1687" s="86"/>
      <c r="D1687" s="37"/>
      <c r="E1687" s="87"/>
      <c r="F1687" s="93">
        <v>1</v>
      </c>
      <c r="G1687" s="8">
        <v>3</v>
      </c>
      <c r="H1687" s="94">
        <f t="shared" si="7"/>
        <v>1</v>
      </c>
      <c r="I1687" s="93"/>
      <c r="J1687" s="94"/>
      <c r="K1687" s="138"/>
    </row>
    <row r="1688" spans="1:11" x14ac:dyDescent="0.2">
      <c r="A1688" s="13" t="s">
        <v>2817</v>
      </c>
      <c r="B1688" s="74">
        <v>176</v>
      </c>
      <c r="C1688" s="86"/>
      <c r="D1688" s="37"/>
      <c r="E1688" s="87"/>
      <c r="F1688" s="93">
        <v>1</v>
      </c>
      <c r="G1688" s="8">
        <v>3</v>
      </c>
      <c r="H1688" s="94">
        <f t="shared" si="7"/>
        <v>1</v>
      </c>
      <c r="I1688" s="93"/>
      <c r="J1688" s="94"/>
      <c r="K1688" s="138"/>
    </row>
    <row r="1689" spans="1:11" x14ac:dyDescent="0.2">
      <c r="A1689" s="13" t="s">
        <v>2818</v>
      </c>
      <c r="B1689" s="74">
        <v>123</v>
      </c>
      <c r="C1689" s="86"/>
      <c r="D1689" s="37"/>
      <c r="E1689" s="87"/>
      <c r="F1689" s="93">
        <v>1</v>
      </c>
      <c r="G1689" s="8">
        <v>3</v>
      </c>
      <c r="H1689" s="94">
        <f t="shared" si="7"/>
        <v>1</v>
      </c>
      <c r="I1689" s="93"/>
      <c r="J1689" s="94"/>
      <c r="K1689" s="138"/>
    </row>
    <row r="1690" spans="1:11" x14ac:dyDescent="0.2">
      <c r="A1690" s="13" t="s">
        <v>2819</v>
      </c>
      <c r="B1690" s="74">
        <v>40</v>
      </c>
      <c r="C1690" s="86"/>
      <c r="D1690" s="37"/>
      <c r="E1690" s="87"/>
      <c r="F1690" s="93">
        <v>1</v>
      </c>
      <c r="G1690" s="8">
        <v>3</v>
      </c>
      <c r="H1690" s="94">
        <f t="shared" si="7"/>
        <v>1</v>
      </c>
      <c r="I1690" s="93"/>
      <c r="J1690" s="94"/>
      <c r="K1690" s="138"/>
    </row>
    <row r="1691" spans="1:11" x14ac:dyDescent="0.2">
      <c r="A1691" s="13" t="s">
        <v>2820</v>
      </c>
      <c r="B1691" s="74">
        <v>17</v>
      </c>
      <c r="C1691" s="86"/>
      <c r="D1691" s="37"/>
      <c r="E1691" s="87"/>
      <c r="F1691" s="93">
        <v>1</v>
      </c>
      <c r="G1691" s="8">
        <v>3</v>
      </c>
      <c r="H1691" s="94">
        <f t="shared" si="7"/>
        <v>1</v>
      </c>
      <c r="I1691" s="93"/>
      <c r="J1691" s="94"/>
      <c r="K1691" s="138"/>
    </row>
    <row r="1692" spans="1:11" x14ac:dyDescent="0.2">
      <c r="A1692" s="13" t="s">
        <v>1988</v>
      </c>
      <c r="B1692" s="74">
        <v>85</v>
      </c>
      <c r="C1692" s="86"/>
      <c r="D1692" s="37"/>
      <c r="E1692" s="87"/>
      <c r="F1692" s="93">
        <v>1</v>
      </c>
      <c r="G1692" s="8">
        <v>3</v>
      </c>
      <c r="H1692" s="94">
        <f t="shared" si="7"/>
        <v>1</v>
      </c>
      <c r="I1692" s="93"/>
      <c r="J1692" s="94"/>
      <c r="K1692" s="138"/>
    </row>
    <row r="1693" spans="1:11" x14ac:dyDescent="0.2">
      <c r="A1693" s="13" t="s">
        <v>2821</v>
      </c>
      <c r="B1693" s="74">
        <v>18</v>
      </c>
      <c r="C1693" s="86"/>
      <c r="D1693" s="37"/>
      <c r="E1693" s="87"/>
      <c r="F1693" s="93">
        <v>1</v>
      </c>
      <c r="G1693" s="8">
        <v>3</v>
      </c>
      <c r="H1693" s="94">
        <f t="shared" si="7"/>
        <v>1</v>
      </c>
      <c r="I1693" s="93"/>
      <c r="J1693" s="94"/>
      <c r="K1693" s="138"/>
    </row>
    <row r="1694" spans="1:11" x14ac:dyDescent="0.2">
      <c r="A1694" s="13" t="s">
        <v>2822</v>
      </c>
      <c r="B1694" s="74">
        <v>73</v>
      </c>
      <c r="C1694" s="86"/>
      <c r="D1694" s="37"/>
      <c r="E1694" s="87"/>
      <c r="F1694" s="93">
        <v>1</v>
      </c>
      <c r="G1694" s="8">
        <v>3</v>
      </c>
      <c r="H1694" s="94">
        <f t="shared" si="7"/>
        <v>1</v>
      </c>
      <c r="I1694" s="93"/>
      <c r="J1694" s="94"/>
      <c r="K1694" s="138"/>
    </row>
    <row r="1695" spans="1:11" x14ac:dyDescent="0.2">
      <c r="A1695" s="22" t="s">
        <v>1248</v>
      </c>
      <c r="B1695" s="73">
        <v>29500</v>
      </c>
      <c r="C1695" s="85">
        <v>25</v>
      </c>
      <c r="D1695" s="36">
        <f>SUM(D1696:D1739)</f>
        <v>63</v>
      </c>
      <c r="E1695" s="88">
        <v>4</v>
      </c>
      <c r="F1695" s="91">
        <f>SUM(F1697:F1746)</f>
        <v>107</v>
      </c>
      <c r="G1695" s="24">
        <f>SUM(G1697:G1746)</f>
        <v>291</v>
      </c>
      <c r="H1695" s="94"/>
      <c r="I1695" s="99">
        <f>(C1695+F1695+1-F1697-F1698-F1700-F1701-F1702-F1704-F1705-F1706-F1707-F1709-F1711-F1723-F1726-F1729-F1730-F1731-F1732-F1735-F1741-F1743-F1744)*0.4</f>
        <v>44.800000000000004</v>
      </c>
      <c r="J1695" s="99">
        <f>(D1695+G1695+1-G1697-G1698-G1700-G1701-G1702-G1704-G1705-G1706-G1707-G1709-G1711-G1723-G1726-G1729-G1730-G1731-G1732-G1735-G1741-G1743-G1744)*0.4</f>
        <v>116.80000000000001</v>
      </c>
      <c r="K1695" s="115">
        <f>47*0.6</f>
        <v>28.2</v>
      </c>
    </row>
    <row r="1696" spans="1:11" x14ac:dyDescent="0.2">
      <c r="A1696" s="20" t="s">
        <v>1249</v>
      </c>
      <c r="B1696" s="73">
        <v>2132</v>
      </c>
      <c r="C1696" s="85">
        <v>2</v>
      </c>
      <c r="D1696" s="32">
        <v>5</v>
      </c>
      <c r="E1696" s="84"/>
      <c r="F1696" s="91"/>
      <c r="H1696" s="94"/>
      <c r="I1696" s="91"/>
      <c r="J1696" s="84"/>
      <c r="K1696" s="111"/>
    </row>
    <row r="1697" spans="1:11" x14ac:dyDescent="0.2">
      <c r="A1697" s="13" t="s">
        <v>1630</v>
      </c>
      <c r="B1697" s="74">
        <v>109</v>
      </c>
      <c r="C1697" s="86"/>
      <c r="D1697" s="37"/>
      <c r="E1697" s="87"/>
      <c r="F1697" s="93">
        <v>1</v>
      </c>
      <c r="G1697" s="8">
        <v>3</v>
      </c>
      <c r="H1697" s="94">
        <f t="shared" si="7"/>
        <v>1</v>
      </c>
      <c r="I1697" s="93"/>
      <c r="J1697" s="94"/>
      <c r="K1697" s="138"/>
    </row>
    <row r="1698" spans="1:11" x14ac:dyDescent="0.2">
      <c r="A1698" s="13" t="s">
        <v>2823</v>
      </c>
      <c r="B1698" s="74">
        <v>86</v>
      </c>
      <c r="C1698" s="86"/>
      <c r="D1698" s="37"/>
      <c r="E1698" s="87"/>
      <c r="F1698" s="93">
        <v>1</v>
      </c>
      <c r="G1698" s="8">
        <v>3</v>
      </c>
      <c r="H1698" s="94">
        <f t="shared" si="7"/>
        <v>1</v>
      </c>
      <c r="I1698" s="93"/>
      <c r="J1698" s="94"/>
      <c r="K1698" s="138"/>
    </row>
    <row r="1699" spans="1:11" x14ac:dyDescent="0.2">
      <c r="A1699" s="13" t="s">
        <v>2824</v>
      </c>
      <c r="B1699" s="74">
        <v>247</v>
      </c>
      <c r="C1699" s="86"/>
      <c r="D1699" s="37"/>
      <c r="E1699" s="87"/>
      <c r="F1699" s="93">
        <v>3</v>
      </c>
      <c r="G1699" s="8">
        <v>8</v>
      </c>
      <c r="H1699" s="94">
        <f t="shared" si="7"/>
        <v>2</v>
      </c>
      <c r="I1699" s="93"/>
      <c r="J1699" s="94"/>
      <c r="K1699" s="138"/>
    </row>
    <row r="1700" spans="1:11" x14ac:dyDescent="0.2">
      <c r="A1700" s="13" t="s">
        <v>2825</v>
      </c>
      <c r="B1700" s="74">
        <v>155</v>
      </c>
      <c r="C1700" s="86"/>
      <c r="D1700" s="37"/>
      <c r="E1700" s="87"/>
      <c r="F1700" s="93">
        <v>1</v>
      </c>
      <c r="G1700" s="8">
        <v>3</v>
      </c>
      <c r="H1700" s="94">
        <f t="shared" si="7"/>
        <v>1</v>
      </c>
      <c r="I1700" s="93"/>
      <c r="J1700" s="94"/>
      <c r="K1700" s="138"/>
    </row>
    <row r="1701" spans="1:11" x14ac:dyDescent="0.2">
      <c r="A1701" s="13" t="s">
        <v>2826</v>
      </c>
      <c r="B1701" s="74">
        <v>49</v>
      </c>
      <c r="C1701" s="86"/>
      <c r="D1701" s="37"/>
      <c r="E1701" s="87"/>
      <c r="F1701" s="93">
        <v>1</v>
      </c>
      <c r="G1701" s="8">
        <v>3</v>
      </c>
      <c r="H1701" s="94">
        <f t="shared" si="7"/>
        <v>1</v>
      </c>
      <c r="I1701" s="93"/>
      <c r="J1701" s="94"/>
      <c r="K1701" s="138"/>
    </row>
    <row r="1702" spans="1:11" x14ac:dyDescent="0.2">
      <c r="A1702" s="13" t="s">
        <v>2827</v>
      </c>
      <c r="B1702" s="74">
        <v>54</v>
      </c>
      <c r="C1702" s="86"/>
      <c r="D1702" s="37"/>
      <c r="E1702" s="87"/>
      <c r="F1702" s="93">
        <v>1</v>
      </c>
      <c r="G1702" s="8">
        <v>3</v>
      </c>
      <c r="H1702" s="94">
        <f t="shared" si="7"/>
        <v>1</v>
      </c>
      <c r="I1702" s="93"/>
      <c r="J1702" s="94"/>
      <c r="K1702" s="138"/>
    </row>
    <row r="1703" spans="1:11" x14ac:dyDescent="0.2">
      <c r="A1703" s="13" t="s">
        <v>2828</v>
      </c>
      <c r="B1703" s="74">
        <v>297</v>
      </c>
      <c r="C1703" s="86"/>
      <c r="D1703" s="37"/>
      <c r="E1703" s="87"/>
      <c r="F1703" s="93">
        <v>3</v>
      </c>
      <c r="G1703" s="8">
        <v>8</v>
      </c>
      <c r="H1703" s="94">
        <f t="shared" si="7"/>
        <v>2</v>
      </c>
      <c r="I1703" s="93"/>
      <c r="J1703" s="94"/>
      <c r="K1703" s="138"/>
    </row>
    <row r="1704" spans="1:11" x14ac:dyDescent="0.2">
      <c r="A1704" s="13" t="s">
        <v>2829</v>
      </c>
      <c r="B1704" s="74">
        <v>75</v>
      </c>
      <c r="C1704" s="86"/>
      <c r="D1704" s="37"/>
      <c r="E1704" s="87"/>
      <c r="F1704" s="93">
        <v>1</v>
      </c>
      <c r="G1704" s="8">
        <v>3</v>
      </c>
      <c r="H1704" s="94">
        <f t="shared" si="7"/>
        <v>1</v>
      </c>
      <c r="I1704" s="93"/>
      <c r="J1704" s="94"/>
      <c r="K1704" s="138"/>
    </row>
    <row r="1705" spans="1:11" x14ac:dyDescent="0.2">
      <c r="A1705" s="13" t="s">
        <v>2830</v>
      </c>
      <c r="B1705" s="74">
        <v>53</v>
      </c>
      <c r="C1705" s="86"/>
      <c r="D1705" s="37"/>
      <c r="E1705" s="87"/>
      <c r="F1705" s="93">
        <v>1</v>
      </c>
      <c r="G1705" s="8">
        <v>3</v>
      </c>
      <c r="H1705" s="94">
        <f t="shared" si="7"/>
        <v>1</v>
      </c>
      <c r="I1705" s="93"/>
      <c r="J1705" s="94"/>
      <c r="K1705" s="138"/>
    </row>
    <row r="1706" spans="1:11" x14ac:dyDescent="0.2">
      <c r="A1706" s="13" t="s">
        <v>2027</v>
      </c>
      <c r="B1706" s="74">
        <v>75</v>
      </c>
      <c r="C1706" s="86"/>
      <c r="D1706" s="37"/>
      <c r="E1706" s="87"/>
      <c r="F1706" s="93">
        <v>1</v>
      </c>
      <c r="G1706" s="8">
        <v>3</v>
      </c>
      <c r="H1706" s="94">
        <f t="shared" si="7"/>
        <v>1</v>
      </c>
      <c r="I1706" s="93"/>
      <c r="J1706" s="94"/>
      <c r="K1706" s="138"/>
    </row>
    <row r="1707" spans="1:11" x14ac:dyDescent="0.2">
      <c r="A1707" s="13" t="s">
        <v>2831</v>
      </c>
      <c r="B1707" s="74">
        <v>60</v>
      </c>
      <c r="C1707" s="86"/>
      <c r="D1707" s="37"/>
      <c r="E1707" s="87"/>
      <c r="F1707" s="93">
        <v>1</v>
      </c>
      <c r="G1707" s="8">
        <v>3</v>
      </c>
      <c r="H1707" s="94">
        <f t="shared" si="7"/>
        <v>1</v>
      </c>
      <c r="I1707" s="93"/>
      <c r="J1707" s="94"/>
      <c r="K1707" s="138"/>
    </row>
    <row r="1708" spans="1:11" x14ac:dyDescent="0.2">
      <c r="A1708" s="13" t="s">
        <v>2832</v>
      </c>
      <c r="B1708" s="74">
        <v>252</v>
      </c>
      <c r="C1708" s="86"/>
      <c r="D1708" s="37"/>
      <c r="E1708" s="87"/>
      <c r="F1708" s="93">
        <v>3</v>
      </c>
      <c r="G1708" s="8">
        <v>8</v>
      </c>
      <c r="H1708" s="94">
        <f t="shared" si="7"/>
        <v>2</v>
      </c>
      <c r="I1708" s="93"/>
      <c r="J1708" s="94"/>
      <c r="K1708" s="138"/>
    </row>
    <row r="1709" spans="1:11" x14ac:dyDescent="0.2">
      <c r="A1709" s="13" t="s">
        <v>2833</v>
      </c>
      <c r="B1709" s="74">
        <v>192</v>
      </c>
      <c r="C1709" s="86"/>
      <c r="D1709" s="37"/>
      <c r="E1709" s="87"/>
      <c r="F1709" s="93">
        <v>1</v>
      </c>
      <c r="G1709" s="8">
        <v>3</v>
      </c>
      <c r="H1709" s="94">
        <f t="shared" si="7"/>
        <v>1</v>
      </c>
      <c r="I1709" s="93"/>
      <c r="J1709" s="94"/>
      <c r="K1709" s="138"/>
    </row>
    <row r="1710" spans="1:11" x14ac:dyDescent="0.2">
      <c r="A1710" s="13" t="s">
        <v>2834</v>
      </c>
      <c r="B1710" s="74">
        <v>209</v>
      </c>
      <c r="C1710" s="86"/>
      <c r="D1710" s="37"/>
      <c r="E1710" s="87"/>
      <c r="F1710" s="93">
        <v>3</v>
      </c>
      <c r="G1710" s="8">
        <v>8</v>
      </c>
      <c r="H1710" s="94">
        <f t="shared" si="7"/>
        <v>2</v>
      </c>
      <c r="I1710" s="93"/>
      <c r="J1710" s="94"/>
      <c r="K1710" s="138"/>
    </row>
    <row r="1711" spans="1:11" x14ac:dyDescent="0.2">
      <c r="A1711" s="13" t="s">
        <v>2835</v>
      </c>
      <c r="B1711" s="74">
        <v>12</v>
      </c>
      <c r="C1711" s="86"/>
      <c r="D1711" s="37"/>
      <c r="E1711" s="87"/>
      <c r="F1711" s="93">
        <v>1</v>
      </c>
      <c r="G1711" s="8">
        <v>3</v>
      </c>
      <c r="H1711" s="94">
        <f t="shared" si="7"/>
        <v>1</v>
      </c>
      <c r="I1711" s="93"/>
      <c r="J1711" s="94"/>
      <c r="K1711" s="138"/>
    </row>
    <row r="1712" spans="1:11" x14ac:dyDescent="0.2">
      <c r="A1712" s="13" t="s">
        <v>2032</v>
      </c>
      <c r="B1712" s="74">
        <v>207</v>
      </c>
      <c r="C1712" s="86"/>
      <c r="D1712" s="37"/>
      <c r="E1712" s="87"/>
      <c r="F1712" s="93">
        <v>3</v>
      </c>
      <c r="G1712" s="8">
        <v>8</v>
      </c>
      <c r="H1712" s="94">
        <f t="shared" si="7"/>
        <v>2</v>
      </c>
      <c r="I1712" s="93"/>
      <c r="J1712" s="94"/>
      <c r="K1712" s="138"/>
    </row>
    <row r="1713" spans="1:11" x14ac:dyDescent="0.2">
      <c r="A1713" s="20" t="s">
        <v>925</v>
      </c>
      <c r="B1713" s="73">
        <v>4692</v>
      </c>
      <c r="C1713" s="85">
        <v>4</v>
      </c>
      <c r="D1713" s="32">
        <v>10</v>
      </c>
      <c r="E1713" s="84"/>
      <c r="F1713" s="91"/>
      <c r="H1713" s="94"/>
      <c r="I1713" s="91"/>
      <c r="J1713" s="84"/>
      <c r="K1713" s="111"/>
    </row>
    <row r="1714" spans="1:11" x14ac:dyDescent="0.2">
      <c r="A1714" s="13" t="s">
        <v>2836</v>
      </c>
      <c r="B1714" s="74">
        <v>320</v>
      </c>
      <c r="C1714" s="86"/>
      <c r="D1714" s="37"/>
      <c r="E1714" s="87"/>
      <c r="F1714" s="93">
        <v>3</v>
      </c>
      <c r="G1714" s="8">
        <v>8</v>
      </c>
      <c r="H1714" s="94">
        <f t="shared" si="7"/>
        <v>2</v>
      </c>
      <c r="I1714" s="93"/>
      <c r="J1714" s="94"/>
      <c r="K1714" s="138"/>
    </row>
    <row r="1715" spans="1:11" x14ac:dyDescent="0.2">
      <c r="A1715" s="13" t="s">
        <v>2837</v>
      </c>
      <c r="B1715" s="74">
        <v>498</v>
      </c>
      <c r="C1715" s="86"/>
      <c r="D1715" s="37"/>
      <c r="E1715" s="87"/>
      <c r="F1715" s="93">
        <v>3</v>
      </c>
      <c r="G1715" s="8">
        <v>8</v>
      </c>
      <c r="H1715" s="94">
        <f t="shared" si="7"/>
        <v>2</v>
      </c>
      <c r="I1715" s="93"/>
      <c r="J1715" s="94"/>
      <c r="K1715" s="138"/>
    </row>
    <row r="1716" spans="1:11" x14ac:dyDescent="0.2">
      <c r="A1716" s="13" t="s">
        <v>1946</v>
      </c>
      <c r="B1716" s="74">
        <v>423</v>
      </c>
      <c r="C1716" s="86"/>
      <c r="D1716" s="37"/>
      <c r="E1716" s="87"/>
      <c r="F1716" s="93">
        <v>3</v>
      </c>
      <c r="G1716" s="8">
        <v>8</v>
      </c>
      <c r="H1716" s="94">
        <f t="shared" si="7"/>
        <v>2</v>
      </c>
      <c r="I1716" s="93"/>
      <c r="J1716" s="94"/>
      <c r="K1716" s="138"/>
    </row>
    <row r="1717" spans="1:11" x14ac:dyDescent="0.2">
      <c r="A1717" s="13" t="s">
        <v>2838</v>
      </c>
      <c r="B1717" s="74">
        <v>289</v>
      </c>
      <c r="C1717" s="86"/>
      <c r="D1717" s="37"/>
      <c r="E1717" s="87"/>
      <c r="F1717" s="93">
        <v>3</v>
      </c>
      <c r="G1717" s="8">
        <v>8</v>
      </c>
      <c r="H1717" s="94">
        <f t="shared" si="7"/>
        <v>2</v>
      </c>
      <c r="I1717" s="93"/>
      <c r="J1717" s="94"/>
      <c r="K1717" s="138"/>
    </row>
    <row r="1718" spans="1:11" x14ac:dyDescent="0.2">
      <c r="A1718" s="13" t="s">
        <v>2839</v>
      </c>
      <c r="B1718" s="74">
        <v>1212</v>
      </c>
      <c r="C1718" s="86"/>
      <c r="D1718" s="37"/>
      <c r="E1718" s="87"/>
      <c r="F1718" s="93">
        <v>3</v>
      </c>
      <c r="G1718" s="8">
        <v>8</v>
      </c>
      <c r="H1718" s="94">
        <f t="shared" si="7"/>
        <v>2</v>
      </c>
      <c r="I1718" s="93"/>
      <c r="J1718" s="94"/>
      <c r="K1718" s="138"/>
    </row>
    <row r="1719" spans="1:11" x14ac:dyDescent="0.2">
      <c r="A1719" s="13" t="s">
        <v>2840</v>
      </c>
      <c r="B1719" s="74">
        <v>421</v>
      </c>
      <c r="C1719" s="86"/>
      <c r="D1719" s="37"/>
      <c r="E1719" s="87"/>
      <c r="F1719" s="93">
        <v>3</v>
      </c>
      <c r="G1719" s="8">
        <v>8</v>
      </c>
      <c r="H1719" s="94">
        <f t="shared" si="7"/>
        <v>2</v>
      </c>
      <c r="I1719" s="93"/>
      <c r="J1719" s="94"/>
      <c r="K1719" s="138"/>
    </row>
    <row r="1720" spans="1:11" x14ac:dyDescent="0.2">
      <c r="A1720" s="13" t="s">
        <v>2841</v>
      </c>
      <c r="B1720" s="74">
        <v>231</v>
      </c>
      <c r="C1720" s="86"/>
      <c r="D1720" s="37"/>
      <c r="E1720" s="87"/>
      <c r="F1720" s="93">
        <v>3</v>
      </c>
      <c r="G1720" s="8">
        <v>8</v>
      </c>
      <c r="H1720" s="94">
        <f t="shared" si="7"/>
        <v>2</v>
      </c>
      <c r="I1720" s="93"/>
      <c r="J1720" s="94"/>
      <c r="K1720" s="138"/>
    </row>
    <row r="1721" spans="1:11" x14ac:dyDescent="0.2">
      <c r="A1721" s="13" t="s">
        <v>2842</v>
      </c>
      <c r="B1721" s="74">
        <v>426</v>
      </c>
      <c r="C1721" s="86"/>
      <c r="D1721" s="37"/>
      <c r="E1721" s="87"/>
      <c r="F1721" s="93">
        <v>3</v>
      </c>
      <c r="G1721" s="8">
        <v>8</v>
      </c>
      <c r="H1721" s="94">
        <f t="shared" si="7"/>
        <v>2</v>
      </c>
      <c r="I1721" s="93"/>
      <c r="J1721" s="94"/>
      <c r="K1721" s="138"/>
    </row>
    <row r="1722" spans="1:11" x14ac:dyDescent="0.2">
      <c r="A1722" s="13" t="s">
        <v>2843</v>
      </c>
      <c r="B1722" s="74">
        <v>533</v>
      </c>
      <c r="C1722" s="86"/>
      <c r="D1722" s="37"/>
      <c r="E1722" s="87"/>
      <c r="F1722" s="93">
        <v>3</v>
      </c>
      <c r="G1722" s="8">
        <v>8</v>
      </c>
      <c r="H1722" s="94">
        <f t="shared" si="7"/>
        <v>2</v>
      </c>
      <c r="I1722" s="93"/>
      <c r="J1722" s="94"/>
      <c r="K1722" s="138"/>
    </row>
    <row r="1723" spans="1:11" x14ac:dyDescent="0.2">
      <c r="A1723" s="13" t="s">
        <v>2844</v>
      </c>
      <c r="B1723" s="74">
        <v>103</v>
      </c>
      <c r="C1723" s="86"/>
      <c r="D1723" s="37"/>
      <c r="E1723" s="87"/>
      <c r="F1723" s="93">
        <v>1</v>
      </c>
      <c r="G1723" s="8">
        <v>3</v>
      </c>
      <c r="H1723" s="94">
        <f t="shared" si="7"/>
        <v>1</v>
      </c>
      <c r="I1723" s="93"/>
      <c r="J1723" s="94"/>
      <c r="K1723" s="138"/>
    </row>
    <row r="1724" spans="1:11" x14ac:dyDescent="0.2">
      <c r="A1724" s="13" t="s">
        <v>2015</v>
      </c>
      <c r="B1724" s="74">
        <v>236</v>
      </c>
      <c r="C1724" s="86"/>
      <c r="D1724" s="37"/>
      <c r="E1724" s="87"/>
      <c r="F1724" s="93">
        <v>3</v>
      </c>
      <c r="G1724" s="8">
        <v>8</v>
      </c>
      <c r="H1724" s="94">
        <f t="shared" si="7"/>
        <v>2</v>
      </c>
      <c r="I1724" s="93"/>
      <c r="J1724" s="94"/>
      <c r="K1724" s="138"/>
    </row>
    <row r="1725" spans="1:11" x14ac:dyDescent="0.2">
      <c r="A1725" s="20" t="s">
        <v>1240</v>
      </c>
      <c r="B1725" s="73">
        <v>3478</v>
      </c>
      <c r="C1725" s="85">
        <v>3</v>
      </c>
      <c r="D1725" s="32">
        <v>8</v>
      </c>
      <c r="E1725" s="84"/>
      <c r="F1725" s="91"/>
      <c r="H1725" s="94"/>
      <c r="I1725" s="91"/>
      <c r="J1725" s="84"/>
      <c r="K1725" s="111"/>
    </row>
    <row r="1726" spans="1:11" x14ac:dyDescent="0.2">
      <c r="A1726" s="13" t="s">
        <v>2845</v>
      </c>
      <c r="B1726" s="74">
        <v>157</v>
      </c>
      <c r="C1726" s="86"/>
      <c r="D1726" s="37"/>
      <c r="E1726" s="87"/>
      <c r="F1726" s="93">
        <v>1</v>
      </c>
      <c r="G1726" s="8">
        <v>3</v>
      </c>
      <c r="H1726" s="94">
        <f t="shared" si="7"/>
        <v>1</v>
      </c>
      <c r="I1726" s="93"/>
      <c r="J1726" s="94"/>
      <c r="K1726" s="138"/>
    </row>
    <row r="1727" spans="1:11" x14ac:dyDescent="0.2">
      <c r="A1727" s="13" t="s">
        <v>2846</v>
      </c>
      <c r="B1727" s="74">
        <v>1077</v>
      </c>
      <c r="C1727" s="86"/>
      <c r="D1727" s="37"/>
      <c r="E1727" s="87"/>
      <c r="F1727" s="93">
        <v>3</v>
      </c>
      <c r="G1727" s="8">
        <v>8</v>
      </c>
      <c r="H1727" s="94">
        <f t="shared" si="7"/>
        <v>2</v>
      </c>
      <c r="I1727" s="93"/>
      <c r="J1727" s="94"/>
      <c r="K1727" s="138"/>
    </row>
    <row r="1728" spans="1:11" x14ac:dyDescent="0.2">
      <c r="A1728" s="13" t="s">
        <v>2847</v>
      </c>
      <c r="B1728" s="74">
        <v>209</v>
      </c>
      <c r="C1728" s="86"/>
      <c r="D1728" s="37"/>
      <c r="E1728" s="87"/>
      <c r="F1728" s="93">
        <v>3</v>
      </c>
      <c r="G1728" s="8">
        <v>8</v>
      </c>
      <c r="H1728" s="94">
        <f t="shared" si="7"/>
        <v>2</v>
      </c>
      <c r="I1728" s="93"/>
      <c r="J1728" s="94"/>
      <c r="K1728" s="138"/>
    </row>
    <row r="1729" spans="1:11" x14ac:dyDescent="0.2">
      <c r="A1729" s="13" t="s">
        <v>2848</v>
      </c>
      <c r="B1729" s="74">
        <v>121</v>
      </c>
      <c r="C1729" s="86"/>
      <c r="D1729" s="37"/>
      <c r="E1729" s="87"/>
      <c r="F1729" s="93">
        <v>1</v>
      </c>
      <c r="G1729" s="8">
        <v>3</v>
      </c>
      <c r="H1729" s="94">
        <f t="shared" si="7"/>
        <v>1</v>
      </c>
      <c r="I1729" s="93"/>
      <c r="J1729" s="94"/>
      <c r="K1729" s="138"/>
    </row>
    <row r="1730" spans="1:11" x14ac:dyDescent="0.2">
      <c r="A1730" s="13" t="s">
        <v>2849</v>
      </c>
      <c r="B1730" s="74">
        <v>153</v>
      </c>
      <c r="C1730" s="86"/>
      <c r="D1730" s="37"/>
      <c r="E1730" s="87"/>
      <c r="F1730" s="93">
        <v>1</v>
      </c>
      <c r="G1730" s="8">
        <v>3</v>
      </c>
      <c r="H1730" s="94">
        <f t="shared" si="7"/>
        <v>1</v>
      </c>
      <c r="I1730" s="93"/>
      <c r="J1730" s="94"/>
      <c r="K1730" s="138"/>
    </row>
    <row r="1731" spans="1:11" x14ac:dyDescent="0.2">
      <c r="A1731" s="13" t="s">
        <v>2850</v>
      </c>
      <c r="B1731" s="74">
        <v>175</v>
      </c>
      <c r="C1731" s="86"/>
      <c r="D1731" s="37"/>
      <c r="E1731" s="87"/>
      <c r="F1731" s="93">
        <v>1</v>
      </c>
      <c r="G1731" s="8">
        <v>3</v>
      </c>
      <c r="H1731" s="94">
        <f t="shared" si="7"/>
        <v>1</v>
      </c>
      <c r="I1731" s="93"/>
      <c r="J1731" s="94"/>
      <c r="K1731" s="138"/>
    </row>
    <row r="1732" spans="1:11" x14ac:dyDescent="0.2">
      <c r="A1732" s="13" t="s">
        <v>2851</v>
      </c>
      <c r="B1732" s="74">
        <v>51</v>
      </c>
      <c r="C1732" s="86"/>
      <c r="D1732" s="37"/>
      <c r="E1732" s="87"/>
      <c r="F1732" s="93">
        <v>1</v>
      </c>
      <c r="G1732" s="8">
        <v>3</v>
      </c>
      <c r="H1732" s="94">
        <f t="shared" si="7"/>
        <v>1</v>
      </c>
      <c r="I1732" s="93"/>
      <c r="J1732" s="94"/>
      <c r="K1732" s="138"/>
    </row>
    <row r="1733" spans="1:11" x14ac:dyDescent="0.2">
      <c r="A1733" s="13" t="s">
        <v>2852</v>
      </c>
      <c r="B1733" s="74">
        <v>358</v>
      </c>
      <c r="C1733" s="86"/>
      <c r="D1733" s="37"/>
      <c r="E1733" s="87"/>
      <c r="F1733" s="93">
        <v>3</v>
      </c>
      <c r="G1733" s="8">
        <v>8</v>
      </c>
      <c r="H1733" s="94">
        <f t="shared" ref="H1733:H1746" si="8">IF(F1733=1,1,2)</f>
        <v>2</v>
      </c>
      <c r="I1733" s="93"/>
      <c r="J1733" s="94"/>
      <c r="K1733" s="138"/>
    </row>
    <row r="1734" spans="1:11" x14ac:dyDescent="0.2">
      <c r="A1734" s="13" t="s">
        <v>2853</v>
      </c>
      <c r="B1734" s="74">
        <v>243</v>
      </c>
      <c r="C1734" s="86"/>
      <c r="D1734" s="37"/>
      <c r="E1734" s="87"/>
      <c r="F1734" s="93">
        <v>3</v>
      </c>
      <c r="G1734" s="8">
        <v>8</v>
      </c>
      <c r="H1734" s="94">
        <f t="shared" si="8"/>
        <v>2</v>
      </c>
      <c r="I1734" s="93"/>
      <c r="J1734" s="94"/>
      <c r="K1734" s="138"/>
    </row>
    <row r="1735" spans="1:11" x14ac:dyDescent="0.2">
      <c r="A1735" s="13" t="s">
        <v>2854</v>
      </c>
      <c r="B1735" s="74">
        <v>44</v>
      </c>
      <c r="C1735" s="86"/>
      <c r="D1735" s="37"/>
      <c r="E1735" s="87"/>
      <c r="F1735" s="93">
        <v>1</v>
      </c>
      <c r="G1735" s="8">
        <v>3</v>
      </c>
      <c r="H1735" s="94">
        <f t="shared" si="8"/>
        <v>1</v>
      </c>
      <c r="I1735" s="93"/>
      <c r="J1735" s="94"/>
      <c r="K1735" s="138"/>
    </row>
    <row r="1736" spans="1:11" x14ac:dyDescent="0.2">
      <c r="A1736" s="13" t="s">
        <v>2855</v>
      </c>
      <c r="B1736" s="74">
        <v>291</v>
      </c>
      <c r="C1736" s="86"/>
      <c r="D1736" s="37"/>
      <c r="E1736" s="87"/>
      <c r="F1736" s="93">
        <v>3</v>
      </c>
      <c r="G1736" s="8">
        <v>8</v>
      </c>
      <c r="H1736" s="94">
        <f t="shared" si="8"/>
        <v>2</v>
      </c>
      <c r="I1736" s="93"/>
      <c r="J1736" s="94"/>
      <c r="K1736" s="138"/>
    </row>
    <row r="1737" spans="1:11" x14ac:dyDescent="0.2">
      <c r="A1737" s="13" t="s">
        <v>2856</v>
      </c>
      <c r="B1737" s="74">
        <v>252</v>
      </c>
      <c r="C1737" s="86"/>
      <c r="D1737" s="37"/>
      <c r="E1737" s="87"/>
      <c r="F1737" s="93">
        <v>3</v>
      </c>
      <c r="G1737" s="8">
        <v>8</v>
      </c>
      <c r="H1737" s="94">
        <f t="shared" si="8"/>
        <v>2</v>
      </c>
      <c r="I1737" s="93"/>
      <c r="J1737" s="94"/>
      <c r="K1737" s="138"/>
    </row>
    <row r="1738" spans="1:11" x14ac:dyDescent="0.2">
      <c r="A1738" s="13" t="s">
        <v>2379</v>
      </c>
      <c r="B1738" s="74">
        <v>347</v>
      </c>
      <c r="C1738" s="86"/>
      <c r="D1738" s="37"/>
      <c r="E1738" s="87"/>
      <c r="F1738" s="93">
        <v>3</v>
      </c>
      <c r="G1738" s="8">
        <v>8</v>
      </c>
      <c r="H1738" s="94">
        <f t="shared" si="8"/>
        <v>2</v>
      </c>
      <c r="I1738" s="93"/>
      <c r="J1738" s="94"/>
      <c r="K1738" s="138"/>
    </row>
    <row r="1739" spans="1:11" x14ac:dyDescent="0.2">
      <c r="A1739" s="20" t="s">
        <v>460</v>
      </c>
      <c r="B1739" s="73">
        <v>19198</v>
      </c>
      <c r="C1739" s="85">
        <v>16</v>
      </c>
      <c r="D1739" s="32">
        <v>40</v>
      </c>
      <c r="E1739" s="84"/>
      <c r="F1739" s="91"/>
      <c r="H1739" s="94"/>
      <c r="I1739" s="91"/>
      <c r="J1739" s="84"/>
      <c r="K1739" s="111"/>
    </row>
    <row r="1740" spans="1:11" x14ac:dyDescent="0.2">
      <c r="A1740" s="13" t="s">
        <v>2857</v>
      </c>
      <c r="B1740" s="74">
        <v>17188</v>
      </c>
      <c r="C1740" s="86"/>
      <c r="D1740" s="37"/>
      <c r="E1740" s="87"/>
      <c r="F1740" s="93">
        <v>11</v>
      </c>
      <c r="G1740" s="8">
        <v>28</v>
      </c>
      <c r="H1740" s="94">
        <f t="shared" si="8"/>
        <v>2</v>
      </c>
      <c r="I1740" s="93"/>
      <c r="J1740" s="94"/>
      <c r="K1740" s="138"/>
    </row>
    <row r="1741" spans="1:11" x14ac:dyDescent="0.2">
      <c r="A1741" s="13" t="s">
        <v>2858</v>
      </c>
      <c r="B1741" s="74">
        <v>164</v>
      </c>
      <c r="C1741" s="86"/>
      <c r="D1741" s="37"/>
      <c r="E1741" s="87"/>
      <c r="F1741" s="93">
        <v>1</v>
      </c>
      <c r="G1741" s="8">
        <v>3</v>
      </c>
      <c r="H1741" s="94">
        <f t="shared" si="8"/>
        <v>1</v>
      </c>
      <c r="I1741" s="93"/>
      <c r="J1741" s="94"/>
      <c r="K1741" s="138"/>
    </row>
    <row r="1742" spans="1:11" x14ac:dyDescent="0.2">
      <c r="A1742" s="13" t="s">
        <v>2859</v>
      </c>
      <c r="B1742" s="74">
        <v>846</v>
      </c>
      <c r="C1742" s="86"/>
      <c r="D1742" s="37"/>
      <c r="E1742" s="87"/>
      <c r="F1742" s="93">
        <v>3</v>
      </c>
      <c r="G1742" s="8">
        <v>8</v>
      </c>
      <c r="H1742" s="94">
        <f t="shared" si="8"/>
        <v>2</v>
      </c>
      <c r="I1742" s="93"/>
      <c r="J1742" s="94"/>
      <c r="K1742" s="138"/>
    </row>
    <row r="1743" spans="1:11" x14ac:dyDescent="0.2">
      <c r="A1743" s="13" t="s">
        <v>2860</v>
      </c>
      <c r="B1743" s="74">
        <v>166</v>
      </c>
      <c r="C1743" s="86"/>
      <c r="D1743" s="37"/>
      <c r="E1743" s="87"/>
      <c r="F1743" s="93">
        <v>1</v>
      </c>
      <c r="G1743" s="8">
        <v>3</v>
      </c>
      <c r="H1743" s="94">
        <f t="shared" si="8"/>
        <v>1</v>
      </c>
      <c r="I1743" s="93"/>
      <c r="J1743" s="94"/>
      <c r="K1743" s="138"/>
    </row>
    <row r="1744" spans="1:11" x14ac:dyDescent="0.2">
      <c r="A1744" s="13" t="s">
        <v>2361</v>
      </c>
      <c r="B1744" s="74">
        <v>115</v>
      </c>
      <c r="C1744" s="86"/>
      <c r="D1744" s="37"/>
      <c r="E1744" s="87"/>
      <c r="F1744" s="93">
        <v>1</v>
      </c>
      <c r="G1744" s="8">
        <v>3</v>
      </c>
      <c r="H1744" s="94">
        <f t="shared" si="8"/>
        <v>1</v>
      </c>
      <c r="I1744" s="93"/>
      <c r="J1744" s="94"/>
      <c r="K1744" s="138"/>
    </row>
    <row r="1745" spans="1:11" x14ac:dyDescent="0.2">
      <c r="A1745" s="13" t="s">
        <v>2861</v>
      </c>
      <c r="B1745" s="74">
        <v>211</v>
      </c>
      <c r="C1745" s="86"/>
      <c r="D1745" s="37"/>
      <c r="E1745" s="87"/>
      <c r="F1745" s="93">
        <v>3</v>
      </c>
      <c r="G1745" s="8">
        <v>8</v>
      </c>
      <c r="H1745" s="94">
        <f t="shared" si="8"/>
        <v>2</v>
      </c>
      <c r="I1745" s="93"/>
      <c r="J1745" s="94"/>
      <c r="K1745" s="138"/>
    </row>
    <row r="1746" spans="1:11" ht="16.5" thickBot="1" x14ac:dyDescent="0.25">
      <c r="A1746" s="15" t="s">
        <v>2424</v>
      </c>
      <c r="B1746" s="76">
        <v>508</v>
      </c>
      <c r="C1746" s="122"/>
      <c r="D1746" s="38"/>
      <c r="E1746" s="123"/>
      <c r="F1746" s="124">
        <v>3</v>
      </c>
      <c r="G1746" s="125">
        <v>8</v>
      </c>
      <c r="H1746" s="126">
        <f t="shared" si="8"/>
        <v>2</v>
      </c>
      <c r="I1746" s="124"/>
      <c r="J1746" s="126"/>
      <c r="K1746" s="140"/>
    </row>
    <row r="1747" spans="1:11" ht="16.5" thickTop="1" x14ac:dyDescent="0.2">
      <c r="A1747" s="9" t="s">
        <v>250</v>
      </c>
      <c r="B1747" s="71">
        <v>319991</v>
      </c>
      <c r="C1747" s="79"/>
      <c r="D1747" s="40"/>
      <c r="E1747" s="80"/>
      <c r="F1747" s="146"/>
      <c r="G1747" s="7"/>
      <c r="H1747" s="147"/>
      <c r="I1747" s="146"/>
      <c r="J1747" s="147"/>
      <c r="K1747" s="149"/>
    </row>
    <row r="1748" spans="1:11" x14ac:dyDescent="0.2">
      <c r="A1748" s="11" t="s">
        <v>251</v>
      </c>
      <c r="B1748" s="72">
        <v>63732</v>
      </c>
      <c r="C1748" s="81"/>
      <c r="D1748" s="35"/>
      <c r="E1748" s="82"/>
      <c r="F1748" s="92"/>
      <c r="G1748" s="18"/>
      <c r="H1748" s="82"/>
      <c r="I1748" s="92"/>
      <c r="J1748" s="82"/>
      <c r="K1748" s="137"/>
    </row>
    <row r="1749" spans="1:11" x14ac:dyDescent="0.2">
      <c r="A1749" s="22" t="s">
        <v>252</v>
      </c>
      <c r="B1749" s="73">
        <v>41600</v>
      </c>
      <c r="C1749" s="85">
        <v>29</v>
      </c>
      <c r="D1749" s="32">
        <f>SUM(D1750:D1779)</f>
        <v>74</v>
      </c>
      <c r="E1749" s="84">
        <v>4</v>
      </c>
      <c r="F1749" s="91">
        <f>SUM(F1751:F1785)</f>
        <v>91</v>
      </c>
      <c r="G1749" s="24">
        <f>SUM(G1751:G1785)</f>
        <v>243</v>
      </c>
      <c r="H1749" s="84"/>
      <c r="I1749" s="99">
        <f>(C1749+F1749+1-F1755-F1758-F1759-F1772-F1777-F1778)*0.4</f>
        <v>46</v>
      </c>
      <c r="J1749" s="99">
        <f>(D1749+G1749+1-G1755-G1758-G1759-G1772-G1777-G1778)*0.4</f>
        <v>120</v>
      </c>
      <c r="K1749" s="115">
        <f>31*0.6</f>
        <v>18.599999999999998</v>
      </c>
    </row>
    <row r="1750" spans="1:11" x14ac:dyDescent="0.2">
      <c r="A1750" s="20" t="s">
        <v>253</v>
      </c>
      <c r="B1750" s="73">
        <v>3755</v>
      </c>
      <c r="C1750" s="85">
        <v>3</v>
      </c>
      <c r="D1750" s="32">
        <v>8</v>
      </c>
      <c r="E1750" s="84"/>
      <c r="F1750" s="91"/>
      <c r="G1750" s="24"/>
      <c r="H1750" s="84"/>
      <c r="I1750" s="91"/>
      <c r="J1750" s="84"/>
      <c r="K1750" s="111"/>
    </row>
    <row r="1751" spans="1:11" x14ac:dyDescent="0.2">
      <c r="A1751" s="13" t="s">
        <v>2862</v>
      </c>
      <c r="B1751" s="74">
        <v>1241</v>
      </c>
      <c r="C1751" s="86"/>
      <c r="D1751" s="37"/>
      <c r="E1751" s="87"/>
      <c r="F1751" s="93">
        <v>3</v>
      </c>
      <c r="G1751" s="8">
        <v>8</v>
      </c>
      <c r="H1751" s="94">
        <f>IF(F1751=1,1,2)</f>
        <v>2</v>
      </c>
      <c r="I1751" s="93"/>
      <c r="J1751" s="94"/>
      <c r="K1751" s="138"/>
    </row>
    <row r="1752" spans="1:11" x14ac:dyDescent="0.2">
      <c r="A1752" s="13" t="s">
        <v>2863</v>
      </c>
      <c r="B1752" s="74">
        <v>368</v>
      </c>
      <c r="C1752" s="86"/>
      <c r="D1752" s="37"/>
      <c r="E1752" s="87"/>
      <c r="F1752" s="93">
        <v>3</v>
      </c>
      <c r="G1752" s="8">
        <v>8</v>
      </c>
      <c r="H1752" s="94">
        <f t="shared" ref="H1752:H1815" si="9">IF(F1752=1,1,2)</f>
        <v>2</v>
      </c>
      <c r="I1752" s="93"/>
      <c r="J1752" s="94"/>
      <c r="K1752" s="138"/>
    </row>
    <row r="1753" spans="1:11" x14ac:dyDescent="0.2">
      <c r="A1753" s="13" t="s">
        <v>2864</v>
      </c>
      <c r="B1753" s="74">
        <v>308</v>
      </c>
      <c r="C1753" s="86"/>
      <c r="D1753" s="37"/>
      <c r="E1753" s="87"/>
      <c r="F1753" s="93">
        <v>3</v>
      </c>
      <c r="G1753" s="8">
        <v>8</v>
      </c>
      <c r="H1753" s="94">
        <f t="shared" si="9"/>
        <v>2</v>
      </c>
      <c r="I1753" s="93"/>
      <c r="J1753" s="94"/>
      <c r="K1753" s="138"/>
    </row>
    <row r="1754" spans="1:11" x14ac:dyDescent="0.2">
      <c r="A1754" s="13" t="s">
        <v>2865</v>
      </c>
      <c r="B1754" s="74">
        <v>439</v>
      </c>
      <c r="C1754" s="86"/>
      <c r="D1754" s="37"/>
      <c r="E1754" s="87"/>
      <c r="F1754" s="93">
        <v>3</v>
      </c>
      <c r="G1754" s="8">
        <v>8</v>
      </c>
      <c r="H1754" s="94">
        <f t="shared" si="9"/>
        <v>2</v>
      </c>
      <c r="I1754" s="93"/>
      <c r="J1754" s="94"/>
      <c r="K1754" s="138"/>
    </row>
    <row r="1755" spans="1:11" x14ac:dyDescent="0.2">
      <c r="A1755" s="13" t="s">
        <v>2866</v>
      </c>
      <c r="B1755" s="74">
        <v>134</v>
      </c>
      <c r="C1755" s="86"/>
      <c r="D1755" s="37"/>
      <c r="E1755" s="87"/>
      <c r="F1755" s="93">
        <v>1</v>
      </c>
      <c r="G1755" s="8">
        <v>3</v>
      </c>
      <c r="H1755" s="94">
        <f t="shared" si="9"/>
        <v>1</v>
      </c>
      <c r="I1755" s="93"/>
      <c r="J1755" s="94"/>
      <c r="K1755" s="138"/>
    </row>
    <row r="1756" spans="1:11" x14ac:dyDescent="0.2">
      <c r="A1756" s="13" t="s">
        <v>2867</v>
      </c>
      <c r="B1756" s="74">
        <v>456</v>
      </c>
      <c r="C1756" s="86"/>
      <c r="D1756" s="37"/>
      <c r="E1756" s="87"/>
      <c r="F1756" s="93">
        <v>3</v>
      </c>
      <c r="G1756" s="8">
        <v>8</v>
      </c>
      <c r="H1756" s="94">
        <f t="shared" si="9"/>
        <v>2</v>
      </c>
      <c r="I1756" s="93"/>
      <c r="J1756" s="94"/>
      <c r="K1756" s="138"/>
    </row>
    <row r="1757" spans="1:11" x14ac:dyDescent="0.2">
      <c r="A1757" s="13" t="s">
        <v>2014</v>
      </c>
      <c r="B1757" s="74">
        <v>490</v>
      </c>
      <c r="C1757" s="86"/>
      <c r="D1757" s="37"/>
      <c r="E1757" s="87"/>
      <c r="F1757" s="93">
        <v>3</v>
      </c>
      <c r="G1757" s="8">
        <v>8</v>
      </c>
      <c r="H1757" s="94">
        <f t="shared" si="9"/>
        <v>2</v>
      </c>
      <c r="I1757" s="93"/>
      <c r="J1757" s="94"/>
      <c r="K1757" s="138"/>
    </row>
    <row r="1758" spans="1:11" x14ac:dyDescent="0.2">
      <c r="A1758" s="13" t="s">
        <v>1507</v>
      </c>
      <c r="B1758" s="74">
        <v>136</v>
      </c>
      <c r="C1758" s="86"/>
      <c r="D1758" s="37"/>
      <c r="E1758" s="87"/>
      <c r="F1758" s="93">
        <v>1</v>
      </c>
      <c r="G1758" s="8">
        <v>3</v>
      </c>
      <c r="H1758" s="94">
        <f t="shared" si="9"/>
        <v>1</v>
      </c>
      <c r="I1758" s="93"/>
      <c r="J1758" s="94"/>
      <c r="K1758" s="138"/>
    </row>
    <row r="1759" spans="1:11" x14ac:dyDescent="0.2">
      <c r="A1759" s="13" t="s">
        <v>2868</v>
      </c>
      <c r="B1759" s="74">
        <v>183</v>
      </c>
      <c r="C1759" s="86"/>
      <c r="D1759" s="37"/>
      <c r="E1759" s="87"/>
      <c r="F1759" s="93">
        <v>1</v>
      </c>
      <c r="G1759" s="8">
        <v>3</v>
      </c>
      <c r="H1759" s="94">
        <f t="shared" si="9"/>
        <v>1</v>
      </c>
      <c r="I1759" s="93"/>
      <c r="J1759" s="94"/>
      <c r="K1759" s="138"/>
    </row>
    <row r="1760" spans="1:11" x14ac:dyDescent="0.2">
      <c r="A1760" s="20" t="s">
        <v>682</v>
      </c>
      <c r="B1760" s="73">
        <v>26999</v>
      </c>
      <c r="C1760" s="85">
        <v>19</v>
      </c>
      <c r="D1760" s="32">
        <v>48</v>
      </c>
      <c r="E1760" s="84"/>
      <c r="F1760" s="91"/>
      <c r="H1760" s="94"/>
      <c r="I1760" s="91"/>
      <c r="J1760" s="84"/>
      <c r="K1760" s="111"/>
    </row>
    <row r="1761" spans="1:11" x14ac:dyDescent="0.2">
      <c r="A1761" s="13" t="s">
        <v>2869</v>
      </c>
      <c r="B1761" s="74">
        <v>24079</v>
      </c>
      <c r="C1761" s="86"/>
      <c r="D1761" s="37"/>
      <c r="E1761" s="87"/>
      <c r="F1761" s="93">
        <v>11</v>
      </c>
      <c r="G1761" s="8">
        <v>28</v>
      </c>
      <c r="H1761" s="94">
        <f t="shared" si="9"/>
        <v>2</v>
      </c>
      <c r="I1761" s="93"/>
      <c r="J1761" s="94"/>
      <c r="K1761" s="138"/>
    </row>
    <row r="1762" spans="1:11" x14ac:dyDescent="0.2">
      <c r="A1762" s="13" t="s">
        <v>2870</v>
      </c>
      <c r="B1762" s="74">
        <v>441</v>
      </c>
      <c r="C1762" s="86"/>
      <c r="D1762" s="37"/>
      <c r="E1762" s="87"/>
      <c r="F1762" s="93">
        <v>3</v>
      </c>
      <c r="G1762" s="8">
        <v>8</v>
      </c>
      <c r="H1762" s="94">
        <f t="shared" si="9"/>
        <v>2</v>
      </c>
      <c r="I1762" s="93"/>
      <c r="J1762" s="94"/>
      <c r="K1762" s="138"/>
    </row>
    <row r="1763" spans="1:11" x14ac:dyDescent="0.2">
      <c r="A1763" s="13" t="s">
        <v>2871</v>
      </c>
      <c r="B1763" s="74">
        <v>2186</v>
      </c>
      <c r="C1763" s="86"/>
      <c r="D1763" s="37"/>
      <c r="E1763" s="87"/>
      <c r="F1763" s="93">
        <v>5</v>
      </c>
      <c r="G1763" s="8">
        <v>13</v>
      </c>
      <c r="H1763" s="94">
        <f t="shared" si="9"/>
        <v>2</v>
      </c>
      <c r="I1763" s="93"/>
      <c r="J1763" s="94"/>
      <c r="K1763" s="138"/>
    </row>
    <row r="1764" spans="1:11" x14ac:dyDescent="0.2">
      <c r="A1764" s="13" t="s">
        <v>2872</v>
      </c>
      <c r="B1764" s="74">
        <v>293</v>
      </c>
      <c r="C1764" s="86"/>
      <c r="D1764" s="37"/>
      <c r="E1764" s="87"/>
      <c r="F1764" s="93">
        <v>3</v>
      </c>
      <c r="G1764" s="8">
        <v>8</v>
      </c>
      <c r="H1764" s="94">
        <f t="shared" si="9"/>
        <v>2</v>
      </c>
      <c r="I1764" s="93"/>
      <c r="J1764" s="94"/>
      <c r="K1764" s="138"/>
    </row>
    <row r="1765" spans="1:11" x14ac:dyDescent="0.2">
      <c r="A1765" s="20" t="s">
        <v>831</v>
      </c>
      <c r="B1765" s="73">
        <v>2832</v>
      </c>
      <c r="C1765" s="85">
        <v>2</v>
      </c>
      <c r="D1765" s="32">
        <v>5</v>
      </c>
      <c r="E1765" s="84"/>
      <c r="F1765" s="91"/>
      <c r="H1765" s="94"/>
      <c r="I1765" s="91"/>
      <c r="J1765" s="84"/>
      <c r="K1765" s="111"/>
    </row>
    <row r="1766" spans="1:11" x14ac:dyDescent="0.2">
      <c r="A1766" s="13" t="s">
        <v>2873</v>
      </c>
      <c r="B1766" s="74">
        <v>386</v>
      </c>
      <c r="C1766" s="86"/>
      <c r="D1766" s="37"/>
      <c r="E1766" s="87"/>
      <c r="F1766" s="93">
        <v>3</v>
      </c>
      <c r="G1766" s="8">
        <v>8</v>
      </c>
      <c r="H1766" s="94">
        <f t="shared" si="9"/>
        <v>2</v>
      </c>
      <c r="I1766" s="93"/>
      <c r="J1766" s="94"/>
      <c r="K1766" s="138"/>
    </row>
    <row r="1767" spans="1:11" x14ac:dyDescent="0.2">
      <c r="A1767" s="13" t="s">
        <v>2874</v>
      </c>
      <c r="B1767" s="74">
        <v>1299</v>
      </c>
      <c r="C1767" s="86"/>
      <c r="D1767" s="37"/>
      <c r="E1767" s="87"/>
      <c r="F1767" s="93">
        <v>3</v>
      </c>
      <c r="G1767" s="8">
        <v>8</v>
      </c>
      <c r="H1767" s="94">
        <f t="shared" si="9"/>
        <v>2</v>
      </c>
      <c r="I1767" s="93"/>
      <c r="J1767" s="94"/>
      <c r="K1767" s="138"/>
    </row>
    <row r="1768" spans="1:11" x14ac:dyDescent="0.2">
      <c r="A1768" s="13" t="s">
        <v>2875</v>
      </c>
      <c r="B1768" s="74">
        <v>543</v>
      </c>
      <c r="C1768" s="86"/>
      <c r="D1768" s="37"/>
      <c r="E1768" s="87"/>
      <c r="F1768" s="93">
        <v>3</v>
      </c>
      <c r="G1768" s="8">
        <v>8</v>
      </c>
      <c r="H1768" s="94">
        <f t="shared" si="9"/>
        <v>2</v>
      </c>
      <c r="I1768" s="93"/>
      <c r="J1768" s="94"/>
      <c r="K1768" s="138"/>
    </row>
    <row r="1769" spans="1:11" x14ac:dyDescent="0.2">
      <c r="A1769" s="13" t="s">
        <v>2876</v>
      </c>
      <c r="B1769" s="74">
        <v>604</v>
      </c>
      <c r="C1769" s="86"/>
      <c r="D1769" s="37"/>
      <c r="E1769" s="87"/>
      <c r="F1769" s="93">
        <v>3</v>
      </c>
      <c r="G1769" s="8">
        <v>8</v>
      </c>
      <c r="H1769" s="94">
        <f t="shared" si="9"/>
        <v>2</v>
      </c>
      <c r="I1769" s="93"/>
      <c r="J1769" s="94"/>
      <c r="K1769" s="138"/>
    </row>
    <row r="1770" spans="1:11" x14ac:dyDescent="0.2">
      <c r="A1770" s="20" t="s">
        <v>787</v>
      </c>
      <c r="B1770" s="73">
        <v>2854</v>
      </c>
      <c r="C1770" s="85">
        <v>2</v>
      </c>
      <c r="D1770" s="32">
        <v>5</v>
      </c>
      <c r="E1770" s="84"/>
      <c r="F1770" s="91"/>
      <c r="H1770" s="94"/>
      <c r="I1770" s="91"/>
      <c r="J1770" s="84"/>
      <c r="K1770" s="111"/>
    </row>
    <row r="1771" spans="1:11" x14ac:dyDescent="0.2">
      <c r="A1771" s="13" t="s">
        <v>2877</v>
      </c>
      <c r="B1771" s="74">
        <v>864</v>
      </c>
      <c r="C1771" s="86"/>
      <c r="D1771" s="37"/>
      <c r="E1771" s="87"/>
      <c r="F1771" s="93">
        <v>3</v>
      </c>
      <c r="G1771" s="8">
        <v>8</v>
      </c>
      <c r="H1771" s="94">
        <f t="shared" si="9"/>
        <v>2</v>
      </c>
      <c r="I1771" s="93"/>
      <c r="J1771" s="94"/>
      <c r="K1771" s="138"/>
    </row>
    <row r="1772" spans="1:11" x14ac:dyDescent="0.2">
      <c r="A1772" s="13" t="s">
        <v>2878</v>
      </c>
      <c r="B1772" s="74">
        <v>78</v>
      </c>
      <c r="C1772" s="86"/>
      <c r="D1772" s="37"/>
      <c r="E1772" s="87"/>
      <c r="F1772" s="93">
        <v>1</v>
      </c>
      <c r="G1772" s="8">
        <v>3</v>
      </c>
      <c r="H1772" s="94">
        <f t="shared" si="9"/>
        <v>1</v>
      </c>
      <c r="I1772" s="93"/>
      <c r="J1772" s="94"/>
      <c r="K1772" s="138"/>
    </row>
    <row r="1773" spans="1:11" x14ac:dyDescent="0.2">
      <c r="A1773" s="13" t="s">
        <v>2879</v>
      </c>
      <c r="B1773" s="74">
        <v>849</v>
      </c>
      <c r="C1773" s="86"/>
      <c r="D1773" s="37"/>
      <c r="E1773" s="87"/>
      <c r="F1773" s="93">
        <v>3</v>
      </c>
      <c r="G1773" s="8">
        <v>8</v>
      </c>
      <c r="H1773" s="94">
        <f t="shared" si="9"/>
        <v>2</v>
      </c>
      <c r="I1773" s="93"/>
      <c r="J1773" s="94"/>
      <c r="K1773" s="138"/>
    </row>
    <row r="1774" spans="1:11" x14ac:dyDescent="0.2">
      <c r="A1774" s="13" t="s">
        <v>2880</v>
      </c>
      <c r="B1774" s="74">
        <v>303</v>
      </c>
      <c r="C1774" s="86"/>
      <c r="D1774" s="37"/>
      <c r="E1774" s="87"/>
      <c r="F1774" s="93">
        <v>3</v>
      </c>
      <c r="G1774" s="8">
        <v>8</v>
      </c>
      <c r="H1774" s="94">
        <f t="shared" si="9"/>
        <v>2</v>
      </c>
      <c r="I1774" s="93"/>
      <c r="J1774" s="94"/>
      <c r="K1774" s="138"/>
    </row>
    <row r="1775" spans="1:11" x14ac:dyDescent="0.2">
      <c r="A1775" s="13" t="s">
        <v>2881</v>
      </c>
      <c r="B1775" s="74">
        <v>209</v>
      </c>
      <c r="C1775" s="86"/>
      <c r="D1775" s="37"/>
      <c r="E1775" s="87"/>
      <c r="F1775" s="93">
        <v>3</v>
      </c>
      <c r="G1775" s="8">
        <v>8</v>
      </c>
      <c r="H1775" s="94">
        <f t="shared" si="9"/>
        <v>2</v>
      </c>
      <c r="I1775" s="93"/>
      <c r="J1775" s="94"/>
      <c r="K1775" s="138"/>
    </row>
    <row r="1776" spans="1:11" x14ac:dyDescent="0.2">
      <c r="A1776" s="13" t="s">
        <v>2882</v>
      </c>
      <c r="B1776" s="74">
        <v>417</v>
      </c>
      <c r="C1776" s="86"/>
      <c r="D1776" s="37"/>
      <c r="E1776" s="87"/>
      <c r="F1776" s="93">
        <v>3</v>
      </c>
      <c r="G1776" s="8">
        <v>8</v>
      </c>
      <c r="H1776" s="94">
        <f t="shared" si="9"/>
        <v>2</v>
      </c>
      <c r="I1776" s="93"/>
      <c r="J1776" s="94"/>
      <c r="K1776" s="138"/>
    </row>
    <row r="1777" spans="1:11" x14ac:dyDescent="0.2">
      <c r="A1777" s="13" t="s">
        <v>2883</v>
      </c>
      <c r="B1777" s="74">
        <v>113</v>
      </c>
      <c r="C1777" s="86"/>
      <c r="D1777" s="37"/>
      <c r="E1777" s="87"/>
      <c r="F1777" s="93">
        <v>1</v>
      </c>
      <c r="G1777" s="8">
        <v>3</v>
      </c>
      <c r="H1777" s="94">
        <f t="shared" si="9"/>
        <v>1</v>
      </c>
      <c r="I1777" s="93"/>
      <c r="J1777" s="94"/>
      <c r="K1777" s="138"/>
    </row>
    <row r="1778" spans="1:11" x14ac:dyDescent="0.2">
      <c r="A1778" s="13" t="s">
        <v>2884</v>
      </c>
      <c r="B1778" s="74">
        <v>21</v>
      </c>
      <c r="C1778" s="86"/>
      <c r="D1778" s="37"/>
      <c r="E1778" s="87"/>
      <c r="F1778" s="93">
        <v>1</v>
      </c>
      <c r="G1778" s="8">
        <v>3</v>
      </c>
      <c r="H1778" s="94">
        <f t="shared" si="9"/>
        <v>1</v>
      </c>
      <c r="I1778" s="93"/>
      <c r="J1778" s="94"/>
      <c r="K1778" s="138"/>
    </row>
    <row r="1779" spans="1:11" x14ac:dyDescent="0.2">
      <c r="A1779" s="20" t="s">
        <v>866</v>
      </c>
      <c r="B1779" s="73">
        <v>5160</v>
      </c>
      <c r="C1779" s="85">
        <v>3</v>
      </c>
      <c r="D1779" s="32">
        <v>8</v>
      </c>
      <c r="E1779" s="84"/>
      <c r="F1779" s="91"/>
      <c r="H1779" s="94"/>
      <c r="I1779" s="91"/>
      <c r="J1779" s="84"/>
      <c r="K1779" s="111"/>
    </row>
    <row r="1780" spans="1:11" x14ac:dyDescent="0.2">
      <c r="A1780" s="13" t="s">
        <v>2309</v>
      </c>
      <c r="B1780" s="74">
        <v>1044</v>
      </c>
      <c r="C1780" s="86"/>
      <c r="D1780" s="37"/>
      <c r="E1780" s="87"/>
      <c r="F1780" s="93">
        <v>3</v>
      </c>
      <c r="G1780" s="8">
        <v>8</v>
      </c>
      <c r="H1780" s="94">
        <f t="shared" si="9"/>
        <v>2</v>
      </c>
      <c r="I1780" s="93"/>
      <c r="J1780" s="94"/>
      <c r="K1780" s="138"/>
    </row>
    <row r="1781" spans="1:11" x14ac:dyDescent="0.2">
      <c r="A1781" s="13" t="s">
        <v>2756</v>
      </c>
      <c r="B1781" s="74">
        <v>934</v>
      </c>
      <c r="C1781" s="86"/>
      <c r="D1781" s="37"/>
      <c r="E1781" s="87"/>
      <c r="F1781" s="93">
        <v>3</v>
      </c>
      <c r="G1781" s="8">
        <v>8</v>
      </c>
      <c r="H1781" s="94">
        <f t="shared" si="9"/>
        <v>2</v>
      </c>
      <c r="I1781" s="93"/>
      <c r="J1781" s="94"/>
      <c r="K1781" s="138"/>
    </row>
    <row r="1782" spans="1:11" x14ac:dyDescent="0.2">
      <c r="A1782" s="13" t="s">
        <v>2885</v>
      </c>
      <c r="B1782" s="74">
        <v>513</v>
      </c>
      <c r="C1782" s="86"/>
      <c r="D1782" s="37"/>
      <c r="E1782" s="87"/>
      <c r="F1782" s="93">
        <v>3</v>
      </c>
      <c r="G1782" s="8">
        <v>8</v>
      </c>
      <c r="H1782" s="94">
        <f t="shared" si="9"/>
        <v>2</v>
      </c>
      <c r="I1782" s="93"/>
      <c r="J1782" s="94"/>
      <c r="K1782" s="138"/>
    </row>
    <row r="1783" spans="1:11" x14ac:dyDescent="0.2">
      <c r="A1783" s="13" t="s">
        <v>2886</v>
      </c>
      <c r="B1783" s="74">
        <v>775</v>
      </c>
      <c r="C1783" s="86"/>
      <c r="D1783" s="37"/>
      <c r="E1783" s="87"/>
      <c r="F1783" s="93">
        <v>3</v>
      </c>
      <c r="G1783" s="8">
        <v>8</v>
      </c>
      <c r="H1783" s="94">
        <f t="shared" si="9"/>
        <v>2</v>
      </c>
      <c r="I1783" s="93"/>
      <c r="J1783" s="94"/>
      <c r="K1783" s="138"/>
    </row>
    <row r="1784" spans="1:11" x14ac:dyDescent="0.2">
      <c r="A1784" s="13" t="s">
        <v>2887</v>
      </c>
      <c r="B1784" s="74">
        <v>564</v>
      </c>
      <c r="C1784" s="86"/>
      <c r="D1784" s="37"/>
      <c r="E1784" s="87"/>
      <c r="F1784" s="93">
        <v>3</v>
      </c>
      <c r="G1784" s="8">
        <v>8</v>
      </c>
      <c r="H1784" s="94">
        <f t="shared" si="9"/>
        <v>2</v>
      </c>
      <c r="I1784" s="93"/>
      <c r="J1784" s="94"/>
      <c r="K1784" s="138"/>
    </row>
    <row r="1785" spans="1:11" x14ac:dyDescent="0.2">
      <c r="A1785" s="13" t="s">
        <v>2888</v>
      </c>
      <c r="B1785" s="74">
        <v>1330</v>
      </c>
      <c r="C1785" s="86"/>
      <c r="D1785" s="37"/>
      <c r="E1785" s="87"/>
      <c r="F1785" s="93">
        <v>3</v>
      </c>
      <c r="G1785" s="8">
        <v>8</v>
      </c>
      <c r="H1785" s="94">
        <f t="shared" si="9"/>
        <v>2</v>
      </c>
      <c r="I1785" s="93"/>
      <c r="J1785" s="94"/>
      <c r="K1785" s="138"/>
    </row>
    <row r="1786" spans="1:11" ht="47.25" x14ac:dyDescent="0.2">
      <c r="A1786" s="22" t="s">
        <v>1324</v>
      </c>
      <c r="B1786" s="73">
        <v>5278</v>
      </c>
      <c r="C1786" s="85">
        <v>19</v>
      </c>
      <c r="D1786" s="32">
        <f>SUM(D1787:D1798)</f>
        <v>48</v>
      </c>
      <c r="E1786" s="84">
        <v>3</v>
      </c>
      <c r="F1786" s="91">
        <f>SUM(F1788:F1805)</f>
        <v>42</v>
      </c>
      <c r="G1786" s="24">
        <f>SUM(G1788:G1805)</f>
        <v>113</v>
      </c>
      <c r="H1786" s="94"/>
      <c r="I1786" s="99">
        <f>(C1786+F1786+1-F1795-F1797-F1799)*0.4</f>
        <v>23.6</v>
      </c>
      <c r="J1786" s="99">
        <f>(D1786+G1786+1-G1795-G1797-G1799)*0.4</f>
        <v>61.2</v>
      </c>
      <c r="K1786" s="115">
        <f>16*0.6</f>
        <v>9.6</v>
      </c>
    </row>
    <row r="1787" spans="1:11" ht="31.5" x14ac:dyDescent="0.2">
      <c r="A1787" s="20" t="s">
        <v>848</v>
      </c>
      <c r="B1787" s="73">
        <v>1978</v>
      </c>
      <c r="C1787" s="85">
        <v>7</v>
      </c>
      <c r="D1787" s="32">
        <v>18</v>
      </c>
      <c r="E1787" s="84"/>
      <c r="F1787" s="91"/>
      <c r="H1787" s="94"/>
      <c r="I1787" s="91"/>
      <c r="J1787" s="84"/>
      <c r="K1787" s="111"/>
    </row>
    <row r="1788" spans="1:11" x14ac:dyDescent="0.2">
      <c r="A1788" s="13" t="s">
        <v>2889</v>
      </c>
      <c r="B1788" s="74">
        <v>240</v>
      </c>
      <c r="C1788" s="86"/>
      <c r="D1788" s="37"/>
      <c r="E1788" s="87"/>
      <c r="F1788" s="93">
        <v>3</v>
      </c>
      <c r="G1788" s="8">
        <v>8</v>
      </c>
      <c r="H1788" s="94">
        <f t="shared" si="9"/>
        <v>2</v>
      </c>
      <c r="I1788" s="93"/>
      <c r="J1788" s="94"/>
      <c r="K1788" s="138"/>
    </row>
    <row r="1789" spans="1:11" x14ac:dyDescent="0.2">
      <c r="A1789" s="13" t="s">
        <v>2890</v>
      </c>
      <c r="B1789" s="74">
        <v>497</v>
      </c>
      <c r="C1789" s="86"/>
      <c r="D1789" s="37"/>
      <c r="E1789" s="87"/>
      <c r="F1789" s="93">
        <v>3</v>
      </c>
      <c r="G1789" s="8">
        <v>8</v>
      </c>
      <c r="H1789" s="94">
        <f t="shared" si="9"/>
        <v>2</v>
      </c>
      <c r="I1789" s="93"/>
      <c r="J1789" s="94"/>
      <c r="K1789" s="138"/>
    </row>
    <row r="1790" spans="1:11" x14ac:dyDescent="0.2">
      <c r="A1790" s="13" t="s">
        <v>1990</v>
      </c>
      <c r="B1790" s="74">
        <v>481</v>
      </c>
      <c r="C1790" s="86"/>
      <c r="D1790" s="37"/>
      <c r="E1790" s="87"/>
      <c r="F1790" s="93">
        <v>3</v>
      </c>
      <c r="G1790" s="8">
        <v>8</v>
      </c>
      <c r="H1790" s="94">
        <f t="shared" si="9"/>
        <v>2</v>
      </c>
      <c r="I1790" s="93"/>
      <c r="J1790" s="94"/>
      <c r="K1790" s="138"/>
    </row>
    <row r="1791" spans="1:11" x14ac:dyDescent="0.2">
      <c r="A1791" s="13" t="s">
        <v>2891</v>
      </c>
      <c r="B1791" s="74">
        <v>418</v>
      </c>
      <c r="C1791" s="86"/>
      <c r="D1791" s="37"/>
      <c r="E1791" s="87"/>
      <c r="F1791" s="93">
        <v>3</v>
      </c>
      <c r="G1791" s="8">
        <v>8</v>
      </c>
      <c r="H1791" s="94">
        <f t="shared" si="9"/>
        <v>2</v>
      </c>
      <c r="I1791" s="93"/>
      <c r="J1791" s="94"/>
      <c r="K1791" s="138"/>
    </row>
    <row r="1792" spans="1:11" x14ac:dyDescent="0.2">
      <c r="A1792" s="13" t="s">
        <v>2892</v>
      </c>
      <c r="B1792" s="74">
        <v>342</v>
      </c>
      <c r="C1792" s="86"/>
      <c r="D1792" s="37"/>
      <c r="E1792" s="87"/>
      <c r="F1792" s="93">
        <v>3</v>
      </c>
      <c r="G1792" s="8">
        <v>8</v>
      </c>
      <c r="H1792" s="94">
        <f t="shared" si="9"/>
        <v>2</v>
      </c>
      <c r="I1792" s="93"/>
      <c r="J1792" s="94"/>
      <c r="K1792" s="138"/>
    </row>
    <row r="1793" spans="1:11" x14ac:dyDescent="0.2">
      <c r="A1793" s="20" t="s">
        <v>227</v>
      </c>
      <c r="B1793" s="73">
        <v>1052</v>
      </c>
      <c r="C1793" s="85">
        <v>4</v>
      </c>
      <c r="D1793" s="32">
        <v>10</v>
      </c>
      <c r="E1793" s="84"/>
      <c r="F1793" s="91"/>
      <c r="H1793" s="94"/>
      <c r="I1793" s="91"/>
      <c r="J1793" s="84"/>
      <c r="K1793" s="111"/>
    </row>
    <row r="1794" spans="1:11" x14ac:dyDescent="0.2">
      <c r="A1794" s="13" t="s">
        <v>2893</v>
      </c>
      <c r="B1794" s="74">
        <v>453</v>
      </c>
      <c r="C1794" s="86"/>
      <c r="D1794" s="37"/>
      <c r="E1794" s="87"/>
      <c r="F1794" s="93">
        <v>3</v>
      </c>
      <c r="G1794" s="8">
        <v>8</v>
      </c>
      <c r="H1794" s="94">
        <f t="shared" si="9"/>
        <v>2</v>
      </c>
      <c r="I1794" s="93"/>
      <c r="J1794" s="94"/>
      <c r="K1794" s="138"/>
    </row>
    <row r="1795" spans="1:11" x14ac:dyDescent="0.2">
      <c r="A1795" s="13" t="s">
        <v>2894</v>
      </c>
      <c r="B1795" s="74">
        <v>199</v>
      </c>
      <c r="C1795" s="86"/>
      <c r="D1795" s="37"/>
      <c r="E1795" s="87"/>
      <c r="F1795" s="93">
        <v>1</v>
      </c>
      <c r="G1795" s="8">
        <v>3</v>
      </c>
      <c r="H1795" s="94">
        <f t="shared" si="9"/>
        <v>1</v>
      </c>
      <c r="I1795" s="93"/>
      <c r="J1795" s="94"/>
      <c r="K1795" s="138"/>
    </row>
    <row r="1796" spans="1:11" x14ac:dyDescent="0.2">
      <c r="A1796" s="13" t="s">
        <v>2895</v>
      </c>
      <c r="B1796" s="74">
        <v>294</v>
      </c>
      <c r="C1796" s="86"/>
      <c r="D1796" s="37"/>
      <c r="E1796" s="87"/>
      <c r="F1796" s="93">
        <v>3</v>
      </c>
      <c r="G1796" s="8">
        <v>8</v>
      </c>
      <c r="H1796" s="94">
        <f t="shared" si="9"/>
        <v>2</v>
      </c>
      <c r="I1796" s="93"/>
      <c r="J1796" s="94"/>
      <c r="K1796" s="138"/>
    </row>
    <row r="1797" spans="1:11" x14ac:dyDescent="0.2">
      <c r="A1797" s="13" t="s">
        <v>2896</v>
      </c>
      <c r="B1797" s="74">
        <v>106</v>
      </c>
      <c r="C1797" s="86"/>
      <c r="D1797" s="37"/>
      <c r="E1797" s="87"/>
      <c r="F1797" s="93">
        <v>1</v>
      </c>
      <c r="G1797" s="8">
        <v>3</v>
      </c>
      <c r="H1797" s="94">
        <f t="shared" si="9"/>
        <v>1</v>
      </c>
      <c r="I1797" s="93"/>
      <c r="J1797" s="94"/>
      <c r="K1797" s="138"/>
    </row>
    <row r="1798" spans="1:11" x14ac:dyDescent="0.2">
      <c r="A1798" s="20" t="s">
        <v>228</v>
      </c>
      <c r="B1798" s="73">
        <v>2248</v>
      </c>
      <c r="C1798" s="85">
        <v>8</v>
      </c>
      <c r="D1798" s="32">
        <v>20</v>
      </c>
      <c r="E1798" s="84"/>
      <c r="F1798" s="91"/>
      <c r="H1798" s="94"/>
      <c r="I1798" s="91"/>
      <c r="J1798" s="84"/>
      <c r="K1798" s="111"/>
    </row>
    <row r="1799" spans="1:11" x14ac:dyDescent="0.2">
      <c r="A1799" s="13" t="s">
        <v>2897</v>
      </c>
      <c r="B1799" s="74">
        <v>195</v>
      </c>
      <c r="C1799" s="86"/>
      <c r="D1799" s="37"/>
      <c r="E1799" s="87"/>
      <c r="F1799" s="93">
        <v>1</v>
      </c>
      <c r="G1799" s="8">
        <v>3</v>
      </c>
      <c r="H1799" s="94">
        <f t="shared" si="9"/>
        <v>1</v>
      </c>
      <c r="I1799" s="93"/>
      <c r="J1799" s="94"/>
      <c r="K1799" s="138"/>
    </row>
    <row r="1800" spans="1:11" x14ac:dyDescent="0.2">
      <c r="A1800" s="13" t="s">
        <v>2768</v>
      </c>
      <c r="B1800" s="74">
        <v>223</v>
      </c>
      <c r="C1800" s="86"/>
      <c r="D1800" s="37"/>
      <c r="E1800" s="87"/>
      <c r="F1800" s="93">
        <v>3</v>
      </c>
      <c r="G1800" s="8">
        <v>8</v>
      </c>
      <c r="H1800" s="94">
        <f t="shared" si="9"/>
        <v>2</v>
      </c>
      <c r="I1800" s="93"/>
      <c r="J1800" s="94"/>
      <c r="K1800" s="138"/>
    </row>
    <row r="1801" spans="1:11" x14ac:dyDescent="0.2">
      <c r="A1801" s="13" t="s">
        <v>2010</v>
      </c>
      <c r="B1801" s="74">
        <v>356</v>
      </c>
      <c r="C1801" s="86"/>
      <c r="D1801" s="37"/>
      <c r="E1801" s="87"/>
      <c r="F1801" s="93">
        <v>3</v>
      </c>
      <c r="G1801" s="8">
        <v>8</v>
      </c>
      <c r="H1801" s="94">
        <f t="shared" si="9"/>
        <v>2</v>
      </c>
      <c r="I1801" s="93"/>
      <c r="J1801" s="94"/>
      <c r="K1801" s="138"/>
    </row>
    <row r="1802" spans="1:11" x14ac:dyDescent="0.2">
      <c r="A1802" s="13" t="s">
        <v>2898</v>
      </c>
      <c r="B1802" s="74">
        <v>257</v>
      </c>
      <c r="C1802" s="86"/>
      <c r="D1802" s="37"/>
      <c r="E1802" s="87"/>
      <c r="F1802" s="93">
        <v>3</v>
      </c>
      <c r="G1802" s="8">
        <v>8</v>
      </c>
      <c r="H1802" s="94">
        <f t="shared" si="9"/>
        <v>2</v>
      </c>
      <c r="I1802" s="93"/>
      <c r="J1802" s="94"/>
      <c r="K1802" s="138"/>
    </row>
    <row r="1803" spans="1:11" x14ac:dyDescent="0.2">
      <c r="A1803" s="13" t="s">
        <v>2899</v>
      </c>
      <c r="B1803" s="74">
        <v>399</v>
      </c>
      <c r="C1803" s="86"/>
      <c r="D1803" s="37"/>
      <c r="E1803" s="87"/>
      <c r="F1803" s="93">
        <v>3</v>
      </c>
      <c r="G1803" s="8">
        <v>8</v>
      </c>
      <c r="H1803" s="94">
        <f t="shared" si="9"/>
        <v>2</v>
      </c>
      <c r="I1803" s="93"/>
      <c r="J1803" s="94"/>
      <c r="K1803" s="138"/>
    </row>
    <row r="1804" spans="1:11" x14ac:dyDescent="0.2">
      <c r="A1804" s="13" t="s">
        <v>2900</v>
      </c>
      <c r="B1804" s="74">
        <v>238</v>
      </c>
      <c r="C1804" s="86"/>
      <c r="D1804" s="37"/>
      <c r="E1804" s="87"/>
      <c r="F1804" s="93">
        <v>3</v>
      </c>
      <c r="G1804" s="8">
        <v>8</v>
      </c>
      <c r="H1804" s="94">
        <f t="shared" si="9"/>
        <v>2</v>
      </c>
      <c r="I1804" s="93"/>
      <c r="J1804" s="94"/>
      <c r="K1804" s="138"/>
    </row>
    <row r="1805" spans="1:11" x14ac:dyDescent="0.2">
      <c r="A1805" s="13" t="s">
        <v>1803</v>
      </c>
      <c r="B1805" s="74">
        <v>580</v>
      </c>
      <c r="C1805" s="86"/>
      <c r="D1805" s="37"/>
      <c r="E1805" s="87"/>
      <c r="F1805" s="93">
        <v>3</v>
      </c>
      <c r="G1805" s="8">
        <v>8</v>
      </c>
      <c r="H1805" s="94">
        <f t="shared" si="9"/>
        <v>2</v>
      </c>
      <c r="I1805" s="93"/>
      <c r="J1805" s="94"/>
      <c r="K1805" s="138"/>
    </row>
    <row r="1806" spans="1:11" ht="31.5" x14ac:dyDescent="0.2">
      <c r="A1806" s="22" t="s">
        <v>45</v>
      </c>
      <c r="B1806" s="73">
        <v>5498</v>
      </c>
      <c r="C1806" s="85">
        <v>19</v>
      </c>
      <c r="D1806" s="36">
        <f>SUM(D1807:D1831)</f>
        <v>49</v>
      </c>
      <c r="E1806" s="88">
        <v>3</v>
      </c>
      <c r="F1806" s="91">
        <f>SUM(F1808:F1832)</f>
        <v>48</v>
      </c>
      <c r="G1806" s="24">
        <f>SUM(G1808:G1832)</f>
        <v>131</v>
      </c>
      <c r="H1806" s="94"/>
      <c r="I1806" s="99">
        <f>(C1806+F1806+1-F1811-F1812-F1813-F1814-F1818-F1820-F1822-F1823-F1826)*0.4</f>
        <v>23.6</v>
      </c>
      <c r="J1806" s="99">
        <f>(D1806+G1806+1-G1811-G1812-G1813-G1814-G1818-G1820-G1822-G1823-G1826)*0.4</f>
        <v>61.6</v>
      </c>
      <c r="K1806" s="115">
        <f>22*0.6</f>
        <v>13.2</v>
      </c>
    </row>
    <row r="1807" spans="1:11" x14ac:dyDescent="0.2">
      <c r="A1807" s="20" t="s">
        <v>832</v>
      </c>
      <c r="B1807" s="73">
        <v>1860</v>
      </c>
      <c r="C1807" s="85">
        <v>6</v>
      </c>
      <c r="D1807" s="32">
        <v>15</v>
      </c>
      <c r="E1807" s="84"/>
      <c r="F1807" s="91"/>
      <c r="H1807" s="94"/>
      <c r="I1807" s="91"/>
      <c r="J1807" s="84"/>
      <c r="K1807" s="111"/>
    </row>
    <row r="1808" spans="1:11" x14ac:dyDescent="0.2">
      <c r="A1808" s="13" t="s">
        <v>2901</v>
      </c>
      <c r="B1808" s="74">
        <v>449</v>
      </c>
      <c r="C1808" s="86"/>
      <c r="D1808" s="37"/>
      <c r="E1808" s="87"/>
      <c r="F1808" s="93">
        <v>3</v>
      </c>
      <c r="G1808" s="8">
        <v>8</v>
      </c>
      <c r="H1808" s="94">
        <f t="shared" si="9"/>
        <v>2</v>
      </c>
      <c r="I1808" s="93"/>
      <c r="J1808" s="94"/>
      <c r="K1808" s="138"/>
    </row>
    <row r="1809" spans="1:11" x14ac:dyDescent="0.2">
      <c r="A1809" s="13" t="s">
        <v>2902</v>
      </c>
      <c r="B1809" s="74">
        <v>271</v>
      </c>
      <c r="C1809" s="86"/>
      <c r="D1809" s="37"/>
      <c r="E1809" s="87"/>
      <c r="F1809" s="93">
        <v>3</v>
      </c>
      <c r="G1809" s="8">
        <v>8</v>
      </c>
      <c r="H1809" s="94">
        <f t="shared" si="9"/>
        <v>2</v>
      </c>
      <c r="I1809" s="93"/>
      <c r="J1809" s="94"/>
      <c r="K1809" s="138"/>
    </row>
    <row r="1810" spans="1:11" x14ac:dyDescent="0.2">
      <c r="A1810" s="13" t="s">
        <v>2903</v>
      </c>
      <c r="B1810" s="74">
        <v>314</v>
      </c>
      <c r="C1810" s="86"/>
      <c r="D1810" s="37"/>
      <c r="E1810" s="87"/>
      <c r="F1810" s="93">
        <v>3</v>
      </c>
      <c r="G1810" s="8">
        <v>8</v>
      </c>
      <c r="H1810" s="94">
        <f t="shared" si="9"/>
        <v>2</v>
      </c>
      <c r="I1810" s="93"/>
      <c r="J1810" s="94"/>
      <c r="K1810" s="138"/>
    </row>
    <row r="1811" spans="1:11" x14ac:dyDescent="0.2">
      <c r="A1811" s="13" t="s">
        <v>2904</v>
      </c>
      <c r="B1811" s="74">
        <v>76</v>
      </c>
      <c r="C1811" s="86"/>
      <c r="D1811" s="37"/>
      <c r="E1811" s="87"/>
      <c r="F1811" s="93">
        <v>1</v>
      </c>
      <c r="G1811" s="8">
        <v>3</v>
      </c>
      <c r="H1811" s="94">
        <f t="shared" si="9"/>
        <v>1</v>
      </c>
      <c r="I1811" s="93"/>
      <c r="J1811" s="94"/>
      <c r="K1811" s="138"/>
    </row>
    <row r="1812" spans="1:11" x14ac:dyDescent="0.2">
      <c r="A1812" s="13" t="s">
        <v>2905</v>
      </c>
      <c r="B1812" s="74">
        <v>191</v>
      </c>
      <c r="C1812" s="86"/>
      <c r="D1812" s="37"/>
      <c r="E1812" s="87"/>
      <c r="F1812" s="93">
        <v>1</v>
      </c>
      <c r="G1812" s="8">
        <v>3</v>
      </c>
      <c r="H1812" s="94">
        <f t="shared" si="9"/>
        <v>1</v>
      </c>
      <c r="I1812" s="93"/>
      <c r="J1812" s="94"/>
      <c r="K1812" s="138"/>
    </row>
    <row r="1813" spans="1:11" x14ac:dyDescent="0.2">
      <c r="A1813" s="13" t="s">
        <v>2906</v>
      </c>
      <c r="B1813" s="74">
        <v>159</v>
      </c>
      <c r="C1813" s="86"/>
      <c r="D1813" s="37"/>
      <c r="E1813" s="87"/>
      <c r="F1813" s="93">
        <v>1</v>
      </c>
      <c r="G1813" s="8">
        <v>3</v>
      </c>
      <c r="H1813" s="94">
        <f t="shared" si="9"/>
        <v>1</v>
      </c>
      <c r="I1813" s="93"/>
      <c r="J1813" s="94"/>
      <c r="K1813" s="138"/>
    </row>
    <row r="1814" spans="1:11" x14ac:dyDescent="0.2">
      <c r="A1814" s="13" t="s">
        <v>2907</v>
      </c>
      <c r="B1814" s="74">
        <v>163</v>
      </c>
      <c r="C1814" s="86"/>
      <c r="D1814" s="37"/>
      <c r="E1814" s="87"/>
      <c r="F1814" s="93">
        <v>1</v>
      </c>
      <c r="G1814" s="8">
        <v>3</v>
      </c>
      <c r="H1814" s="94">
        <f t="shared" si="9"/>
        <v>1</v>
      </c>
      <c r="I1814" s="93"/>
      <c r="J1814" s="94"/>
      <c r="K1814" s="138"/>
    </row>
    <row r="1815" spans="1:11" x14ac:dyDescent="0.2">
      <c r="A1815" s="13" t="s">
        <v>2908</v>
      </c>
      <c r="B1815" s="74">
        <v>237</v>
      </c>
      <c r="C1815" s="86"/>
      <c r="D1815" s="37"/>
      <c r="E1815" s="87"/>
      <c r="F1815" s="93">
        <v>3</v>
      </c>
      <c r="G1815" s="8">
        <v>8</v>
      </c>
      <c r="H1815" s="94">
        <f t="shared" si="9"/>
        <v>2</v>
      </c>
      <c r="I1815" s="93"/>
      <c r="J1815" s="94"/>
      <c r="K1815" s="138"/>
    </row>
    <row r="1816" spans="1:11" x14ac:dyDescent="0.2">
      <c r="A1816" s="20" t="s">
        <v>1074</v>
      </c>
      <c r="B1816" s="73">
        <v>3026</v>
      </c>
      <c r="C1816" s="85">
        <v>11</v>
      </c>
      <c r="D1816" s="32">
        <v>28</v>
      </c>
      <c r="E1816" s="84"/>
      <c r="F1816" s="91"/>
      <c r="H1816" s="94"/>
      <c r="I1816" s="91"/>
      <c r="J1816" s="84"/>
      <c r="K1816" s="111"/>
    </row>
    <row r="1817" spans="1:11" x14ac:dyDescent="0.2">
      <c r="A1817" s="13" t="s">
        <v>2909</v>
      </c>
      <c r="B1817" s="74">
        <v>442</v>
      </c>
      <c r="C1817" s="86"/>
      <c r="D1817" s="37"/>
      <c r="E1817" s="87"/>
      <c r="F1817" s="93">
        <v>3</v>
      </c>
      <c r="G1817" s="8">
        <v>8</v>
      </c>
      <c r="H1817" s="94">
        <f t="shared" ref="H1817:H1879" si="10">IF(F1817=1,1,2)</f>
        <v>2</v>
      </c>
      <c r="I1817" s="93"/>
      <c r="J1817" s="94"/>
      <c r="K1817" s="138"/>
    </row>
    <row r="1818" spans="1:11" x14ac:dyDescent="0.2">
      <c r="A1818" s="13" t="s">
        <v>2910</v>
      </c>
      <c r="B1818" s="74">
        <v>126</v>
      </c>
      <c r="C1818" s="86"/>
      <c r="D1818" s="37"/>
      <c r="E1818" s="87"/>
      <c r="F1818" s="93">
        <v>1</v>
      </c>
      <c r="G1818" s="8">
        <v>3</v>
      </c>
      <c r="H1818" s="94">
        <f t="shared" si="10"/>
        <v>1</v>
      </c>
      <c r="I1818" s="93"/>
      <c r="J1818" s="94"/>
      <c r="K1818" s="138"/>
    </row>
    <row r="1819" spans="1:11" x14ac:dyDescent="0.2">
      <c r="A1819" s="13" t="s">
        <v>2911</v>
      </c>
      <c r="B1819" s="74">
        <v>466</v>
      </c>
      <c r="C1819" s="86"/>
      <c r="D1819" s="37"/>
      <c r="E1819" s="87"/>
      <c r="F1819" s="93">
        <v>3</v>
      </c>
      <c r="G1819" s="8">
        <v>8</v>
      </c>
      <c r="H1819" s="94">
        <f t="shared" si="10"/>
        <v>2</v>
      </c>
      <c r="I1819" s="93"/>
      <c r="J1819" s="94"/>
      <c r="K1819" s="138"/>
    </row>
    <row r="1820" spans="1:11" x14ac:dyDescent="0.2">
      <c r="A1820" s="13" t="s">
        <v>2912</v>
      </c>
      <c r="B1820" s="74">
        <v>97</v>
      </c>
      <c r="C1820" s="86"/>
      <c r="D1820" s="37"/>
      <c r="E1820" s="87"/>
      <c r="F1820" s="93">
        <v>1</v>
      </c>
      <c r="G1820" s="8">
        <v>3</v>
      </c>
      <c r="H1820" s="94">
        <f t="shared" si="10"/>
        <v>1</v>
      </c>
      <c r="I1820" s="93"/>
      <c r="J1820" s="94"/>
      <c r="K1820" s="138"/>
    </row>
    <row r="1821" spans="1:11" x14ac:dyDescent="0.2">
      <c r="A1821" s="13" t="s">
        <v>2913</v>
      </c>
      <c r="B1821" s="74">
        <v>289</v>
      </c>
      <c r="C1821" s="86"/>
      <c r="D1821" s="37"/>
      <c r="E1821" s="87"/>
      <c r="F1821" s="93">
        <v>3</v>
      </c>
      <c r="G1821" s="8">
        <v>8</v>
      </c>
      <c r="H1821" s="94">
        <f t="shared" si="10"/>
        <v>2</v>
      </c>
      <c r="I1821" s="93"/>
      <c r="J1821" s="94"/>
      <c r="K1821" s="138"/>
    </row>
    <row r="1822" spans="1:11" x14ac:dyDescent="0.2">
      <c r="A1822" s="13" t="s">
        <v>2914</v>
      </c>
      <c r="B1822" s="74">
        <v>82</v>
      </c>
      <c r="C1822" s="86"/>
      <c r="D1822" s="37"/>
      <c r="E1822" s="87"/>
      <c r="F1822" s="93">
        <v>1</v>
      </c>
      <c r="G1822" s="8">
        <v>3</v>
      </c>
      <c r="H1822" s="94">
        <f t="shared" si="10"/>
        <v>1</v>
      </c>
      <c r="I1822" s="93"/>
      <c r="J1822" s="94"/>
      <c r="K1822" s="138"/>
    </row>
    <row r="1823" spans="1:11" x14ac:dyDescent="0.2">
      <c r="A1823" s="13" t="s">
        <v>2915</v>
      </c>
      <c r="B1823" s="74">
        <v>51</v>
      </c>
      <c r="C1823" s="86"/>
      <c r="D1823" s="37"/>
      <c r="E1823" s="87"/>
      <c r="F1823" s="93">
        <v>1</v>
      </c>
      <c r="G1823" s="8">
        <v>3</v>
      </c>
      <c r="H1823" s="94">
        <f t="shared" si="10"/>
        <v>1</v>
      </c>
      <c r="I1823" s="93"/>
      <c r="J1823" s="94"/>
      <c r="K1823" s="138"/>
    </row>
    <row r="1824" spans="1:11" x14ac:dyDescent="0.2">
      <c r="A1824" s="13" t="s">
        <v>2179</v>
      </c>
      <c r="B1824" s="74">
        <v>227</v>
      </c>
      <c r="C1824" s="86"/>
      <c r="D1824" s="37"/>
      <c r="E1824" s="87"/>
      <c r="F1824" s="93">
        <v>3</v>
      </c>
      <c r="G1824" s="8">
        <v>8</v>
      </c>
      <c r="H1824" s="94">
        <f t="shared" si="10"/>
        <v>2</v>
      </c>
      <c r="I1824" s="93"/>
      <c r="J1824" s="94"/>
      <c r="K1824" s="138"/>
    </row>
    <row r="1825" spans="1:11" x14ac:dyDescent="0.2">
      <c r="A1825" s="13" t="s">
        <v>1364</v>
      </c>
      <c r="B1825" s="74">
        <v>404</v>
      </c>
      <c r="C1825" s="86"/>
      <c r="D1825" s="37"/>
      <c r="E1825" s="87"/>
      <c r="F1825" s="93">
        <v>3</v>
      </c>
      <c r="G1825" s="8">
        <v>8</v>
      </c>
      <c r="H1825" s="94">
        <f t="shared" si="10"/>
        <v>2</v>
      </c>
      <c r="I1825" s="93"/>
      <c r="J1825" s="94"/>
      <c r="K1825" s="138"/>
    </row>
    <row r="1826" spans="1:11" x14ac:dyDescent="0.2">
      <c r="A1826" s="13" t="s">
        <v>2916</v>
      </c>
      <c r="B1826" s="74">
        <v>139</v>
      </c>
      <c r="C1826" s="86"/>
      <c r="D1826" s="37"/>
      <c r="E1826" s="87"/>
      <c r="F1826" s="93">
        <v>1</v>
      </c>
      <c r="G1826" s="8">
        <v>3</v>
      </c>
      <c r="H1826" s="94">
        <f t="shared" si="10"/>
        <v>1</v>
      </c>
      <c r="I1826" s="93"/>
      <c r="J1826" s="94"/>
      <c r="K1826" s="138"/>
    </row>
    <row r="1827" spans="1:11" x14ac:dyDescent="0.2">
      <c r="A1827" s="13" t="s">
        <v>2917</v>
      </c>
      <c r="B1827" s="74">
        <v>415</v>
      </c>
      <c r="C1827" s="86"/>
      <c r="D1827" s="37"/>
      <c r="E1827" s="87"/>
      <c r="F1827" s="93">
        <v>3</v>
      </c>
      <c r="G1827" s="8">
        <v>8</v>
      </c>
      <c r="H1827" s="94">
        <f t="shared" si="10"/>
        <v>2</v>
      </c>
      <c r="I1827" s="93"/>
      <c r="J1827" s="94"/>
      <c r="K1827" s="138"/>
    </row>
    <row r="1828" spans="1:11" x14ac:dyDescent="0.2">
      <c r="A1828" s="13" t="s">
        <v>2918</v>
      </c>
      <c r="B1828" s="74">
        <v>288</v>
      </c>
      <c r="C1828" s="86"/>
      <c r="D1828" s="37"/>
      <c r="E1828" s="87"/>
      <c r="F1828" s="93">
        <v>3</v>
      </c>
      <c r="G1828" s="8">
        <v>8</v>
      </c>
      <c r="H1828" s="94">
        <f t="shared" si="10"/>
        <v>2</v>
      </c>
      <c r="I1828" s="93"/>
      <c r="J1828" s="94"/>
      <c r="K1828" s="138"/>
    </row>
    <row r="1829" spans="1:11" x14ac:dyDescent="0.2">
      <c r="A1829" s="20" t="s">
        <v>9</v>
      </c>
      <c r="B1829" s="73">
        <v>348</v>
      </c>
      <c r="C1829" s="85">
        <v>1</v>
      </c>
      <c r="D1829" s="32">
        <v>3</v>
      </c>
      <c r="E1829" s="84"/>
      <c r="F1829" s="91"/>
      <c r="H1829" s="94"/>
      <c r="I1829" s="91"/>
      <c r="J1829" s="84"/>
      <c r="K1829" s="111"/>
    </row>
    <row r="1830" spans="1:11" x14ac:dyDescent="0.2">
      <c r="A1830" s="13" t="s">
        <v>2919</v>
      </c>
      <c r="B1830" s="74">
        <v>348</v>
      </c>
      <c r="C1830" s="86"/>
      <c r="D1830" s="37"/>
      <c r="E1830" s="87"/>
      <c r="F1830" s="93">
        <v>3</v>
      </c>
      <c r="G1830" s="8">
        <v>8</v>
      </c>
      <c r="H1830" s="94">
        <f t="shared" si="10"/>
        <v>2</v>
      </c>
      <c r="I1830" s="93"/>
      <c r="J1830" s="94"/>
      <c r="K1830" s="138"/>
    </row>
    <row r="1831" spans="1:11" x14ac:dyDescent="0.2">
      <c r="A1831" s="20" t="s">
        <v>681</v>
      </c>
      <c r="B1831" s="73">
        <v>264</v>
      </c>
      <c r="C1831" s="85">
        <v>1</v>
      </c>
      <c r="D1831" s="32">
        <v>3</v>
      </c>
      <c r="E1831" s="84"/>
      <c r="F1831" s="91"/>
      <c r="H1831" s="94"/>
      <c r="I1831" s="91"/>
      <c r="J1831" s="84"/>
      <c r="K1831" s="111"/>
    </row>
    <row r="1832" spans="1:11" x14ac:dyDescent="0.2">
      <c r="A1832" s="13" t="s">
        <v>2920</v>
      </c>
      <c r="B1832" s="74">
        <v>264</v>
      </c>
      <c r="C1832" s="86"/>
      <c r="D1832" s="37"/>
      <c r="E1832" s="87"/>
      <c r="F1832" s="93">
        <v>3</v>
      </c>
      <c r="G1832" s="8">
        <v>8</v>
      </c>
      <c r="H1832" s="94">
        <f t="shared" si="10"/>
        <v>2</v>
      </c>
      <c r="I1832" s="93"/>
      <c r="J1832" s="94"/>
      <c r="K1832" s="138"/>
    </row>
    <row r="1833" spans="1:11" ht="31.5" x14ac:dyDescent="0.2">
      <c r="A1833" s="22" t="s">
        <v>32</v>
      </c>
      <c r="B1833" s="73">
        <v>11356</v>
      </c>
      <c r="C1833" s="85">
        <v>25</v>
      </c>
      <c r="D1833" s="36">
        <f>SUM(D1834:D1848)</f>
        <v>64</v>
      </c>
      <c r="E1833" s="88">
        <v>4</v>
      </c>
      <c r="F1833" s="91">
        <f>SUM(F1835:F1851)</f>
        <v>42</v>
      </c>
      <c r="G1833" s="24">
        <f>SUM(G1835:G1851)</f>
        <v>112</v>
      </c>
      <c r="H1833" s="94"/>
      <c r="I1833" s="99">
        <f>(C1833+F1833+1-F1847)*0.4</f>
        <v>26.8</v>
      </c>
      <c r="J1833" s="99">
        <f>(D1833+G1833+1-G1847)*0.4</f>
        <v>69.600000000000009</v>
      </c>
      <c r="K1833" s="115">
        <f>14*0.6</f>
        <v>8.4</v>
      </c>
    </row>
    <row r="1834" spans="1:11" x14ac:dyDescent="0.2">
      <c r="A1834" s="20" t="s">
        <v>33</v>
      </c>
      <c r="B1834" s="73">
        <v>3836</v>
      </c>
      <c r="C1834" s="85">
        <v>9</v>
      </c>
      <c r="D1834" s="32">
        <v>23</v>
      </c>
      <c r="E1834" s="84"/>
      <c r="F1834" s="91"/>
      <c r="H1834" s="94"/>
      <c r="I1834" s="91"/>
      <c r="J1834" s="84"/>
      <c r="K1834" s="111"/>
    </row>
    <row r="1835" spans="1:11" x14ac:dyDescent="0.2">
      <c r="A1835" s="13" t="s">
        <v>1497</v>
      </c>
      <c r="B1835" s="74">
        <v>1372</v>
      </c>
      <c r="C1835" s="86"/>
      <c r="D1835" s="37"/>
      <c r="E1835" s="87"/>
      <c r="F1835" s="93">
        <v>3</v>
      </c>
      <c r="G1835" s="8">
        <v>8</v>
      </c>
      <c r="H1835" s="94">
        <f t="shared" si="10"/>
        <v>2</v>
      </c>
      <c r="I1835" s="93"/>
      <c r="J1835" s="94"/>
      <c r="K1835" s="138"/>
    </row>
    <row r="1836" spans="1:11" x14ac:dyDescent="0.2">
      <c r="A1836" s="13" t="s">
        <v>1630</v>
      </c>
      <c r="B1836" s="74">
        <v>947</v>
      </c>
      <c r="C1836" s="86"/>
      <c r="D1836" s="37"/>
      <c r="E1836" s="87"/>
      <c r="F1836" s="93">
        <v>3</v>
      </c>
      <c r="G1836" s="8">
        <v>8</v>
      </c>
      <c r="H1836" s="94">
        <f t="shared" si="10"/>
        <v>2</v>
      </c>
      <c r="I1836" s="93"/>
      <c r="J1836" s="94"/>
      <c r="K1836" s="138"/>
    </row>
    <row r="1837" spans="1:11" x14ac:dyDescent="0.2">
      <c r="A1837" s="13" t="s">
        <v>2921</v>
      </c>
      <c r="B1837" s="74">
        <v>294</v>
      </c>
      <c r="C1837" s="86"/>
      <c r="D1837" s="37"/>
      <c r="E1837" s="87"/>
      <c r="F1837" s="93">
        <v>3</v>
      </c>
      <c r="G1837" s="8">
        <v>8</v>
      </c>
      <c r="H1837" s="94">
        <f t="shared" si="10"/>
        <v>2</v>
      </c>
      <c r="I1837" s="93"/>
      <c r="J1837" s="94"/>
      <c r="K1837" s="138"/>
    </row>
    <row r="1838" spans="1:11" x14ac:dyDescent="0.2">
      <c r="A1838" s="13" t="s">
        <v>2922</v>
      </c>
      <c r="B1838" s="74">
        <v>231</v>
      </c>
      <c r="C1838" s="86"/>
      <c r="D1838" s="37"/>
      <c r="E1838" s="87"/>
      <c r="F1838" s="93">
        <v>3</v>
      </c>
      <c r="G1838" s="8">
        <v>8</v>
      </c>
      <c r="H1838" s="94">
        <f t="shared" si="10"/>
        <v>2</v>
      </c>
      <c r="I1838" s="93"/>
      <c r="J1838" s="94"/>
      <c r="K1838" s="138"/>
    </row>
    <row r="1839" spans="1:11" x14ac:dyDescent="0.2">
      <c r="A1839" s="13" t="s">
        <v>2923</v>
      </c>
      <c r="B1839" s="74">
        <v>330</v>
      </c>
      <c r="C1839" s="86"/>
      <c r="D1839" s="37"/>
      <c r="E1839" s="87"/>
      <c r="F1839" s="93">
        <v>3</v>
      </c>
      <c r="G1839" s="8">
        <v>8</v>
      </c>
      <c r="H1839" s="94">
        <f t="shared" si="10"/>
        <v>2</v>
      </c>
      <c r="I1839" s="93"/>
      <c r="J1839" s="94"/>
      <c r="K1839" s="138"/>
    </row>
    <row r="1840" spans="1:11" x14ac:dyDescent="0.2">
      <c r="A1840" s="13" t="s">
        <v>2924</v>
      </c>
      <c r="B1840" s="74">
        <v>308</v>
      </c>
      <c r="C1840" s="86"/>
      <c r="D1840" s="37"/>
      <c r="E1840" s="87"/>
      <c r="F1840" s="93">
        <v>3</v>
      </c>
      <c r="G1840" s="8">
        <v>8</v>
      </c>
      <c r="H1840" s="94">
        <f t="shared" si="10"/>
        <v>2</v>
      </c>
      <c r="I1840" s="93"/>
      <c r="J1840" s="94"/>
      <c r="K1840" s="138"/>
    </row>
    <row r="1841" spans="1:11" x14ac:dyDescent="0.2">
      <c r="A1841" s="13" t="s">
        <v>2129</v>
      </c>
      <c r="B1841" s="74">
        <v>354</v>
      </c>
      <c r="C1841" s="86"/>
      <c r="D1841" s="37"/>
      <c r="E1841" s="87"/>
      <c r="F1841" s="93">
        <v>3</v>
      </c>
      <c r="G1841" s="8">
        <v>8</v>
      </c>
      <c r="H1841" s="94">
        <f t="shared" si="10"/>
        <v>2</v>
      </c>
      <c r="I1841" s="93"/>
      <c r="J1841" s="94"/>
      <c r="K1841" s="138"/>
    </row>
    <row r="1842" spans="1:11" x14ac:dyDescent="0.2">
      <c r="A1842" s="20" t="s">
        <v>852</v>
      </c>
      <c r="B1842" s="73">
        <v>524</v>
      </c>
      <c r="C1842" s="85">
        <v>1</v>
      </c>
      <c r="D1842" s="32">
        <v>3</v>
      </c>
      <c r="E1842" s="84"/>
      <c r="F1842" s="91"/>
      <c r="H1842" s="94"/>
      <c r="I1842" s="91"/>
      <c r="J1842" s="84"/>
      <c r="K1842" s="111"/>
    </row>
    <row r="1843" spans="1:11" x14ac:dyDescent="0.2">
      <c r="A1843" s="13" t="s">
        <v>2925</v>
      </c>
      <c r="B1843" s="74">
        <v>524</v>
      </c>
      <c r="C1843" s="86"/>
      <c r="D1843" s="37"/>
      <c r="E1843" s="87"/>
      <c r="F1843" s="93">
        <v>3</v>
      </c>
      <c r="G1843" s="8">
        <v>8</v>
      </c>
      <c r="H1843" s="94">
        <f t="shared" si="10"/>
        <v>2</v>
      </c>
      <c r="I1843" s="93"/>
      <c r="J1843" s="94"/>
      <c r="K1843" s="138"/>
    </row>
    <row r="1844" spans="1:11" x14ac:dyDescent="0.2">
      <c r="A1844" s="20" t="s">
        <v>694</v>
      </c>
      <c r="B1844" s="73">
        <v>2392</v>
      </c>
      <c r="C1844" s="85">
        <v>5</v>
      </c>
      <c r="D1844" s="32">
        <v>13</v>
      </c>
      <c r="E1844" s="84"/>
      <c r="F1844" s="91"/>
      <c r="H1844" s="94"/>
      <c r="I1844" s="91"/>
      <c r="J1844" s="84"/>
      <c r="K1844" s="111"/>
    </row>
    <row r="1845" spans="1:11" x14ac:dyDescent="0.2">
      <c r="A1845" s="13" t="s">
        <v>2926</v>
      </c>
      <c r="B1845" s="74">
        <v>1645</v>
      </c>
      <c r="C1845" s="86"/>
      <c r="D1845" s="37"/>
      <c r="E1845" s="87"/>
      <c r="F1845" s="93">
        <v>3</v>
      </c>
      <c r="G1845" s="8">
        <v>8</v>
      </c>
      <c r="H1845" s="94">
        <f t="shared" si="10"/>
        <v>2</v>
      </c>
      <c r="I1845" s="93"/>
      <c r="J1845" s="94"/>
      <c r="K1845" s="138"/>
    </row>
    <row r="1846" spans="1:11" x14ac:dyDescent="0.2">
      <c r="A1846" s="13" t="s">
        <v>2927</v>
      </c>
      <c r="B1846" s="74">
        <v>582</v>
      </c>
      <c r="C1846" s="86"/>
      <c r="D1846" s="37"/>
      <c r="E1846" s="87"/>
      <c r="F1846" s="93">
        <v>3</v>
      </c>
      <c r="G1846" s="8">
        <v>8</v>
      </c>
      <c r="H1846" s="94">
        <f t="shared" si="10"/>
        <v>2</v>
      </c>
      <c r="I1846" s="93"/>
      <c r="J1846" s="94"/>
      <c r="K1846" s="138"/>
    </row>
    <row r="1847" spans="1:11" x14ac:dyDescent="0.2">
      <c r="A1847" s="13" t="s">
        <v>2928</v>
      </c>
      <c r="B1847" s="74">
        <v>165</v>
      </c>
      <c r="C1847" s="86"/>
      <c r="D1847" s="37"/>
      <c r="E1847" s="87"/>
      <c r="F1847" s="93">
        <v>1</v>
      </c>
      <c r="G1847" s="8">
        <v>3</v>
      </c>
      <c r="H1847" s="94">
        <f t="shared" si="10"/>
        <v>1</v>
      </c>
      <c r="I1847" s="93"/>
      <c r="J1847" s="94"/>
      <c r="K1847" s="138"/>
    </row>
    <row r="1848" spans="1:11" x14ac:dyDescent="0.2">
      <c r="A1848" s="20" t="s">
        <v>985</v>
      </c>
      <c r="B1848" s="73">
        <v>4604</v>
      </c>
      <c r="C1848" s="85">
        <v>10</v>
      </c>
      <c r="D1848" s="32">
        <v>25</v>
      </c>
      <c r="E1848" s="84"/>
      <c r="F1848" s="91"/>
      <c r="H1848" s="94"/>
      <c r="I1848" s="91"/>
      <c r="J1848" s="84"/>
      <c r="K1848" s="111"/>
    </row>
    <row r="1849" spans="1:11" x14ac:dyDescent="0.2">
      <c r="A1849" s="13" t="s">
        <v>2929</v>
      </c>
      <c r="B1849" s="74">
        <v>4006</v>
      </c>
      <c r="C1849" s="86"/>
      <c r="D1849" s="37"/>
      <c r="E1849" s="87"/>
      <c r="F1849" s="93">
        <v>5</v>
      </c>
      <c r="G1849" s="8">
        <v>13</v>
      </c>
      <c r="H1849" s="94">
        <f t="shared" si="10"/>
        <v>2</v>
      </c>
      <c r="I1849" s="93"/>
      <c r="J1849" s="94"/>
      <c r="K1849" s="138"/>
    </row>
    <row r="1850" spans="1:11" x14ac:dyDescent="0.2">
      <c r="A1850" s="13" t="s">
        <v>2930</v>
      </c>
      <c r="B1850" s="74">
        <v>348</v>
      </c>
      <c r="C1850" s="86"/>
      <c r="D1850" s="37"/>
      <c r="E1850" s="87"/>
      <c r="F1850" s="93">
        <v>3</v>
      </c>
      <c r="G1850" s="8">
        <v>8</v>
      </c>
      <c r="H1850" s="94">
        <f t="shared" si="10"/>
        <v>2</v>
      </c>
      <c r="I1850" s="93"/>
      <c r="J1850" s="94"/>
      <c r="K1850" s="138"/>
    </row>
    <row r="1851" spans="1:11" x14ac:dyDescent="0.2">
      <c r="A1851" s="13" t="s">
        <v>2931</v>
      </c>
      <c r="B1851" s="74">
        <v>250</v>
      </c>
      <c r="C1851" s="86"/>
      <c r="D1851" s="37"/>
      <c r="E1851" s="87"/>
      <c r="F1851" s="93">
        <v>3</v>
      </c>
      <c r="G1851" s="8">
        <v>8</v>
      </c>
      <c r="H1851" s="94">
        <f t="shared" si="10"/>
        <v>2</v>
      </c>
      <c r="I1851" s="93"/>
      <c r="J1851" s="94"/>
      <c r="K1851" s="138"/>
    </row>
    <row r="1852" spans="1:11" x14ac:dyDescent="0.2">
      <c r="A1852" s="11" t="s">
        <v>555</v>
      </c>
      <c r="B1852" s="72">
        <v>40804</v>
      </c>
      <c r="C1852" s="81"/>
      <c r="D1852" s="37"/>
      <c r="E1852" s="87"/>
      <c r="F1852" s="92"/>
      <c r="H1852" s="94"/>
      <c r="I1852" s="92"/>
      <c r="J1852" s="82"/>
      <c r="K1852" s="137"/>
    </row>
    <row r="1853" spans="1:11" ht="31.5" x14ac:dyDescent="0.2">
      <c r="A1853" s="22" t="s">
        <v>782</v>
      </c>
      <c r="B1853" s="73">
        <v>25698</v>
      </c>
      <c r="C1853" s="85">
        <v>25</v>
      </c>
      <c r="D1853" s="36">
        <f>SUM(D1854:D1880)</f>
        <v>64</v>
      </c>
      <c r="E1853" s="88">
        <v>4</v>
      </c>
      <c r="F1853" s="91">
        <f>SUM(F1855:F1884)</f>
        <v>74</v>
      </c>
      <c r="G1853" s="24">
        <f>SUM(G1855:G1884)</f>
        <v>198</v>
      </c>
      <c r="H1853" s="94"/>
      <c r="I1853" s="99">
        <f>(C1853+F1853+1-F1860-F1866-F1867-F1870-F1873-F1874-F1875-F1876)*0.4</f>
        <v>36.800000000000004</v>
      </c>
      <c r="J1853" s="99">
        <f>(D1853+G1853+1-G1860-G1866-G1867-G1870-G1873-G1874-G1875-G1876)*0.4</f>
        <v>95.600000000000009</v>
      </c>
      <c r="K1853" s="115">
        <f>26*0.6</f>
        <v>15.6</v>
      </c>
    </row>
    <row r="1854" spans="1:11" x14ac:dyDescent="0.2">
      <c r="A1854" s="20" t="s">
        <v>783</v>
      </c>
      <c r="B1854" s="73">
        <v>18562</v>
      </c>
      <c r="C1854" s="85">
        <v>18</v>
      </c>
      <c r="D1854" s="32">
        <v>45</v>
      </c>
      <c r="E1854" s="84"/>
      <c r="F1854" s="91"/>
      <c r="H1854" s="94"/>
      <c r="I1854" s="91"/>
      <c r="J1854" s="84"/>
      <c r="K1854" s="111"/>
    </row>
    <row r="1855" spans="1:11" x14ac:dyDescent="0.2">
      <c r="A1855" s="13" t="s">
        <v>2932</v>
      </c>
      <c r="B1855" s="74">
        <v>10315</v>
      </c>
      <c r="C1855" s="86"/>
      <c r="D1855" s="37"/>
      <c r="E1855" s="87"/>
      <c r="F1855" s="93">
        <v>11</v>
      </c>
      <c r="G1855" s="8">
        <v>28</v>
      </c>
      <c r="H1855" s="94">
        <f t="shared" si="10"/>
        <v>2</v>
      </c>
      <c r="I1855" s="93"/>
      <c r="J1855" s="94"/>
      <c r="K1855" s="138"/>
    </row>
    <row r="1856" spans="1:11" x14ac:dyDescent="0.2">
      <c r="A1856" s="13" t="s">
        <v>1368</v>
      </c>
      <c r="B1856" s="74">
        <v>250</v>
      </c>
      <c r="C1856" s="86"/>
      <c r="D1856" s="37"/>
      <c r="E1856" s="87"/>
      <c r="F1856" s="93">
        <v>3</v>
      </c>
      <c r="G1856" s="8">
        <v>8</v>
      </c>
      <c r="H1856" s="94">
        <f t="shared" si="10"/>
        <v>2</v>
      </c>
      <c r="I1856" s="93"/>
      <c r="J1856" s="94"/>
      <c r="K1856" s="138"/>
    </row>
    <row r="1857" spans="1:11" x14ac:dyDescent="0.2">
      <c r="A1857" s="13" t="s">
        <v>2933</v>
      </c>
      <c r="B1857" s="74">
        <v>257</v>
      </c>
      <c r="C1857" s="86"/>
      <c r="D1857" s="37"/>
      <c r="E1857" s="87"/>
      <c r="F1857" s="93">
        <v>3</v>
      </c>
      <c r="G1857" s="8">
        <v>8</v>
      </c>
      <c r="H1857" s="94">
        <f t="shared" si="10"/>
        <v>2</v>
      </c>
      <c r="I1857" s="93"/>
      <c r="J1857" s="94"/>
      <c r="K1857" s="138"/>
    </row>
    <row r="1858" spans="1:11" x14ac:dyDescent="0.2">
      <c r="A1858" s="13" t="s">
        <v>2934</v>
      </c>
      <c r="B1858" s="74">
        <v>2393</v>
      </c>
      <c r="C1858" s="86"/>
      <c r="D1858" s="37"/>
      <c r="E1858" s="87"/>
      <c r="F1858" s="93">
        <v>5</v>
      </c>
      <c r="G1858" s="8">
        <v>13</v>
      </c>
      <c r="H1858" s="94">
        <f t="shared" si="10"/>
        <v>2</v>
      </c>
      <c r="I1858" s="93"/>
      <c r="J1858" s="94"/>
      <c r="K1858" s="138"/>
    </row>
    <row r="1859" spans="1:11" x14ac:dyDescent="0.2">
      <c r="A1859" s="13" t="s">
        <v>2935</v>
      </c>
      <c r="B1859" s="74">
        <v>664</v>
      </c>
      <c r="C1859" s="86"/>
      <c r="D1859" s="37"/>
      <c r="E1859" s="87"/>
      <c r="F1859" s="93">
        <v>3</v>
      </c>
      <c r="G1859" s="8">
        <v>8</v>
      </c>
      <c r="H1859" s="94">
        <f t="shared" si="10"/>
        <v>2</v>
      </c>
      <c r="I1859" s="93"/>
      <c r="J1859" s="94"/>
      <c r="K1859" s="138"/>
    </row>
    <row r="1860" spans="1:11" x14ac:dyDescent="0.2">
      <c r="A1860" s="13" t="s">
        <v>2936</v>
      </c>
      <c r="B1860" s="74">
        <v>1</v>
      </c>
      <c r="C1860" s="86"/>
      <c r="D1860" s="37"/>
      <c r="E1860" s="87"/>
      <c r="F1860" s="93">
        <v>1</v>
      </c>
      <c r="G1860" s="8">
        <v>3</v>
      </c>
      <c r="H1860" s="94">
        <f t="shared" si="10"/>
        <v>1</v>
      </c>
      <c r="I1860" s="93"/>
      <c r="J1860" s="94"/>
      <c r="K1860" s="138"/>
    </row>
    <row r="1861" spans="1:11" x14ac:dyDescent="0.2">
      <c r="A1861" s="13" t="s">
        <v>2937</v>
      </c>
      <c r="B1861" s="74">
        <v>810</v>
      </c>
      <c r="C1861" s="86"/>
      <c r="D1861" s="37"/>
      <c r="E1861" s="87"/>
      <c r="F1861" s="93">
        <v>3</v>
      </c>
      <c r="G1861" s="8">
        <v>8</v>
      </c>
      <c r="H1861" s="94">
        <f t="shared" si="10"/>
        <v>2</v>
      </c>
      <c r="I1861" s="93"/>
      <c r="J1861" s="94"/>
      <c r="K1861" s="138"/>
    </row>
    <row r="1862" spans="1:11" x14ac:dyDescent="0.2">
      <c r="A1862" s="13" t="s">
        <v>2938</v>
      </c>
      <c r="B1862" s="74">
        <v>1204</v>
      </c>
      <c r="C1862" s="86"/>
      <c r="D1862" s="37"/>
      <c r="E1862" s="87"/>
      <c r="F1862" s="93">
        <v>3</v>
      </c>
      <c r="G1862" s="8">
        <v>8</v>
      </c>
      <c r="H1862" s="94">
        <f t="shared" si="10"/>
        <v>2</v>
      </c>
      <c r="I1862" s="93"/>
      <c r="J1862" s="94"/>
      <c r="K1862" s="138"/>
    </row>
    <row r="1863" spans="1:11" x14ac:dyDescent="0.2">
      <c r="A1863" s="13" t="s">
        <v>2939</v>
      </c>
      <c r="B1863" s="74">
        <v>2668</v>
      </c>
      <c r="C1863" s="86"/>
      <c r="D1863" s="37"/>
      <c r="E1863" s="87"/>
      <c r="F1863" s="93">
        <v>5</v>
      </c>
      <c r="G1863" s="8">
        <v>13</v>
      </c>
      <c r="H1863" s="94">
        <f t="shared" si="10"/>
        <v>2</v>
      </c>
      <c r="I1863" s="93"/>
      <c r="J1863" s="94"/>
      <c r="K1863" s="138"/>
    </row>
    <row r="1864" spans="1:11" x14ac:dyDescent="0.2">
      <c r="A1864" s="20" t="s">
        <v>121</v>
      </c>
      <c r="B1864" s="73">
        <v>1931</v>
      </c>
      <c r="C1864" s="85">
        <v>2</v>
      </c>
      <c r="D1864" s="32">
        <v>5</v>
      </c>
      <c r="E1864" s="84"/>
      <c r="F1864" s="91"/>
      <c r="H1864" s="94"/>
      <c r="I1864" s="91"/>
      <c r="J1864" s="84"/>
      <c r="K1864" s="111"/>
    </row>
    <row r="1865" spans="1:11" x14ac:dyDescent="0.2">
      <c r="A1865" s="13" t="s">
        <v>2940</v>
      </c>
      <c r="B1865" s="74">
        <v>243</v>
      </c>
      <c r="C1865" s="86"/>
      <c r="D1865" s="37"/>
      <c r="E1865" s="87"/>
      <c r="F1865" s="93">
        <v>3</v>
      </c>
      <c r="G1865" s="8">
        <v>8</v>
      </c>
      <c r="H1865" s="94">
        <f t="shared" si="10"/>
        <v>2</v>
      </c>
      <c r="I1865" s="93"/>
      <c r="J1865" s="94"/>
      <c r="K1865" s="138"/>
    </row>
    <row r="1866" spans="1:11" x14ac:dyDescent="0.2">
      <c r="A1866" s="13" t="s">
        <v>2941</v>
      </c>
      <c r="B1866" s="74">
        <v>193</v>
      </c>
      <c r="C1866" s="86"/>
      <c r="D1866" s="37"/>
      <c r="E1866" s="87"/>
      <c r="F1866" s="93">
        <v>1</v>
      </c>
      <c r="G1866" s="8">
        <v>3</v>
      </c>
      <c r="H1866" s="94">
        <f t="shared" si="10"/>
        <v>1</v>
      </c>
      <c r="I1866" s="93"/>
      <c r="J1866" s="94"/>
      <c r="K1866" s="138"/>
    </row>
    <row r="1867" spans="1:11" x14ac:dyDescent="0.2">
      <c r="A1867" s="13" t="s">
        <v>2942</v>
      </c>
      <c r="B1867" s="74">
        <v>192</v>
      </c>
      <c r="C1867" s="86"/>
      <c r="D1867" s="37"/>
      <c r="E1867" s="87"/>
      <c r="F1867" s="93">
        <v>1</v>
      </c>
      <c r="G1867" s="8">
        <v>3</v>
      </c>
      <c r="H1867" s="94">
        <f t="shared" si="10"/>
        <v>1</v>
      </c>
      <c r="I1867" s="93"/>
      <c r="J1867" s="94"/>
      <c r="K1867" s="138"/>
    </row>
    <row r="1868" spans="1:11" x14ac:dyDescent="0.2">
      <c r="A1868" s="13" t="s">
        <v>2943</v>
      </c>
      <c r="B1868" s="74">
        <v>387</v>
      </c>
      <c r="C1868" s="86"/>
      <c r="D1868" s="37"/>
      <c r="E1868" s="87"/>
      <c r="F1868" s="93">
        <v>3</v>
      </c>
      <c r="G1868" s="8">
        <v>8</v>
      </c>
      <c r="H1868" s="94">
        <f t="shared" si="10"/>
        <v>2</v>
      </c>
      <c r="I1868" s="93"/>
      <c r="J1868" s="94"/>
      <c r="K1868" s="138"/>
    </row>
    <row r="1869" spans="1:11" x14ac:dyDescent="0.2">
      <c r="A1869" s="13" t="s">
        <v>2944</v>
      </c>
      <c r="B1869" s="74">
        <v>586</v>
      </c>
      <c r="C1869" s="86"/>
      <c r="D1869" s="37"/>
      <c r="E1869" s="87"/>
      <c r="F1869" s="93">
        <v>3</v>
      </c>
      <c r="G1869" s="8">
        <v>8</v>
      </c>
      <c r="H1869" s="94">
        <f t="shared" si="10"/>
        <v>2</v>
      </c>
      <c r="I1869" s="93"/>
      <c r="J1869" s="94"/>
      <c r="K1869" s="138"/>
    </row>
    <row r="1870" spans="1:11" x14ac:dyDescent="0.2">
      <c r="A1870" s="13" t="s">
        <v>2945</v>
      </c>
      <c r="B1870" s="74">
        <v>128</v>
      </c>
      <c r="C1870" s="86"/>
      <c r="D1870" s="37"/>
      <c r="E1870" s="87"/>
      <c r="F1870" s="93">
        <v>1</v>
      </c>
      <c r="G1870" s="8">
        <v>3</v>
      </c>
      <c r="H1870" s="94">
        <f t="shared" si="10"/>
        <v>1</v>
      </c>
      <c r="I1870" s="93"/>
      <c r="J1870" s="94"/>
      <c r="K1870" s="138"/>
    </row>
    <row r="1871" spans="1:11" x14ac:dyDescent="0.2">
      <c r="A1871" s="13" t="s">
        <v>2946</v>
      </c>
      <c r="B1871" s="74">
        <v>202</v>
      </c>
      <c r="C1871" s="86"/>
      <c r="D1871" s="37"/>
      <c r="E1871" s="87"/>
      <c r="F1871" s="93">
        <v>3</v>
      </c>
      <c r="G1871" s="8">
        <v>8</v>
      </c>
      <c r="H1871" s="94">
        <f t="shared" si="10"/>
        <v>2</v>
      </c>
      <c r="I1871" s="93"/>
      <c r="J1871" s="94"/>
      <c r="K1871" s="138"/>
    </row>
    <row r="1872" spans="1:11" x14ac:dyDescent="0.2">
      <c r="A1872" s="20" t="s">
        <v>788</v>
      </c>
      <c r="B1872" s="73">
        <v>969</v>
      </c>
      <c r="C1872" s="85">
        <v>1</v>
      </c>
      <c r="D1872" s="32">
        <v>3</v>
      </c>
      <c r="E1872" s="84"/>
      <c r="F1872" s="91"/>
      <c r="H1872" s="94"/>
      <c r="I1872" s="91"/>
      <c r="J1872" s="84"/>
      <c r="K1872" s="111"/>
    </row>
    <row r="1873" spans="1:11" x14ac:dyDescent="0.2">
      <c r="A1873" s="13" t="s">
        <v>2947</v>
      </c>
      <c r="B1873" s="74">
        <v>29</v>
      </c>
      <c r="C1873" s="86"/>
      <c r="D1873" s="37"/>
      <c r="E1873" s="87"/>
      <c r="F1873" s="93">
        <v>1</v>
      </c>
      <c r="G1873" s="8">
        <v>3</v>
      </c>
      <c r="H1873" s="94">
        <f t="shared" si="10"/>
        <v>1</v>
      </c>
      <c r="I1873" s="93"/>
      <c r="J1873" s="94"/>
      <c r="K1873" s="138"/>
    </row>
    <row r="1874" spans="1:11" x14ac:dyDescent="0.2">
      <c r="A1874" s="13" t="s">
        <v>2948</v>
      </c>
      <c r="B1874" s="74">
        <v>137</v>
      </c>
      <c r="C1874" s="86"/>
      <c r="D1874" s="37"/>
      <c r="E1874" s="87"/>
      <c r="F1874" s="93">
        <v>1</v>
      </c>
      <c r="G1874" s="8">
        <v>3</v>
      </c>
      <c r="H1874" s="94">
        <f t="shared" si="10"/>
        <v>1</v>
      </c>
      <c r="I1874" s="93"/>
      <c r="J1874" s="94"/>
      <c r="K1874" s="138"/>
    </row>
    <row r="1875" spans="1:11" x14ac:dyDescent="0.2">
      <c r="A1875" s="13" t="s">
        <v>2949</v>
      </c>
      <c r="B1875" s="74">
        <v>14</v>
      </c>
      <c r="C1875" s="86"/>
      <c r="D1875" s="37"/>
      <c r="E1875" s="87"/>
      <c r="F1875" s="93">
        <v>1</v>
      </c>
      <c r="G1875" s="8">
        <v>3</v>
      </c>
      <c r="H1875" s="94">
        <f t="shared" si="10"/>
        <v>1</v>
      </c>
      <c r="I1875" s="93"/>
      <c r="J1875" s="94"/>
      <c r="K1875" s="138"/>
    </row>
    <row r="1876" spans="1:11" x14ac:dyDescent="0.2">
      <c r="A1876" s="13" t="s">
        <v>2950</v>
      </c>
      <c r="B1876" s="74">
        <v>155</v>
      </c>
      <c r="C1876" s="86"/>
      <c r="D1876" s="37"/>
      <c r="E1876" s="87"/>
      <c r="F1876" s="93">
        <v>1</v>
      </c>
      <c r="G1876" s="8">
        <v>3</v>
      </c>
      <c r="H1876" s="94">
        <f t="shared" si="10"/>
        <v>1</v>
      </c>
      <c r="I1876" s="93"/>
      <c r="J1876" s="94"/>
      <c r="K1876" s="138"/>
    </row>
    <row r="1877" spans="1:11" x14ac:dyDescent="0.2">
      <c r="A1877" s="13" t="s">
        <v>2951</v>
      </c>
      <c r="B1877" s="74">
        <v>634</v>
      </c>
      <c r="C1877" s="86"/>
      <c r="D1877" s="37"/>
      <c r="E1877" s="87"/>
      <c r="F1877" s="93">
        <v>3</v>
      </c>
      <c r="G1877" s="8">
        <v>8</v>
      </c>
      <c r="H1877" s="94">
        <f t="shared" si="10"/>
        <v>2</v>
      </c>
      <c r="I1877" s="93"/>
      <c r="J1877" s="94"/>
      <c r="K1877" s="138"/>
    </row>
    <row r="1878" spans="1:11" x14ac:dyDescent="0.2">
      <c r="A1878" s="20" t="s">
        <v>789</v>
      </c>
      <c r="B1878" s="73">
        <v>1543</v>
      </c>
      <c r="C1878" s="85">
        <v>1</v>
      </c>
      <c r="D1878" s="32">
        <v>3</v>
      </c>
      <c r="E1878" s="84"/>
      <c r="F1878" s="91"/>
      <c r="H1878" s="94"/>
      <c r="I1878" s="91"/>
      <c r="J1878" s="84"/>
      <c r="K1878" s="111"/>
    </row>
    <row r="1879" spans="1:11" x14ac:dyDescent="0.2">
      <c r="A1879" s="13" t="s">
        <v>2952</v>
      </c>
      <c r="B1879" s="74">
        <v>1543</v>
      </c>
      <c r="C1879" s="86"/>
      <c r="D1879" s="37"/>
      <c r="E1879" s="87"/>
      <c r="F1879" s="93">
        <v>3</v>
      </c>
      <c r="G1879" s="8">
        <v>8</v>
      </c>
      <c r="H1879" s="94">
        <f t="shared" si="10"/>
        <v>2</v>
      </c>
      <c r="I1879" s="93"/>
      <c r="J1879" s="94"/>
      <c r="K1879" s="138"/>
    </row>
    <row r="1880" spans="1:11" x14ac:dyDescent="0.2">
      <c r="A1880" s="20" t="s">
        <v>790</v>
      </c>
      <c r="B1880" s="73">
        <v>2693</v>
      </c>
      <c r="C1880" s="85">
        <v>3</v>
      </c>
      <c r="D1880" s="32">
        <v>8</v>
      </c>
      <c r="E1880" s="84"/>
      <c r="F1880" s="91"/>
      <c r="H1880" s="94"/>
      <c r="I1880" s="91"/>
      <c r="J1880" s="84"/>
      <c r="K1880" s="111"/>
    </row>
    <row r="1881" spans="1:11" x14ac:dyDescent="0.2">
      <c r="A1881" s="13" t="s">
        <v>2953</v>
      </c>
      <c r="B1881" s="74">
        <v>243</v>
      </c>
      <c r="C1881" s="86"/>
      <c r="D1881" s="37"/>
      <c r="E1881" s="87"/>
      <c r="F1881" s="93">
        <v>3</v>
      </c>
      <c r="G1881" s="8">
        <v>8</v>
      </c>
      <c r="H1881" s="94">
        <f t="shared" ref="H1881:H1944" si="11">IF(F1881=1,1,2)</f>
        <v>2</v>
      </c>
      <c r="I1881" s="93"/>
      <c r="J1881" s="94"/>
      <c r="K1881" s="138"/>
    </row>
    <row r="1882" spans="1:11" x14ac:dyDescent="0.2">
      <c r="A1882" s="13" t="s">
        <v>2954</v>
      </c>
      <c r="B1882" s="74">
        <v>907</v>
      </c>
      <c r="C1882" s="86"/>
      <c r="D1882" s="37"/>
      <c r="E1882" s="87"/>
      <c r="F1882" s="93">
        <v>3</v>
      </c>
      <c r="G1882" s="8">
        <v>8</v>
      </c>
      <c r="H1882" s="94">
        <f t="shared" si="11"/>
        <v>2</v>
      </c>
      <c r="I1882" s="93"/>
      <c r="J1882" s="94"/>
      <c r="K1882" s="138"/>
    </row>
    <row r="1883" spans="1:11" x14ac:dyDescent="0.2">
      <c r="A1883" s="13" t="s">
        <v>2955</v>
      </c>
      <c r="B1883" s="74">
        <v>1089</v>
      </c>
      <c r="C1883" s="86"/>
      <c r="D1883" s="37"/>
      <c r="E1883" s="87"/>
      <c r="F1883" s="93">
        <v>3</v>
      </c>
      <c r="G1883" s="8">
        <v>8</v>
      </c>
      <c r="H1883" s="94">
        <f t="shared" si="11"/>
        <v>2</v>
      </c>
      <c r="I1883" s="93"/>
      <c r="J1883" s="94"/>
      <c r="K1883" s="138"/>
    </row>
    <row r="1884" spans="1:11" x14ac:dyDescent="0.2">
      <c r="A1884" s="13" t="s">
        <v>2956</v>
      </c>
      <c r="B1884" s="74">
        <v>454</v>
      </c>
      <c r="C1884" s="86"/>
      <c r="D1884" s="37"/>
      <c r="E1884" s="87"/>
      <c r="F1884" s="93">
        <v>3</v>
      </c>
      <c r="G1884" s="8">
        <v>8</v>
      </c>
      <c r="H1884" s="94">
        <f t="shared" si="11"/>
        <v>2</v>
      </c>
      <c r="I1884" s="93"/>
      <c r="J1884" s="94"/>
      <c r="K1884" s="138"/>
    </row>
    <row r="1885" spans="1:11" ht="31.5" x14ac:dyDescent="0.2">
      <c r="A1885" s="22" t="s">
        <v>791</v>
      </c>
      <c r="B1885" s="73">
        <v>8759</v>
      </c>
      <c r="C1885" s="85">
        <v>19</v>
      </c>
      <c r="D1885" s="36">
        <f>SUM(D1886:D1915)</f>
        <v>48</v>
      </c>
      <c r="E1885" s="88">
        <v>3</v>
      </c>
      <c r="F1885" s="91">
        <f>SUM(F1887:F1920)</f>
        <v>60</v>
      </c>
      <c r="G1885" s="24">
        <f>SUM(G1887:G1920)</f>
        <v>166</v>
      </c>
      <c r="H1885" s="94"/>
      <c r="I1885" s="99">
        <f>(C1885+F1885+1-F1893-F1894-F1896-F1898-F1904-F1905-F1906-F1907-F1908-F1909-F1911-F1912-F1913-F1914-F1916-F1917-F1918-F1919-F1920)*0.4</f>
        <v>24.400000000000002</v>
      </c>
      <c r="J1885" s="99">
        <f>(D1885+G1885+1-G1893-G1894-G1896-G1898-G1904-G1905-G1906-G1907-G1908-G1909-G1911-G1912-G1913-G1914-G1916-G1917-G1918-G1919-G1920)*0.4</f>
        <v>63.2</v>
      </c>
      <c r="K1885" s="115">
        <f>32*0.6</f>
        <v>19.2</v>
      </c>
    </row>
    <row r="1886" spans="1:11" x14ac:dyDescent="0.2">
      <c r="A1886" s="20" t="s">
        <v>792</v>
      </c>
      <c r="B1886" s="73">
        <v>1947</v>
      </c>
      <c r="C1886" s="85">
        <v>4</v>
      </c>
      <c r="D1886" s="32">
        <v>10</v>
      </c>
      <c r="E1886" s="84"/>
      <c r="F1886" s="91"/>
      <c r="H1886" s="94"/>
      <c r="I1886" s="91"/>
      <c r="J1886" s="84"/>
      <c r="K1886" s="111"/>
    </row>
    <row r="1887" spans="1:11" x14ac:dyDescent="0.2">
      <c r="A1887" s="13" t="s">
        <v>2957</v>
      </c>
      <c r="B1887" s="74">
        <v>624</v>
      </c>
      <c r="C1887" s="86"/>
      <c r="D1887" s="37"/>
      <c r="E1887" s="87"/>
      <c r="F1887" s="93">
        <v>3</v>
      </c>
      <c r="G1887" s="8">
        <v>8</v>
      </c>
      <c r="H1887" s="94">
        <f t="shared" si="11"/>
        <v>2</v>
      </c>
      <c r="I1887" s="93"/>
      <c r="J1887" s="94"/>
      <c r="K1887" s="138"/>
    </row>
    <row r="1888" spans="1:11" x14ac:dyDescent="0.2">
      <c r="A1888" s="13" t="s">
        <v>2958</v>
      </c>
      <c r="B1888" s="74">
        <v>622</v>
      </c>
      <c r="C1888" s="86"/>
      <c r="D1888" s="37"/>
      <c r="E1888" s="87"/>
      <c r="F1888" s="93">
        <v>3</v>
      </c>
      <c r="G1888" s="8">
        <v>8</v>
      </c>
      <c r="H1888" s="94">
        <f t="shared" si="11"/>
        <v>2</v>
      </c>
      <c r="I1888" s="93"/>
      <c r="J1888" s="94"/>
      <c r="K1888" s="138"/>
    </row>
    <row r="1889" spans="1:11" x14ac:dyDescent="0.2">
      <c r="A1889" s="13" t="s">
        <v>2959</v>
      </c>
      <c r="B1889" s="74">
        <v>493</v>
      </c>
      <c r="C1889" s="86"/>
      <c r="D1889" s="37"/>
      <c r="E1889" s="87"/>
      <c r="F1889" s="93">
        <v>3</v>
      </c>
      <c r="G1889" s="8">
        <v>8</v>
      </c>
      <c r="H1889" s="94">
        <f t="shared" si="11"/>
        <v>2</v>
      </c>
      <c r="I1889" s="93"/>
      <c r="J1889" s="94"/>
      <c r="K1889" s="138"/>
    </row>
    <row r="1890" spans="1:11" x14ac:dyDescent="0.2">
      <c r="A1890" s="13" t="s">
        <v>2960</v>
      </c>
      <c r="B1890" s="74">
        <v>208</v>
      </c>
      <c r="C1890" s="86"/>
      <c r="D1890" s="37"/>
      <c r="E1890" s="87"/>
      <c r="F1890" s="93">
        <v>3</v>
      </c>
      <c r="G1890" s="8">
        <v>8</v>
      </c>
      <c r="H1890" s="94">
        <f t="shared" si="11"/>
        <v>2</v>
      </c>
      <c r="I1890" s="93"/>
      <c r="J1890" s="94"/>
      <c r="K1890" s="138"/>
    </row>
    <row r="1891" spans="1:11" x14ac:dyDescent="0.2">
      <c r="A1891" s="20" t="s">
        <v>709</v>
      </c>
      <c r="B1891" s="73">
        <v>6463</v>
      </c>
      <c r="C1891" s="85">
        <v>14</v>
      </c>
      <c r="D1891" s="32">
        <v>35</v>
      </c>
      <c r="E1891" s="84"/>
      <c r="F1891" s="91"/>
      <c r="H1891" s="94"/>
      <c r="I1891" s="91"/>
      <c r="J1891" s="84"/>
      <c r="K1891" s="111"/>
    </row>
    <row r="1892" spans="1:11" x14ac:dyDescent="0.2">
      <c r="A1892" s="13" t="s">
        <v>2961</v>
      </c>
      <c r="B1892" s="74">
        <v>2608</v>
      </c>
      <c r="C1892" s="86"/>
      <c r="D1892" s="37"/>
      <c r="E1892" s="87"/>
      <c r="F1892" s="93">
        <v>5</v>
      </c>
      <c r="G1892" s="8">
        <v>13</v>
      </c>
      <c r="H1892" s="94">
        <f t="shared" si="11"/>
        <v>2</v>
      </c>
      <c r="I1892" s="93"/>
      <c r="J1892" s="94"/>
      <c r="K1892" s="138"/>
    </row>
    <row r="1893" spans="1:11" x14ac:dyDescent="0.2">
      <c r="A1893" s="13" t="s">
        <v>2786</v>
      </c>
      <c r="B1893" s="74">
        <v>17</v>
      </c>
      <c r="C1893" s="86"/>
      <c r="D1893" s="37"/>
      <c r="E1893" s="87"/>
      <c r="F1893" s="93">
        <v>1</v>
      </c>
      <c r="G1893" s="8">
        <v>3</v>
      </c>
      <c r="H1893" s="94">
        <f t="shared" si="11"/>
        <v>1</v>
      </c>
      <c r="I1893" s="93"/>
      <c r="J1893" s="94"/>
      <c r="K1893" s="138"/>
    </row>
    <row r="1894" spans="1:11" x14ac:dyDescent="0.2">
      <c r="A1894" s="13" t="s">
        <v>2962</v>
      </c>
      <c r="B1894" s="74">
        <v>139</v>
      </c>
      <c r="C1894" s="86"/>
      <c r="D1894" s="37"/>
      <c r="E1894" s="87"/>
      <c r="F1894" s="93">
        <v>1</v>
      </c>
      <c r="G1894" s="8">
        <v>3</v>
      </c>
      <c r="H1894" s="94">
        <f t="shared" si="11"/>
        <v>1</v>
      </c>
      <c r="I1894" s="93"/>
      <c r="J1894" s="94"/>
      <c r="K1894" s="138"/>
    </row>
    <row r="1895" spans="1:11" x14ac:dyDescent="0.2">
      <c r="A1895" s="13" t="s">
        <v>2963</v>
      </c>
      <c r="B1895" s="74">
        <v>220</v>
      </c>
      <c r="C1895" s="86"/>
      <c r="D1895" s="37"/>
      <c r="E1895" s="87"/>
      <c r="F1895" s="93">
        <v>3</v>
      </c>
      <c r="G1895" s="8">
        <v>8</v>
      </c>
      <c r="H1895" s="94">
        <f t="shared" si="11"/>
        <v>2</v>
      </c>
      <c r="I1895" s="93"/>
      <c r="J1895" s="94"/>
      <c r="K1895" s="138"/>
    </row>
    <row r="1896" spans="1:11" x14ac:dyDescent="0.2">
      <c r="A1896" s="13" t="s">
        <v>2964</v>
      </c>
      <c r="B1896" s="74">
        <v>4</v>
      </c>
      <c r="C1896" s="86"/>
      <c r="D1896" s="37"/>
      <c r="E1896" s="87"/>
      <c r="F1896" s="93">
        <v>1</v>
      </c>
      <c r="G1896" s="8">
        <v>3</v>
      </c>
      <c r="H1896" s="94">
        <f t="shared" si="11"/>
        <v>1</v>
      </c>
      <c r="I1896" s="93"/>
      <c r="J1896" s="94"/>
      <c r="K1896" s="138"/>
    </row>
    <row r="1897" spans="1:11" x14ac:dyDescent="0.2">
      <c r="A1897" s="13" t="s">
        <v>2031</v>
      </c>
      <c r="B1897" s="74">
        <v>469</v>
      </c>
      <c r="C1897" s="86"/>
      <c r="D1897" s="37"/>
      <c r="E1897" s="87"/>
      <c r="F1897" s="93">
        <v>3</v>
      </c>
      <c r="G1897" s="8">
        <v>8</v>
      </c>
      <c r="H1897" s="94">
        <f t="shared" si="11"/>
        <v>2</v>
      </c>
      <c r="I1897" s="93"/>
      <c r="J1897" s="94"/>
      <c r="K1897" s="138"/>
    </row>
    <row r="1898" spans="1:11" x14ac:dyDescent="0.2">
      <c r="A1898" s="13" t="s">
        <v>2965</v>
      </c>
      <c r="B1898" s="74">
        <v>112</v>
      </c>
      <c r="C1898" s="86"/>
      <c r="D1898" s="37"/>
      <c r="E1898" s="87"/>
      <c r="F1898" s="93">
        <v>1</v>
      </c>
      <c r="G1898" s="8">
        <v>3</v>
      </c>
      <c r="H1898" s="94">
        <f t="shared" si="11"/>
        <v>1</v>
      </c>
      <c r="I1898" s="93"/>
      <c r="J1898" s="94"/>
      <c r="K1898" s="138"/>
    </row>
    <row r="1899" spans="1:11" x14ac:dyDescent="0.2">
      <c r="A1899" s="13" t="s">
        <v>2966</v>
      </c>
      <c r="B1899" s="74">
        <v>437</v>
      </c>
      <c r="C1899" s="86"/>
      <c r="D1899" s="37"/>
      <c r="E1899" s="87"/>
      <c r="F1899" s="93">
        <v>3</v>
      </c>
      <c r="G1899" s="8">
        <v>8</v>
      </c>
      <c r="H1899" s="94">
        <f t="shared" si="11"/>
        <v>2</v>
      </c>
      <c r="I1899" s="93"/>
      <c r="J1899" s="94"/>
      <c r="K1899" s="138"/>
    </row>
    <row r="1900" spans="1:11" x14ac:dyDescent="0.2">
      <c r="A1900" s="13" t="s">
        <v>2967</v>
      </c>
      <c r="B1900" s="74">
        <v>265</v>
      </c>
      <c r="C1900" s="86"/>
      <c r="D1900" s="37"/>
      <c r="E1900" s="87"/>
      <c r="F1900" s="93">
        <v>3</v>
      </c>
      <c r="G1900" s="8">
        <v>8</v>
      </c>
      <c r="H1900" s="94">
        <f t="shared" si="11"/>
        <v>2</v>
      </c>
      <c r="I1900" s="93"/>
      <c r="J1900" s="94"/>
      <c r="K1900" s="138"/>
    </row>
    <row r="1901" spans="1:11" x14ac:dyDescent="0.2">
      <c r="A1901" s="13" t="s">
        <v>2810</v>
      </c>
      <c r="B1901" s="74">
        <v>303</v>
      </c>
      <c r="C1901" s="86"/>
      <c r="D1901" s="37"/>
      <c r="E1901" s="87"/>
      <c r="F1901" s="93">
        <v>3</v>
      </c>
      <c r="G1901" s="8">
        <v>8</v>
      </c>
      <c r="H1901" s="94">
        <f t="shared" si="11"/>
        <v>2</v>
      </c>
      <c r="I1901" s="93"/>
      <c r="J1901" s="94"/>
      <c r="K1901" s="138"/>
    </row>
    <row r="1902" spans="1:11" x14ac:dyDescent="0.2">
      <c r="A1902" s="13" t="s">
        <v>1497</v>
      </c>
      <c r="B1902" s="74">
        <v>421</v>
      </c>
      <c r="C1902" s="86"/>
      <c r="D1902" s="37"/>
      <c r="E1902" s="87"/>
      <c r="F1902" s="93">
        <v>3</v>
      </c>
      <c r="G1902" s="8">
        <v>8</v>
      </c>
      <c r="H1902" s="94">
        <f t="shared" si="11"/>
        <v>2</v>
      </c>
      <c r="I1902" s="93"/>
      <c r="J1902" s="94"/>
      <c r="K1902" s="138"/>
    </row>
    <row r="1903" spans="1:11" x14ac:dyDescent="0.2">
      <c r="A1903" s="13" t="s">
        <v>2968</v>
      </c>
      <c r="B1903" s="74">
        <v>277</v>
      </c>
      <c r="C1903" s="86"/>
      <c r="D1903" s="37"/>
      <c r="E1903" s="87"/>
      <c r="F1903" s="93">
        <v>3</v>
      </c>
      <c r="G1903" s="8">
        <v>8</v>
      </c>
      <c r="H1903" s="94">
        <f t="shared" si="11"/>
        <v>2</v>
      </c>
      <c r="I1903" s="93"/>
      <c r="J1903" s="94"/>
      <c r="K1903" s="138"/>
    </row>
    <row r="1904" spans="1:11" x14ac:dyDescent="0.2">
      <c r="A1904" s="13" t="s">
        <v>2969</v>
      </c>
      <c r="B1904" s="74">
        <v>169</v>
      </c>
      <c r="C1904" s="86"/>
      <c r="D1904" s="37"/>
      <c r="E1904" s="87"/>
      <c r="F1904" s="93">
        <v>1</v>
      </c>
      <c r="G1904" s="8">
        <v>3</v>
      </c>
      <c r="H1904" s="94">
        <f t="shared" si="11"/>
        <v>1</v>
      </c>
      <c r="I1904" s="93"/>
      <c r="J1904" s="94"/>
      <c r="K1904" s="138"/>
    </row>
    <row r="1905" spans="1:11" x14ac:dyDescent="0.2">
      <c r="A1905" s="13" t="s">
        <v>2970</v>
      </c>
      <c r="B1905" s="74">
        <v>54</v>
      </c>
      <c r="C1905" s="86"/>
      <c r="D1905" s="37"/>
      <c r="E1905" s="87"/>
      <c r="F1905" s="93">
        <v>1</v>
      </c>
      <c r="G1905" s="8">
        <v>3</v>
      </c>
      <c r="H1905" s="94">
        <f t="shared" si="11"/>
        <v>1</v>
      </c>
      <c r="I1905" s="93"/>
      <c r="J1905" s="94"/>
      <c r="K1905" s="138"/>
    </row>
    <row r="1906" spans="1:11" x14ac:dyDescent="0.2">
      <c r="A1906" s="13" t="s">
        <v>2971</v>
      </c>
      <c r="B1906" s="74">
        <v>38</v>
      </c>
      <c r="C1906" s="86"/>
      <c r="D1906" s="37"/>
      <c r="E1906" s="87"/>
      <c r="F1906" s="93">
        <v>1</v>
      </c>
      <c r="G1906" s="8">
        <v>3</v>
      </c>
      <c r="H1906" s="94">
        <f t="shared" si="11"/>
        <v>1</v>
      </c>
      <c r="I1906" s="93"/>
      <c r="J1906" s="94"/>
      <c r="K1906" s="138"/>
    </row>
    <row r="1907" spans="1:11" x14ac:dyDescent="0.2">
      <c r="A1907" s="13" t="s">
        <v>2972</v>
      </c>
      <c r="B1907" s="74">
        <v>33</v>
      </c>
      <c r="C1907" s="86"/>
      <c r="D1907" s="37"/>
      <c r="E1907" s="87"/>
      <c r="F1907" s="93">
        <v>1</v>
      </c>
      <c r="G1907" s="8">
        <v>3</v>
      </c>
      <c r="H1907" s="94">
        <f t="shared" si="11"/>
        <v>1</v>
      </c>
      <c r="I1907" s="93"/>
      <c r="J1907" s="94"/>
      <c r="K1907" s="138"/>
    </row>
    <row r="1908" spans="1:11" x14ac:dyDescent="0.2">
      <c r="A1908" s="13" t="s">
        <v>2973</v>
      </c>
      <c r="B1908" s="74">
        <v>80</v>
      </c>
      <c r="C1908" s="86"/>
      <c r="D1908" s="37"/>
      <c r="E1908" s="87"/>
      <c r="F1908" s="93">
        <v>1</v>
      </c>
      <c r="G1908" s="8">
        <v>3</v>
      </c>
      <c r="H1908" s="94">
        <f t="shared" si="11"/>
        <v>1</v>
      </c>
      <c r="I1908" s="93"/>
      <c r="J1908" s="94"/>
      <c r="K1908" s="138"/>
    </row>
    <row r="1909" spans="1:11" x14ac:dyDescent="0.2">
      <c r="A1909" s="13" t="s">
        <v>2867</v>
      </c>
      <c r="B1909" s="74">
        <v>48</v>
      </c>
      <c r="C1909" s="86"/>
      <c r="D1909" s="37"/>
      <c r="E1909" s="87"/>
      <c r="F1909" s="93">
        <v>1</v>
      </c>
      <c r="G1909" s="8">
        <v>3</v>
      </c>
      <c r="H1909" s="94">
        <f t="shared" si="11"/>
        <v>1</v>
      </c>
      <c r="I1909" s="93"/>
      <c r="J1909" s="94"/>
      <c r="K1909" s="138"/>
    </row>
    <row r="1910" spans="1:11" x14ac:dyDescent="0.2">
      <c r="A1910" s="13" t="s">
        <v>2974</v>
      </c>
      <c r="B1910" s="74">
        <v>375</v>
      </c>
      <c r="C1910" s="86"/>
      <c r="D1910" s="37"/>
      <c r="E1910" s="87"/>
      <c r="F1910" s="93">
        <v>3</v>
      </c>
      <c r="G1910" s="8">
        <v>8</v>
      </c>
      <c r="H1910" s="94">
        <f t="shared" si="11"/>
        <v>2</v>
      </c>
      <c r="I1910" s="93"/>
      <c r="J1910" s="94"/>
      <c r="K1910" s="138"/>
    </row>
    <row r="1911" spans="1:11" x14ac:dyDescent="0.2">
      <c r="A1911" s="13" t="s">
        <v>2975</v>
      </c>
      <c r="B1911" s="74">
        <v>20</v>
      </c>
      <c r="C1911" s="86"/>
      <c r="D1911" s="37"/>
      <c r="E1911" s="87"/>
      <c r="F1911" s="93">
        <v>1</v>
      </c>
      <c r="G1911" s="8">
        <v>3</v>
      </c>
      <c r="H1911" s="94">
        <f t="shared" si="11"/>
        <v>1</v>
      </c>
      <c r="I1911" s="93"/>
      <c r="J1911" s="94"/>
      <c r="K1911" s="138"/>
    </row>
    <row r="1912" spans="1:11" x14ac:dyDescent="0.2">
      <c r="A1912" s="13" t="s">
        <v>2976</v>
      </c>
      <c r="B1912" s="74">
        <v>114</v>
      </c>
      <c r="C1912" s="86"/>
      <c r="D1912" s="37"/>
      <c r="E1912" s="87"/>
      <c r="F1912" s="93">
        <v>1</v>
      </c>
      <c r="G1912" s="8">
        <v>3</v>
      </c>
      <c r="H1912" s="94">
        <f t="shared" si="11"/>
        <v>1</v>
      </c>
      <c r="I1912" s="93"/>
      <c r="J1912" s="94"/>
      <c r="K1912" s="138"/>
    </row>
    <row r="1913" spans="1:11" x14ac:dyDescent="0.2">
      <c r="A1913" s="13" t="s">
        <v>2118</v>
      </c>
      <c r="B1913" s="74">
        <v>116</v>
      </c>
      <c r="C1913" s="86"/>
      <c r="D1913" s="37"/>
      <c r="E1913" s="87"/>
      <c r="F1913" s="93">
        <v>1</v>
      </c>
      <c r="G1913" s="8">
        <v>3</v>
      </c>
      <c r="H1913" s="94">
        <f t="shared" si="11"/>
        <v>1</v>
      </c>
      <c r="I1913" s="93"/>
      <c r="J1913" s="94"/>
      <c r="K1913" s="138"/>
    </row>
    <row r="1914" spans="1:11" x14ac:dyDescent="0.2">
      <c r="A1914" s="13" t="s">
        <v>2977</v>
      </c>
      <c r="B1914" s="74">
        <v>144</v>
      </c>
      <c r="C1914" s="86"/>
      <c r="D1914" s="37"/>
      <c r="E1914" s="87"/>
      <c r="F1914" s="93">
        <v>1</v>
      </c>
      <c r="G1914" s="8">
        <v>3</v>
      </c>
      <c r="H1914" s="94">
        <f t="shared" si="11"/>
        <v>1</v>
      </c>
      <c r="I1914" s="93"/>
      <c r="J1914" s="94"/>
      <c r="K1914" s="138"/>
    </row>
    <row r="1915" spans="1:11" x14ac:dyDescent="0.2">
      <c r="A1915" s="20" t="s">
        <v>887</v>
      </c>
      <c r="B1915" s="73">
        <v>349</v>
      </c>
      <c r="C1915" s="85">
        <v>1</v>
      </c>
      <c r="D1915" s="32">
        <v>3</v>
      </c>
      <c r="E1915" s="84"/>
      <c r="F1915" s="91"/>
      <c r="H1915" s="94"/>
      <c r="I1915" s="91"/>
      <c r="J1915" s="84"/>
      <c r="K1915" s="111"/>
    </row>
    <row r="1916" spans="1:11" x14ac:dyDescent="0.2">
      <c r="A1916" s="13" t="s">
        <v>2978</v>
      </c>
      <c r="B1916" s="74">
        <v>96</v>
      </c>
      <c r="C1916" s="86"/>
      <c r="D1916" s="37"/>
      <c r="E1916" s="87"/>
      <c r="F1916" s="93">
        <v>1</v>
      </c>
      <c r="G1916" s="8">
        <v>3</v>
      </c>
      <c r="H1916" s="94">
        <f t="shared" si="11"/>
        <v>1</v>
      </c>
      <c r="I1916" s="93"/>
      <c r="J1916" s="94"/>
      <c r="K1916" s="138"/>
    </row>
    <row r="1917" spans="1:11" x14ac:dyDescent="0.2">
      <c r="A1917" s="13" t="s">
        <v>2979</v>
      </c>
      <c r="B1917" s="74">
        <v>58</v>
      </c>
      <c r="C1917" s="86"/>
      <c r="D1917" s="37"/>
      <c r="E1917" s="87"/>
      <c r="F1917" s="93">
        <v>1</v>
      </c>
      <c r="G1917" s="8">
        <v>3</v>
      </c>
      <c r="H1917" s="94">
        <f t="shared" si="11"/>
        <v>1</v>
      </c>
      <c r="I1917" s="93"/>
      <c r="J1917" s="94"/>
      <c r="K1917" s="138"/>
    </row>
    <row r="1918" spans="1:11" x14ac:dyDescent="0.2">
      <c r="A1918" s="13" t="s">
        <v>2980</v>
      </c>
      <c r="B1918" s="74">
        <v>32</v>
      </c>
      <c r="C1918" s="86"/>
      <c r="D1918" s="37"/>
      <c r="E1918" s="87"/>
      <c r="F1918" s="93">
        <v>1</v>
      </c>
      <c r="G1918" s="8">
        <v>3</v>
      </c>
      <c r="H1918" s="94">
        <f t="shared" si="11"/>
        <v>1</v>
      </c>
      <c r="I1918" s="93"/>
      <c r="J1918" s="94"/>
      <c r="K1918" s="138"/>
    </row>
    <row r="1919" spans="1:11" x14ac:dyDescent="0.2">
      <c r="A1919" s="13" t="s">
        <v>2981</v>
      </c>
      <c r="B1919" s="74">
        <v>87</v>
      </c>
      <c r="C1919" s="86"/>
      <c r="D1919" s="37"/>
      <c r="E1919" s="87"/>
      <c r="F1919" s="93">
        <v>1</v>
      </c>
      <c r="G1919" s="8">
        <v>3</v>
      </c>
      <c r="H1919" s="94">
        <f t="shared" si="11"/>
        <v>1</v>
      </c>
      <c r="I1919" s="93"/>
      <c r="J1919" s="94"/>
      <c r="K1919" s="138"/>
    </row>
    <row r="1920" spans="1:11" x14ac:dyDescent="0.2">
      <c r="A1920" s="13" t="s">
        <v>2982</v>
      </c>
      <c r="B1920" s="74">
        <v>76</v>
      </c>
      <c r="C1920" s="86"/>
      <c r="D1920" s="37"/>
      <c r="E1920" s="87"/>
      <c r="F1920" s="93">
        <v>1</v>
      </c>
      <c r="G1920" s="8">
        <v>3</v>
      </c>
      <c r="H1920" s="94">
        <f t="shared" si="11"/>
        <v>1</v>
      </c>
      <c r="I1920" s="93"/>
      <c r="J1920" s="94"/>
      <c r="K1920" s="138"/>
    </row>
    <row r="1921" spans="1:11" x14ac:dyDescent="0.2">
      <c r="A1921" s="22" t="s">
        <v>35</v>
      </c>
      <c r="B1921" s="73">
        <v>6347</v>
      </c>
      <c r="C1921" s="85">
        <v>19</v>
      </c>
      <c r="D1921" s="36">
        <f>SUM(D1922:D1928)</f>
        <v>48</v>
      </c>
      <c r="E1921" s="88">
        <v>3</v>
      </c>
      <c r="F1921" s="91">
        <f>SUM(F1923:F1970)</f>
        <v>58</v>
      </c>
      <c r="G1921" s="24">
        <f>SUM(G1923:G1970)</f>
        <v>168</v>
      </c>
      <c r="H1921" s="94"/>
      <c r="I1921" s="99">
        <f>(C1921+F1923+F1924+F1926+F1929+F1937+1)*0.4</f>
        <v>14.8</v>
      </c>
      <c r="J1921" s="99">
        <f>(D1921+G1923+G1924+G1926+G1929+G1937+1)*0.4</f>
        <v>37.6</v>
      </c>
      <c r="K1921" s="115">
        <f>46*0.6</f>
        <v>27.599999999999998</v>
      </c>
    </row>
    <row r="1922" spans="1:11" x14ac:dyDescent="0.2">
      <c r="A1922" s="20" t="s">
        <v>36</v>
      </c>
      <c r="B1922" s="73">
        <v>1580</v>
      </c>
      <c r="C1922" s="85">
        <v>5</v>
      </c>
      <c r="D1922" s="32">
        <v>13</v>
      </c>
      <c r="E1922" s="84"/>
      <c r="F1922" s="91"/>
      <c r="H1922" s="94"/>
      <c r="I1922" s="91"/>
      <c r="J1922" s="84"/>
      <c r="K1922" s="111"/>
    </row>
    <row r="1923" spans="1:11" x14ac:dyDescent="0.2">
      <c r="A1923" s="13" t="s">
        <v>2983</v>
      </c>
      <c r="B1923" s="74">
        <v>461</v>
      </c>
      <c r="C1923" s="86"/>
      <c r="D1923" s="37"/>
      <c r="E1923" s="87"/>
      <c r="F1923" s="93">
        <v>3</v>
      </c>
      <c r="G1923" s="8">
        <v>8</v>
      </c>
      <c r="H1923" s="94">
        <f t="shared" si="11"/>
        <v>2</v>
      </c>
      <c r="I1923" s="93"/>
      <c r="J1923" s="94"/>
      <c r="K1923" s="138"/>
    </row>
    <row r="1924" spans="1:11" x14ac:dyDescent="0.2">
      <c r="A1924" s="13" t="s">
        <v>2984</v>
      </c>
      <c r="B1924" s="74">
        <v>294</v>
      </c>
      <c r="C1924" s="86"/>
      <c r="D1924" s="37"/>
      <c r="E1924" s="87"/>
      <c r="F1924" s="93">
        <v>3</v>
      </c>
      <c r="G1924" s="8">
        <v>8</v>
      </c>
      <c r="H1924" s="94">
        <f t="shared" si="11"/>
        <v>2</v>
      </c>
      <c r="I1924" s="93"/>
      <c r="J1924" s="94"/>
      <c r="K1924" s="138"/>
    </row>
    <row r="1925" spans="1:11" x14ac:dyDescent="0.2">
      <c r="A1925" s="13" t="s">
        <v>2985</v>
      </c>
      <c r="B1925" s="74">
        <v>114</v>
      </c>
      <c r="C1925" s="86"/>
      <c r="D1925" s="37"/>
      <c r="E1925" s="87"/>
      <c r="F1925" s="93">
        <v>1</v>
      </c>
      <c r="G1925" s="8">
        <v>3</v>
      </c>
      <c r="H1925" s="94">
        <f t="shared" si="11"/>
        <v>1</v>
      </c>
      <c r="I1925" s="93"/>
      <c r="J1925" s="94"/>
      <c r="K1925" s="138"/>
    </row>
    <row r="1926" spans="1:11" x14ac:dyDescent="0.2">
      <c r="A1926" s="13" t="s">
        <v>2986</v>
      </c>
      <c r="B1926" s="74">
        <v>515</v>
      </c>
      <c r="C1926" s="86"/>
      <c r="D1926" s="37"/>
      <c r="E1926" s="87"/>
      <c r="F1926" s="93">
        <v>3</v>
      </c>
      <c r="G1926" s="8">
        <v>8</v>
      </c>
      <c r="H1926" s="94">
        <f t="shared" si="11"/>
        <v>2</v>
      </c>
      <c r="I1926" s="93"/>
      <c r="J1926" s="94"/>
      <c r="K1926" s="138"/>
    </row>
    <row r="1927" spans="1:11" x14ac:dyDescent="0.2">
      <c r="A1927" s="13" t="s">
        <v>2987</v>
      </c>
      <c r="B1927" s="74">
        <v>196</v>
      </c>
      <c r="C1927" s="86"/>
      <c r="D1927" s="37"/>
      <c r="E1927" s="87"/>
      <c r="F1927" s="93">
        <v>1</v>
      </c>
      <c r="G1927" s="8">
        <v>3</v>
      </c>
      <c r="H1927" s="94">
        <f t="shared" si="11"/>
        <v>1</v>
      </c>
      <c r="I1927" s="93"/>
      <c r="J1927" s="94"/>
      <c r="K1927" s="138"/>
    </row>
    <row r="1928" spans="1:11" x14ac:dyDescent="0.2">
      <c r="A1928" s="20" t="s">
        <v>144</v>
      </c>
      <c r="B1928" s="73">
        <v>4767</v>
      </c>
      <c r="C1928" s="85">
        <v>14</v>
      </c>
      <c r="D1928" s="32">
        <v>35</v>
      </c>
      <c r="E1928" s="84"/>
      <c r="F1928" s="91"/>
      <c r="H1928" s="94"/>
      <c r="I1928" s="91"/>
      <c r="J1928" s="84"/>
      <c r="K1928" s="111"/>
    </row>
    <row r="1929" spans="1:11" x14ac:dyDescent="0.2">
      <c r="A1929" s="13" t="s">
        <v>2988</v>
      </c>
      <c r="B1929" s="74">
        <v>2244</v>
      </c>
      <c r="C1929" s="86"/>
      <c r="D1929" s="37"/>
      <c r="E1929" s="87"/>
      <c r="F1929" s="93">
        <v>5</v>
      </c>
      <c r="G1929" s="8">
        <v>13</v>
      </c>
      <c r="H1929" s="94">
        <f t="shared" si="11"/>
        <v>2</v>
      </c>
      <c r="I1929" s="93"/>
      <c r="J1929" s="94"/>
      <c r="K1929" s="138"/>
    </row>
    <row r="1930" spans="1:11" x14ac:dyDescent="0.2">
      <c r="A1930" s="13" t="s">
        <v>1492</v>
      </c>
      <c r="B1930" s="74">
        <v>45</v>
      </c>
      <c r="C1930" s="86"/>
      <c r="D1930" s="37"/>
      <c r="E1930" s="87"/>
      <c r="F1930" s="93">
        <v>1</v>
      </c>
      <c r="G1930" s="8">
        <v>3</v>
      </c>
      <c r="H1930" s="94">
        <f t="shared" si="11"/>
        <v>1</v>
      </c>
      <c r="I1930" s="93"/>
      <c r="J1930" s="94"/>
      <c r="K1930" s="138"/>
    </row>
    <row r="1931" spans="1:11" x14ac:dyDescent="0.2">
      <c r="A1931" s="13" t="s">
        <v>1370</v>
      </c>
      <c r="B1931" s="74">
        <v>52</v>
      </c>
      <c r="C1931" s="86"/>
      <c r="D1931" s="37"/>
      <c r="E1931" s="87"/>
      <c r="F1931" s="93">
        <v>1</v>
      </c>
      <c r="G1931" s="8">
        <v>3</v>
      </c>
      <c r="H1931" s="94">
        <f t="shared" si="11"/>
        <v>1</v>
      </c>
      <c r="I1931" s="93"/>
      <c r="J1931" s="94"/>
      <c r="K1931" s="138"/>
    </row>
    <row r="1932" spans="1:11" x14ac:dyDescent="0.2">
      <c r="A1932" s="13" t="s">
        <v>2790</v>
      </c>
      <c r="B1932" s="74">
        <v>134</v>
      </c>
      <c r="C1932" s="86"/>
      <c r="D1932" s="37"/>
      <c r="E1932" s="87"/>
      <c r="F1932" s="93">
        <v>1</v>
      </c>
      <c r="G1932" s="8">
        <v>3</v>
      </c>
      <c r="H1932" s="94">
        <f t="shared" si="11"/>
        <v>1</v>
      </c>
      <c r="I1932" s="93"/>
      <c r="J1932" s="94"/>
      <c r="K1932" s="138"/>
    </row>
    <row r="1933" spans="1:11" x14ac:dyDescent="0.2">
      <c r="A1933" s="13" t="s">
        <v>2989</v>
      </c>
      <c r="B1933" s="74">
        <v>43</v>
      </c>
      <c r="C1933" s="86"/>
      <c r="D1933" s="37"/>
      <c r="E1933" s="87"/>
      <c r="F1933" s="93">
        <v>1</v>
      </c>
      <c r="G1933" s="8">
        <v>3</v>
      </c>
      <c r="H1933" s="94">
        <f t="shared" si="11"/>
        <v>1</v>
      </c>
      <c r="I1933" s="93"/>
      <c r="J1933" s="94"/>
      <c r="K1933" s="138"/>
    </row>
    <row r="1934" spans="1:11" x14ac:dyDescent="0.2">
      <c r="A1934" s="59" t="s">
        <v>2170</v>
      </c>
      <c r="B1934" s="141">
        <v>0</v>
      </c>
      <c r="C1934" s="86"/>
      <c r="D1934" s="66"/>
      <c r="E1934" s="90"/>
      <c r="F1934" s="95" t="b">
        <f>IF(B1934&gt;50000,"15",IF(B1934&gt;10000,"11",IF(B1934&gt;2000,"5",IF(B1934&gt;200,"3",IF(B1934&gt;0,"1")))))</f>
        <v>0</v>
      </c>
      <c r="H1934" s="94"/>
      <c r="I1934" s="93"/>
      <c r="J1934" s="94"/>
      <c r="K1934" s="138"/>
    </row>
    <row r="1935" spans="1:11" x14ac:dyDescent="0.2">
      <c r="A1935" s="13" t="s">
        <v>1650</v>
      </c>
      <c r="B1935" s="74">
        <v>62</v>
      </c>
      <c r="C1935" s="86"/>
      <c r="D1935" s="37"/>
      <c r="E1935" s="87"/>
      <c r="F1935" s="93">
        <v>1</v>
      </c>
      <c r="G1935" s="8">
        <v>3</v>
      </c>
      <c r="H1935" s="94">
        <f t="shared" si="11"/>
        <v>1</v>
      </c>
      <c r="I1935" s="93"/>
      <c r="J1935" s="94"/>
      <c r="K1935" s="138"/>
    </row>
    <row r="1936" spans="1:11" x14ac:dyDescent="0.2">
      <c r="A1936" s="13" t="s">
        <v>2990</v>
      </c>
      <c r="B1936" s="74">
        <v>15</v>
      </c>
      <c r="C1936" s="86"/>
      <c r="D1936" s="37"/>
      <c r="E1936" s="87"/>
      <c r="F1936" s="93">
        <v>1</v>
      </c>
      <c r="G1936" s="8">
        <v>3</v>
      </c>
      <c r="H1936" s="94">
        <f t="shared" si="11"/>
        <v>1</v>
      </c>
      <c r="I1936" s="93"/>
      <c r="J1936" s="94"/>
      <c r="K1936" s="138"/>
    </row>
    <row r="1937" spans="1:11" x14ac:dyDescent="0.2">
      <c r="A1937" s="13" t="s">
        <v>2991</v>
      </c>
      <c r="B1937" s="74">
        <v>253</v>
      </c>
      <c r="C1937" s="86"/>
      <c r="D1937" s="37"/>
      <c r="E1937" s="87"/>
      <c r="F1937" s="93">
        <v>3</v>
      </c>
      <c r="G1937" s="8">
        <v>8</v>
      </c>
      <c r="H1937" s="94">
        <f t="shared" si="11"/>
        <v>2</v>
      </c>
      <c r="I1937" s="93"/>
      <c r="J1937" s="94"/>
      <c r="K1937" s="138"/>
    </row>
    <row r="1938" spans="1:11" ht="31.5" x14ac:dyDescent="0.2">
      <c r="A1938" s="13" t="s">
        <v>2992</v>
      </c>
      <c r="B1938" s="74">
        <v>28</v>
      </c>
      <c r="C1938" s="86"/>
      <c r="D1938" s="37"/>
      <c r="E1938" s="87"/>
      <c r="F1938" s="93">
        <v>1</v>
      </c>
      <c r="G1938" s="8">
        <v>3</v>
      </c>
      <c r="H1938" s="94">
        <f t="shared" si="11"/>
        <v>1</v>
      </c>
      <c r="I1938" s="93"/>
      <c r="J1938" s="94"/>
      <c r="K1938" s="138"/>
    </row>
    <row r="1939" spans="1:11" x14ac:dyDescent="0.2">
      <c r="A1939" s="13" t="s">
        <v>2993</v>
      </c>
      <c r="B1939" s="74">
        <v>54</v>
      </c>
      <c r="C1939" s="86"/>
      <c r="D1939" s="37"/>
      <c r="E1939" s="87"/>
      <c r="F1939" s="93">
        <v>1</v>
      </c>
      <c r="G1939" s="8">
        <v>3</v>
      </c>
      <c r="H1939" s="94">
        <f t="shared" si="11"/>
        <v>1</v>
      </c>
      <c r="I1939" s="93"/>
      <c r="J1939" s="94"/>
      <c r="K1939" s="138"/>
    </row>
    <row r="1940" spans="1:11" x14ac:dyDescent="0.2">
      <c r="A1940" s="13" t="s">
        <v>2994</v>
      </c>
      <c r="B1940" s="74">
        <v>42</v>
      </c>
      <c r="C1940" s="86"/>
      <c r="D1940" s="37"/>
      <c r="E1940" s="87"/>
      <c r="F1940" s="93">
        <v>1</v>
      </c>
      <c r="G1940" s="8">
        <v>3</v>
      </c>
      <c r="H1940" s="94">
        <f t="shared" si="11"/>
        <v>1</v>
      </c>
      <c r="I1940" s="93"/>
      <c r="J1940" s="94"/>
      <c r="K1940" s="138"/>
    </row>
    <row r="1941" spans="1:11" x14ac:dyDescent="0.2">
      <c r="A1941" s="13" t="s">
        <v>2995</v>
      </c>
      <c r="B1941" s="74">
        <v>39</v>
      </c>
      <c r="C1941" s="86"/>
      <c r="D1941" s="37"/>
      <c r="E1941" s="87"/>
      <c r="F1941" s="93">
        <v>1</v>
      </c>
      <c r="G1941" s="8">
        <v>3</v>
      </c>
      <c r="H1941" s="94">
        <f t="shared" si="11"/>
        <v>1</v>
      </c>
      <c r="I1941" s="93"/>
      <c r="J1941" s="94"/>
      <c r="K1941" s="138"/>
    </row>
    <row r="1942" spans="1:11" x14ac:dyDescent="0.2">
      <c r="A1942" s="13" t="s">
        <v>2996</v>
      </c>
      <c r="B1942" s="74">
        <v>34</v>
      </c>
      <c r="C1942" s="86"/>
      <c r="D1942" s="37"/>
      <c r="E1942" s="87"/>
      <c r="F1942" s="93">
        <v>1</v>
      </c>
      <c r="G1942" s="8">
        <v>3</v>
      </c>
      <c r="H1942" s="94">
        <f t="shared" si="11"/>
        <v>1</v>
      </c>
      <c r="I1942" s="93"/>
      <c r="J1942" s="94"/>
      <c r="K1942" s="138"/>
    </row>
    <row r="1943" spans="1:11" x14ac:dyDescent="0.2">
      <c r="A1943" s="13" t="s">
        <v>2997</v>
      </c>
      <c r="B1943" s="74">
        <v>107</v>
      </c>
      <c r="C1943" s="86"/>
      <c r="D1943" s="37"/>
      <c r="E1943" s="87"/>
      <c r="F1943" s="93">
        <v>1</v>
      </c>
      <c r="G1943" s="8">
        <v>3</v>
      </c>
      <c r="H1943" s="94">
        <f t="shared" si="11"/>
        <v>1</v>
      </c>
      <c r="I1943" s="93"/>
      <c r="J1943" s="94"/>
      <c r="K1943" s="138"/>
    </row>
    <row r="1944" spans="1:11" x14ac:dyDescent="0.2">
      <c r="A1944" s="13" t="s">
        <v>2998</v>
      </c>
      <c r="B1944" s="74">
        <v>29</v>
      </c>
      <c r="C1944" s="86"/>
      <c r="D1944" s="37"/>
      <c r="E1944" s="87"/>
      <c r="F1944" s="93">
        <v>1</v>
      </c>
      <c r="G1944" s="8">
        <v>3</v>
      </c>
      <c r="H1944" s="94">
        <f t="shared" si="11"/>
        <v>1</v>
      </c>
      <c r="I1944" s="93"/>
      <c r="J1944" s="94"/>
      <c r="K1944" s="138"/>
    </row>
    <row r="1945" spans="1:11" x14ac:dyDescent="0.2">
      <c r="A1945" s="13" t="s">
        <v>1981</v>
      </c>
      <c r="B1945" s="74">
        <v>26</v>
      </c>
      <c r="C1945" s="86"/>
      <c r="D1945" s="37"/>
      <c r="E1945" s="87"/>
      <c r="F1945" s="93">
        <v>1</v>
      </c>
      <c r="G1945" s="8">
        <v>3</v>
      </c>
      <c r="H1945" s="94">
        <f t="shared" ref="H1945:H2008" si="12">IF(F1945=1,1,2)</f>
        <v>1</v>
      </c>
      <c r="I1945" s="93"/>
      <c r="J1945" s="94"/>
      <c r="K1945" s="138"/>
    </row>
    <row r="1946" spans="1:11" x14ac:dyDescent="0.2">
      <c r="A1946" s="13" t="s">
        <v>2181</v>
      </c>
      <c r="B1946" s="74">
        <v>87</v>
      </c>
      <c r="C1946" s="86"/>
      <c r="D1946" s="37"/>
      <c r="E1946" s="87"/>
      <c r="F1946" s="93">
        <v>1</v>
      </c>
      <c r="G1946" s="8">
        <v>3</v>
      </c>
      <c r="H1946" s="94">
        <f t="shared" si="12"/>
        <v>1</v>
      </c>
      <c r="I1946" s="93"/>
      <c r="J1946" s="94"/>
      <c r="K1946" s="138"/>
    </row>
    <row r="1947" spans="1:11" x14ac:dyDescent="0.2">
      <c r="A1947" s="13" t="s">
        <v>2999</v>
      </c>
      <c r="B1947" s="74">
        <v>62</v>
      </c>
      <c r="C1947" s="86"/>
      <c r="D1947" s="37"/>
      <c r="E1947" s="87"/>
      <c r="F1947" s="93">
        <v>1</v>
      </c>
      <c r="G1947" s="8">
        <v>3</v>
      </c>
      <c r="H1947" s="94">
        <f t="shared" si="12"/>
        <v>1</v>
      </c>
      <c r="I1947" s="93"/>
      <c r="J1947" s="94"/>
      <c r="K1947" s="138"/>
    </row>
    <row r="1948" spans="1:11" x14ac:dyDescent="0.2">
      <c r="A1948" s="13" t="s">
        <v>3000</v>
      </c>
      <c r="B1948" s="74">
        <v>8</v>
      </c>
      <c r="C1948" s="86"/>
      <c r="D1948" s="37"/>
      <c r="E1948" s="87"/>
      <c r="F1948" s="93">
        <v>1</v>
      </c>
      <c r="G1948" s="8">
        <v>3</v>
      </c>
      <c r="H1948" s="94">
        <f t="shared" si="12"/>
        <v>1</v>
      </c>
      <c r="I1948" s="93"/>
      <c r="J1948" s="94"/>
      <c r="K1948" s="138"/>
    </row>
    <row r="1949" spans="1:11" x14ac:dyDescent="0.2">
      <c r="A1949" s="13" t="s">
        <v>1793</v>
      </c>
      <c r="B1949" s="74">
        <v>11</v>
      </c>
      <c r="C1949" s="86"/>
      <c r="D1949" s="37"/>
      <c r="E1949" s="87"/>
      <c r="F1949" s="93">
        <v>1</v>
      </c>
      <c r="G1949" s="8">
        <v>3</v>
      </c>
      <c r="H1949" s="94">
        <f t="shared" si="12"/>
        <v>1</v>
      </c>
      <c r="I1949" s="93"/>
      <c r="J1949" s="94"/>
      <c r="K1949" s="138"/>
    </row>
    <row r="1950" spans="1:11" x14ac:dyDescent="0.2">
      <c r="A1950" s="13" t="s">
        <v>3001</v>
      </c>
      <c r="B1950" s="74">
        <v>118</v>
      </c>
      <c r="C1950" s="86"/>
      <c r="D1950" s="37"/>
      <c r="E1950" s="87"/>
      <c r="F1950" s="93">
        <v>1</v>
      </c>
      <c r="G1950" s="8">
        <v>3</v>
      </c>
      <c r="H1950" s="94">
        <f t="shared" si="12"/>
        <v>1</v>
      </c>
      <c r="I1950" s="93"/>
      <c r="J1950" s="94"/>
      <c r="K1950" s="138"/>
    </row>
    <row r="1951" spans="1:11" x14ac:dyDescent="0.2">
      <c r="A1951" s="13" t="s">
        <v>2304</v>
      </c>
      <c r="B1951" s="74">
        <v>171</v>
      </c>
      <c r="C1951" s="86"/>
      <c r="D1951" s="37"/>
      <c r="E1951" s="87"/>
      <c r="F1951" s="93">
        <v>1</v>
      </c>
      <c r="G1951" s="8">
        <v>3</v>
      </c>
      <c r="H1951" s="94">
        <f t="shared" si="12"/>
        <v>1</v>
      </c>
      <c r="I1951" s="93"/>
      <c r="J1951" s="94"/>
      <c r="K1951" s="138"/>
    </row>
    <row r="1952" spans="1:11" x14ac:dyDescent="0.2">
      <c r="A1952" s="13" t="s">
        <v>3002</v>
      </c>
      <c r="B1952" s="74">
        <v>48</v>
      </c>
      <c r="C1952" s="86"/>
      <c r="D1952" s="37"/>
      <c r="E1952" s="87"/>
      <c r="F1952" s="93">
        <v>1</v>
      </c>
      <c r="G1952" s="8">
        <v>3</v>
      </c>
      <c r="H1952" s="94">
        <f t="shared" si="12"/>
        <v>1</v>
      </c>
      <c r="I1952" s="93"/>
      <c r="J1952" s="94"/>
      <c r="K1952" s="138"/>
    </row>
    <row r="1953" spans="1:11" x14ac:dyDescent="0.2">
      <c r="A1953" s="13" t="s">
        <v>3003</v>
      </c>
      <c r="B1953" s="74">
        <v>22</v>
      </c>
      <c r="C1953" s="86"/>
      <c r="D1953" s="37"/>
      <c r="E1953" s="87"/>
      <c r="F1953" s="93">
        <v>1</v>
      </c>
      <c r="G1953" s="8">
        <v>3</v>
      </c>
      <c r="H1953" s="94">
        <f t="shared" si="12"/>
        <v>1</v>
      </c>
      <c r="I1953" s="93"/>
      <c r="J1953" s="94"/>
      <c r="K1953" s="138"/>
    </row>
    <row r="1954" spans="1:11" x14ac:dyDescent="0.2">
      <c r="A1954" s="13" t="s">
        <v>3004</v>
      </c>
      <c r="B1954" s="74">
        <v>62</v>
      </c>
      <c r="C1954" s="86"/>
      <c r="D1954" s="37"/>
      <c r="E1954" s="87"/>
      <c r="F1954" s="93">
        <v>1</v>
      </c>
      <c r="G1954" s="8">
        <v>3</v>
      </c>
      <c r="H1954" s="94">
        <f t="shared" si="12"/>
        <v>1</v>
      </c>
      <c r="I1954" s="93"/>
      <c r="J1954" s="94"/>
      <c r="K1954" s="138"/>
    </row>
    <row r="1955" spans="1:11" x14ac:dyDescent="0.2">
      <c r="A1955" s="13" t="s">
        <v>2248</v>
      </c>
      <c r="B1955" s="74">
        <v>10</v>
      </c>
      <c r="C1955" s="86"/>
      <c r="D1955" s="37"/>
      <c r="E1955" s="87"/>
      <c r="F1955" s="93">
        <v>1</v>
      </c>
      <c r="G1955" s="8">
        <v>3</v>
      </c>
      <c r="H1955" s="94">
        <f t="shared" si="12"/>
        <v>1</v>
      </c>
      <c r="I1955" s="93"/>
      <c r="J1955" s="94"/>
      <c r="K1955" s="138"/>
    </row>
    <row r="1956" spans="1:11" x14ac:dyDescent="0.2">
      <c r="A1956" s="13" t="s">
        <v>3005</v>
      </c>
      <c r="B1956" s="74">
        <v>66</v>
      </c>
      <c r="C1956" s="86"/>
      <c r="D1956" s="37"/>
      <c r="E1956" s="87"/>
      <c r="F1956" s="93">
        <v>1</v>
      </c>
      <c r="G1956" s="8">
        <v>3</v>
      </c>
      <c r="H1956" s="94">
        <f t="shared" si="12"/>
        <v>1</v>
      </c>
      <c r="I1956" s="93"/>
      <c r="J1956" s="94"/>
      <c r="K1956" s="138"/>
    </row>
    <row r="1957" spans="1:11" x14ac:dyDescent="0.2">
      <c r="A1957" s="13" t="s">
        <v>3006</v>
      </c>
      <c r="B1957" s="74">
        <v>46</v>
      </c>
      <c r="C1957" s="86"/>
      <c r="D1957" s="37"/>
      <c r="E1957" s="87"/>
      <c r="F1957" s="93">
        <v>1</v>
      </c>
      <c r="G1957" s="8">
        <v>3</v>
      </c>
      <c r="H1957" s="94">
        <f t="shared" si="12"/>
        <v>1</v>
      </c>
      <c r="I1957" s="93"/>
      <c r="J1957" s="94"/>
      <c r="K1957" s="138"/>
    </row>
    <row r="1958" spans="1:11" x14ac:dyDescent="0.2">
      <c r="A1958" s="13" t="s">
        <v>1845</v>
      </c>
      <c r="B1958" s="74">
        <v>153</v>
      </c>
      <c r="C1958" s="86"/>
      <c r="D1958" s="37"/>
      <c r="E1958" s="87"/>
      <c r="F1958" s="93">
        <v>1</v>
      </c>
      <c r="G1958" s="8">
        <v>3</v>
      </c>
      <c r="H1958" s="94">
        <f t="shared" si="12"/>
        <v>1</v>
      </c>
      <c r="I1958" s="93"/>
      <c r="J1958" s="94"/>
      <c r="K1958" s="138"/>
    </row>
    <row r="1959" spans="1:11" x14ac:dyDescent="0.2">
      <c r="A1959" s="13" t="s">
        <v>3007</v>
      </c>
      <c r="B1959" s="74">
        <v>16</v>
      </c>
      <c r="C1959" s="86"/>
      <c r="D1959" s="37"/>
      <c r="E1959" s="87"/>
      <c r="F1959" s="93">
        <v>1</v>
      </c>
      <c r="G1959" s="8">
        <v>3</v>
      </c>
      <c r="H1959" s="94">
        <f t="shared" si="12"/>
        <v>1</v>
      </c>
      <c r="I1959" s="93"/>
      <c r="J1959" s="94"/>
      <c r="K1959" s="138"/>
    </row>
    <row r="1960" spans="1:11" x14ac:dyDescent="0.2">
      <c r="A1960" s="13" t="s">
        <v>3008</v>
      </c>
      <c r="B1960" s="74">
        <v>98</v>
      </c>
      <c r="C1960" s="86"/>
      <c r="D1960" s="37"/>
      <c r="E1960" s="87"/>
      <c r="F1960" s="93">
        <v>1</v>
      </c>
      <c r="G1960" s="8">
        <v>3</v>
      </c>
      <c r="H1960" s="94">
        <f t="shared" si="12"/>
        <v>1</v>
      </c>
      <c r="I1960" s="93"/>
      <c r="J1960" s="94"/>
      <c r="K1960" s="138"/>
    </row>
    <row r="1961" spans="1:11" x14ac:dyDescent="0.2">
      <c r="A1961" s="13" t="s">
        <v>3009</v>
      </c>
      <c r="B1961" s="74">
        <v>104</v>
      </c>
      <c r="C1961" s="86"/>
      <c r="D1961" s="37"/>
      <c r="E1961" s="87"/>
      <c r="F1961" s="93">
        <v>1</v>
      </c>
      <c r="G1961" s="8">
        <v>3</v>
      </c>
      <c r="H1961" s="94">
        <f t="shared" si="12"/>
        <v>1</v>
      </c>
      <c r="I1961" s="93"/>
      <c r="J1961" s="94"/>
      <c r="K1961" s="138"/>
    </row>
    <row r="1962" spans="1:11" x14ac:dyDescent="0.2">
      <c r="A1962" s="13" t="s">
        <v>1993</v>
      </c>
      <c r="B1962" s="74">
        <v>7</v>
      </c>
      <c r="C1962" s="86"/>
      <c r="D1962" s="37"/>
      <c r="E1962" s="87"/>
      <c r="F1962" s="93">
        <v>1</v>
      </c>
      <c r="G1962" s="8">
        <v>3</v>
      </c>
      <c r="H1962" s="94">
        <f t="shared" si="12"/>
        <v>1</v>
      </c>
      <c r="I1962" s="93"/>
      <c r="J1962" s="94"/>
      <c r="K1962" s="138"/>
    </row>
    <row r="1963" spans="1:11" x14ac:dyDescent="0.2">
      <c r="A1963" s="13" t="s">
        <v>3010</v>
      </c>
      <c r="B1963" s="74">
        <v>73</v>
      </c>
      <c r="C1963" s="86"/>
      <c r="D1963" s="37"/>
      <c r="E1963" s="87"/>
      <c r="F1963" s="93">
        <v>1</v>
      </c>
      <c r="G1963" s="8">
        <v>3</v>
      </c>
      <c r="H1963" s="94">
        <f t="shared" si="12"/>
        <v>1</v>
      </c>
      <c r="I1963" s="93"/>
      <c r="J1963" s="94"/>
      <c r="K1963" s="138"/>
    </row>
    <row r="1964" spans="1:11" x14ac:dyDescent="0.2">
      <c r="A1964" s="13" t="s">
        <v>2302</v>
      </c>
      <c r="B1964" s="74">
        <v>32</v>
      </c>
      <c r="C1964" s="86"/>
      <c r="D1964" s="37"/>
      <c r="E1964" s="87"/>
      <c r="F1964" s="93">
        <v>1</v>
      </c>
      <c r="G1964" s="8">
        <v>3</v>
      </c>
      <c r="H1964" s="94">
        <f t="shared" si="12"/>
        <v>1</v>
      </c>
      <c r="I1964" s="93"/>
      <c r="J1964" s="94"/>
      <c r="K1964" s="138"/>
    </row>
    <row r="1965" spans="1:11" x14ac:dyDescent="0.2">
      <c r="A1965" s="13" t="s">
        <v>3011</v>
      </c>
      <c r="B1965" s="74">
        <v>56</v>
      </c>
      <c r="C1965" s="86"/>
      <c r="D1965" s="37"/>
      <c r="E1965" s="87"/>
      <c r="F1965" s="93">
        <v>1</v>
      </c>
      <c r="G1965" s="8">
        <v>3</v>
      </c>
      <c r="H1965" s="94">
        <f t="shared" si="12"/>
        <v>1</v>
      </c>
      <c r="I1965" s="93"/>
      <c r="J1965" s="94"/>
      <c r="K1965" s="138"/>
    </row>
    <row r="1966" spans="1:11" x14ac:dyDescent="0.2">
      <c r="A1966" s="13" t="s">
        <v>3012</v>
      </c>
      <c r="B1966" s="74">
        <v>174</v>
      </c>
      <c r="C1966" s="86"/>
      <c r="D1966" s="37"/>
      <c r="E1966" s="87"/>
      <c r="F1966" s="93">
        <v>1</v>
      </c>
      <c r="G1966" s="8">
        <v>3</v>
      </c>
      <c r="H1966" s="94">
        <f t="shared" si="12"/>
        <v>1</v>
      </c>
      <c r="I1966" s="93"/>
      <c r="J1966" s="94"/>
      <c r="K1966" s="138"/>
    </row>
    <row r="1967" spans="1:11" x14ac:dyDescent="0.2">
      <c r="A1967" s="13" t="s">
        <v>3013</v>
      </c>
      <c r="B1967" s="74">
        <v>45</v>
      </c>
      <c r="C1967" s="86"/>
      <c r="D1967" s="37"/>
      <c r="E1967" s="87"/>
      <c r="F1967" s="93">
        <v>1</v>
      </c>
      <c r="G1967" s="8">
        <v>3</v>
      </c>
      <c r="H1967" s="94">
        <f t="shared" si="12"/>
        <v>1</v>
      </c>
      <c r="I1967" s="93"/>
      <c r="J1967" s="94"/>
      <c r="K1967" s="138"/>
    </row>
    <row r="1968" spans="1:11" x14ac:dyDescent="0.2">
      <c r="A1968" s="13" t="s">
        <v>2884</v>
      </c>
      <c r="B1968" s="74">
        <v>19</v>
      </c>
      <c r="C1968" s="86"/>
      <c r="D1968" s="37"/>
      <c r="E1968" s="87"/>
      <c r="F1968" s="93">
        <v>1</v>
      </c>
      <c r="G1968" s="8">
        <v>3</v>
      </c>
      <c r="H1968" s="94">
        <f t="shared" si="12"/>
        <v>1</v>
      </c>
      <c r="I1968" s="93"/>
      <c r="J1968" s="94"/>
      <c r="K1968" s="138"/>
    </row>
    <row r="1969" spans="1:11" x14ac:dyDescent="0.2">
      <c r="A1969" s="13" t="s">
        <v>3014</v>
      </c>
      <c r="B1969" s="74">
        <v>46</v>
      </c>
      <c r="C1969" s="86"/>
      <c r="D1969" s="37"/>
      <c r="E1969" s="87"/>
      <c r="F1969" s="93">
        <v>1</v>
      </c>
      <c r="G1969" s="8">
        <v>3</v>
      </c>
      <c r="H1969" s="94">
        <f t="shared" si="12"/>
        <v>1</v>
      </c>
      <c r="I1969" s="93"/>
      <c r="J1969" s="94"/>
      <c r="K1969" s="138"/>
    </row>
    <row r="1970" spans="1:11" x14ac:dyDescent="0.2">
      <c r="A1970" s="13" t="s">
        <v>2767</v>
      </c>
      <c r="B1970" s="74">
        <v>26</v>
      </c>
      <c r="C1970" s="86"/>
      <c r="D1970" s="37"/>
      <c r="E1970" s="87"/>
      <c r="F1970" s="93">
        <v>1</v>
      </c>
      <c r="G1970" s="8">
        <v>3</v>
      </c>
      <c r="H1970" s="94">
        <f t="shared" si="12"/>
        <v>1</v>
      </c>
      <c r="I1970" s="93"/>
      <c r="J1970" s="94"/>
      <c r="K1970" s="138"/>
    </row>
    <row r="1971" spans="1:11" x14ac:dyDescent="0.2">
      <c r="A1971" s="11" t="s">
        <v>415</v>
      </c>
      <c r="B1971" s="72">
        <v>160773</v>
      </c>
      <c r="C1971" s="81"/>
      <c r="D1971" s="37"/>
      <c r="E1971" s="87"/>
      <c r="F1971" s="92"/>
      <c r="H1971" s="94"/>
      <c r="I1971" s="92"/>
      <c r="J1971" s="82"/>
      <c r="K1971" s="137"/>
    </row>
    <row r="1972" spans="1:11" ht="31.5" x14ac:dyDescent="0.2">
      <c r="A1972" s="22" t="s">
        <v>61</v>
      </c>
      <c r="B1972" s="73">
        <v>5058</v>
      </c>
      <c r="C1972" s="85">
        <v>19</v>
      </c>
      <c r="D1972" s="36">
        <f>SUM(D1973:D1995)</f>
        <v>50</v>
      </c>
      <c r="E1972" s="88">
        <v>3</v>
      </c>
      <c r="F1972" s="91">
        <f>SUM(F1974:F2003)</f>
        <v>38</v>
      </c>
      <c r="G1972" s="24">
        <f>SUM(G1974:G2003)</f>
        <v>107</v>
      </c>
      <c r="H1972" s="94"/>
      <c r="I1972" s="99">
        <f>(C1972+F1976+F1979+F1980+F1985+F1988+F1991+F1994+1)*0.4</f>
        <v>16.400000000000002</v>
      </c>
      <c r="J1972" s="99">
        <f>(D1972+G1976+G1979+G1980+G1985+G1988+G1991+G1994+1)*0.4</f>
        <v>42.800000000000004</v>
      </c>
      <c r="K1972" s="115">
        <f>24*0.6</f>
        <v>14.399999999999999</v>
      </c>
    </row>
    <row r="1973" spans="1:11" x14ac:dyDescent="0.2">
      <c r="A1973" s="20" t="s">
        <v>62</v>
      </c>
      <c r="B1973" s="73">
        <v>89</v>
      </c>
      <c r="C1973" s="85">
        <v>1</v>
      </c>
      <c r="D1973" s="32">
        <v>3</v>
      </c>
      <c r="E1973" s="84"/>
      <c r="F1973" s="91"/>
      <c r="H1973" s="94"/>
      <c r="I1973" s="91"/>
      <c r="J1973" s="84"/>
      <c r="K1973" s="111"/>
    </row>
    <row r="1974" spans="1:11" x14ac:dyDescent="0.2">
      <c r="A1974" s="13" t="s">
        <v>3015</v>
      </c>
      <c r="B1974" s="74">
        <v>89</v>
      </c>
      <c r="C1974" s="86"/>
      <c r="D1974" s="37"/>
      <c r="E1974" s="87"/>
      <c r="F1974" s="93">
        <v>1</v>
      </c>
      <c r="G1974" s="8">
        <v>3</v>
      </c>
      <c r="H1974" s="94">
        <f t="shared" si="12"/>
        <v>1</v>
      </c>
      <c r="I1974" s="93"/>
      <c r="J1974" s="94"/>
      <c r="K1974" s="138"/>
    </row>
    <row r="1975" spans="1:11" x14ac:dyDescent="0.2">
      <c r="A1975" s="20" t="s">
        <v>195</v>
      </c>
      <c r="B1975" s="73">
        <v>236</v>
      </c>
      <c r="C1975" s="85">
        <v>1</v>
      </c>
      <c r="D1975" s="32">
        <v>3</v>
      </c>
      <c r="E1975" s="84"/>
      <c r="F1975" s="91"/>
      <c r="H1975" s="94"/>
      <c r="I1975" s="91"/>
      <c r="J1975" s="84"/>
      <c r="K1975" s="111"/>
    </row>
    <row r="1976" spans="1:11" x14ac:dyDescent="0.2">
      <c r="A1976" s="13" t="s">
        <v>3016</v>
      </c>
      <c r="B1976" s="74">
        <v>236</v>
      </c>
      <c r="C1976" s="86"/>
      <c r="D1976" s="37"/>
      <c r="E1976" s="87"/>
      <c r="F1976" s="93">
        <v>3</v>
      </c>
      <c r="G1976" s="8">
        <v>8</v>
      </c>
      <c r="H1976" s="94">
        <f t="shared" si="12"/>
        <v>2</v>
      </c>
      <c r="I1976" s="93"/>
      <c r="J1976" s="94"/>
      <c r="K1976" s="138"/>
    </row>
    <row r="1977" spans="1:11" x14ac:dyDescent="0.2">
      <c r="A1977" s="20" t="s">
        <v>194</v>
      </c>
      <c r="B1977" s="73">
        <v>1592</v>
      </c>
      <c r="C1977" s="85">
        <v>6</v>
      </c>
      <c r="D1977" s="32">
        <v>15</v>
      </c>
      <c r="E1977" s="84"/>
      <c r="F1977" s="91"/>
      <c r="H1977" s="94"/>
      <c r="I1977" s="91"/>
      <c r="J1977" s="84"/>
      <c r="K1977" s="111"/>
    </row>
    <row r="1978" spans="1:11" x14ac:dyDescent="0.2">
      <c r="A1978" s="13" t="s">
        <v>3017</v>
      </c>
      <c r="B1978" s="74">
        <v>101</v>
      </c>
      <c r="C1978" s="86"/>
      <c r="D1978" s="37"/>
      <c r="E1978" s="87"/>
      <c r="F1978" s="93">
        <v>1</v>
      </c>
      <c r="G1978" s="8">
        <v>3</v>
      </c>
      <c r="H1978" s="94">
        <f t="shared" si="12"/>
        <v>1</v>
      </c>
      <c r="I1978" s="93"/>
      <c r="J1978" s="94"/>
      <c r="K1978" s="138"/>
    </row>
    <row r="1979" spans="1:11" x14ac:dyDescent="0.2">
      <c r="A1979" s="13" t="s">
        <v>2174</v>
      </c>
      <c r="B1979" s="74">
        <v>314</v>
      </c>
      <c r="C1979" s="86"/>
      <c r="D1979" s="37"/>
      <c r="E1979" s="87"/>
      <c r="F1979" s="93">
        <v>3</v>
      </c>
      <c r="G1979" s="8">
        <v>8</v>
      </c>
      <c r="H1979" s="94">
        <f t="shared" si="12"/>
        <v>2</v>
      </c>
      <c r="I1979" s="93"/>
      <c r="J1979" s="94"/>
      <c r="K1979" s="138"/>
    </row>
    <row r="1980" spans="1:11" x14ac:dyDescent="0.2">
      <c r="A1980" s="13" t="s">
        <v>3018</v>
      </c>
      <c r="B1980" s="74">
        <v>336</v>
      </c>
      <c r="C1980" s="86"/>
      <c r="D1980" s="37"/>
      <c r="E1980" s="87"/>
      <c r="F1980" s="93">
        <v>3</v>
      </c>
      <c r="G1980" s="8">
        <v>8</v>
      </c>
      <c r="H1980" s="94">
        <f t="shared" si="12"/>
        <v>2</v>
      </c>
      <c r="I1980" s="93"/>
      <c r="J1980" s="94"/>
      <c r="K1980" s="138"/>
    </row>
    <row r="1981" spans="1:11" x14ac:dyDescent="0.2">
      <c r="A1981" s="13" t="s">
        <v>2950</v>
      </c>
      <c r="B1981" s="74">
        <v>37</v>
      </c>
      <c r="C1981" s="86"/>
      <c r="D1981" s="37"/>
      <c r="E1981" s="87"/>
      <c r="F1981" s="93">
        <v>1</v>
      </c>
      <c r="G1981" s="8">
        <v>3</v>
      </c>
      <c r="H1981" s="94">
        <f t="shared" si="12"/>
        <v>1</v>
      </c>
      <c r="I1981" s="93"/>
      <c r="J1981" s="94"/>
      <c r="K1981" s="138"/>
    </row>
    <row r="1982" spans="1:11" x14ac:dyDescent="0.2">
      <c r="A1982" s="13" t="s">
        <v>3019</v>
      </c>
      <c r="B1982" s="74">
        <v>156</v>
      </c>
      <c r="C1982" s="86"/>
      <c r="D1982" s="37"/>
      <c r="E1982" s="87"/>
      <c r="F1982" s="93">
        <v>1</v>
      </c>
      <c r="G1982" s="8">
        <v>3</v>
      </c>
      <c r="H1982" s="94">
        <f t="shared" si="12"/>
        <v>1</v>
      </c>
      <c r="I1982" s="93"/>
      <c r="J1982" s="94"/>
      <c r="K1982" s="138"/>
    </row>
    <row r="1983" spans="1:11" x14ac:dyDescent="0.2">
      <c r="A1983" s="13" t="s">
        <v>1628</v>
      </c>
      <c r="B1983" s="74">
        <v>68</v>
      </c>
      <c r="C1983" s="86"/>
      <c r="D1983" s="37"/>
      <c r="E1983" s="87"/>
      <c r="F1983" s="93">
        <v>1</v>
      </c>
      <c r="G1983" s="8">
        <v>3</v>
      </c>
      <c r="H1983" s="94">
        <f t="shared" si="12"/>
        <v>1</v>
      </c>
      <c r="I1983" s="93"/>
      <c r="J1983" s="94"/>
      <c r="K1983" s="138"/>
    </row>
    <row r="1984" spans="1:11" x14ac:dyDescent="0.2">
      <c r="A1984" s="13" t="s">
        <v>3020</v>
      </c>
      <c r="B1984" s="74">
        <v>118</v>
      </c>
      <c r="C1984" s="86"/>
      <c r="D1984" s="37"/>
      <c r="E1984" s="87"/>
      <c r="F1984" s="93">
        <v>1</v>
      </c>
      <c r="G1984" s="8">
        <v>3</v>
      </c>
      <c r="H1984" s="94">
        <f t="shared" si="12"/>
        <v>1</v>
      </c>
      <c r="I1984" s="93"/>
      <c r="J1984" s="94"/>
      <c r="K1984" s="138"/>
    </row>
    <row r="1985" spans="1:11" x14ac:dyDescent="0.2">
      <c r="A1985" s="13" t="s">
        <v>3021</v>
      </c>
      <c r="B1985" s="74">
        <v>379</v>
      </c>
      <c r="C1985" s="86"/>
      <c r="D1985" s="37"/>
      <c r="E1985" s="87"/>
      <c r="F1985" s="93">
        <v>3</v>
      </c>
      <c r="G1985" s="8">
        <v>8</v>
      </c>
      <c r="H1985" s="94">
        <f t="shared" si="12"/>
        <v>2</v>
      </c>
      <c r="I1985" s="93"/>
      <c r="J1985" s="94"/>
      <c r="K1985" s="138"/>
    </row>
    <row r="1986" spans="1:11" x14ac:dyDescent="0.2">
      <c r="A1986" s="13" t="s">
        <v>3022</v>
      </c>
      <c r="B1986" s="74">
        <v>83</v>
      </c>
      <c r="C1986" s="86"/>
      <c r="D1986" s="37"/>
      <c r="E1986" s="87"/>
      <c r="F1986" s="93">
        <v>1</v>
      </c>
      <c r="G1986" s="8">
        <v>3</v>
      </c>
      <c r="H1986" s="94">
        <f t="shared" si="12"/>
        <v>1</v>
      </c>
      <c r="I1986" s="93"/>
      <c r="J1986" s="94"/>
      <c r="K1986" s="138"/>
    </row>
    <row r="1987" spans="1:11" x14ac:dyDescent="0.2">
      <c r="A1987" s="20" t="s">
        <v>544</v>
      </c>
      <c r="B1987" s="73">
        <v>274</v>
      </c>
      <c r="C1987" s="85">
        <v>1</v>
      </c>
      <c r="D1987" s="32">
        <v>3</v>
      </c>
      <c r="E1987" s="84"/>
      <c r="F1987" s="91"/>
      <c r="H1987" s="94"/>
      <c r="I1987" s="91"/>
      <c r="J1987" s="84"/>
      <c r="K1987" s="111"/>
    </row>
    <row r="1988" spans="1:11" x14ac:dyDescent="0.2">
      <c r="A1988" s="13" t="s">
        <v>3023</v>
      </c>
      <c r="B1988" s="74">
        <v>274</v>
      </c>
      <c r="C1988" s="86"/>
      <c r="D1988" s="37"/>
      <c r="E1988" s="87"/>
      <c r="F1988" s="93">
        <v>3</v>
      </c>
      <c r="G1988" s="8">
        <v>8</v>
      </c>
      <c r="H1988" s="94">
        <f t="shared" si="12"/>
        <v>2</v>
      </c>
      <c r="I1988" s="93"/>
      <c r="J1988" s="94"/>
      <c r="K1988" s="138"/>
    </row>
    <row r="1989" spans="1:11" x14ac:dyDescent="0.2">
      <c r="A1989" s="20" t="s">
        <v>75</v>
      </c>
      <c r="B1989" s="73">
        <v>1759</v>
      </c>
      <c r="C1989" s="85">
        <v>6</v>
      </c>
      <c r="D1989" s="32">
        <v>15</v>
      </c>
      <c r="E1989" s="84"/>
      <c r="F1989" s="91"/>
      <c r="H1989" s="94"/>
      <c r="I1989" s="91"/>
      <c r="J1989" s="84"/>
      <c r="K1989" s="111"/>
    </row>
    <row r="1990" spans="1:11" x14ac:dyDescent="0.2">
      <c r="A1990" s="13" t="s">
        <v>3024</v>
      </c>
      <c r="B1990" s="74">
        <v>107</v>
      </c>
      <c r="C1990" s="86"/>
      <c r="D1990" s="37"/>
      <c r="E1990" s="87"/>
      <c r="F1990" s="93">
        <v>1</v>
      </c>
      <c r="G1990" s="8">
        <v>3</v>
      </c>
      <c r="H1990" s="94">
        <f t="shared" si="12"/>
        <v>1</v>
      </c>
      <c r="I1990" s="93"/>
      <c r="J1990" s="94"/>
      <c r="K1990" s="138"/>
    </row>
    <row r="1991" spans="1:11" x14ac:dyDescent="0.2">
      <c r="A1991" s="13" t="s">
        <v>3025</v>
      </c>
      <c r="B1991" s="74">
        <v>1514</v>
      </c>
      <c r="C1991" s="86"/>
      <c r="D1991" s="37"/>
      <c r="E1991" s="87"/>
      <c r="F1991" s="93">
        <v>3</v>
      </c>
      <c r="G1991" s="8">
        <v>8</v>
      </c>
      <c r="H1991" s="94">
        <f t="shared" si="12"/>
        <v>2</v>
      </c>
      <c r="I1991" s="93"/>
      <c r="J1991" s="94"/>
      <c r="K1991" s="138"/>
    </row>
    <row r="1992" spans="1:11" x14ac:dyDescent="0.2">
      <c r="A1992" s="13" t="s">
        <v>3026</v>
      </c>
      <c r="B1992" s="74">
        <v>138</v>
      </c>
      <c r="C1992" s="86"/>
      <c r="D1992" s="37"/>
      <c r="E1992" s="87"/>
      <c r="F1992" s="93">
        <v>1</v>
      </c>
      <c r="G1992" s="8">
        <v>3</v>
      </c>
      <c r="H1992" s="94">
        <f t="shared" si="12"/>
        <v>1</v>
      </c>
      <c r="I1992" s="93"/>
      <c r="J1992" s="94"/>
      <c r="K1992" s="138"/>
    </row>
    <row r="1993" spans="1:11" x14ac:dyDescent="0.2">
      <c r="A1993" s="20" t="s">
        <v>1334</v>
      </c>
      <c r="B1993" s="73">
        <v>391</v>
      </c>
      <c r="C1993" s="85">
        <v>1</v>
      </c>
      <c r="D1993" s="32">
        <v>3</v>
      </c>
      <c r="E1993" s="84"/>
      <c r="F1993" s="91"/>
      <c r="H1993" s="94"/>
      <c r="I1993" s="91"/>
      <c r="J1993" s="84"/>
      <c r="K1993" s="111"/>
    </row>
    <row r="1994" spans="1:11" x14ac:dyDescent="0.2">
      <c r="A1994" s="13" t="s">
        <v>3027</v>
      </c>
      <c r="B1994" s="74">
        <v>391</v>
      </c>
      <c r="C1994" s="86"/>
      <c r="D1994" s="37"/>
      <c r="E1994" s="87"/>
      <c r="F1994" s="93">
        <v>3</v>
      </c>
      <c r="G1994" s="8">
        <v>8</v>
      </c>
      <c r="H1994" s="94">
        <f t="shared" si="12"/>
        <v>2</v>
      </c>
      <c r="I1994" s="93"/>
      <c r="J1994" s="94"/>
      <c r="K1994" s="138"/>
    </row>
    <row r="1995" spans="1:11" x14ac:dyDescent="0.2">
      <c r="A1995" s="20" t="s">
        <v>953</v>
      </c>
      <c r="B1995" s="73">
        <v>717</v>
      </c>
      <c r="C1995" s="85">
        <v>3</v>
      </c>
      <c r="D1995" s="32">
        <v>8</v>
      </c>
      <c r="E1995" s="84"/>
      <c r="F1995" s="91"/>
      <c r="H1995" s="94"/>
      <c r="I1995" s="91"/>
      <c r="J1995" s="84"/>
      <c r="K1995" s="111"/>
    </row>
    <row r="1996" spans="1:11" x14ac:dyDescent="0.2">
      <c r="A1996" s="13" t="s">
        <v>2162</v>
      </c>
      <c r="B1996" s="74">
        <v>100</v>
      </c>
      <c r="C1996" s="86"/>
      <c r="D1996" s="37"/>
      <c r="E1996" s="87"/>
      <c r="F1996" s="93">
        <v>1</v>
      </c>
      <c r="G1996" s="8">
        <v>3</v>
      </c>
      <c r="H1996" s="94">
        <f t="shared" si="12"/>
        <v>1</v>
      </c>
      <c r="I1996" s="93"/>
      <c r="J1996" s="94"/>
      <c r="K1996" s="138"/>
    </row>
    <row r="1997" spans="1:11" x14ac:dyDescent="0.2">
      <c r="A1997" s="13" t="s">
        <v>3028</v>
      </c>
      <c r="B1997" s="74">
        <v>24</v>
      </c>
      <c r="C1997" s="86"/>
      <c r="D1997" s="37"/>
      <c r="E1997" s="87"/>
      <c r="F1997" s="93">
        <v>1</v>
      </c>
      <c r="G1997" s="8">
        <v>3</v>
      </c>
      <c r="H1997" s="94">
        <f t="shared" si="12"/>
        <v>1</v>
      </c>
      <c r="I1997" s="93"/>
      <c r="J1997" s="94"/>
      <c r="K1997" s="138"/>
    </row>
    <row r="1998" spans="1:11" x14ac:dyDescent="0.2">
      <c r="A1998" s="13" t="s">
        <v>3029</v>
      </c>
      <c r="B1998" s="74">
        <v>121</v>
      </c>
      <c r="C1998" s="86"/>
      <c r="D1998" s="37"/>
      <c r="E1998" s="87"/>
      <c r="F1998" s="93">
        <v>1</v>
      </c>
      <c r="G1998" s="8">
        <v>3</v>
      </c>
      <c r="H1998" s="94">
        <f t="shared" si="12"/>
        <v>1</v>
      </c>
      <c r="I1998" s="93"/>
      <c r="J1998" s="94"/>
      <c r="K1998" s="138"/>
    </row>
    <row r="1999" spans="1:11" x14ac:dyDescent="0.2">
      <c r="A1999" s="13" t="s">
        <v>3030</v>
      </c>
      <c r="B1999" s="74">
        <v>77</v>
      </c>
      <c r="C1999" s="86"/>
      <c r="D1999" s="37"/>
      <c r="E1999" s="87"/>
      <c r="F1999" s="93">
        <v>1</v>
      </c>
      <c r="G1999" s="8">
        <v>3</v>
      </c>
      <c r="H1999" s="94">
        <f t="shared" si="12"/>
        <v>1</v>
      </c>
      <c r="I1999" s="93"/>
      <c r="J1999" s="94"/>
      <c r="K1999" s="138"/>
    </row>
    <row r="2000" spans="1:11" x14ac:dyDescent="0.2">
      <c r="A2000" s="13" t="s">
        <v>3031</v>
      </c>
      <c r="B2000" s="74">
        <v>87</v>
      </c>
      <c r="C2000" s="86"/>
      <c r="D2000" s="37"/>
      <c r="E2000" s="87"/>
      <c r="F2000" s="93">
        <v>1</v>
      </c>
      <c r="G2000" s="8">
        <v>3</v>
      </c>
      <c r="H2000" s="94">
        <f t="shared" si="12"/>
        <v>1</v>
      </c>
      <c r="I2000" s="93"/>
      <c r="J2000" s="94"/>
      <c r="K2000" s="138"/>
    </row>
    <row r="2001" spans="1:11" x14ac:dyDescent="0.2">
      <c r="A2001" s="13" t="s">
        <v>3032</v>
      </c>
      <c r="B2001" s="74">
        <v>64</v>
      </c>
      <c r="C2001" s="86"/>
      <c r="D2001" s="37"/>
      <c r="E2001" s="87"/>
      <c r="F2001" s="93">
        <v>1</v>
      </c>
      <c r="G2001" s="8">
        <v>3</v>
      </c>
      <c r="H2001" s="94">
        <f t="shared" si="12"/>
        <v>1</v>
      </c>
      <c r="I2001" s="93"/>
      <c r="J2001" s="94"/>
      <c r="K2001" s="138"/>
    </row>
    <row r="2002" spans="1:11" x14ac:dyDescent="0.2">
      <c r="A2002" s="13" t="s">
        <v>3033</v>
      </c>
      <c r="B2002" s="74">
        <v>79</v>
      </c>
      <c r="C2002" s="86"/>
      <c r="D2002" s="37"/>
      <c r="E2002" s="87"/>
      <c r="F2002" s="93">
        <v>1</v>
      </c>
      <c r="G2002" s="8">
        <v>3</v>
      </c>
      <c r="H2002" s="94">
        <f t="shared" si="12"/>
        <v>1</v>
      </c>
      <c r="I2002" s="93"/>
      <c r="J2002" s="94"/>
      <c r="K2002" s="138"/>
    </row>
    <row r="2003" spans="1:11" x14ac:dyDescent="0.2">
      <c r="A2003" s="13" t="s">
        <v>3034</v>
      </c>
      <c r="B2003" s="74">
        <v>165</v>
      </c>
      <c r="C2003" s="86"/>
      <c r="D2003" s="37"/>
      <c r="E2003" s="87"/>
      <c r="F2003" s="93">
        <v>1</v>
      </c>
      <c r="G2003" s="8">
        <v>3</v>
      </c>
      <c r="H2003" s="94">
        <f t="shared" si="12"/>
        <v>1</v>
      </c>
      <c r="I2003" s="93"/>
      <c r="J2003" s="94"/>
      <c r="K2003" s="138"/>
    </row>
    <row r="2004" spans="1:11" x14ac:dyDescent="0.2">
      <c r="A2004" s="22" t="s">
        <v>1020</v>
      </c>
      <c r="B2004" s="73">
        <v>7199</v>
      </c>
      <c r="C2004" s="85">
        <v>19</v>
      </c>
      <c r="D2004" s="36">
        <f>SUM(D2005:D2049)</f>
        <v>49</v>
      </c>
      <c r="E2004" s="88">
        <v>3</v>
      </c>
      <c r="F2004" s="91">
        <f>SUM(F2006:F2064)</f>
        <v>80</v>
      </c>
      <c r="G2004" s="24">
        <f>SUM(G2006:G2064)</f>
        <v>228</v>
      </c>
      <c r="H2004" s="94"/>
      <c r="I2004" s="99">
        <f>(C2004+F2006+F2010+F2011+F2012+F2014+F2016+F2021+F2022+F2023+F2031+F2045+F2047+1)*0.4</f>
        <v>22.400000000000002</v>
      </c>
      <c r="J2004" s="99">
        <f>(D2004+G2006+G2010+G2011+G2012+G2014+G2016+G2021+G2022+G2023+G2031+G2045+G2047+1)*0.4</f>
        <v>58.400000000000006</v>
      </c>
      <c r="K2004" s="115">
        <f>56*0.6</f>
        <v>33.6</v>
      </c>
    </row>
    <row r="2005" spans="1:11" x14ac:dyDescent="0.2">
      <c r="A2005" s="20" t="s">
        <v>1021</v>
      </c>
      <c r="B2005" s="73">
        <v>3277</v>
      </c>
      <c r="C2005" s="85">
        <v>9</v>
      </c>
      <c r="D2005" s="32">
        <v>23</v>
      </c>
      <c r="E2005" s="84"/>
      <c r="F2005" s="91"/>
      <c r="H2005" s="94"/>
      <c r="I2005" s="91"/>
      <c r="J2005" s="84"/>
      <c r="K2005" s="111"/>
    </row>
    <row r="2006" spans="1:11" x14ac:dyDescent="0.2">
      <c r="A2006" s="13" t="s">
        <v>3035</v>
      </c>
      <c r="B2006" s="74">
        <v>247</v>
      </c>
      <c r="C2006" s="86"/>
      <c r="D2006" s="37"/>
      <c r="E2006" s="87"/>
      <c r="F2006" s="93">
        <v>3</v>
      </c>
      <c r="G2006" s="8">
        <v>8</v>
      </c>
      <c r="H2006" s="94">
        <f t="shared" si="12"/>
        <v>2</v>
      </c>
      <c r="I2006" s="93"/>
      <c r="J2006" s="94"/>
      <c r="K2006" s="138"/>
    </row>
    <row r="2007" spans="1:11" x14ac:dyDescent="0.2">
      <c r="A2007" s="13" t="s">
        <v>2071</v>
      </c>
      <c r="B2007" s="74">
        <v>63</v>
      </c>
      <c r="C2007" s="86"/>
      <c r="D2007" s="37"/>
      <c r="E2007" s="87"/>
      <c r="F2007" s="93">
        <v>1</v>
      </c>
      <c r="G2007" s="8">
        <v>3</v>
      </c>
      <c r="H2007" s="94">
        <f t="shared" si="12"/>
        <v>1</v>
      </c>
      <c r="I2007" s="93"/>
      <c r="J2007" s="94"/>
      <c r="K2007" s="138"/>
    </row>
    <row r="2008" spans="1:11" x14ac:dyDescent="0.2">
      <c r="A2008" s="13" t="s">
        <v>3036</v>
      </c>
      <c r="B2008" s="74">
        <v>69</v>
      </c>
      <c r="C2008" s="86"/>
      <c r="D2008" s="37"/>
      <c r="E2008" s="87"/>
      <c r="F2008" s="93">
        <v>1</v>
      </c>
      <c r="G2008" s="8">
        <v>3</v>
      </c>
      <c r="H2008" s="94">
        <f t="shared" si="12"/>
        <v>1</v>
      </c>
      <c r="I2008" s="93"/>
      <c r="J2008" s="94"/>
      <c r="K2008" s="138"/>
    </row>
    <row r="2009" spans="1:11" x14ac:dyDescent="0.2">
      <c r="A2009" s="13" t="s">
        <v>3037</v>
      </c>
      <c r="B2009" s="74">
        <v>85</v>
      </c>
      <c r="C2009" s="86"/>
      <c r="D2009" s="37"/>
      <c r="E2009" s="87"/>
      <c r="F2009" s="93">
        <v>1</v>
      </c>
      <c r="G2009" s="8">
        <v>3</v>
      </c>
      <c r="H2009" s="94">
        <f t="shared" ref="H2009:H2072" si="13">IF(F2009=1,1,2)</f>
        <v>1</v>
      </c>
      <c r="I2009" s="93"/>
      <c r="J2009" s="94"/>
      <c r="K2009" s="138"/>
    </row>
    <row r="2010" spans="1:11" x14ac:dyDescent="0.2">
      <c r="A2010" s="13" t="s">
        <v>3038</v>
      </c>
      <c r="B2010" s="74">
        <v>272</v>
      </c>
      <c r="C2010" s="86"/>
      <c r="D2010" s="37"/>
      <c r="E2010" s="87"/>
      <c r="F2010" s="93">
        <v>3</v>
      </c>
      <c r="G2010" s="8">
        <v>8</v>
      </c>
      <c r="H2010" s="94">
        <f t="shared" si="13"/>
        <v>2</v>
      </c>
      <c r="I2010" s="93"/>
      <c r="J2010" s="94"/>
      <c r="K2010" s="138"/>
    </row>
    <row r="2011" spans="1:11" x14ac:dyDescent="0.2">
      <c r="A2011" s="13" t="s">
        <v>3039</v>
      </c>
      <c r="B2011" s="74">
        <v>208</v>
      </c>
      <c r="C2011" s="86"/>
      <c r="D2011" s="37"/>
      <c r="E2011" s="87"/>
      <c r="F2011" s="93">
        <v>3</v>
      </c>
      <c r="G2011" s="8">
        <v>8</v>
      </c>
      <c r="H2011" s="94">
        <f t="shared" si="13"/>
        <v>2</v>
      </c>
      <c r="I2011" s="93"/>
      <c r="J2011" s="94"/>
      <c r="K2011" s="138"/>
    </row>
    <row r="2012" spans="1:11" x14ac:dyDescent="0.2">
      <c r="A2012" s="13" t="s">
        <v>3040</v>
      </c>
      <c r="B2012" s="74">
        <v>205</v>
      </c>
      <c r="C2012" s="86"/>
      <c r="D2012" s="37"/>
      <c r="E2012" s="87"/>
      <c r="F2012" s="93">
        <v>3</v>
      </c>
      <c r="G2012" s="8">
        <v>8</v>
      </c>
      <c r="H2012" s="94">
        <f t="shared" si="13"/>
        <v>2</v>
      </c>
      <c r="I2012" s="93"/>
      <c r="J2012" s="94"/>
      <c r="K2012" s="138"/>
    </row>
    <row r="2013" spans="1:11" x14ac:dyDescent="0.2">
      <c r="A2013" s="13" t="s">
        <v>3041</v>
      </c>
      <c r="B2013" s="74">
        <v>199</v>
      </c>
      <c r="C2013" s="86"/>
      <c r="D2013" s="37"/>
      <c r="E2013" s="87"/>
      <c r="F2013" s="93">
        <v>1</v>
      </c>
      <c r="G2013" s="8">
        <v>3</v>
      </c>
      <c r="H2013" s="94">
        <f t="shared" si="13"/>
        <v>1</v>
      </c>
      <c r="I2013" s="93"/>
      <c r="J2013" s="94"/>
      <c r="K2013" s="138"/>
    </row>
    <row r="2014" spans="1:11" x14ac:dyDescent="0.2">
      <c r="A2014" s="13" t="s">
        <v>3042</v>
      </c>
      <c r="B2014" s="74">
        <v>272</v>
      </c>
      <c r="C2014" s="86"/>
      <c r="D2014" s="37"/>
      <c r="E2014" s="87"/>
      <c r="F2014" s="93">
        <v>3</v>
      </c>
      <c r="G2014" s="8">
        <v>8</v>
      </c>
      <c r="H2014" s="94">
        <f t="shared" si="13"/>
        <v>2</v>
      </c>
      <c r="I2014" s="93"/>
      <c r="J2014" s="94"/>
      <c r="K2014" s="138"/>
    </row>
    <row r="2015" spans="1:11" x14ac:dyDescent="0.2">
      <c r="A2015" s="13" t="s">
        <v>3043</v>
      </c>
      <c r="B2015" s="74">
        <v>51</v>
      </c>
      <c r="C2015" s="86"/>
      <c r="D2015" s="37"/>
      <c r="E2015" s="87"/>
      <c r="F2015" s="93">
        <v>1</v>
      </c>
      <c r="G2015" s="8">
        <v>3</v>
      </c>
      <c r="H2015" s="94">
        <f t="shared" si="13"/>
        <v>1</v>
      </c>
      <c r="I2015" s="93"/>
      <c r="J2015" s="94"/>
      <c r="K2015" s="138"/>
    </row>
    <row r="2016" spans="1:11" x14ac:dyDescent="0.2">
      <c r="A2016" s="13" t="s">
        <v>3044</v>
      </c>
      <c r="B2016" s="74">
        <v>468</v>
      </c>
      <c r="C2016" s="86"/>
      <c r="D2016" s="37"/>
      <c r="E2016" s="87"/>
      <c r="F2016" s="93">
        <v>3</v>
      </c>
      <c r="G2016" s="8">
        <v>8</v>
      </c>
      <c r="H2016" s="94">
        <f t="shared" si="13"/>
        <v>2</v>
      </c>
      <c r="I2016" s="93"/>
      <c r="J2016" s="94"/>
      <c r="K2016" s="138"/>
    </row>
    <row r="2017" spans="1:11" x14ac:dyDescent="0.2">
      <c r="A2017" s="13" t="s">
        <v>3045</v>
      </c>
      <c r="B2017" s="74">
        <v>59</v>
      </c>
      <c r="C2017" s="86"/>
      <c r="D2017" s="37"/>
      <c r="E2017" s="87"/>
      <c r="F2017" s="93">
        <v>1</v>
      </c>
      <c r="G2017" s="8">
        <v>3</v>
      </c>
      <c r="H2017" s="94">
        <f t="shared" si="13"/>
        <v>1</v>
      </c>
      <c r="I2017" s="93"/>
      <c r="J2017" s="94"/>
      <c r="K2017" s="138"/>
    </row>
    <row r="2018" spans="1:11" x14ac:dyDescent="0.2">
      <c r="A2018" s="13" t="s">
        <v>2952</v>
      </c>
      <c r="B2018" s="74">
        <v>121</v>
      </c>
      <c r="C2018" s="86"/>
      <c r="D2018" s="37"/>
      <c r="E2018" s="87"/>
      <c r="F2018" s="93">
        <v>1</v>
      </c>
      <c r="G2018" s="8">
        <v>3</v>
      </c>
      <c r="H2018" s="94">
        <f t="shared" si="13"/>
        <v>1</v>
      </c>
      <c r="I2018" s="93"/>
      <c r="J2018" s="94"/>
      <c r="K2018" s="138"/>
    </row>
    <row r="2019" spans="1:11" x14ac:dyDescent="0.2">
      <c r="A2019" s="13" t="s">
        <v>3046</v>
      </c>
      <c r="B2019" s="74">
        <v>81</v>
      </c>
      <c r="C2019" s="86"/>
      <c r="D2019" s="37"/>
      <c r="E2019" s="87"/>
      <c r="F2019" s="93">
        <v>1</v>
      </c>
      <c r="G2019" s="8">
        <v>3</v>
      </c>
      <c r="H2019" s="94">
        <f t="shared" si="13"/>
        <v>1</v>
      </c>
      <c r="I2019" s="93"/>
      <c r="J2019" s="94"/>
      <c r="K2019" s="138"/>
    </row>
    <row r="2020" spans="1:11" x14ac:dyDescent="0.2">
      <c r="A2020" s="13" t="s">
        <v>3047</v>
      </c>
      <c r="B2020" s="74">
        <v>62</v>
      </c>
      <c r="C2020" s="86"/>
      <c r="D2020" s="37"/>
      <c r="E2020" s="87"/>
      <c r="F2020" s="93">
        <v>1</v>
      </c>
      <c r="G2020" s="8">
        <v>3</v>
      </c>
      <c r="H2020" s="94">
        <f t="shared" si="13"/>
        <v>1</v>
      </c>
      <c r="I2020" s="93"/>
      <c r="J2020" s="94"/>
      <c r="K2020" s="138"/>
    </row>
    <row r="2021" spans="1:11" x14ac:dyDescent="0.2">
      <c r="A2021" s="13" t="s">
        <v>3048</v>
      </c>
      <c r="B2021" s="74">
        <v>302</v>
      </c>
      <c r="C2021" s="86"/>
      <c r="D2021" s="37"/>
      <c r="E2021" s="87"/>
      <c r="F2021" s="93">
        <v>3</v>
      </c>
      <c r="G2021" s="8">
        <v>8</v>
      </c>
      <c r="H2021" s="94">
        <f t="shared" si="13"/>
        <v>2</v>
      </c>
      <c r="I2021" s="93"/>
      <c r="J2021" s="94"/>
      <c r="K2021" s="138"/>
    </row>
    <row r="2022" spans="1:11" x14ac:dyDescent="0.2">
      <c r="A2022" s="13" t="s">
        <v>3049</v>
      </c>
      <c r="B2022" s="74">
        <v>211</v>
      </c>
      <c r="C2022" s="86"/>
      <c r="D2022" s="37"/>
      <c r="E2022" s="87"/>
      <c r="F2022" s="93">
        <v>3</v>
      </c>
      <c r="G2022" s="8">
        <v>8</v>
      </c>
      <c r="H2022" s="94">
        <f t="shared" si="13"/>
        <v>2</v>
      </c>
      <c r="I2022" s="93"/>
      <c r="J2022" s="94"/>
      <c r="K2022" s="138"/>
    </row>
    <row r="2023" spans="1:11" x14ac:dyDescent="0.2">
      <c r="A2023" s="13" t="s">
        <v>3050</v>
      </c>
      <c r="B2023" s="74">
        <v>302</v>
      </c>
      <c r="C2023" s="86"/>
      <c r="D2023" s="37"/>
      <c r="E2023" s="87"/>
      <c r="F2023" s="93">
        <v>3</v>
      </c>
      <c r="G2023" s="8">
        <v>8</v>
      </c>
      <c r="H2023" s="94">
        <f t="shared" si="13"/>
        <v>2</v>
      </c>
      <c r="I2023" s="93"/>
      <c r="J2023" s="94"/>
      <c r="K2023" s="138"/>
    </row>
    <row r="2024" spans="1:11" x14ac:dyDescent="0.2">
      <c r="A2024" s="20" t="s">
        <v>844</v>
      </c>
      <c r="B2024" s="73">
        <v>937</v>
      </c>
      <c r="C2024" s="85">
        <v>2</v>
      </c>
      <c r="D2024" s="32">
        <v>5</v>
      </c>
      <c r="E2024" s="84"/>
      <c r="F2024" s="91"/>
      <c r="H2024" s="94"/>
      <c r="I2024" s="91"/>
      <c r="J2024" s="84"/>
      <c r="K2024" s="111"/>
    </row>
    <row r="2025" spans="1:11" x14ac:dyDescent="0.2">
      <c r="A2025" s="13" t="s">
        <v>3051</v>
      </c>
      <c r="B2025" s="74">
        <v>47</v>
      </c>
      <c r="C2025" s="86"/>
      <c r="D2025" s="37"/>
      <c r="E2025" s="87"/>
      <c r="F2025" s="93">
        <v>1</v>
      </c>
      <c r="G2025" s="8">
        <v>3</v>
      </c>
      <c r="H2025" s="94">
        <f t="shared" si="13"/>
        <v>1</v>
      </c>
      <c r="I2025" s="93"/>
      <c r="J2025" s="94"/>
      <c r="K2025" s="138"/>
    </row>
    <row r="2026" spans="1:11" x14ac:dyDescent="0.2">
      <c r="A2026" s="13" t="s">
        <v>3052</v>
      </c>
      <c r="B2026" s="74">
        <v>23</v>
      </c>
      <c r="C2026" s="86"/>
      <c r="D2026" s="37"/>
      <c r="E2026" s="87"/>
      <c r="F2026" s="93">
        <v>1</v>
      </c>
      <c r="G2026" s="8">
        <v>3</v>
      </c>
      <c r="H2026" s="94">
        <f t="shared" si="13"/>
        <v>1</v>
      </c>
      <c r="I2026" s="93"/>
      <c r="J2026" s="94"/>
      <c r="K2026" s="138"/>
    </row>
    <row r="2027" spans="1:11" x14ac:dyDescent="0.2">
      <c r="A2027" s="13" t="s">
        <v>3053</v>
      </c>
      <c r="B2027" s="74">
        <v>94</v>
      </c>
      <c r="C2027" s="86"/>
      <c r="D2027" s="37"/>
      <c r="E2027" s="87"/>
      <c r="F2027" s="93">
        <v>1</v>
      </c>
      <c r="G2027" s="8">
        <v>3</v>
      </c>
      <c r="H2027" s="94">
        <f t="shared" si="13"/>
        <v>1</v>
      </c>
      <c r="I2027" s="93"/>
      <c r="J2027" s="94"/>
      <c r="K2027" s="138"/>
    </row>
    <row r="2028" spans="1:11" x14ac:dyDescent="0.2">
      <c r="A2028" s="13" t="s">
        <v>3054</v>
      </c>
      <c r="B2028" s="74">
        <v>185</v>
      </c>
      <c r="C2028" s="86"/>
      <c r="D2028" s="37"/>
      <c r="E2028" s="87"/>
      <c r="F2028" s="93">
        <v>1</v>
      </c>
      <c r="G2028" s="8">
        <v>3</v>
      </c>
      <c r="H2028" s="94">
        <f t="shared" si="13"/>
        <v>1</v>
      </c>
      <c r="I2028" s="93"/>
      <c r="J2028" s="94"/>
      <c r="K2028" s="138"/>
    </row>
    <row r="2029" spans="1:11" x14ac:dyDescent="0.2">
      <c r="A2029" s="13" t="s">
        <v>3055</v>
      </c>
      <c r="B2029" s="74">
        <v>86</v>
      </c>
      <c r="C2029" s="86"/>
      <c r="D2029" s="37"/>
      <c r="E2029" s="87"/>
      <c r="F2029" s="93">
        <v>1</v>
      </c>
      <c r="G2029" s="8">
        <v>3</v>
      </c>
      <c r="H2029" s="94">
        <f t="shared" si="13"/>
        <v>1</v>
      </c>
      <c r="I2029" s="93"/>
      <c r="J2029" s="94"/>
      <c r="K2029" s="138"/>
    </row>
    <row r="2030" spans="1:11" x14ac:dyDescent="0.2">
      <c r="A2030" s="13" t="s">
        <v>3056</v>
      </c>
      <c r="B2030" s="74">
        <v>130</v>
      </c>
      <c r="C2030" s="86"/>
      <c r="D2030" s="37"/>
      <c r="E2030" s="87"/>
      <c r="F2030" s="93">
        <v>1</v>
      </c>
      <c r="G2030" s="8">
        <v>3</v>
      </c>
      <c r="H2030" s="94">
        <f t="shared" si="13"/>
        <v>1</v>
      </c>
      <c r="I2030" s="93"/>
      <c r="J2030" s="94"/>
      <c r="K2030" s="138"/>
    </row>
    <row r="2031" spans="1:11" x14ac:dyDescent="0.2">
      <c r="A2031" s="13" t="s">
        <v>3057</v>
      </c>
      <c r="B2031" s="74">
        <v>210</v>
      </c>
      <c r="C2031" s="86"/>
      <c r="D2031" s="37"/>
      <c r="E2031" s="87"/>
      <c r="F2031" s="93">
        <v>3</v>
      </c>
      <c r="G2031" s="8">
        <v>8</v>
      </c>
      <c r="H2031" s="94">
        <f t="shared" si="13"/>
        <v>2</v>
      </c>
      <c r="I2031" s="93"/>
      <c r="J2031" s="94"/>
      <c r="K2031" s="138"/>
    </row>
    <row r="2032" spans="1:11" x14ac:dyDescent="0.2">
      <c r="A2032" s="13" t="s">
        <v>2542</v>
      </c>
      <c r="B2032" s="74">
        <v>88</v>
      </c>
      <c r="C2032" s="86"/>
      <c r="D2032" s="37"/>
      <c r="E2032" s="87"/>
      <c r="F2032" s="93">
        <v>1</v>
      </c>
      <c r="G2032" s="8">
        <v>3</v>
      </c>
      <c r="H2032" s="94">
        <f t="shared" si="13"/>
        <v>1</v>
      </c>
      <c r="I2032" s="93"/>
      <c r="J2032" s="94"/>
      <c r="K2032" s="138"/>
    </row>
    <row r="2033" spans="1:11" x14ac:dyDescent="0.2">
      <c r="A2033" s="13" t="s">
        <v>3058</v>
      </c>
      <c r="B2033" s="74">
        <v>74</v>
      </c>
      <c r="C2033" s="86"/>
      <c r="D2033" s="37"/>
      <c r="E2033" s="87"/>
      <c r="F2033" s="93">
        <v>1</v>
      </c>
      <c r="G2033" s="8">
        <v>3</v>
      </c>
      <c r="H2033" s="94">
        <f t="shared" si="13"/>
        <v>1</v>
      </c>
      <c r="I2033" s="93"/>
      <c r="J2033" s="94"/>
      <c r="K2033" s="138"/>
    </row>
    <row r="2034" spans="1:11" x14ac:dyDescent="0.2">
      <c r="A2034" s="20" t="s">
        <v>998</v>
      </c>
      <c r="B2034" s="73">
        <v>1897</v>
      </c>
      <c r="C2034" s="85">
        <v>5</v>
      </c>
      <c r="D2034" s="32">
        <v>13</v>
      </c>
      <c r="E2034" s="84"/>
      <c r="F2034" s="91"/>
      <c r="H2034" s="94"/>
      <c r="I2034" s="91"/>
      <c r="J2034" s="84"/>
      <c r="K2034" s="111"/>
    </row>
    <row r="2035" spans="1:11" x14ac:dyDescent="0.2">
      <c r="A2035" s="13" t="s">
        <v>3059</v>
      </c>
      <c r="B2035" s="74">
        <v>100</v>
      </c>
      <c r="C2035" s="86"/>
      <c r="D2035" s="37"/>
      <c r="E2035" s="87"/>
      <c r="F2035" s="93">
        <v>1</v>
      </c>
      <c r="G2035" s="8">
        <v>3</v>
      </c>
      <c r="H2035" s="94">
        <f t="shared" si="13"/>
        <v>1</v>
      </c>
      <c r="I2035" s="93"/>
      <c r="J2035" s="94"/>
      <c r="K2035" s="138"/>
    </row>
    <row r="2036" spans="1:11" x14ac:dyDescent="0.2">
      <c r="A2036" s="13" t="s">
        <v>3060</v>
      </c>
      <c r="B2036" s="74">
        <v>119</v>
      </c>
      <c r="C2036" s="86"/>
      <c r="D2036" s="37"/>
      <c r="E2036" s="87"/>
      <c r="F2036" s="93">
        <v>1</v>
      </c>
      <c r="G2036" s="8">
        <v>3</v>
      </c>
      <c r="H2036" s="94">
        <f t="shared" si="13"/>
        <v>1</v>
      </c>
      <c r="I2036" s="93"/>
      <c r="J2036" s="94"/>
      <c r="K2036" s="138"/>
    </row>
    <row r="2037" spans="1:11" x14ac:dyDescent="0.2">
      <c r="A2037" s="13" t="s">
        <v>3061</v>
      </c>
      <c r="B2037" s="74">
        <v>137</v>
      </c>
      <c r="C2037" s="86"/>
      <c r="D2037" s="37"/>
      <c r="E2037" s="87"/>
      <c r="F2037" s="93">
        <v>1</v>
      </c>
      <c r="G2037" s="8">
        <v>3</v>
      </c>
      <c r="H2037" s="94">
        <f t="shared" si="13"/>
        <v>1</v>
      </c>
      <c r="I2037" s="93"/>
      <c r="J2037" s="94"/>
      <c r="K2037" s="138"/>
    </row>
    <row r="2038" spans="1:11" x14ac:dyDescent="0.2">
      <c r="A2038" s="13" t="s">
        <v>3062</v>
      </c>
      <c r="B2038" s="74">
        <v>120</v>
      </c>
      <c r="C2038" s="86"/>
      <c r="D2038" s="37"/>
      <c r="E2038" s="87"/>
      <c r="F2038" s="93">
        <v>1</v>
      </c>
      <c r="G2038" s="8">
        <v>3</v>
      </c>
      <c r="H2038" s="94">
        <f t="shared" si="13"/>
        <v>1</v>
      </c>
      <c r="I2038" s="93"/>
      <c r="J2038" s="94"/>
      <c r="K2038" s="138"/>
    </row>
    <row r="2039" spans="1:11" x14ac:dyDescent="0.2">
      <c r="A2039" s="13" t="s">
        <v>3063</v>
      </c>
      <c r="B2039" s="74">
        <v>118</v>
      </c>
      <c r="C2039" s="86"/>
      <c r="D2039" s="37"/>
      <c r="E2039" s="87"/>
      <c r="F2039" s="93">
        <v>1</v>
      </c>
      <c r="G2039" s="8">
        <v>3</v>
      </c>
      <c r="H2039" s="94">
        <f t="shared" si="13"/>
        <v>1</v>
      </c>
      <c r="I2039" s="93"/>
      <c r="J2039" s="94"/>
      <c r="K2039" s="138"/>
    </row>
    <row r="2040" spans="1:11" x14ac:dyDescent="0.2">
      <c r="A2040" s="13" t="s">
        <v>3064</v>
      </c>
      <c r="B2040" s="74">
        <v>129</v>
      </c>
      <c r="C2040" s="86"/>
      <c r="D2040" s="37"/>
      <c r="E2040" s="87"/>
      <c r="F2040" s="93">
        <v>1</v>
      </c>
      <c r="G2040" s="8">
        <v>3</v>
      </c>
      <c r="H2040" s="94">
        <f t="shared" si="13"/>
        <v>1</v>
      </c>
      <c r="I2040" s="93"/>
      <c r="J2040" s="94"/>
      <c r="K2040" s="138"/>
    </row>
    <row r="2041" spans="1:11" x14ac:dyDescent="0.2">
      <c r="A2041" s="13" t="s">
        <v>2316</v>
      </c>
      <c r="B2041" s="74">
        <v>122</v>
      </c>
      <c r="C2041" s="86"/>
      <c r="D2041" s="37"/>
      <c r="E2041" s="87"/>
      <c r="F2041" s="93">
        <v>1</v>
      </c>
      <c r="G2041" s="8">
        <v>3</v>
      </c>
      <c r="H2041" s="94">
        <f t="shared" si="13"/>
        <v>1</v>
      </c>
      <c r="I2041" s="93"/>
      <c r="J2041" s="94"/>
      <c r="K2041" s="138"/>
    </row>
    <row r="2042" spans="1:11" x14ac:dyDescent="0.2">
      <c r="A2042" s="13" t="s">
        <v>3065</v>
      </c>
      <c r="B2042" s="74">
        <v>138</v>
      </c>
      <c r="C2042" s="86"/>
      <c r="D2042" s="37"/>
      <c r="E2042" s="87"/>
      <c r="F2042" s="93">
        <v>1</v>
      </c>
      <c r="G2042" s="8">
        <v>3</v>
      </c>
      <c r="H2042" s="94">
        <f t="shared" si="13"/>
        <v>1</v>
      </c>
      <c r="I2042" s="93"/>
      <c r="J2042" s="94"/>
      <c r="K2042" s="138"/>
    </row>
    <row r="2043" spans="1:11" x14ac:dyDescent="0.2">
      <c r="A2043" s="13" t="s">
        <v>3066</v>
      </c>
      <c r="B2043" s="74">
        <v>85</v>
      </c>
      <c r="C2043" s="86"/>
      <c r="D2043" s="37"/>
      <c r="E2043" s="87"/>
      <c r="F2043" s="93">
        <v>1</v>
      </c>
      <c r="G2043" s="8">
        <v>3</v>
      </c>
      <c r="H2043" s="94">
        <f t="shared" si="13"/>
        <v>1</v>
      </c>
      <c r="I2043" s="93"/>
      <c r="J2043" s="94"/>
      <c r="K2043" s="138"/>
    </row>
    <row r="2044" spans="1:11" x14ac:dyDescent="0.2">
      <c r="A2044" s="13" t="s">
        <v>3067</v>
      </c>
      <c r="B2044" s="74">
        <v>73</v>
      </c>
      <c r="C2044" s="86"/>
      <c r="D2044" s="37"/>
      <c r="E2044" s="87"/>
      <c r="F2044" s="93">
        <v>1</v>
      </c>
      <c r="G2044" s="8">
        <v>3</v>
      </c>
      <c r="H2044" s="94">
        <f t="shared" si="13"/>
        <v>1</v>
      </c>
      <c r="I2044" s="93"/>
      <c r="J2044" s="94"/>
      <c r="K2044" s="138"/>
    </row>
    <row r="2045" spans="1:11" x14ac:dyDescent="0.2">
      <c r="A2045" s="13" t="s">
        <v>3068</v>
      </c>
      <c r="B2045" s="74">
        <v>341</v>
      </c>
      <c r="C2045" s="86"/>
      <c r="D2045" s="37"/>
      <c r="E2045" s="87"/>
      <c r="F2045" s="93">
        <v>3</v>
      </c>
      <c r="G2045" s="8">
        <v>8</v>
      </c>
      <c r="H2045" s="94">
        <f t="shared" si="13"/>
        <v>2</v>
      </c>
      <c r="I2045" s="93"/>
      <c r="J2045" s="94"/>
      <c r="K2045" s="138"/>
    </row>
    <row r="2046" spans="1:11" x14ac:dyDescent="0.2">
      <c r="A2046" s="13" t="s">
        <v>3069</v>
      </c>
      <c r="B2046" s="74">
        <v>67</v>
      </c>
      <c r="C2046" s="86"/>
      <c r="D2046" s="37"/>
      <c r="E2046" s="87"/>
      <c r="F2046" s="93">
        <v>1</v>
      </c>
      <c r="G2046" s="8">
        <v>3</v>
      </c>
      <c r="H2046" s="94">
        <f t="shared" si="13"/>
        <v>1</v>
      </c>
      <c r="I2046" s="93"/>
      <c r="J2046" s="94"/>
      <c r="K2046" s="138"/>
    </row>
    <row r="2047" spans="1:11" x14ac:dyDescent="0.2">
      <c r="A2047" s="13" t="s">
        <v>3070</v>
      </c>
      <c r="B2047" s="74">
        <v>316</v>
      </c>
      <c r="C2047" s="86"/>
      <c r="D2047" s="37"/>
      <c r="E2047" s="87"/>
      <c r="F2047" s="93">
        <v>3</v>
      </c>
      <c r="G2047" s="8">
        <v>8</v>
      </c>
      <c r="H2047" s="94">
        <f t="shared" si="13"/>
        <v>2</v>
      </c>
      <c r="I2047" s="93"/>
      <c r="J2047" s="94"/>
      <c r="K2047" s="138"/>
    </row>
    <row r="2048" spans="1:11" x14ac:dyDescent="0.2">
      <c r="A2048" s="13" t="s">
        <v>3071</v>
      </c>
      <c r="B2048" s="74">
        <v>32</v>
      </c>
      <c r="C2048" s="86"/>
      <c r="D2048" s="37"/>
      <c r="E2048" s="87"/>
      <c r="F2048" s="93">
        <v>1</v>
      </c>
      <c r="G2048" s="8">
        <v>3</v>
      </c>
      <c r="H2048" s="94">
        <f t="shared" si="13"/>
        <v>1</v>
      </c>
      <c r="I2048" s="93"/>
      <c r="J2048" s="94"/>
      <c r="K2048" s="138"/>
    </row>
    <row r="2049" spans="1:11" x14ac:dyDescent="0.2">
      <c r="A2049" s="20" t="s">
        <v>287</v>
      </c>
      <c r="B2049" s="73">
        <v>1088</v>
      </c>
      <c r="C2049" s="85">
        <v>3</v>
      </c>
      <c r="D2049" s="32">
        <v>8</v>
      </c>
      <c r="E2049" s="84"/>
      <c r="F2049" s="91"/>
      <c r="H2049" s="94"/>
      <c r="I2049" s="91"/>
      <c r="J2049" s="84"/>
      <c r="K2049" s="111"/>
    </row>
    <row r="2050" spans="1:11" x14ac:dyDescent="0.2">
      <c r="A2050" s="13" t="s">
        <v>1831</v>
      </c>
      <c r="B2050" s="74">
        <v>72</v>
      </c>
      <c r="C2050" s="86"/>
      <c r="D2050" s="37"/>
      <c r="E2050" s="87"/>
      <c r="F2050" s="93">
        <v>1</v>
      </c>
      <c r="G2050" s="8">
        <v>3</v>
      </c>
      <c r="H2050" s="94">
        <f t="shared" si="13"/>
        <v>1</v>
      </c>
      <c r="I2050" s="93"/>
      <c r="J2050" s="94"/>
      <c r="K2050" s="138"/>
    </row>
    <row r="2051" spans="1:11" x14ac:dyDescent="0.2">
      <c r="A2051" s="13" t="s">
        <v>1492</v>
      </c>
      <c r="B2051" s="74">
        <v>74</v>
      </c>
      <c r="C2051" s="86"/>
      <c r="D2051" s="37"/>
      <c r="E2051" s="87"/>
      <c r="F2051" s="93">
        <v>1</v>
      </c>
      <c r="G2051" s="8">
        <v>3</v>
      </c>
      <c r="H2051" s="94">
        <f t="shared" si="13"/>
        <v>1</v>
      </c>
      <c r="I2051" s="93"/>
      <c r="J2051" s="94"/>
      <c r="K2051" s="138"/>
    </row>
    <row r="2052" spans="1:11" x14ac:dyDescent="0.2">
      <c r="A2052" s="13" t="s">
        <v>3072</v>
      </c>
      <c r="B2052" s="74">
        <v>53</v>
      </c>
      <c r="C2052" s="86"/>
      <c r="D2052" s="37"/>
      <c r="E2052" s="87"/>
      <c r="F2052" s="93">
        <v>1</v>
      </c>
      <c r="G2052" s="8">
        <v>3</v>
      </c>
      <c r="H2052" s="94">
        <f t="shared" si="13"/>
        <v>1</v>
      </c>
      <c r="I2052" s="93"/>
      <c r="J2052" s="94"/>
      <c r="K2052" s="138"/>
    </row>
    <row r="2053" spans="1:11" x14ac:dyDescent="0.2">
      <c r="A2053" s="13" t="s">
        <v>3073</v>
      </c>
      <c r="B2053" s="74">
        <v>98</v>
      </c>
      <c r="C2053" s="86"/>
      <c r="D2053" s="37"/>
      <c r="E2053" s="87"/>
      <c r="F2053" s="93">
        <v>1</v>
      </c>
      <c r="G2053" s="8">
        <v>3</v>
      </c>
      <c r="H2053" s="94">
        <f t="shared" si="13"/>
        <v>1</v>
      </c>
      <c r="I2053" s="93"/>
      <c r="J2053" s="94"/>
      <c r="K2053" s="138"/>
    </row>
    <row r="2054" spans="1:11" x14ac:dyDescent="0.2">
      <c r="A2054" s="13" t="s">
        <v>3074</v>
      </c>
      <c r="B2054" s="74">
        <v>26</v>
      </c>
      <c r="C2054" s="86"/>
      <c r="D2054" s="37"/>
      <c r="E2054" s="87"/>
      <c r="F2054" s="93">
        <v>1</v>
      </c>
      <c r="G2054" s="8">
        <v>3</v>
      </c>
      <c r="H2054" s="94">
        <f t="shared" si="13"/>
        <v>1</v>
      </c>
      <c r="I2054" s="93"/>
      <c r="J2054" s="94"/>
      <c r="K2054" s="138"/>
    </row>
    <row r="2055" spans="1:11" x14ac:dyDescent="0.2">
      <c r="A2055" s="13" t="s">
        <v>3075</v>
      </c>
      <c r="B2055" s="74">
        <v>72</v>
      </c>
      <c r="C2055" s="86"/>
      <c r="D2055" s="37"/>
      <c r="E2055" s="87"/>
      <c r="F2055" s="93">
        <v>1</v>
      </c>
      <c r="G2055" s="8">
        <v>3</v>
      </c>
      <c r="H2055" s="94">
        <f t="shared" si="13"/>
        <v>1</v>
      </c>
      <c r="I2055" s="93"/>
      <c r="J2055" s="94"/>
      <c r="K2055" s="138"/>
    </row>
    <row r="2056" spans="1:11" x14ac:dyDescent="0.2">
      <c r="A2056" s="13" t="s">
        <v>3076</v>
      </c>
      <c r="B2056" s="74">
        <v>105</v>
      </c>
      <c r="C2056" s="86"/>
      <c r="D2056" s="37"/>
      <c r="E2056" s="87"/>
      <c r="F2056" s="93">
        <v>1</v>
      </c>
      <c r="G2056" s="8">
        <v>3</v>
      </c>
      <c r="H2056" s="94">
        <f t="shared" si="13"/>
        <v>1</v>
      </c>
      <c r="I2056" s="93"/>
      <c r="J2056" s="94"/>
      <c r="K2056" s="138"/>
    </row>
    <row r="2057" spans="1:11" x14ac:dyDescent="0.2">
      <c r="A2057" s="13" t="s">
        <v>3077</v>
      </c>
      <c r="B2057" s="74">
        <v>62</v>
      </c>
      <c r="C2057" s="86"/>
      <c r="D2057" s="37"/>
      <c r="E2057" s="87"/>
      <c r="F2057" s="93">
        <v>1</v>
      </c>
      <c r="G2057" s="8">
        <v>3</v>
      </c>
      <c r="H2057" s="94">
        <f t="shared" si="13"/>
        <v>1</v>
      </c>
      <c r="I2057" s="93"/>
      <c r="J2057" s="94"/>
      <c r="K2057" s="138"/>
    </row>
    <row r="2058" spans="1:11" x14ac:dyDescent="0.2">
      <c r="A2058" s="13" t="s">
        <v>1927</v>
      </c>
      <c r="B2058" s="74">
        <v>65</v>
      </c>
      <c r="C2058" s="86"/>
      <c r="D2058" s="37"/>
      <c r="E2058" s="87"/>
      <c r="F2058" s="93">
        <v>1</v>
      </c>
      <c r="G2058" s="8">
        <v>3</v>
      </c>
      <c r="H2058" s="94">
        <f t="shared" si="13"/>
        <v>1</v>
      </c>
      <c r="I2058" s="93"/>
      <c r="J2058" s="94"/>
      <c r="K2058" s="138"/>
    </row>
    <row r="2059" spans="1:11" x14ac:dyDescent="0.2">
      <c r="A2059" s="13" t="s">
        <v>2012</v>
      </c>
      <c r="B2059" s="74">
        <v>94</v>
      </c>
      <c r="C2059" s="86"/>
      <c r="D2059" s="37"/>
      <c r="E2059" s="87"/>
      <c r="F2059" s="93">
        <v>1</v>
      </c>
      <c r="G2059" s="8">
        <v>3</v>
      </c>
      <c r="H2059" s="94">
        <f t="shared" si="13"/>
        <v>1</v>
      </c>
      <c r="I2059" s="93"/>
      <c r="J2059" s="94"/>
      <c r="K2059" s="138"/>
    </row>
    <row r="2060" spans="1:11" x14ac:dyDescent="0.2">
      <c r="A2060" s="13" t="s">
        <v>3078</v>
      </c>
      <c r="B2060" s="74">
        <v>63</v>
      </c>
      <c r="C2060" s="86"/>
      <c r="D2060" s="37"/>
      <c r="E2060" s="87"/>
      <c r="F2060" s="93">
        <v>1</v>
      </c>
      <c r="G2060" s="8">
        <v>3</v>
      </c>
      <c r="H2060" s="94">
        <f t="shared" si="13"/>
        <v>1</v>
      </c>
      <c r="I2060" s="93"/>
      <c r="J2060" s="94"/>
      <c r="K2060" s="138"/>
    </row>
    <row r="2061" spans="1:11" x14ac:dyDescent="0.2">
      <c r="A2061" s="13" t="s">
        <v>3079</v>
      </c>
      <c r="B2061" s="74">
        <v>106</v>
      </c>
      <c r="C2061" s="86"/>
      <c r="D2061" s="37"/>
      <c r="E2061" s="87"/>
      <c r="F2061" s="93">
        <v>1</v>
      </c>
      <c r="G2061" s="8">
        <v>3</v>
      </c>
      <c r="H2061" s="94">
        <f t="shared" si="13"/>
        <v>1</v>
      </c>
      <c r="I2061" s="93"/>
      <c r="J2061" s="94"/>
      <c r="K2061" s="138"/>
    </row>
    <row r="2062" spans="1:11" x14ac:dyDescent="0.2">
      <c r="A2062" s="13" t="s">
        <v>3080</v>
      </c>
      <c r="B2062" s="74">
        <v>65</v>
      </c>
      <c r="C2062" s="86"/>
      <c r="D2062" s="37"/>
      <c r="E2062" s="87"/>
      <c r="F2062" s="93">
        <v>1</v>
      </c>
      <c r="G2062" s="8">
        <v>3</v>
      </c>
      <c r="H2062" s="94">
        <f t="shared" si="13"/>
        <v>1</v>
      </c>
      <c r="I2062" s="93"/>
      <c r="J2062" s="94"/>
      <c r="K2062" s="138"/>
    </row>
    <row r="2063" spans="1:11" x14ac:dyDescent="0.2">
      <c r="A2063" s="13" t="s">
        <v>3081</v>
      </c>
      <c r="B2063" s="74">
        <v>51</v>
      </c>
      <c r="C2063" s="86"/>
      <c r="D2063" s="37"/>
      <c r="E2063" s="87"/>
      <c r="F2063" s="93">
        <v>1</v>
      </c>
      <c r="G2063" s="8">
        <v>3</v>
      </c>
      <c r="H2063" s="94">
        <f t="shared" si="13"/>
        <v>1</v>
      </c>
      <c r="I2063" s="93"/>
      <c r="J2063" s="94"/>
      <c r="K2063" s="138"/>
    </row>
    <row r="2064" spans="1:11" x14ac:dyDescent="0.2">
      <c r="A2064" s="13" t="s">
        <v>3082</v>
      </c>
      <c r="B2064" s="74">
        <v>82</v>
      </c>
      <c r="C2064" s="86"/>
      <c r="D2064" s="37"/>
      <c r="E2064" s="87"/>
      <c r="F2064" s="93">
        <v>1</v>
      </c>
      <c r="G2064" s="8">
        <v>3</v>
      </c>
      <c r="H2064" s="94">
        <f t="shared" si="13"/>
        <v>1</v>
      </c>
      <c r="I2064" s="93"/>
      <c r="J2064" s="94"/>
      <c r="K2064" s="138"/>
    </row>
    <row r="2065" spans="1:11" x14ac:dyDescent="0.2">
      <c r="A2065" s="22" t="s">
        <v>421</v>
      </c>
      <c r="B2065" s="73">
        <v>3374</v>
      </c>
      <c r="C2065" s="85">
        <v>15</v>
      </c>
      <c r="D2065" s="36">
        <f>SUM(D2066:D2102)</f>
        <v>39</v>
      </c>
      <c r="E2065" s="88">
        <v>3</v>
      </c>
      <c r="F2065" s="91">
        <f>SUM(F2068:F2114)</f>
        <v>49</v>
      </c>
      <c r="G2065" s="24">
        <f>SUM(G2068:G2114)</f>
        <v>144</v>
      </c>
      <c r="H2065" s="94">
        <f t="shared" si="13"/>
        <v>2</v>
      </c>
      <c r="I2065" s="99">
        <f>(C2065+F2070+F2101+F2113+1)*0.4</f>
        <v>10</v>
      </c>
      <c r="J2065" s="99">
        <f>(D2065+G2070+G2101+G2113+1)*0.4</f>
        <v>25.6</v>
      </c>
      <c r="K2065" s="115">
        <f>43*0.6</f>
        <v>25.8</v>
      </c>
    </row>
    <row r="2066" spans="1:11" ht="31.5" x14ac:dyDescent="0.2">
      <c r="A2066" s="20" t="s">
        <v>422</v>
      </c>
      <c r="B2066" s="73">
        <v>1113</v>
      </c>
      <c r="C2066" s="85">
        <v>5</v>
      </c>
      <c r="D2066" s="32">
        <v>13</v>
      </c>
      <c r="E2066" s="84"/>
      <c r="F2066" s="91"/>
      <c r="H2066" s="94"/>
      <c r="I2066" s="91"/>
      <c r="J2066" s="84"/>
      <c r="K2066" s="111"/>
    </row>
    <row r="2067" spans="1:11" x14ac:dyDescent="0.2">
      <c r="A2067" s="59" t="s">
        <v>3083</v>
      </c>
      <c r="B2067" s="141">
        <v>0</v>
      </c>
      <c r="C2067" s="86"/>
      <c r="D2067" s="66"/>
      <c r="E2067" s="96"/>
      <c r="F2067" s="148" t="b">
        <f>IF(B2067&gt;50000,"15",IF(B2067&gt;10000,"11",IF(B2067&gt;2000,"5",IF(B2067&gt;200,"3",IF(B2067&gt;0,"1")))))</f>
        <v>0</v>
      </c>
      <c r="H2067" s="94"/>
      <c r="I2067" s="93"/>
      <c r="J2067" s="94"/>
      <c r="K2067" s="138"/>
    </row>
    <row r="2068" spans="1:11" x14ac:dyDescent="0.2">
      <c r="A2068" s="13" t="s">
        <v>3084</v>
      </c>
      <c r="B2068" s="74">
        <v>49</v>
      </c>
      <c r="C2068" s="86"/>
      <c r="D2068" s="37"/>
      <c r="E2068" s="87"/>
      <c r="F2068" s="93">
        <v>1</v>
      </c>
      <c r="G2068" s="8">
        <v>3</v>
      </c>
      <c r="H2068" s="94">
        <f t="shared" si="13"/>
        <v>1</v>
      </c>
      <c r="I2068" s="93"/>
      <c r="J2068" s="94"/>
      <c r="K2068" s="138"/>
    </row>
    <row r="2069" spans="1:11" x14ac:dyDescent="0.2">
      <c r="A2069" s="13" t="s">
        <v>3085</v>
      </c>
      <c r="B2069" s="74">
        <v>109</v>
      </c>
      <c r="C2069" s="86"/>
      <c r="D2069" s="37"/>
      <c r="E2069" s="87"/>
      <c r="F2069" s="93">
        <v>1</v>
      </c>
      <c r="G2069" s="8">
        <v>3</v>
      </c>
      <c r="H2069" s="94">
        <f t="shared" si="13"/>
        <v>1</v>
      </c>
      <c r="I2069" s="93"/>
      <c r="J2069" s="94"/>
      <c r="K2069" s="138"/>
    </row>
    <row r="2070" spans="1:11" x14ac:dyDescent="0.2">
      <c r="A2070" s="13" t="s">
        <v>3086</v>
      </c>
      <c r="B2070" s="74">
        <v>221</v>
      </c>
      <c r="C2070" s="86"/>
      <c r="D2070" s="37"/>
      <c r="E2070" s="87"/>
      <c r="F2070" s="93">
        <v>3</v>
      </c>
      <c r="G2070" s="8">
        <v>8</v>
      </c>
      <c r="H2070" s="94">
        <f t="shared" si="13"/>
        <v>2</v>
      </c>
      <c r="I2070" s="93"/>
      <c r="J2070" s="94"/>
      <c r="K2070" s="138"/>
    </row>
    <row r="2071" spans="1:11" x14ac:dyDescent="0.2">
      <c r="A2071" s="13" t="s">
        <v>3087</v>
      </c>
      <c r="B2071" s="74">
        <v>51</v>
      </c>
      <c r="C2071" s="86"/>
      <c r="D2071" s="37"/>
      <c r="E2071" s="87"/>
      <c r="F2071" s="93">
        <v>1</v>
      </c>
      <c r="G2071" s="8">
        <v>3</v>
      </c>
      <c r="H2071" s="94">
        <f t="shared" si="13"/>
        <v>1</v>
      </c>
      <c r="I2071" s="93"/>
      <c r="J2071" s="94"/>
      <c r="K2071" s="138"/>
    </row>
    <row r="2072" spans="1:11" x14ac:dyDescent="0.2">
      <c r="A2072" s="13" t="s">
        <v>2337</v>
      </c>
      <c r="B2072" s="74">
        <v>85</v>
      </c>
      <c r="C2072" s="86"/>
      <c r="D2072" s="37"/>
      <c r="E2072" s="87"/>
      <c r="F2072" s="93">
        <v>1</v>
      </c>
      <c r="G2072" s="8">
        <v>3</v>
      </c>
      <c r="H2072" s="94">
        <f t="shared" si="13"/>
        <v>1</v>
      </c>
      <c r="I2072" s="93"/>
      <c r="J2072" s="94"/>
      <c r="K2072" s="138"/>
    </row>
    <row r="2073" spans="1:11" x14ac:dyDescent="0.2">
      <c r="A2073" s="13" t="s">
        <v>1946</v>
      </c>
      <c r="B2073" s="74">
        <v>123</v>
      </c>
      <c r="C2073" s="86"/>
      <c r="D2073" s="37"/>
      <c r="E2073" s="87"/>
      <c r="F2073" s="93">
        <v>1</v>
      </c>
      <c r="G2073" s="8">
        <v>3</v>
      </c>
      <c r="H2073" s="94">
        <f t="shared" ref="H2073:H2136" si="14">IF(F2073=1,1,2)</f>
        <v>1</v>
      </c>
      <c r="I2073" s="93"/>
      <c r="J2073" s="94"/>
      <c r="K2073" s="138"/>
    </row>
    <row r="2074" spans="1:11" x14ac:dyDescent="0.2">
      <c r="A2074" s="13" t="s">
        <v>2116</v>
      </c>
      <c r="B2074" s="74">
        <v>57</v>
      </c>
      <c r="C2074" s="86"/>
      <c r="D2074" s="37"/>
      <c r="E2074" s="87"/>
      <c r="F2074" s="93">
        <v>1</v>
      </c>
      <c r="G2074" s="8">
        <v>3</v>
      </c>
      <c r="H2074" s="94">
        <f t="shared" si="14"/>
        <v>1</v>
      </c>
      <c r="I2074" s="93"/>
      <c r="J2074" s="94"/>
      <c r="K2074" s="138"/>
    </row>
    <row r="2075" spans="1:11" x14ac:dyDescent="0.2">
      <c r="A2075" s="13" t="s">
        <v>2816</v>
      </c>
      <c r="B2075" s="74">
        <v>93</v>
      </c>
      <c r="C2075" s="86"/>
      <c r="D2075" s="37"/>
      <c r="E2075" s="87"/>
      <c r="F2075" s="93">
        <v>1</v>
      </c>
      <c r="G2075" s="8">
        <v>3</v>
      </c>
      <c r="H2075" s="94">
        <f t="shared" si="14"/>
        <v>1</v>
      </c>
      <c r="I2075" s="93"/>
      <c r="J2075" s="94"/>
      <c r="K2075" s="138"/>
    </row>
    <row r="2076" spans="1:11" x14ac:dyDescent="0.2">
      <c r="A2076" s="13" t="s">
        <v>3088</v>
      </c>
      <c r="B2076" s="74">
        <v>15</v>
      </c>
      <c r="C2076" s="86"/>
      <c r="D2076" s="37"/>
      <c r="E2076" s="87"/>
      <c r="F2076" s="93">
        <v>1</v>
      </c>
      <c r="G2076" s="8">
        <v>3</v>
      </c>
      <c r="H2076" s="94">
        <f t="shared" si="14"/>
        <v>1</v>
      </c>
      <c r="I2076" s="93"/>
      <c r="J2076" s="94"/>
      <c r="K2076" s="138"/>
    </row>
    <row r="2077" spans="1:11" x14ac:dyDescent="0.2">
      <c r="A2077" s="13" t="s">
        <v>3089</v>
      </c>
      <c r="B2077" s="74">
        <v>30</v>
      </c>
      <c r="C2077" s="86"/>
      <c r="D2077" s="37"/>
      <c r="E2077" s="87"/>
      <c r="F2077" s="93">
        <v>1</v>
      </c>
      <c r="G2077" s="8">
        <v>3</v>
      </c>
      <c r="H2077" s="94">
        <f t="shared" si="14"/>
        <v>1</v>
      </c>
      <c r="I2077" s="93"/>
      <c r="J2077" s="94"/>
      <c r="K2077" s="138"/>
    </row>
    <row r="2078" spans="1:11" x14ac:dyDescent="0.2">
      <c r="A2078" s="13" t="s">
        <v>3090</v>
      </c>
      <c r="B2078" s="74">
        <v>129</v>
      </c>
      <c r="C2078" s="86"/>
      <c r="D2078" s="37"/>
      <c r="E2078" s="87"/>
      <c r="F2078" s="93">
        <v>1</v>
      </c>
      <c r="G2078" s="8">
        <v>3</v>
      </c>
      <c r="H2078" s="94">
        <f t="shared" si="14"/>
        <v>1</v>
      </c>
      <c r="I2078" s="93"/>
      <c r="J2078" s="94"/>
      <c r="K2078" s="138"/>
    </row>
    <row r="2079" spans="1:11" x14ac:dyDescent="0.2">
      <c r="A2079" s="13" t="s">
        <v>3091</v>
      </c>
      <c r="B2079" s="74">
        <v>33</v>
      </c>
      <c r="C2079" s="86"/>
      <c r="D2079" s="37"/>
      <c r="E2079" s="87"/>
      <c r="F2079" s="93">
        <v>1</v>
      </c>
      <c r="G2079" s="8">
        <v>3</v>
      </c>
      <c r="H2079" s="94">
        <f t="shared" si="14"/>
        <v>1</v>
      </c>
      <c r="I2079" s="93"/>
      <c r="J2079" s="94"/>
      <c r="K2079" s="138"/>
    </row>
    <row r="2080" spans="1:11" x14ac:dyDescent="0.2">
      <c r="A2080" s="13" t="s">
        <v>3092</v>
      </c>
      <c r="B2080" s="74">
        <v>55</v>
      </c>
      <c r="C2080" s="86"/>
      <c r="D2080" s="37"/>
      <c r="E2080" s="87"/>
      <c r="F2080" s="93">
        <v>1</v>
      </c>
      <c r="G2080" s="8">
        <v>3</v>
      </c>
      <c r="H2080" s="94">
        <f t="shared" si="14"/>
        <v>1</v>
      </c>
      <c r="I2080" s="93"/>
      <c r="J2080" s="94"/>
      <c r="K2080" s="138"/>
    </row>
    <row r="2081" spans="1:11" x14ac:dyDescent="0.2">
      <c r="A2081" s="13" t="s">
        <v>3093</v>
      </c>
      <c r="B2081" s="74">
        <v>63</v>
      </c>
      <c r="C2081" s="86"/>
      <c r="D2081" s="37"/>
      <c r="E2081" s="87"/>
      <c r="F2081" s="93">
        <v>1</v>
      </c>
      <c r="G2081" s="8">
        <v>3</v>
      </c>
      <c r="H2081" s="94">
        <f t="shared" si="14"/>
        <v>1</v>
      </c>
      <c r="I2081" s="93"/>
      <c r="J2081" s="94"/>
      <c r="K2081" s="138"/>
    </row>
    <row r="2082" spans="1:11" x14ac:dyDescent="0.2">
      <c r="A2082" s="20" t="s">
        <v>65</v>
      </c>
      <c r="B2082" s="73">
        <v>132</v>
      </c>
      <c r="C2082" s="85">
        <v>1</v>
      </c>
      <c r="D2082" s="32">
        <v>3</v>
      </c>
      <c r="E2082" s="84"/>
      <c r="F2082" s="91"/>
      <c r="H2082" s="94"/>
      <c r="I2082" s="91"/>
      <c r="J2082" s="84"/>
      <c r="K2082" s="111"/>
    </row>
    <row r="2083" spans="1:11" x14ac:dyDescent="0.2">
      <c r="A2083" s="13" t="s">
        <v>3094</v>
      </c>
      <c r="B2083" s="74">
        <v>132</v>
      </c>
      <c r="C2083" s="86"/>
      <c r="D2083" s="37"/>
      <c r="E2083" s="87"/>
      <c r="F2083" s="93">
        <v>1</v>
      </c>
      <c r="G2083" s="8">
        <v>3</v>
      </c>
      <c r="H2083" s="94">
        <f t="shared" si="14"/>
        <v>1</v>
      </c>
      <c r="I2083" s="93"/>
      <c r="J2083" s="94"/>
      <c r="K2083" s="138"/>
    </row>
    <row r="2084" spans="1:11" ht="31.5" x14ac:dyDescent="0.2">
      <c r="A2084" s="20" t="s">
        <v>90</v>
      </c>
      <c r="B2084" s="73">
        <v>1059</v>
      </c>
      <c r="C2084" s="85">
        <v>4</v>
      </c>
      <c r="D2084" s="32">
        <v>10</v>
      </c>
      <c r="E2084" s="84"/>
      <c r="F2084" s="91"/>
      <c r="H2084" s="94"/>
      <c r="I2084" s="91"/>
      <c r="J2084" s="84"/>
      <c r="K2084" s="111"/>
    </row>
    <row r="2085" spans="1:11" x14ac:dyDescent="0.2">
      <c r="A2085" s="13" t="s">
        <v>3095</v>
      </c>
      <c r="B2085" s="74">
        <v>36</v>
      </c>
      <c r="C2085" s="86"/>
      <c r="D2085" s="37"/>
      <c r="E2085" s="87"/>
      <c r="F2085" s="93">
        <v>1</v>
      </c>
      <c r="G2085" s="8">
        <v>3</v>
      </c>
      <c r="H2085" s="94">
        <f t="shared" si="14"/>
        <v>1</v>
      </c>
      <c r="I2085" s="93"/>
      <c r="J2085" s="94"/>
      <c r="K2085" s="138"/>
    </row>
    <row r="2086" spans="1:11" x14ac:dyDescent="0.2">
      <c r="A2086" s="13" t="s">
        <v>3096</v>
      </c>
      <c r="B2086" s="74">
        <v>106</v>
      </c>
      <c r="C2086" s="86"/>
      <c r="D2086" s="37"/>
      <c r="E2086" s="87"/>
      <c r="F2086" s="93">
        <v>1</v>
      </c>
      <c r="G2086" s="8">
        <v>3</v>
      </c>
      <c r="H2086" s="94">
        <f t="shared" si="14"/>
        <v>1</v>
      </c>
      <c r="I2086" s="93"/>
      <c r="J2086" s="94"/>
      <c r="K2086" s="138"/>
    </row>
    <row r="2087" spans="1:11" x14ac:dyDescent="0.2">
      <c r="A2087" s="13" t="s">
        <v>3097</v>
      </c>
      <c r="B2087" s="74">
        <v>142</v>
      </c>
      <c r="C2087" s="86"/>
      <c r="D2087" s="37"/>
      <c r="E2087" s="87"/>
      <c r="F2087" s="93">
        <v>1</v>
      </c>
      <c r="G2087" s="8">
        <v>3</v>
      </c>
      <c r="H2087" s="94">
        <f t="shared" si="14"/>
        <v>1</v>
      </c>
      <c r="I2087" s="93"/>
      <c r="J2087" s="94"/>
      <c r="K2087" s="138"/>
    </row>
    <row r="2088" spans="1:11" x14ac:dyDescent="0.2">
      <c r="A2088" s="13" t="s">
        <v>3098</v>
      </c>
      <c r="B2088" s="74">
        <v>159</v>
      </c>
      <c r="C2088" s="86"/>
      <c r="D2088" s="37"/>
      <c r="E2088" s="87"/>
      <c r="F2088" s="93">
        <v>1</v>
      </c>
      <c r="G2088" s="8">
        <v>3</v>
      </c>
      <c r="H2088" s="94">
        <f t="shared" si="14"/>
        <v>1</v>
      </c>
      <c r="I2088" s="93"/>
      <c r="J2088" s="94"/>
      <c r="K2088" s="138"/>
    </row>
    <row r="2089" spans="1:11" x14ac:dyDescent="0.2">
      <c r="A2089" s="13" t="s">
        <v>3099</v>
      </c>
      <c r="B2089" s="74">
        <v>82</v>
      </c>
      <c r="C2089" s="86"/>
      <c r="D2089" s="37"/>
      <c r="E2089" s="87"/>
      <c r="F2089" s="93">
        <v>1</v>
      </c>
      <c r="G2089" s="8">
        <v>3</v>
      </c>
      <c r="H2089" s="94">
        <f t="shared" si="14"/>
        <v>1</v>
      </c>
      <c r="I2089" s="93"/>
      <c r="J2089" s="94"/>
      <c r="K2089" s="138"/>
    </row>
    <row r="2090" spans="1:11" x14ac:dyDescent="0.2">
      <c r="A2090" s="13" t="s">
        <v>3100</v>
      </c>
      <c r="B2090" s="74">
        <v>38</v>
      </c>
      <c r="C2090" s="86"/>
      <c r="D2090" s="37"/>
      <c r="E2090" s="87"/>
      <c r="F2090" s="93">
        <v>1</v>
      </c>
      <c r="G2090" s="8">
        <v>3</v>
      </c>
      <c r="H2090" s="94">
        <f t="shared" si="14"/>
        <v>1</v>
      </c>
      <c r="I2090" s="93"/>
      <c r="J2090" s="94"/>
      <c r="K2090" s="138"/>
    </row>
    <row r="2091" spans="1:11" x14ac:dyDescent="0.2">
      <c r="A2091" s="13" t="s">
        <v>2684</v>
      </c>
      <c r="B2091" s="74">
        <v>13</v>
      </c>
      <c r="C2091" s="86"/>
      <c r="D2091" s="37"/>
      <c r="E2091" s="87"/>
      <c r="F2091" s="93">
        <v>1</v>
      </c>
      <c r="G2091" s="8">
        <v>3</v>
      </c>
      <c r="H2091" s="94">
        <f t="shared" si="14"/>
        <v>1</v>
      </c>
      <c r="I2091" s="93"/>
      <c r="J2091" s="94"/>
      <c r="K2091" s="138"/>
    </row>
    <row r="2092" spans="1:11" x14ac:dyDescent="0.2">
      <c r="A2092" s="13" t="s">
        <v>1805</v>
      </c>
      <c r="B2092" s="74">
        <v>34</v>
      </c>
      <c r="C2092" s="86"/>
      <c r="D2092" s="37"/>
      <c r="E2092" s="87"/>
      <c r="F2092" s="93">
        <v>1</v>
      </c>
      <c r="G2092" s="8">
        <v>3</v>
      </c>
      <c r="H2092" s="94">
        <f t="shared" si="14"/>
        <v>1</v>
      </c>
      <c r="I2092" s="93"/>
      <c r="J2092" s="94"/>
      <c r="K2092" s="138"/>
    </row>
    <row r="2093" spans="1:11" x14ac:dyDescent="0.2">
      <c r="A2093" s="13" t="s">
        <v>2768</v>
      </c>
      <c r="B2093" s="74">
        <v>57</v>
      </c>
      <c r="C2093" s="86"/>
      <c r="D2093" s="37"/>
      <c r="E2093" s="87"/>
      <c r="F2093" s="93">
        <v>1</v>
      </c>
      <c r="G2093" s="8">
        <v>3</v>
      </c>
      <c r="H2093" s="94">
        <f t="shared" si="14"/>
        <v>1</v>
      </c>
      <c r="I2093" s="93"/>
      <c r="J2093" s="94"/>
      <c r="K2093" s="138"/>
    </row>
    <row r="2094" spans="1:11" x14ac:dyDescent="0.2">
      <c r="A2094" s="13" t="s">
        <v>3101</v>
      </c>
      <c r="B2094" s="74">
        <v>114</v>
      </c>
      <c r="C2094" s="86"/>
      <c r="D2094" s="37"/>
      <c r="E2094" s="87"/>
      <c r="F2094" s="93">
        <v>1</v>
      </c>
      <c r="G2094" s="8">
        <v>3</v>
      </c>
      <c r="H2094" s="94">
        <f t="shared" si="14"/>
        <v>1</v>
      </c>
      <c r="I2094" s="93"/>
      <c r="J2094" s="94"/>
      <c r="K2094" s="138"/>
    </row>
    <row r="2095" spans="1:11" x14ac:dyDescent="0.2">
      <c r="A2095" s="13" t="s">
        <v>3102</v>
      </c>
      <c r="B2095" s="74">
        <v>16</v>
      </c>
      <c r="C2095" s="86"/>
      <c r="D2095" s="37"/>
      <c r="E2095" s="87"/>
      <c r="F2095" s="93">
        <v>1</v>
      </c>
      <c r="G2095" s="8">
        <v>3</v>
      </c>
      <c r="H2095" s="94">
        <f t="shared" si="14"/>
        <v>1</v>
      </c>
      <c r="I2095" s="93"/>
      <c r="J2095" s="94"/>
      <c r="K2095" s="138"/>
    </row>
    <row r="2096" spans="1:11" x14ac:dyDescent="0.2">
      <c r="A2096" s="13" t="s">
        <v>3103</v>
      </c>
      <c r="B2096" s="74">
        <v>68</v>
      </c>
      <c r="C2096" s="86"/>
      <c r="D2096" s="37"/>
      <c r="E2096" s="87"/>
      <c r="F2096" s="93">
        <v>1</v>
      </c>
      <c r="G2096" s="8">
        <v>3</v>
      </c>
      <c r="H2096" s="94">
        <f t="shared" si="14"/>
        <v>1</v>
      </c>
      <c r="I2096" s="93"/>
      <c r="J2096" s="94"/>
      <c r="K2096" s="138"/>
    </row>
    <row r="2097" spans="1:11" x14ac:dyDescent="0.2">
      <c r="A2097" s="13" t="s">
        <v>3104</v>
      </c>
      <c r="B2097" s="74">
        <v>26</v>
      </c>
      <c r="C2097" s="86"/>
      <c r="D2097" s="37"/>
      <c r="E2097" s="87"/>
      <c r="F2097" s="93">
        <v>1</v>
      </c>
      <c r="G2097" s="8">
        <v>3</v>
      </c>
      <c r="H2097" s="94">
        <f t="shared" si="14"/>
        <v>1</v>
      </c>
      <c r="I2097" s="93"/>
      <c r="J2097" s="94"/>
      <c r="K2097" s="138"/>
    </row>
    <row r="2098" spans="1:11" x14ac:dyDescent="0.2">
      <c r="A2098" s="13" t="s">
        <v>2945</v>
      </c>
      <c r="B2098" s="74">
        <v>35</v>
      </c>
      <c r="C2098" s="86"/>
      <c r="D2098" s="37"/>
      <c r="E2098" s="87"/>
      <c r="F2098" s="93">
        <v>1</v>
      </c>
      <c r="G2098" s="8">
        <v>3</v>
      </c>
      <c r="H2098" s="94">
        <f t="shared" si="14"/>
        <v>1</v>
      </c>
      <c r="I2098" s="93"/>
      <c r="J2098" s="94"/>
      <c r="K2098" s="138"/>
    </row>
    <row r="2099" spans="1:11" x14ac:dyDescent="0.2">
      <c r="A2099" s="13" t="s">
        <v>3105</v>
      </c>
      <c r="B2099" s="74">
        <v>133</v>
      </c>
      <c r="C2099" s="86"/>
      <c r="D2099" s="37"/>
      <c r="E2099" s="87"/>
      <c r="F2099" s="93">
        <v>1</v>
      </c>
      <c r="G2099" s="8">
        <v>3</v>
      </c>
      <c r="H2099" s="94">
        <f t="shared" si="14"/>
        <v>1</v>
      </c>
      <c r="I2099" s="93"/>
      <c r="J2099" s="94"/>
      <c r="K2099" s="138"/>
    </row>
    <row r="2100" spans="1:11" x14ac:dyDescent="0.2">
      <c r="A2100" s="20" t="s">
        <v>381</v>
      </c>
      <c r="B2100" s="73">
        <v>223</v>
      </c>
      <c r="C2100" s="85">
        <v>1</v>
      </c>
      <c r="D2100" s="32">
        <v>3</v>
      </c>
      <c r="E2100" s="84"/>
      <c r="F2100" s="91"/>
      <c r="H2100" s="94"/>
      <c r="I2100" s="91"/>
      <c r="J2100" s="84"/>
      <c r="K2100" s="111"/>
    </row>
    <row r="2101" spans="1:11" x14ac:dyDescent="0.2">
      <c r="A2101" s="13" t="s">
        <v>3106</v>
      </c>
      <c r="B2101" s="74">
        <v>223</v>
      </c>
      <c r="C2101" s="86"/>
      <c r="D2101" s="37"/>
      <c r="E2101" s="87"/>
      <c r="F2101" s="93">
        <v>3</v>
      </c>
      <c r="G2101" s="8">
        <v>8</v>
      </c>
      <c r="H2101" s="94">
        <f t="shared" si="14"/>
        <v>2</v>
      </c>
      <c r="I2101" s="93"/>
      <c r="J2101" s="94"/>
      <c r="K2101" s="138"/>
    </row>
    <row r="2102" spans="1:11" x14ac:dyDescent="0.2">
      <c r="A2102" s="20" t="s">
        <v>343</v>
      </c>
      <c r="B2102" s="73">
        <v>847</v>
      </c>
      <c r="C2102" s="85">
        <v>4</v>
      </c>
      <c r="D2102" s="32">
        <v>10</v>
      </c>
      <c r="E2102" s="84"/>
      <c r="F2102" s="91"/>
      <c r="H2102" s="94"/>
      <c r="I2102" s="91"/>
      <c r="J2102" s="84"/>
      <c r="K2102" s="111"/>
    </row>
    <row r="2103" spans="1:11" x14ac:dyDescent="0.2">
      <c r="A2103" s="13" t="s">
        <v>3107</v>
      </c>
      <c r="B2103" s="74">
        <v>22</v>
      </c>
      <c r="C2103" s="86"/>
      <c r="D2103" s="37"/>
      <c r="E2103" s="87"/>
      <c r="F2103" s="93">
        <v>1</v>
      </c>
      <c r="G2103" s="8">
        <v>3</v>
      </c>
      <c r="H2103" s="94">
        <f t="shared" si="14"/>
        <v>1</v>
      </c>
      <c r="I2103" s="93"/>
      <c r="J2103" s="94"/>
      <c r="K2103" s="138"/>
    </row>
    <row r="2104" spans="1:11" x14ac:dyDescent="0.2">
      <c r="A2104" s="13" t="s">
        <v>3108</v>
      </c>
      <c r="B2104" s="74">
        <v>82</v>
      </c>
      <c r="C2104" s="86"/>
      <c r="D2104" s="37"/>
      <c r="E2104" s="87"/>
      <c r="F2104" s="93">
        <v>1</v>
      </c>
      <c r="G2104" s="8">
        <v>3</v>
      </c>
      <c r="H2104" s="94">
        <f t="shared" si="14"/>
        <v>1</v>
      </c>
      <c r="I2104" s="93"/>
      <c r="J2104" s="94"/>
      <c r="K2104" s="138"/>
    </row>
    <row r="2105" spans="1:11" x14ac:dyDescent="0.2">
      <c r="A2105" s="13" t="s">
        <v>3109</v>
      </c>
      <c r="B2105" s="74">
        <v>35</v>
      </c>
      <c r="C2105" s="86"/>
      <c r="D2105" s="37"/>
      <c r="E2105" s="87"/>
      <c r="F2105" s="93">
        <v>1</v>
      </c>
      <c r="G2105" s="8">
        <v>3</v>
      </c>
      <c r="H2105" s="94">
        <f t="shared" si="14"/>
        <v>1</v>
      </c>
      <c r="I2105" s="93"/>
      <c r="J2105" s="94"/>
      <c r="K2105" s="138"/>
    </row>
    <row r="2106" spans="1:11" x14ac:dyDescent="0.2">
      <c r="A2106" s="13" t="s">
        <v>3110</v>
      </c>
      <c r="B2106" s="74">
        <v>30</v>
      </c>
      <c r="C2106" s="86"/>
      <c r="D2106" s="37"/>
      <c r="E2106" s="87"/>
      <c r="F2106" s="93">
        <v>1</v>
      </c>
      <c r="G2106" s="8">
        <v>3</v>
      </c>
      <c r="H2106" s="94">
        <f t="shared" si="14"/>
        <v>1</v>
      </c>
      <c r="I2106" s="93"/>
      <c r="J2106" s="94"/>
      <c r="K2106" s="138"/>
    </row>
    <row r="2107" spans="1:11" x14ac:dyDescent="0.2">
      <c r="A2107" s="13" t="s">
        <v>3111</v>
      </c>
      <c r="B2107" s="74">
        <v>96</v>
      </c>
      <c r="C2107" s="86"/>
      <c r="D2107" s="37"/>
      <c r="E2107" s="87"/>
      <c r="F2107" s="93">
        <v>1</v>
      </c>
      <c r="G2107" s="8">
        <v>3</v>
      </c>
      <c r="H2107" s="94">
        <f t="shared" si="14"/>
        <v>1</v>
      </c>
      <c r="I2107" s="93"/>
      <c r="J2107" s="94"/>
      <c r="K2107" s="138"/>
    </row>
    <row r="2108" spans="1:11" x14ac:dyDescent="0.2">
      <c r="A2108" s="13" t="s">
        <v>3112</v>
      </c>
      <c r="B2108" s="74">
        <v>67</v>
      </c>
      <c r="C2108" s="86"/>
      <c r="D2108" s="37"/>
      <c r="E2108" s="87"/>
      <c r="F2108" s="93">
        <v>1</v>
      </c>
      <c r="G2108" s="8">
        <v>3</v>
      </c>
      <c r="H2108" s="94">
        <f t="shared" si="14"/>
        <v>1</v>
      </c>
      <c r="I2108" s="93"/>
      <c r="J2108" s="94"/>
      <c r="K2108" s="138"/>
    </row>
    <row r="2109" spans="1:11" x14ac:dyDescent="0.2">
      <c r="A2109" s="13" t="s">
        <v>3113</v>
      </c>
      <c r="B2109" s="74">
        <v>58</v>
      </c>
      <c r="C2109" s="86"/>
      <c r="D2109" s="37"/>
      <c r="E2109" s="87"/>
      <c r="F2109" s="93">
        <v>1</v>
      </c>
      <c r="G2109" s="8">
        <v>3</v>
      </c>
      <c r="H2109" s="94">
        <f t="shared" si="14"/>
        <v>1</v>
      </c>
      <c r="I2109" s="93"/>
      <c r="J2109" s="94"/>
      <c r="K2109" s="138"/>
    </row>
    <row r="2110" spans="1:11" x14ac:dyDescent="0.2">
      <c r="A2110" s="13" t="s">
        <v>3114</v>
      </c>
      <c r="B2110" s="74">
        <v>43</v>
      </c>
      <c r="C2110" s="86"/>
      <c r="D2110" s="37"/>
      <c r="E2110" s="87"/>
      <c r="F2110" s="93">
        <v>1</v>
      </c>
      <c r="G2110" s="8">
        <v>3</v>
      </c>
      <c r="H2110" s="94">
        <f t="shared" si="14"/>
        <v>1</v>
      </c>
      <c r="I2110" s="93"/>
      <c r="J2110" s="94"/>
      <c r="K2110" s="138"/>
    </row>
    <row r="2111" spans="1:11" x14ac:dyDescent="0.2">
      <c r="A2111" s="13" t="s">
        <v>3115</v>
      </c>
      <c r="B2111" s="74">
        <v>33</v>
      </c>
      <c r="C2111" s="86"/>
      <c r="D2111" s="37"/>
      <c r="E2111" s="87"/>
      <c r="F2111" s="93">
        <v>1</v>
      </c>
      <c r="G2111" s="8">
        <v>3</v>
      </c>
      <c r="H2111" s="94">
        <f t="shared" si="14"/>
        <v>1</v>
      </c>
      <c r="I2111" s="93"/>
      <c r="J2111" s="94"/>
      <c r="K2111" s="138"/>
    </row>
    <row r="2112" spans="1:11" x14ac:dyDescent="0.2">
      <c r="A2112" s="13" t="s">
        <v>3116</v>
      </c>
      <c r="B2112" s="74">
        <v>92</v>
      </c>
      <c r="C2112" s="86"/>
      <c r="D2112" s="37"/>
      <c r="E2112" s="87"/>
      <c r="F2112" s="93">
        <v>1</v>
      </c>
      <c r="G2112" s="8">
        <v>3</v>
      </c>
      <c r="H2112" s="94">
        <f t="shared" si="14"/>
        <v>1</v>
      </c>
      <c r="I2112" s="93"/>
      <c r="J2112" s="94"/>
      <c r="K2112" s="138"/>
    </row>
    <row r="2113" spans="1:11" x14ac:dyDescent="0.2">
      <c r="A2113" s="13" t="s">
        <v>3117</v>
      </c>
      <c r="B2113" s="74">
        <v>220</v>
      </c>
      <c r="C2113" s="86"/>
      <c r="D2113" s="37"/>
      <c r="E2113" s="87"/>
      <c r="F2113" s="93">
        <v>3</v>
      </c>
      <c r="G2113" s="8">
        <v>8</v>
      </c>
      <c r="H2113" s="94">
        <f t="shared" si="14"/>
        <v>2</v>
      </c>
      <c r="I2113" s="93"/>
      <c r="J2113" s="94"/>
      <c r="K2113" s="138"/>
    </row>
    <row r="2114" spans="1:11" x14ac:dyDescent="0.2">
      <c r="A2114" s="13" t="s">
        <v>3118</v>
      </c>
      <c r="B2114" s="74">
        <v>69</v>
      </c>
      <c r="C2114" s="86"/>
      <c r="D2114" s="37"/>
      <c r="E2114" s="87"/>
      <c r="F2114" s="93">
        <v>1</v>
      </c>
      <c r="G2114" s="8">
        <v>3</v>
      </c>
      <c r="H2114" s="94">
        <f t="shared" si="14"/>
        <v>1</v>
      </c>
      <c r="I2114" s="93"/>
      <c r="J2114" s="94"/>
      <c r="K2114" s="138"/>
    </row>
    <row r="2115" spans="1:11" x14ac:dyDescent="0.2">
      <c r="A2115" s="22" t="s">
        <v>60</v>
      </c>
      <c r="B2115" s="73">
        <v>13588</v>
      </c>
      <c r="C2115" s="85">
        <v>25</v>
      </c>
      <c r="D2115" s="36">
        <f>SUM(D2116:D2160)</f>
        <v>64</v>
      </c>
      <c r="E2115" s="88">
        <v>4</v>
      </c>
      <c r="F2115" s="91">
        <f>SUM(F2117:F2177)</f>
        <v>85</v>
      </c>
      <c r="G2115" s="24">
        <f>SUM(G2117:G2177)</f>
        <v>241</v>
      </c>
      <c r="H2115" s="94"/>
      <c r="I2115" s="99">
        <f>(C2115+F2117+F2122+F2123+F2127+F2135+F2138+F2161+F2162+F2164+F2166+F2168+F2169+F2177+1)*0.4</f>
        <v>26.8</v>
      </c>
      <c r="J2115" s="99">
        <f>(D2115+G2117+G2122+G2123+G2127+G2135+G2138+G2161+G2162+G2164+G2166+G2168+G2169+G2177+1)*0.4</f>
        <v>69.600000000000009</v>
      </c>
      <c r="K2115" s="115">
        <f>57*0.6</f>
        <v>34.199999999999996</v>
      </c>
    </row>
    <row r="2116" spans="1:11" x14ac:dyDescent="0.2">
      <c r="A2116" s="20" t="s">
        <v>1015</v>
      </c>
      <c r="B2116" s="73">
        <v>1254</v>
      </c>
      <c r="C2116" s="85">
        <v>2</v>
      </c>
      <c r="D2116" s="32">
        <v>5</v>
      </c>
      <c r="E2116" s="84"/>
      <c r="F2116" s="91"/>
      <c r="H2116" s="94"/>
      <c r="I2116" s="91"/>
      <c r="J2116" s="84"/>
      <c r="K2116" s="111"/>
    </row>
    <row r="2117" spans="1:11" x14ac:dyDescent="0.2">
      <c r="A2117" s="13" t="s">
        <v>3119</v>
      </c>
      <c r="B2117" s="74">
        <v>254</v>
      </c>
      <c r="C2117" s="86"/>
      <c r="D2117" s="37"/>
      <c r="E2117" s="87"/>
      <c r="F2117" s="93">
        <v>3</v>
      </c>
      <c r="G2117" s="8">
        <v>8</v>
      </c>
      <c r="H2117" s="94">
        <f t="shared" si="14"/>
        <v>2</v>
      </c>
      <c r="I2117" s="93"/>
      <c r="J2117" s="94"/>
      <c r="K2117" s="138"/>
    </row>
    <row r="2118" spans="1:11" x14ac:dyDescent="0.2">
      <c r="A2118" s="13" t="s">
        <v>3120</v>
      </c>
      <c r="B2118" s="74">
        <v>9</v>
      </c>
      <c r="C2118" s="86"/>
      <c r="D2118" s="37"/>
      <c r="E2118" s="87"/>
      <c r="F2118" s="93">
        <v>1</v>
      </c>
      <c r="G2118" s="8">
        <v>3</v>
      </c>
      <c r="H2118" s="94">
        <f t="shared" si="14"/>
        <v>1</v>
      </c>
      <c r="I2118" s="93"/>
      <c r="J2118" s="94"/>
      <c r="K2118" s="138"/>
    </row>
    <row r="2119" spans="1:11" x14ac:dyDescent="0.2">
      <c r="A2119" s="13" t="s">
        <v>3121</v>
      </c>
      <c r="B2119" s="74">
        <v>29</v>
      </c>
      <c r="C2119" s="86"/>
      <c r="D2119" s="37"/>
      <c r="E2119" s="87"/>
      <c r="F2119" s="93">
        <v>1</v>
      </c>
      <c r="G2119" s="8">
        <v>3</v>
      </c>
      <c r="H2119" s="94">
        <f t="shared" si="14"/>
        <v>1</v>
      </c>
      <c r="I2119" s="93"/>
      <c r="J2119" s="94"/>
      <c r="K2119" s="138"/>
    </row>
    <row r="2120" spans="1:11" x14ac:dyDescent="0.2">
      <c r="A2120" s="13" t="s">
        <v>3122</v>
      </c>
      <c r="B2120" s="74">
        <v>28</v>
      </c>
      <c r="C2120" s="86"/>
      <c r="D2120" s="37"/>
      <c r="E2120" s="87"/>
      <c r="F2120" s="93">
        <v>1</v>
      </c>
      <c r="G2120" s="8">
        <v>3</v>
      </c>
      <c r="H2120" s="94">
        <f t="shared" si="14"/>
        <v>1</v>
      </c>
      <c r="I2120" s="93"/>
      <c r="J2120" s="94"/>
      <c r="K2120" s="138"/>
    </row>
    <row r="2121" spans="1:11" x14ac:dyDescent="0.2">
      <c r="A2121" s="13" t="s">
        <v>3123</v>
      </c>
      <c r="B2121" s="74">
        <v>86</v>
      </c>
      <c r="C2121" s="86"/>
      <c r="D2121" s="37"/>
      <c r="E2121" s="87"/>
      <c r="F2121" s="93">
        <v>1</v>
      </c>
      <c r="G2121" s="8">
        <v>3</v>
      </c>
      <c r="H2121" s="94">
        <f t="shared" si="14"/>
        <v>1</v>
      </c>
      <c r="I2121" s="93"/>
      <c r="J2121" s="94"/>
      <c r="K2121" s="138"/>
    </row>
    <row r="2122" spans="1:11" x14ac:dyDescent="0.2">
      <c r="A2122" s="13" t="s">
        <v>3124</v>
      </c>
      <c r="B2122" s="74">
        <v>579</v>
      </c>
      <c r="C2122" s="86"/>
      <c r="D2122" s="37"/>
      <c r="E2122" s="87"/>
      <c r="F2122" s="93">
        <v>3</v>
      </c>
      <c r="G2122" s="8">
        <v>8</v>
      </c>
      <c r="H2122" s="94">
        <f t="shared" si="14"/>
        <v>2</v>
      </c>
      <c r="I2122" s="93"/>
      <c r="J2122" s="94"/>
      <c r="K2122" s="138"/>
    </row>
    <row r="2123" spans="1:11" x14ac:dyDescent="0.2">
      <c r="A2123" s="13" t="s">
        <v>3125</v>
      </c>
      <c r="B2123" s="74">
        <v>269</v>
      </c>
      <c r="C2123" s="86"/>
      <c r="D2123" s="37"/>
      <c r="E2123" s="87"/>
      <c r="F2123" s="93">
        <v>3</v>
      </c>
      <c r="G2123" s="8">
        <v>8</v>
      </c>
      <c r="H2123" s="94">
        <f t="shared" si="14"/>
        <v>2</v>
      </c>
      <c r="I2123" s="93"/>
      <c r="J2123" s="94"/>
      <c r="K2123" s="138"/>
    </row>
    <row r="2124" spans="1:11" x14ac:dyDescent="0.2">
      <c r="A2124" s="20" t="s">
        <v>64</v>
      </c>
      <c r="B2124" s="73">
        <v>718</v>
      </c>
      <c r="C2124" s="85">
        <v>1</v>
      </c>
      <c r="D2124" s="32">
        <v>3</v>
      </c>
      <c r="E2124" s="84"/>
      <c r="F2124" s="91"/>
      <c r="H2124" s="94"/>
      <c r="I2124" s="91"/>
      <c r="J2124" s="84"/>
      <c r="K2124" s="111"/>
    </row>
    <row r="2125" spans="1:11" x14ac:dyDescent="0.2">
      <c r="A2125" s="13" t="s">
        <v>3126</v>
      </c>
      <c r="B2125" s="74">
        <v>72</v>
      </c>
      <c r="C2125" s="86"/>
      <c r="D2125" s="37"/>
      <c r="E2125" s="87"/>
      <c r="F2125" s="93">
        <v>1</v>
      </c>
      <c r="G2125" s="8">
        <v>3</v>
      </c>
      <c r="H2125" s="94">
        <f t="shared" si="14"/>
        <v>1</v>
      </c>
      <c r="I2125" s="93"/>
      <c r="J2125" s="94"/>
      <c r="K2125" s="138"/>
    </row>
    <row r="2126" spans="1:11" x14ac:dyDescent="0.2">
      <c r="A2126" s="13" t="s">
        <v>3127</v>
      </c>
      <c r="B2126" s="74">
        <v>33</v>
      </c>
      <c r="C2126" s="86"/>
      <c r="D2126" s="37"/>
      <c r="E2126" s="87"/>
      <c r="F2126" s="93">
        <v>1</v>
      </c>
      <c r="G2126" s="8">
        <v>3</v>
      </c>
      <c r="H2126" s="94">
        <f t="shared" si="14"/>
        <v>1</v>
      </c>
      <c r="I2126" s="93"/>
      <c r="J2126" s="94"/>
      <c r="K2126" s="138"/>
    </row>
    <row r="2127" spans="1:11" x14ac:dyDescent="0.2">
      <c r="A2127" s="13" t="s">
        <v>1434</v>
      </c>
      <c r="B2127" s="74">
        <v>419</v>
      </c>
      <c r="C2127" s="86"/>
      <c r="D2127" s="37"/>
      <c r="E2127" s="87"/>
      <c r="F2127" s="93">
        <v>3</v>
      </c>
      <c r="G2127" s="8">
        <v>8</v>
      </c>
      <c r="H2127" s="94">
        <f t="shared" si="14"/>
        <v>2</v>
      </c>
      <c r="I2127" s="93"/>
      <c r="J2127" s="94"/>
      <c r="K2127" s="138"/>
    </row>
    <row r="2128" spans="1:11" x14ac:dyDescent="0.2">
      <c r="A2128" s="13" t="s">
        <v>1828</v>
      </c>
      <c r="B2128" s="74">
        <v>11</v>
      </c>
      <c r="C2128" s="86"/>
      <c r="D2128" s="37"/>
      <c r="E2128" s="87"/>
      <c r="F2128" s="93">
        <v>1</v>
      </c>
      <c r="G2128" s="8">
        <v>3</v>
      </c>
      <c r="H2128" s="94">
        <f t="shared" si="14"/>
        <v>1</v>
      </c>
      <c r="I2128" s="93"/>
      <c r="J2128" s="94"/>
      <c r="K2128" s="138"/>
    </row>
    <row r="2129" spans="1:11" x14ac:dyDescent="0.2">
      <c r="A2129" s="13" t="s">
        <v>2422</v>
      </c>
      <c r="B2129" s="74">
        <v>39</v>
      </c>
      <c r="C2129" s="86"/>
      <c r="D2129" s="37"/>
      <c r="E2129" s="87"/>
      <c r="F2129" s="93">
        <v>1</v>
      </c>
      <c r="G2129" s="8">
        <v>3</v>
      </c>
      <c r="H2129" s="94">
        <f t="shared" si="14"/>
        <v>1</v>
      </c>
      <c r="I2129" s="93"/>
      <c r="J2129" s="94"/>
      <c r="K2129" s="138"/>
    </row>
    <row r="2130" spans="1:11" x14ac:dyDescent="0.2">
      <c r="A2130" s="13" t="s">
        <v>3128</v>
      </c>
      <c r="B2130" s="74">
        <v>100</v>
      </c>
      <c r="C2130" s="86"/>
      <c r="D2130" s="37"/>
      <c r="E2130" s="87"/>
      <c r="F2130" s="93">
        <v>1</v>
      </c>
      <c r="G2130" s="8">
        <v>3</v>
      </c>
      <c r="H2130" s="94">
        <f t="shared" si="14"/>
        <v>1</v>
      </c>
      <c r="I2130" s="93"/>
      <c r="J2130" s="94"/>
      <c r="K2130" s="138"/>
    </row>
    <row r="2131" spans="1:11" x14ac:dyDescent="0.2">
      <c r="A2131" s="13" t="s">
        <v>3129</v>
      </c>
      <c r="B2131" s="74">
        <v>8</v>
      </c>
      <c r="C2131" s="86"/>
      <c r="D2131" s="37"/>
      <c r="E2131" s="87"/>
      <c r="F2131" s="93">
        <v>1</v>
      </c>
      <c r="G2131" s="8">
        <v>3</v>
      </c>
      <c r="H2131" s="94">
        <f t="shared" si="14"/>
        <v>1</v>
      </c>
      <c r="I2131" s="93"/>
      <c r="J2131" s="94"/>
      <c r="K2131" s="138"/>
    </row>
    <row r="2132" spans="1:11" x14ac:dyDescent="0.2">
      <c r="A2132" s="13" t="s">
        <v>3130</v>
      </c>
      <c r="B2132" s="74">
        <v>36</v>
      </c>
      <c r="C2132" s="86"/>
      <c r="D2132" s="37"/>
      <c r="E2132" s="87"/>
      <c r="F2132" s="93">
        <v>1</v>
      </c>
      <c r="G2132" s="8">
        <v>3</v>
      </c>
      <c r="H2132" s="94">
        <f t="shared" si="14"/>
        <v>1</v>
      </c>
      <c r="I2132" s="93"/>
      <c r="J2132" s="94"/>
      <c r="K2132" s="138"/>
    </row>
    <row r="2133" spans="1:11" x14ac:dyDescent="0.2">
      <c r="A2133" s="20" t="s">
        <v>66</v>
      </c>
      <c r="B2133" s="73">
        <v>953</v>
      </c>
      <c r="C2133" s="85">
        <v>2</v>
      </c>
      <c r="D2133" s="32">
        <v>5</v>
      </c>
      <c r="E2133" s="84"/>
      <c r="F2133" s="91"/>
      <c r="H2133" s="94"/>
      <c r="I2133" s="91"/>
      <c r="J2133" s="84"/>
      <c r="K2133" s="111"/>
    </row>
    <row r="2134" spans="1:11" x14ac:dyDescent="0.2">
      <c r="A2134" s="13" t="s">
        <v>3131</v>
      </c>
      <c r="B2134" s="74">
        <v>40</v>
      </c>
      <c r="C2134" s="86"/>
      <c r="D2134" s="37"/>
      <c r="E2134" s="87"/>
      <c r="F2134" s="93">
        <v>1</v>
      </c>
      <c r="G2134" s="8">
        <v>3</v>
      </c>
      <c r="H2134" s="94">
        <f t="shared" si="14"/>
        <v>1</v>
      </c>
      <c r="I2134" s="93"/>
      <c r="J2134" s="94"/>
      <c r="K2134" s="138"/>
    </row>
    <row r="2135" spans="1:11" x14ac:dyDescent="0.2">
      <c r="A2135" s="13" t="s">
        <v>3132</v>
      </c>
      <c r="B2135" s="74">
        <v>492</v>
      </c>
      <c r="C2135" s="86"/>
      <c r="D2135" s="37"/>
      <c r="E2135" s="87"/>
      <c r="F2135" s="93">
        <v>3</v>
      </c>
      <c r="G2135" s="8">
        <v>8</v>
      </c>
      <c r="H2135" s="94">
        <f t="shared" si="14"/>
        <v>2</v>
      </c>
      <c r="I2135" s="93"/>
      <c r="J2135" s="94"/>
      <c r="K2135" s="138"/>
    </row>
    <row r="2136" spans="1:11" x14ac:dyDescent="0.2">
      <c r="A2136" s="13" t="s">
        <v>2308</v>
      </c>
      <c r="B2136" s="74">
        <v>160</v>
      </c>
      <c r="C2136" s="86"/>
      <c r="D2136" s="37"/>
      <c r="E2136" s="87"/>
      <c r="F2136" s="93">
        <v>1</v>
      </c>
      <c r="G2136" s="8">
        <v>3</v>
      </c>
      <c r="H2136" s="94">
        <f t="shared" si="14"/>
        <v>1</v>
      </c>
      <c r="I2136" s="93"/>
      <c r="J2136" s="94"/>
      <c r="K2136" s="138"/>
    </row>
    <row r="2137" spans="1:11" x14ac:dyDescent="0.2">
      <c r="A2137" s="13" t="s">
        <v>3133</v>
      </c>
      <c r="B2137" s="74">
        <v>41</v>
      </c>
      <c r="C2137" s="86"/>
      <c r="D2137" s="37"/>
      <c r="E2137" s="87"/>
      <c r="F2137" s="93">
        <v>1</v>
      </c>
      <c r="G2137" s="8">
        <v>3</v>
      </c>
      <c r="H2137" s="94">
        <f t="shared" ref="H2137:H2198" si="15">IF(F2137=1,1,2)</f>
        <v>1</v>
      </c>
      <c r="I2137" s="93"/>
      <c r="J2137" s="94"/>
      <c r="K2137" s="138"/>
    </row>
    <row r="2138" spans="1:11" x14ac:dyDescent="0.2">
      <c r="A2138" s="13" t="s">
        <v>3134</v>
      </c>
      <c r="B2138" s="74">
        <v>220</v>
      </c>
      <c r="C2138" s="86"/>
      <c r="D2138" s="37"/>
      <c r="E2138" s="87"/>
      <c r="F2138" s="93">
        <v>3</v>
      </c>
      <c r="G2138" s="8">
        <v>8</v>
      </c>
      <c r="H2138" s="94">
        <f t="shared" si="15"/>
        <v>2</v>
      </c>
      <c r="I2138" s="93"/>
      <c r="J2138" s="94"/>
      <c r="K2138" s="138"/>
    </row>
    <row r="2139" spans="1:11" x14ac:dyDescent="0.2">
      <c r="A2139" s="20" t="s">
        <v>562</v>
      </c>
      <c r="B2139" s="73">
        <v>1460</v>
      </c>
      <c r="C2139" s="85">
        <v>3</v>
      </c>
      <c r="D2139" s="32">
        <v>8</v>
      </c>
      <c r="E2139" s="84"/>
      <c r="F2139" s="91"/>
      <c r="H2139" s="94"/>
      <c r="I2139" s="91"/>
      <c r="J2139" s="84"/>
      <c r="K2139" s="111"/>
    </row>
    <row r="2140" spans="1:11" x14ac:dyDescent="0.2">
      <c r="A2140" s="13" t="s">
        <v>3135</v>
      </c>
      <c r="B2140" s="74">
        <v>31</v>
      </c>
      <c r="C2140" s="86"/>
      <c r="D2140" s="37"/>
      <c r="E2140" s="87"/>
      <c r="F2140" s="93">
        <v>1</v>
      </c>
      <c r="G2140" s="8">
        <v>3</v>
      </c>
      <c r="H2140" s="94">
        <f t="shared" si="15"/>
        <v>1</v>
      </c>
      <c r="I2140" s="93"/>
      <c r="J2140" s="94"/>
      <c r="K2140" s="138"/>
    </row>
    <row r="2141" spans="1:11" x14ac:dyDescent="0.2">
      <c r="A2141" s="13" t="s">
        <v>3136</v>
      </c>
      <c r="B2141" s="74">
        <v>102</v>
      </c>
      <c r="C2141" s="86"/>
      <c r="D2141" s="37"/>
      <c r="E2141" s="87"/>
      <c r="F2141" s="93">
        <v>1</v>
      </c>
      <c r="G2141" s="8">
        <v>3</v>
      </c>
      <c r="H2141" s="94">
        <f t="shared" si="15"/>
        <v>1</v>
      </c>
      <c r="I2141" s="93"/>
      <c r="J2141" s="94"/>
      <c r="K2141" s="138"/>
    </row>
    <row r="2142" spans="1:11" x14ac:dyDescent="0.2">
      <c r="A2142" s="13" t="s">
        <v>3137</v>
      </c>
      <c r="B2142" s="74">
        <v>105</v>
      </c>
      <c r="C2142" s="86"/>
      <c r="D2142" s="37"/>
      <c r="E2142" s="87"/>
      <c r="F2142" s="93">
        <v>1</v>
      </c>
      <c r="G2142" s="8">
        <v>3</v>
      </c>
      <c r="H2142" s="94">
        <f t="shared" si="15"/>
        <v>1</v>
      </c>
      <c r="I2142" s="93"/>
      <c r="J2142" s="94"/>
      <c r="K2142" s="138"/>
    </row>
    <row r="2143" spans="1:11" x14ac:dyDescent="0.2">
      <c r="A2143" s="13" t="s">
        <v>3138</v>
      </c>
      <c r="B2143" s="74">
        <v>58</v>
      </c>
      <c r="C2143" s="86"/>
      <c r="D2143" s="37"/>
      <c r="E2143" s="87"/>
      <c r="F2143" s="93">
        <v>1</v>
      </c>
      <c r="G2143" s="8">
        <v>3</v>
      </c>
      <c r="H2143" s="94">
        <f t="shared" si="15"/>
        <v>1</v>
      </c>
      <c r="I2143" s="93"/>
      <c r="J2143" s="94"/>
      <c r="K2143" s="138"/>
    </row>
    <row r="2144" spans="1:11" x14ac:dyDescent="0.2">
      <c r="A2144" s="13" t="s">
        <v>3139</v>
      </c>
      <c r="B2144" s="74">
        <v>44</v>
      </c>
      <c r="C2144" s="86"/>
      <c r="D2144" s="37"/>
      <c r="E2144" s="87"/>
      <c r="F2144" s="93">
        <v>1</v>
      </c>
      <c r="G2144" s="8">
        <v>3</v>
      </c>
      <c r="H2144" s="94">
        <f t="shared" si="15"/>
        <v>1</v>
      </c>
      <c r="I2144" s="93"/>
      <c r="J2144" s="94"/>
      <c r="K2144" s="138"/>
    </row>
    <row r="2145" spans="1:11" x14ac:dyDescent="0.2">
      <c r="A2145" s="13" t="s">
        <v>3140</v>
      </c>
      <c r="B2145" s="74">
        <v>42</v>
      </c>
      <c r="C2145" s="86"/>
      <c r="D2145" s="37"/>
      <c r="E2145" s="87"/>
      <c r="F2145" s="93">
        <v>1</v>
      </c>
      <c r="G2145" s="8">
        <v>3</v>
      </c>
      <c r="H2145" s="94">
        <f t="shared" si="15"/>
        <v>1</v>
      </c>
      <c r="I2145" s="93"/>
      <c r="J2145" s="94"/>
      <c r="K2145" s="138"/>
    </row>
    <row r="2146" spans="1:11" x14ac:dyDescent="0.2">
      <c r="A2146" s="13" t="s">
        <v>3141</v>
      </c>
      <c r="B2146" s="74">
        <v>69</v>
      </c>
      <c r="C2146" s="86"/>
      <c r="D2146" s="37"/>
      <c r="E2146" s="87"/>
      <c r="F2146" s="93">
        <v>1</v>
      </c>
      <c r="G2146" s="8">
        <v>3</v>
      </c>
      <c r="H2146" s="94">
        <f t="shared" si="15"/>
        <v>1</v>
      </c>
      <c r="I2146" s="93"/>
      <c r="J2146" s="94"/>
      <c r="K2146" s="138"/>
    </row>
    <row r="2147" spans="1:11" x14ac:dyDescent="0.2">
      <c r="A2147" s="13" t="s">
        <v>3142</v>
      </c>
      <c r="B2147" s="74">
        <v>88</v>
      </c>
      <c r="C2147" s="86"/>
      <c r="D2147" s="37"/>
      <c r="E2147" s="87"/>
      <c r="F2147" s="93">
        <v>1</v>
      </c>
      <c r="G2147" s="8">
        <v>3</v>
      </c>
      <c r="H2147" s="94">
        <f t="shared" si="15"/>
        <v>1</v>
      </c>
      <c r="I2147" s="93"/>
      <c r="J2147" s="94"/>
      <c r="K2147" s="138"/>
    </row>
    <row r="2148" spans="1:11" x14ac:dyDescent="0.2">
      <c r="A2148" s="13" t="s">
        <v>3143</v>
      </c>
      <c r="B2148" s="74">
        <v>29</v>
      </c>
      <c r="C2148" s="86"/>
      <c r="D2148" s="37"/>
      <c r="E2148" s="87"/>
      <c r="F2148" s="93">
        <v>1</v>
      </c>
      <c r="G2148" s="8">
        <v>3</v>
      </c>
      <c r="H2148" s="94">
        <f t="shared" si="15"/>
        <v>1</v>
      </c>
      <c r="I2148" s="93"/>
      <c r="J2148" s="94"/>
      <c r="K2148" s="138"/>
    </row>
    <row r="2149" spans="1:11" x14ac:dyDescent="0.2">
      <c r="A2149" s="13" t="s">
        <v>3144</v>
      </c>
      <c r="B2149" s="74">
        <v>78</v>
      </c>
      <c r="C2149" s="86"/>
      <c r="D2149" s="37"/>
      <c r="E2149" s="87"/>
      <c r="F2149" s="93">
        <v>1</v>
      </c>
      <c r="G2149" s="8">
        <v>3</v>
      </c>
      <c r="H2149" s="94">
        <f t="shared" si="15"/>
        <v>1</v>
      </c>
      <c r="I2149" s="93"/>
      <c r="J2149" s="94"/>
      <c r="K2149" s="138"/>
    </row>
    <row r="2150" spans="1:11" x14ac:dyDescent="0.2">
      <c r="A2150" s="13" t="s">
        <v>3145</v>
      </c>
      <c r="B2150" s="74">
        <v>37</v>
      </c>
      <c r="C2150" s="86"/>
      <c r="D2150" s="37"/>
      <c r="E2150" s="87"/>
      <c r="F2150" s="93">
        <v>1</v>
      </c>
      <c r="G2150" s="8">
        <v>3</v>
      </c>
      <c r="H2150" s="94">
        <f t="shared" si="15"/>
        <v>1</v>
      </c>
      <c r="I2150" s="93"/>
      <c r="J2150" s="94"/>
      <c r="K2150" s="138"/>
    </row>
    <row r="2151" spans="1:11" x14ac:dyDescent="0.2">
      <c r="A2151" s="13" t="s">
        <v>3146</v>
      </c>
      <c r="B2151" s="74">
        <v>44</v>
      </c>
      <c r="C2151" s="86"/>
      <c r="D2151" s="37"/>
      <c r="E2151" s="87"/>
      <c r="F2151" s="93">
        <v>1</v>
      </c>
      <c r="G2151" s="8">
        <v>3</v>
      </c>
      <c r="H2151" s="94">
        <f t="shared" si="15"/>
        <v>1</v>
      </c>
      <c r="I2151" s="93"/>
      <c r="J2151" s="94"/>
      <c r="K2151" s="138"/>
    </row>
    <row r="2152" spans="1:11" x14ac:dyDescent="0.2">
      <c r="A2152" s="13" t="s">
        <v>3147</v>
      </c>
      <c r="B2152" s="74">
        <v>165</v>
      </c>
      <c r="C2152" s="86"/>
      <c r="D2152" s="37"/>
      <c r="E2152" s="87"/>
      <c r="F2152" s="93">
        <v>1</v>
      </c>
      <c r="G2152" s="8">
        <v>3</v>
      </c>
      <c r="H2152" s="94">
        <f t="shared" si="15"/>
        <v>1</v>
      </c>
      <c r="I2152" s="93"/>
      <c r="J2152" s="94"/>
      <c r="K2152" s="138"/>
    </row>
    <row r="2153" spans="1:11" x14ac:dyDescent="0.2">
      <c r="A2153" s="13" t="s">
        <v>2064</v>
      </c>
      <c r="B2153" s="74">
        <v>45</v>
      </c>
      <c r="C2153" s="86"/>
      <c r="D2153" s="37"/>
      <c r="E2153" s="87"/>
      <c r="F2153" s="93">
        <v>1</v>
      </c>
      <c r="G2153" s="8">
        <v>3</v>
      </c>
      <c r="H2153" s="94">
        <f t="shared" si="15"/>
        <v>1</v>
      </c>
      <c r="I2153" s="93"/>
      <c r="J2153" s="94"/>
      <c r="K2153" s="138"/>
    </row>
    <row r="2154" spans="1:11" x14ac:dyDescent="0.2">
      <c r="A2154" s="13" t="s">
        <v>3148</v>
      </c>
      <c r="B2154" s="74">
        <v>160</v>
      </c>
      <c r="C2154" s="86"/>
      <c r="D2154" s="37"/>
      <c r="E2154" s="87"/>
      <c r="F2154" s="93">
        <v>1</v>
      </c>
      <c r="G2154" s="8">
        <v>3</v>
      </c>
      <c r="H2154" s="94">
        <f t="shared" si="15"/>
        <v>1</v>
      </c>
      <c r="I2154" s="93"/>
      <c r="J2154" s="94"/>
      <c r="K2154" s="138"/>
    </row>
    <row r="2155" spans="1:11" x14ac:dyDescent="0.2">
      <c r="A2155" s="13" t="s">
        <v>3149</v>
      </c>
      <c r="B2155" s="74">
        <v>57</v>
      </c>
      <c r="C2155" s="86"/>
      <c r="D2155" s="37"/>
      <c r="E2155" s="87"/>
      <c r="F2155" s="93">
        <v>1</v>
      </c>
      <c r="G2155" s="8">
        <v>3</v>
      </c>
      <c r="H2155" s="94">
        <f t="shared" si="15"/>
        <v>1</v>
      </c>
      <c r="I2155" s="93"/>
      <c r="J2155" s="94"/>
      <c r="K2155" s="138"/>
    </row>
    <row r="2156" spans="1:11" x14ac:dyDescent="0.2">
      <c r="A2156" s="13" t="s">
        <v>3150</v>
      </c>
      <c r="B2156" s="74">
        <v>133</v>
      </c>
      <c r="C2156" s="86"/>
      <c r="D2156" s="37"/>
      <c r="E2156" s="87"/>
      <c r="F2156" s="93">
        <v>1</v>
      </c>
      <c r="G2156" s="8">
        <v>3</v>
      </c>
      <c r="H2156" s="94">
        <f t="shared" si="15"/>
        <v>1</v>
      </c>
      <c r="I2156" s="93"/>
      <c r="J2156" s="94"/>
      <c r="K2156" s="138"/>
    </row>
    <row r="2157" spans="1:11" x14ac:dyDescent="0.2">
      <c r="A2157" s="13" t="s">
        <v>3151</v>
      </c>
      <c r="B2157" s="74">
        <v>27</v>
      </c>
      <c r="C2157" s="86"/>
      <c r="D2157" s="37"/>
      <c r="E2157" s="87"/>
      <c r="F2157" s="93">
        <v>1</v>
      </c>
      <c r="G2157" s="8">
        <v>3</v>
      </c>
      <c r="H2157" s="94">
        <f t="shared" si="15"/>
        <v>1</v>
      </c>
      <c r="I2157" s="93"/>
      <c r="J2157" s="94"/>
      <c r="K2157" s="138"/>
    </row>
    <row r="2158" spans="1:11" x14ac:dyDescent="0.2">
      <c r="A2158" s="13" t="s">
        <v>2928</v>
      </c>
      <c r="B2158" s="74">
        <v>16</v>
      </c>
      <c r="C2158" s="86"/>
      <c r="D2158" s="37"/>
      <c r="E2158" s="87"/>
      <c r="F2158" s="93">
        <v>1</v>
      </c>
      <c r="G2158" s="8">
        <v>3</v>
      </c>
      <c r="H2158" s="94">
        <f t="shared" si="15"/>
        <v>1</v>
      </c>
      <c r="I2158" s="93"/>
      <c r="J2158" s="94"/>
      <c r="K2158" s="138"/>
    </row>
    <row r="2159" spans="1:11" x14ac:dyDescent="0.2">
      <c r="A2159" s="13" t="s">
        <v>3152</v>
      </c>
      <c r="B2159" s="74">
        <v>130</v>
      </c>
      <c r="C2159" s="86"/>
      <c r="D2159" s="37"/>
      <c r="E2159" s="87"/>
      <c r="F2159" s="93">
        <v>1</v>
      </c>
      <c r="G2159" s="8">
        <v>3</v>
      </c>
      <c r="H2159" s="94">
        <f t="shared" si="15"/>
        <v>1</v>
      </c>
      <c r="I2159" s="93"/>
      <c r="J2159" s="94"/>
      <c r="K2159" s="138"/>
    </row>
    <row r="2160" spans="1:11" x14ac:dyDescent="0.2">
      <c r="A2160" s="20" t="s">
        <v>1335</v>
      </c>
      <c r="B2160" s="73">
        <v>9203</v>
      </c>
      <c r="C2160" s="85">
        <v>17</v>
      </c>
      <c r="D2160" s="32">
        <v>43</v>
      </c>
      <c r="E2160" s="84"/>
      <c r="F2160" s="91"/>
      <c r="H2160" s="94"/>
      <c r="I2160" s="91"/>
      <c r="J2160" s="84"/>
      <c r="K2160" s="111"/>
    </row>
    <row r="2161" spans="1:11" x14ac:dyDescent="0.2">
      <c r="A2161" s="13" t="s">
        <v>2146</v>
      </c>
      <c r="B2161" s="74">
        <v>3536</v>
      </c>
      <c r="C2161" s="86"/>
      <c r="D2161" s="37"/>
      <c r="E2161" s="87"/>
      <c r="F2161" s="93">
        <v>5</v>
      </c>
      <c r="G2161" s="8">
        <v>13</v>
      </c>
      <c r="H2161" s="94">
        <f t="shared" si="15"/>
        <v>2</v>
      </c>
      <c r="I2161" s="93"/>
      <c r="J2161" s="94"/>
      <c r="K2161" s="138"/>
    </row>
    <row r="2162" spans="1:11" x14ac:dyDescent="0.2">
      <c r="A2162" s="13" t="s">
        <v>1474</v>
      </c>
      <c r="B2162" s="74">
        <v>1187</v>
      </c>
      <c r="C2162" s="86"/>
      <c r="D2162" s="37"/>
      <c r="E2162" s="87"/>
      <c r="F2162" s="93">
        <v>3</v>
      </c>
      <c r="G2162" s="8">
        <v>8</v>
      </c>
      <c r="H2162" s="94">
        <f t="shared" si="15"/>
        <v>2</v>
      </c>
      <c r="I2162" s="93"/>
      <c r="J2162" s="94"/>
      <c r="K2162" s="138"/>
    </row>
    <row r="2163" spans="1:11" x14ac:dyDescent="0.2">
      <c r="A2163" s="13" t="s">
        <v>2791</v>
      </c>
      <c r="B2163" s="74">
        <v>60</v>
      </c>
      <c r="C2163" s="86"/>
      <c r="D2163" s="37"/>
      <c r="E2163" s="87"/>
      <c r="F2163" s="93">
        <v>1</v>
      </c>
      <c r="G2163" s="8">
        <v>3</v>
      </c>
      <c r="H2163" s="94">
        <f t="shared" si="15"/>
        <v>1</v>
      </c>
      <c r="I2163" s="93"/>
      <c r="J2163" s="94"/>
      <c r="K2163" s="138"/>
    </row>
    <row r="2164" spans="1:11" x14ac:dyDescent="0.2">
      <c r="A2164" s="13" t="s">
        <v>3153</v>
      </c>
      <c r="B2164" s="74">
        <v>283</v>
      </c>
      <c r="C2164" s="86"/>
      <c r="D2164" s="37"/>
      <c r="E2164" s="87"/>
      <c r="F2164" s="93">
        <v>3</v>
      </c>
      <c r="G2164" s="8">
        <v>8</v>
      </c>
      <c r="H2164" s="94">
        <f t="shared" si="15"/>
        <v>2</v>
      </c>
      <c r="I2164" s="93"/>
      <c r="J2164" s="94"/>
      <c r="K2164" s="138"/>
    </row>
    <row r="2165" spans="1:11" x14ac:dyDescent="0.2">
      <c r="A2165" s="13" t="s">
        <v>3154</v>
      </c>
      <c r="B2165" s="74">
        <v>36</v>
      </c>
      <c r="C2165" s="86"/>
      <c r="D2165" s="37"/>
      <c r="E2165" s="87"/>
      <c r="F2165" s="93">
        <v>1</v>
      </c>
      <c r="G2165" s="8">
        <v>3</v>
      </c>
      <c r="H2165" s="94">
        <f t="shared" si="15"/>
        <v>1</v>
      </c>
      <c r="I2165" s="93"/>
      <c r="J2165" s="94"/>
      <c r="K2165" s="138"/>
    </row>
    <row r="2166" spans="1:11" x14ac:dyDescent="0.2">
      <c r="A2166" s="13" t="s">
        <v>3155</v>
      </c>
      <c r="B2166" s="74">
        <v>1568</v>
      </c>
      <c r="C2166" s="86"/>
      <c r="D2166" s="37"/>
      <c r="E2166" s="87"/>
      <c r="F2166" s="93">
        <v>3</v>
      </c>
      <c r="G2166" s="8">
        <v>8</v>
      </c>
      <c r="H2166" s="94">
        <f t="shared" si="15"/>
        <v>2</v>
      </c>
      <c r="I2166" s="93"/>
      <c r="J2166" s="94"/>
      <c r="K2166" s="138"/>
    </row>
    <row r="2167" spans="1:11" x14ac:dyDescent="0.2">
      <c r="A2167" s="13" t="s">
        <v>3156</v>
      </c>
      <c r="B2167" s="74">
        <v>129</v>
      </c>
      <c r="C2167" s="86"/>
      <c r="D2167" s="37"/>
      <c r="E2167" s="87"/>
      <c r="F2167" s="93">
        <v>1</v>
      </c>
      <c r="G2167" s="8">
        <v>3</v>
      </c>
      <c r="H2167" s="94">
        <f t="shared" si="15"/>
        <v>1</v>
      </c>
      <c r="I2167" s="93"/>
      <c r="J2167" s="94"/>
      <c r="K2167" s="138"/>
    </row>
    <row r="2168" spans="1:11" x14ac:dyDescent="0.2">
      <c r="A2168" s="13" t="s">
        <v>3157</v>
      </c>
      <c r="B2168" s="74">
        <v>531</v>
      </c>
      <c r="C2168" s="86"/>
      <c r="D2168" s="37"/>
      <c r="E2168" s="87"/>
      <c r="F2168" s="93">
        <v>3</v>
      </c>
      <c r="G2168" s="8">
        <v>8</v>
      </c>
      <c r="H2168" s="94">
        <f t="shared" si="15"/>
        <v>2</v>
      </c>
      <c r="I2168" s="93"/>
      <c r="J2168" s="94"/>
      <c r="K2168" s="138"/>
    </row>
    <row r="2169" spans="1:11" x14ac:dyDescent="0.2">
      <c r="A2169" s="13" t="s">
        <v>3158</v>
      </c>
      <c r="B2169" s="74">
        <v>322</v>
      </c>
      <c r="C2169" s="86"/>
      <c r="D2169" s="37"/>
      <c r="E2169" s="87"/>
      <c r="F2169" s="93">
        <v>3</v>
      </c>
      <c r="G2169" s="8">
        <v>8</v>
      </c>
      <c r="H2169" s="94">
        <f t="shared" si="15"/>
        <v>2</v>
      </c>
      <c r="I2169" s="93"/>
      <c r="J2169" s="94"/>
      <c r="K2169" s="138"/>
    </row>
    <row r="2170" spans="1:11" x14ac:dyDescent="0.2">
      <c r="A2170" s="13" t="s">
        <v>3159</v>
      </c>
      <c r="B2170" s="74">
        <v>79</v>
      </c>
      <c r="C2170" s="86"/>
      <c r="D2170" s="37"/>
      <c r="E2170" s="87"/>
      <c r="F2170" s="93">
        <v>1</v>
      </c>
      <c r="G2170" s="8">
        <v>3</v>
      </c>
      <c r="H2170" s="94">
        <f t="shared" si="15"/>
        <v>1</v>
      </c>
      <c r="I2170" s="93"/>
      <c r="J2170" s="94"/>
      <c r="K2170" s="138"/>
    </row>
    <row r="2171" spans="1:11" x14ac:dyDescent="0.2">
      <c r="A2171" s="13" t="s">
        <v>2100</v>
      </c>
      <c r="B2171" s="74">
        <v>42</v>
      </c>
      <c r="C2171" s="86"/>
      <c r="D2171" s="37"/>
      <c r="E2171" s="87"/>
      <c r="F2171" s="93">
        <v>1</v>
      </c>
      <c r="G2171" s="8">
        <v>3</v>
      </c>
      <c r="H2171" s="94">
        <f t="shared" si="15"/>
        <v>1</v>
      </c>
      <c r="I2171" s="93"/>
      <c r="J2171" s="94"/>
      <c r="K2171" s="138"/>
    </row>
    <row r="2172" spans="1:11" x14ac:dyDescent="0.2">
      <c r="A2172" s="13" t="s">
        <v>3160</v>
      </c>
      <c r="B2172" s="74">
        <v>104</v>
      </c>
      <c r="C2172" s="86"/>
      <c r="D2172" s="37"/>
      <c r="E2172" s="87"/>
      <c r="F2172" s="93">
        <v>1</v>
      </c>
      <c r="G2172" s="8">
        <v>3</v>
      </c>
      <c r="H2172" s="94">
        <f t="shared" si="15"/>
        <v>1</v>
      </c>
      <c r="I2172" s="93"/>
      <c r="J2172" s="94"/>
      <c r="K2172" s="138"/>
    </row>
    <row r="2173" spans="1:11" x14ac:dyDescent="0.2">
      <c r="A2173" s="13" t="s">
        <v>1497</v>
      </c>
      <c r="B2173" s="74">
        <v>177</v>
      </c>
      <c r="C2173" s="86"/>
      <c r="D2173" s="37"/>
      <c r="E2173" s="87"/>
      <c r="F2173" s="93">
        <v>1</v>
      </c>
      <c r="G2173" s="8">
        <v>3</v>
      </c>
      <c r="H2173" s="94">
        <f t="shared" si="15"/>
        <v>1</v>
      </c>
      <c r="I2173" s="93"/>
      <c r="J2173" s="94"/>
      <c r="K2173" s="138"/>
    </row>
    <row r="2174" spans="1:11" x14ac:dyDescent="0.2">
      <c r="A2174" s="13" t="s">
        <v>3161</v>
      </c>
      <c r="B2174" s="74">
        <v>36</v>
      </c>
      <c r="C2174" s="86"/>
      <c r="D2174" s="37"/>
      <c r="E2174" s="87"/>
      <c r="F2174" s="93">
        <v>1</v>
      </c>
      <c r="G2174" s="8">
        <v>3</v>
      </c>
      <c r="H2174" s="94">
        <f t="shared" si="15"/>
        <v>1</v>
      </c>
      <c r="I2174" s="93"/>
      <c r="J2174" s="94"/>
      <c r="K2174" s="138"/>
    </row>
    <row r="2175" spans="1:11" x14ac:dyDescent="0.2">
      <c r="A2175" s="13" t="s">
        <v>2530</v>
      </c>
      <c r="B2175" s="74">
        <v>95</v>
      </c>
      <c r="C2175" s="86"/>
      <c r="D2175" s="37"/>
      <c r="E2175" s="87"/>
      <c r="F2175" s="93">
        <v>1</v>
      </c>
      <c r="G2175" s="8">
        <v>3</v>
      </c>
      <c r="H2175" s="94">
        <f t="shared" si="15"/>
        <v>1</v>
      </c>
      <c r="I2175" s="93"/>
      <c r="J2175" s="94"/>
      <c r="K2175" s="138"/>
    </row>
    <row r="2176" spans="1:11" x14ac:dyDescent="0.2">
      <c r="A2176" s="13" t="s">
        <v>3162</v>
      </c>
      <c r="B2176" s="74">
        <v>68</v>
      </c>
      <c r="C2176" s="86"/>
      <c r="D2176" s="37"/>
      <c r="E2176" s="87"/>
      <c r="F2176" s="93">
        <v>1</v>
      </c>
      <c r="G2176" s="8">
        <v>3</v>
      </c>
      <c r="H2176" s="94">
        <f t="shared" si="15"/>
        <v>1</v>
      </c>
      <c r="I2176" s="93"/>
      <c r="J2176" s="94"/>
      <c r="K2176" s="138"/>
    </row>
    <row r="2177" spans="1:11" x14ac:dyDescent="0.2">
      <c r="A2177" s="13" t="s">
        <v>3163</v>
      </c>
      <c r="B2177" s="74">
        <v>950</v>
      </c>
      <c r="C2177" s="86"/>
      <c r="D2177" s="37"/>
      <c r="E2177" s="87"/>
      <c r="F2177" s="93">
        <v>3</v>
      </c>
      <c r="G2177" s="8">
        <v>8</v>
      </c>
      <c r="H2177" s="94">
        <f t="shared" si="15"/>
        <v>2</v>
      </c>
      <c r="I2177" s="93"/>
      <c r="J2177" s="94"/>
      <c r="K2177" s="138"/>
    </row>
    <row r="2178" spans="1:11" x14ac:dyDescent="0.2">
      <c r="A2178" s="22" t="s">
        <v>572</v>
      </c>
      <c r="B2178" s="73">
        <v>113978</v>
      </c>
      <c r="C2178" s="85">
        <v>39</v>
      </c>
      <c r="D2178" s="36">
        <f>SUM(D2179:D2214)</f>
        <v>99</v>
      </c>
      <c r="E2178" s="88">
        <v>4</v>
      </c>
      <c r="F2178" s="91">
        <f>SUM(F2180:F2222)</f>
        <v>128</v>
      </c>
      <c r="G2178" s="24">
        <f>SUM(G2180:G2222)</f>
        <v>339</v>
      </c>
      <c r="H2178" s="94"/>
      <c r="I2178" s="99">
        <f>(C2178+F2178+1-F2193-F2195-F2198-F2201-F2208-F2212-F2219-F2220-F2221)*0.4</f>
        <v>63.6</v>
      </c>
      <c r="J2178" s="99">
        <f>(D2178+G2178+1-G2193-G2195-G2198-G2201-G2208-G2212-G2219-G2220-G2221)*0.4</f>
        <v>164.8</v>
      </c>
      <c r="K2178" s="115">
        <f>38*0.6</f>
        <v>22.8</v>
      </c>
    </row>
    <row r="2179" spans="1:11" x14ac:dyDescent="0.2">
      <c r="A2179" s="20" t="s">
        <v>573</v>
      </c>
      <c r="B2179" s="73">
        <v>12119</v>
      </c>
      <c r="C2179" s="85">
        <v>4</v>
      </c>
      <c r="D2179" s="32">
        <v>10</v>
      </c>
      <c r="E2179" s="84"/>
      <c r="F2179" s="91"/>
      <c r="H2179" s="94"/>
      <c r="I2179" s="91"/>
      <c r="J2179" s="84"/>
      <c r="K2179" s="111"/>
    </row>
    <row r="2180" spans="1:11" x14ac:dyDescent="0.2">
      <c r="A2180" s="13" t="s">
        <v>2465</v>
      </c>
      <c r="B2180" s="74">
        <v>10379</v>
      </c>
      <c r="C2180" s="86"/>
      <c r="D2180" s="37"/>
      <c r="E2180" s="87"/>
      <c r="F2180" s="93">
        <v>11</v>
      </c>
      <c r="G2180" s="8">
        <v>28</v>
      </c>
      <c r="H2180" s="94">
        <f t="shared" si="15"/>
        <v>2</v>
      </c>
      <c r="I2180" s="93"/>
      <c r="J2180" s="94"/>
      <c r="K2180" s="138"/>
    </row>
    <row r="2181" spans="1:11" x14ac:dyDescent="0.2">
      <c r="A2181" s="13" t="s">
        <v>3164</v>
      </c>
      <c r="B2181" s="74">
        <v>814</v>
      </c>
      <c r="C2181" s="86"/>
      <c r="D2181" s="37"/>
      <c r="E2181" s="87"/>
      <c r="F2181" s="93">
        <v>3</v>
      </c>
      <c r="G2181" s="8">
        <v>8</v>
      </c>
      <c r="H2181" s="94">
        <f t="shared" si="15"/>
        <v>2</v>
      </c>
      <c r="I2181" s="93"/>
      <c r="J2181" s="94"/>
      <c r="K2181" s="138"/>
    </row>
    <row r="2182" spans="1:11" x14ac:dyDescent="0.2">
      <c r="A2182" s="13" t="s">
        <v>2325</v>
      </c>
      <c r="B2182" s="74">
        <v>926</v>
      </c>
      <c r="C2182" s="86"/>
      <c r="D2182" s="37"/>
      <c r="E2182" s="87"/>
      <c r="F2182" s="93">
        <v>3</v>
      </c>
      <c r="G2182" s="8">
        <v>8</v>
      </c>
      <c r="H2182" s="94">
        <f t="shared" si="15"/>
        <v>2</v>
      </c>
      <c r="I2182" s="93"/>
      <c r="J2182" s="94"/>
      <c r="K2182" s="138"/>
    </row>
    <row r="2183" spans="1:11" x14ac:dyDescent="0.2">
      <c r="A2183" s="20" t="s">
        <v>394</v>
      </c>
      <c r="B2183" s="73">
        <v>81627</v>
      </c>
      <c r="C2183" s="85">
        <v>27</v>
      </c>
      <c r="D2183" s="32">
        <v>68</v>
      </c>
      <c r="E2183" s="84"/>
      <c r="F2183" s="91"/>
      <c r="H2183" s="94"/>
      <c r="I2183" s="91"/>
      <c r="J2183" s="84"/>
      <c r="K2183" s="111"/>
    </row>
    <row r="2184" spans="1:11" x14ac:dyDescent="0.2">
      <c r="A2184" s="13" t="s">
        <v>3165</v>
      </c>
      <c r="B2184" s="74">
        <v>64896</v>
      </c>
      <c r="C2184" s="86"/>
      <c r="D2184" s="37"/>
      <c r="E2184" s="87"/>
      <c r="F2184" s="93">
        <v>15</v>
      </c>
      <c r="G2184" s="8">
        <v>38</v>
      </c>
      <c r="H2184" s="94">
        <f t="shared" si="15"/>
        <v>2</v>
      </c>
      <c r="I2184" s="93"/>
      <c r="J2184" s="94"/>
      <c r="K2184" s="138"/>
    </row>
    <row r="2185" spans="1:11" x14ac:dyDescent="0.2">
      <c r="A2185" s="13" t="s">
        <v>3166</v>
      </c>
      <c r="B2185" s="74">
        <v>5665</v>
      </c>
      <c r="C2185" s="86"/>
      <c r="D2185" s="37"/>
      <c r="E2185" s="87"/>
      <c r="F2185" s="93">
        <v>5</v>
      </c>
      <c r="G2185" s="8">
        <v>13</v>
      </c>
      <c r="H2185" s="94">
        <f t="shared" si="15"/>
        <v>2</v>
      </c>
      <c r="I2185" s="93"/>
      <c r="J2185" s="94"/>
      <c r="K2185" s="138"/>
    </row>
    <row r="2186" spans="1:11" x14ac:dyDescent="0.2">
      <c r="A2186" s="13" t="s">
        <v>3167</v>
      </c>
      <c r="B2186" s="74">
        <v>4979</v>
      </c>
      <c r="C2186" s="86"/>
      <c r="D2186" s="37"/>
      <c r="E2186" s="87"/>
      <c r="F2186" s="93">
        <v>5</v>
      </c>
      <c r="G2186" s="8">
        <v>13</v>
      </c>
      <c r="H2186" s="94">
        <f t="shared" si="15"/>
        <v>2</v>
      </c>
      <c r="I2186" s="93"/>
      <c r="J2186" s="94"/>
      <c r="K2186" s="138"/>
    </row>
    <row r="2187" spans="1:11" x14ac:dyDescent="0.2">
      <c r="A2187" s="13" t="s">
        <v>3168</v>
      </c>
      <c r="B2187" s="74">
        <v>3302</v>
      </c>
      <c r="C2187" s="86"/>
      <c r="D2187" s="37"/>
      <c r="E2187" s="87"/>
      <c r="F2187" s="93">
        <v>5</v>
      </c>
      <c r="G2187" s="8">
        <v>13</v>
      </c>
      <c r="H2187" s="94">
        <f t="shared" si="15"/>
        <v>2</v>
      </c>
      <c r="I2187" s="93"/>
      <c r="J2187" s="94"/>
      <c r="K2187" s="138"/>
    </row>
    <row r="2188" spans="1:11" x14ac:dyDescent="0.2">
      <c r="A2188" s="13" t="s">
        <v>3169</v>
      </c>
      <c r="B2188" s="74">
        <v>2785</v>
      </c>
      <c r="C2188" s="86"/>
      <c r="D2188" s="37"/>
      <c r="E2188" s="87"/>
      <c r="F2188" s="93">
        <v>5</v>
      </c>
      <c r="G2188" s="8">
        <v>13</v>
      </c>
      <c r="H2188" s="94">
        <f t="shared" si="15"/>
        <v>2</v>
      </c>
      <c r="I2188" s="93"/>
      <c r="J2188" s="94"/>
      <c r="K2188" s="138"/>
    </row>
    <row r="2189" spans="1:11" x14ac:dyDescent="0.2">
      <c r="A2189" s="20" t="s">
        <v>393</v>
      </c>
      <c r="B2189" s="73">
        <v>4387</v>
      </c>
      <c r="C2189" s="85">
        <v>1</v>
      </c>
      <c r="D2189" s="32">
        <v>3</v>
      </c>
      <c r="E2189" s="84"/>
      <c r="F2189" s="91"/>
      <c r="H2189" s="94"/>
      <c r="I2189" s="91"/>
      <c r="J2189" s="84"/>
      <c r="K2189" s="111"/>
    </row>
    <row r="2190" spans="1:11" x14ac:dyDescent="0.2">
      <c r="A2190" s="13" t="s">
        <v>3170</v>
      </c>
      <c r="B2190" s="74">
        <v>2605</v>
      </c>
      <c r="C2190" s="86"/>
      <c r="D2190" s="37"/>
      <c r="E2190" s="87"/>
      <c r="F2190" s="93">
        <v>5</v>
      </c>
      <c r="G2190" s="8">
        <v>13</v>
      </c>
      <c r="H2190" s="94">
        <f t="shared" si="15"/>
        <v>2</v>
      </c>
      <c r="I2190" s="93"/>
      <c r="J2190" s="94"/>
      <c r="K2190" s="138"/>
    </row>
    <row r="2191" spans="1:11" x14ac:dyDescent="0.2">
      <c r="A2191" s="13" t="s">
        <v>2962</v>
      </c>
      <c r="B2191" s="74">
        <v>373</v>
      </c>
      <c r="C2191" s="86"/>
      <c r="D2191" s="37"/>
      <c r="E2191" s="87"/>
      <c r="F2191" s="93">
        <v>3</v>
      </c>
      <c r="G2191" s="8">
        <v>8</v>
      </c>
      <c r="H2191" s="94">
        <f t="shared" si="15"/>
        <v>2</v>
      </c>
      <c r="I2191" s="93"/>
      <c r="J2191" s="94"/>
      <c r="K2191" s="138"/>
    </row>
    <row r="2192" spans="1:11" x14ac:dyDescent="0.2">
      <c r="A2192" s="13" t="s">
        <v>2132</v>
      </c>
      <c r="B2192" s="74">
        <v>247</v>
      </c>
      <c r="C2192" s="86"/>
      <c r="D2192" s="37"/>
      <c r="E2192" s="87"/>
      <c r="F2192" s="93">
        <v>3</v>
      </c>
      <c r="G2192" s="8">
        <v>8</v>
      </c>
      <c r="H2192" s="94">
        <f t="shared" si="15"/>
        <v>2</v>
      </c>
      <c r="I2192" s="93"/>
      <c r="J2192" s="94"/>
      <c r="K2192" s="138"/>
    </row>
    <row r="2193" spans="1:11" x14ac:dyDescent="0.2">
      <c r="A2193" s="13" t="s">
        <v>3171</v>
      </c>
      <c r="B2193" s="74">
        <v>170</v>
      </c>
      <c r="C2193" s="86"/>
      <c r="D2193" s="37"/>
      <c r="E2193" s="87"/>
      <c r="F2193" s="93">
        <v>1</v>
      </c>
      <c r="G2193" s="8">
        <v>3</v>
      </c>
      <c r="H2193" s="94">
        <f t="shared" si="15"/>
        <v>1</v>
      </c>
      <c r="I2193" s="93"/>
      <c r="J2193" s="94"/>
      <c r="K2193" s="138"/>
    </row>
    <row r="2194" spans="1:11" x14ac:dyDescent="0.2">
      <c r="A2194" s="13" t="s">
        <v>3172</v>
      </c>
      <c r="B2194" s="74">
        <v>473</v>
      </c>
      <c r="C2194" s="86"/>
      <c r="D2194" s="37"/>
      <c r="E2194" s="87"/>
      <c r="F2194" s="93">
        <v>3</v>
      </c>
      <c r="G2194" s="8">
        <v>8</v>
      </c>
      <c r="H2194" s="94">
        <f t="shared" si="15"/>
        <v>2</v>
      </c>
      <c r="I2194" s="93"/>
      <c r="J2194" s="94"/>
      <c r="K2194" s="138"/>
    </row>
    <row r="2195" spans="1:11" x14ac:dyDescent="0.2">
      <c r="A2195" s="13" t="s">
        <v>3173</v>
      </c>
      <c r="B2195" s="74">
        <v>139</v>
      </c>
      <c r="C2195" s="86"/>
      <c r="D2195" s="37"/>
      <c r="E2195" s="87"/>
      <c r="F2195" s="93">
        <v>1</v>
      </c>
      <c r="G2195" s="8">
        <v>3</v>
      </c>
      <c r="H2195" s="94">
        <f t="shared" si="15"/>
        <v>1</v>
      </c>
      <c r="I2195" s="93"/>
      <c r="J2195" s="94"/>
      <c r="K2195" s="138"/>
    </row>
    <row r="2196" spans="1:11" x14ac:dyDescent="0.2">
      <c r="A2196" s="13" t="s">
        <v>3174</v>
      </c>
      <c r="B2196" s="74">
        <v>380</v>
      </c>
      <c r="C2196" s="86"/>
      <c r="D2196" s="37"/>
      <c r="E2196" s="87"/>
      <c r="F2196" s="93">
        <v>3</v>
      </c>
      <c r="G2196" s="8">
        <v>8</v>
      </c>
      <c r="H2196" s="94">
        <f t="shared" si="15"/>
        <v>2</v>
      </c>
      <c r="I2196" s="93"/>
      <c r="J2196" s="94"/>
      <c r="K2196" s="138"/>
    </row>
    <row r="2197" spans="1:11" x14ac:dyDescent="0.2">
      <c r="A2197" s="20" t="s">
        <v>991</v>
      </c>
      <c r="B2197" s="73">
        <v>187</v>
      </c>
      <c r="C2197" s="85">
        <v>1</v>
      </c>
      <c r="D2197" s="32">
        <v>3</v>
      </c>
      <c r="E2197" s="84"/>
      <c r="F2197" s="91"/>
      <c r="H2197" s="94"/>
      <c r="I2197" s="91"/>
      <c r="J2197" s="84"/>
      <c r="K2197" s="111"/>
    </row>
    <row r="2198" spans="1:11" x14ac:dyDescent="0.2">
      <c r="A2198" s="13" t="s">
        <v>3175</v>
      </c>
      <c r="B2198" s="74">
        <v>187</v>
      </c>
      <c r="C2198" s="86"/>
      <c r="D2198" s="37"/>
      <c r="E2198" s="87"/>
      <c r="F2198" s="93">
        <v>1</v>
      </c>
      <c r="G2198" s="8">
        <v>3</v>
      </c>
      <c r="H2198" s="94">
        <f t="shared" si="15"/>
        <v>1</v>
      </c>
      <c r="I2198" s="93"/>
      <c r="J2198" s="94"/>
      <c r="K2198" s="138"/>
    </row>
    <row r="2199" spans="1:11" x14ac:dyDescent="0.2">
      <c r="A2199" s="20" t="s">
        <v>992</v>
      </c>
      <c r="B2199" s="73">
        <v>10963</v>
      </c>
      <c r="C2199" s="85">
        <v>4</v>
      </c>
      <c r="D2199" s="32">
        <v>10</v>
      </c>
      <c r="E2199" s="84"/>
      <c r="F2199" s="91"/>
      <c r="H2199" s="94"/>
      <c r="I2199" s="91"/>
      <c r="J2199" s="84"/>
      <c r="K2199" s="111"/>
    </row>
    <row r="2200" spans="1:11" x14ac:dyDescent="0.2">
      <c r="A2200" s="13" t="s">
        <v>3176</v>
      </c>
      <c r="B2200" s="74">
        <v>5180</v>
      </c>
      <c r="C2200" s="86"/>
      <c r="D2200" s="37"/>
      <c r="E2200" s="87"/>
      <c r="F2200" s="93">
        <v>5</v>
      </c>
      <c r="G2200" s="8">
        <v>13</v>
      </c>
      <c r="H2200" s="94">
        <f t="shared" ref="H2200:H2263" si="16">IF(F2200=1,1,2)</f>
        <v>2</v>
      </c>
      <c r="I2200" s="93"/>
      <c r="J2200" s="94"/>
      <c r="K2200" s="138"/>
    </row>
    <row r="2201" spans="1:11" x14ac:dyDescent="0.2">
      <c r="A2201" s="13" t="s">
        <v>3177</v>
      </c>
      <c r="B2201" s="74">
        <v>35</v>
      </c>
      <c r="C2201" s="86"/>
      <c r="D2201" s="37"/>
      <c r="E2201" s="87"/>
      <c r="F2201" s="93">
        <v>1</v>
      </c>
      <c r="G2201" s="8">
        <v>3</v>
      </c>
      <c r="H2201" s="94">
        <f t="shared" si="16"/>
        <v>1</v>
      </c>
      <c r="I2201" s="93"/>
      <c r="J2201" s="94"/>
      <c r="K2201" s="138"/>
    </row>
    <row r="2202" spans="1:11" x14ac:dyDescent="0.2">
      <c r="A2202" s="13" t="s">
        <v>1585</v>
      </c>
      <c r="B2202" s="74">
        <v>426</v>
      </c>
      <c r="C2202" s="86"/>
      <c r="D2202" s="37"/>
      <c r="E2202" s="87"/>
      <c r="F2202" s="93">
        <v>3</v>
      </c>
      <c r="G2202" s="8">
        <v>8</v>
      </c>
      <c r="H2202" s="94">
        <f t="shared" si="16"/>
        <v>2</v>
      </c>
      <c r="I2202" s="93"/>
      <c r="J2202" s="94"/>
      <c r="K2202" s="138"/>
    </row>
    <row r="2203" spans="1:11" x14ac:dyDescent="0.2">
      <c r="A2203" s="13" t="s">
        <v>3178</v>
      </c>
      <c r="B2203" s="74">
        <v>212</v>
      </c>
      <c r="C2203" s="86"/>
      <c r="D2203" s="37"/>
      <c r="E2203" s="87"/>
      <c r="F2203" s="93">
        <v>3</v>
      </c>
      <c r="G2203" s="8">
        <v>8</v>
      </c>
      <c r="H2203" s="94">
        <f t="shared" si="16"/>
        <v>2</v>
      </c>
      <c r="I2203" s="93"/>
      <c r="J2203" s="94"/>
      <c r="K2203" s="138"/>
    </row>
    <row r="2204" spans="1:11" x14ac:dyDescent="0.2">
      <c r="A2204" s="13" t="s">
        <v>3179</v>
      </c>
      <c r="B2204" s="74">
        <v>712</v>
      </c>
      <c r="C2204" s="86"/>
      <c r="D2204" s="37"/>
      <c r="E2204" s="87"/>
      <c r="F2204" s="93">
        <v>3</v>
      </c>
      <c r="G2204" s="8">
        <v>8</v>
      </c>
      <c r="H2204" s="94">
        <f t="shared" si="16"/>
        <v>2</v>
      </c>
      <c r="I2204" s="93"/>
      <c r="J2204" s="94"/>
      <c r="K2204" s="138"/>
    </row>
    <row r="2205" spans="1:11" x14ac:dyDescent="0.2">
      <c r="A2205" s="13" t="s">
        <v>3180</v>
      </c>
      <c r="B2205" s="74">
        <v>401</v>
      </c>
      <c r="C2205" s="86"/>
      <c r="D2205" s="37"/>
      <c r="E2205" s="87"/>
      <c r="F2205" s="93">
        <v>3</v>
      </c>
      <c r="G2205" s="8">
        <v>8</v>
      </c>
      <c r="H2205" s="94">
        <f t="shared" si="16"/>
        <v>2</v>
      </c>
      <c r="I2205" s="93"/>
      <c r="J2205" s="94"/>
      <c r="K2205" s="138"/>
    </row>
    <row r="2206" spans="1:11" x14ac:dyDescent="0.2">
      <c r="A2206" s="13" t="s">
        <v>3181</v>
      </c>
      <c r="B2206" s="74">
        <v>568</v>
      </c>
      <c r="C2206" s="86"/>
      <c r="D2206" s="37"/>
      <c r="E2206" s="87"/>
      <c r="F2206" s="93">
        <v>3</v>
      </c>
      <c r="G2206" s="8">
        <v>8</v>
      </c>
      <c r="H2206" s="94">
        <f t="shared" si="16"/>
        <v>2</v>
      </c>
      <c r="I2206" s="93"/>
      <c r="J2206" s="94"/>
      <c r="K2206" s="138"/>
    </row>
    <row r="2207" spans="1:11" x14ac:dyDescent="0.2">
      <c r="A2207" s="13" t="s">
        <v>3182</v>
      </c>
      <c r="B2207" s="74">
        <v>1309</v>
      </c>
      <c r="C2207" s="86"/>
      <c r="D2207" s="37"/>
      <c r="E2207" s="87"/>
      <c r="F2207" s="93">
        <v>3</v>
      </c>
      <c r="G2207" s="8">
        <v>8</v>
      </c>
      <c r="H2207" s="94">
        <f t="shared" si="16"/>
        <v>2</v>
      </c>
      <c r="I2207" s="93"/>
      <c r="J2207" s="94"/>
      <c r="K2207" s="138"/>
    </row>
    <row r="2208" spans="1:11" x14ac:dyDescent="0.2">
      <c r="A2208" s="13" t="s">
        <v>3183</v>
      </c>
      <c r="B2208" s="74">
        <v>79</v>
      </c>
      <c r="C2208" s="86"/>
      <c r="D2208" s="37"/>
      <c r="E2208" s="87"/>
      <c r="F2208" s="93">
        <v>1</v>
      </c>
      <c r="G2208" s="8">
        <v>3</v>
      </c>
      <c r="H2208" s="94">
        <f t="shared" si="16"/>
        <v>1</v>
      </c>
      <c r="I2208" s="93"/>
      <c r="J2208" s="94"/>
      <c r="K2208" s="138"/>
    </row>
    <row r="2209" spans="1:11" x14ac:dyDescent="0.2">
      <c r="A2209" s="13" t="s">
        <v>3184</v>
      </c>
      <c r="B2209" s="74">
        <v>768</v>
      </c>
      <c r="C2209" s="86"/>
      <c r="D2209" s="37"/>
      <c r="E2209" s="87"/>
      <c r="F2209" s="93">
        <v>3</v>
      </c>
      <c r="G2209" s="8">
        <v>8</v>
      </c>
      <c r="H2209" s="94">
        <f t="shared" si="16"/>
        <v>2</v>
      </c>
      <c r="I2209" s="93"/>
      <c r="J2209" s="94"/>
      <c r="K2209" s="138"/>
    </row>
    <row r="2210" spans="1:11" x14ac:dyDescent="0.2">
      <c r="A2210" s="13" t="s">
        <v>3185</v>
      </c>
      <c r="B2210" s="74">
        <v>282</v>
      </c>
      <c r="C2210" s="86"/>
      <c r="D2210" s="37"/>
      <c r="E2210" s="87"/>
      <c r="F2210" s="93">
        <v>3</v>
      </c>
      <c r="G2210" s="8">
        <v>8</v>
      </c>
      <c r="H2210" s="94">
        <f t="shared" si="16"/>
        <v>2</v>
      </c>
      <c r="I2210" s="93"/>
      <c r="J2210" s="94"/>
      <c r="K2210" s="138"/>
    </row>
    <row r="2211" spans="1:11" x14ac:dyDescent="0.2">
      <c r="A2211" s="13" t="s">
        <v>1669</v>
      </c>
      <c r="B2211" s="74">
        <v>583</v>
      </c>
      <c r="C2211" s="86"/>
      <c r="D2211" s="37"/>
      <c r="E2211" s="87"/>
      <c r="F2211" s="93">
        <v>3</v>
      </c>
      <c r="G2211" s="8">
        <v>8</v>
      </c>
      <c r="H2211" s="94">
        <f t="shared" si="16"/>
        <v>2</v>
      </c>
      <c r="I2211" s="93"/>
      <c r="J2211" s="94"/>
      <c r="K2211" s="138"/>
    </row>
    <row r="2212" spans="1:11" x14ac:dyDescent="0.2">
      <c r="A2212" s="13" t="s">
        <v>1993</v>
      </c>
      <c r="B2212" s="74">
        <v>153</v>
      </c>
      <c r="C2212" s="86"/>
      <c r="D2212" s="37"/>
      <c r="E2212" s="87"/>
      <c r="F2212" s="93">
        <v>1</v>
      </c>
      <c r="G2212" s="8">
        <v>3</v>
      </c>
      <c r="H2212" s="94">
        <f t="shared" si="16"/>
        <v>1</v>
      </c>
      <c r="I2212" s="93"/>
      <c r="J2212" s="94"/>
      <c r="K2212" s="138"/>
    </row>
    <row r="2213" spans="1:11" x14ac:dyDescent="0.2">
      <c r="A2213" s="13" t="s">
        <v>3186</v>
      </c>
      <c r="B2213" s="74">
        <v>255</v>
      </c>
      <c r="C2213" s="86"/>
      <c r="D2213" s="37"/>
      <c r="E2213" s="87"/>
      <c r="F2213" s="93">
        <v>3</v>
      </c>
      <c r="G2213" s="8">
        <v>8</v>
      </c>
      <c r="H2213" s="94">
        <f t="shared" si="16"/>
        <v>2</v>
      </c>
      <c r="I2213" s="93"/>
      <c r="J2213" s="94"/>
      <c r="K2213" s="138"/>
    </row>
    <row r="2214" spans="1:11" x14ac:dyDescent="0.2">
      <c r="A2214" s="20" t="s">
        <v>1073</v>
      </c>
      <c r="B2214" s="73">
        <v>4695</v>
      </c>
      <c r="C2214" s="85">
        <v>2</v>
      </c>
      <c r="D2214" s="32">
        <v>5</v>
      </c>
      <c r="E2214" s="84"/>
      <c r="F2214" s="91"/>
      <c r="H2214" s="94"/>
      <c r="I2214" s="91"/>
      <c r="J2214" s="84"/>
      <c r="K2214" s="111"/>
    </row>
    <row r="2215" spans="1:11" x14ac:dyDescent="0.2">
      <c r="A2215" s="13" t="s">
        <v>3187</v>
      </c>
      <c r="B2215" s="74">
        <v>1943</v>
      </c>
      <c r="C2215" s="86"/>
      <c r="D2215" s="37"/>
      <c r="E2215" s="87"/>
      <c r="F2215" s="93">
        <v>3</v>
      </c>
      <c r="G2215" s="8">
        <v>8</v>
      </c>
      <c r="H2215" s="94">
        <f t="shared" si="16"/>
        <v>2</v>
      </c>
      <c r="I2215" s="93"/>
      <c r="J2215" s="94"/>
      <c r="K2215" s="138"/>
    </row>
    <row r="2216" spans="1:11" x14ac:dyDescent="0.2">
      <c r="A2216" s="13" t="s">
        <v>3188</v>
      </c>
      <c r="B2216" s="74">
        <v>613</v>
      </c>
      <c r="C2216" s="86"/>
      <c r="D2216" s="37"/>
      <c r="E2216" s="87"/>
      <c r="F2216" s="93">
        <v>3</v>
      </c>
      <c r="G2216" s="8">
        <v>8</v>
      </c>
      <c r="H2216" s="94">
        <f t="shared" si="16"/>
        <v>2</v>
      </c>
      <c r="I2216" s="93"/>
      <c r="J2216" s="94"/>
      <c r="K2216" s="138"/>
    </row>
    <row r="2217" spans="1:11" x14ac:dyDescent="0.2">
      <c r="A2217" s="13" t="s">
        <v>3189</v>
      </c>
      <c r="B2217" s="74">
        <v>643</v>
      </c>
      <c r="C2217" s="86"/>
      <c r="D2217" s="37"/>
      <c r="E2217" s="87"/>
      <c r="F2217" s="93">
        <v>3</v>
      </c>
      <c r="G2217" s="8">
        <v>8</v>
      </c>
      <c r="H2217" s="94">
        <f t="shared" si="16"/>
        <v>2</v>
      </c>
      <c r="I2217" s="93"/>
      <c r="J2217" s="94"/>
      <c r="K2217" s="138"/>
    </row>
    <row r="2218" spans="1:11" x14ac:dyDescent="0.2">
      <c r="A2218" s="13" t="s">
        <v>3190</v>
      </c>
      <c r="B2218" s="74">
        <v>784</v>
      </c>
      <c r="C2218" s="86"/>
      <c r="D2218" s="37"/>
      <c r="E2218" s="87"/>
      <c r="F2218" s="93">
        <v>3</v>
      </c>
      <c r="G2218" s="8">
        <v>8</v>
      </c>
      <c r="H2218" s="94">
        <f t="shared" si="16"/>
        <v>2</v>
      </c>
      <c r="I2218" s="93"/>
      <c r="J2218" s="94"/>
      <c r="K2218" s="138"/>
    </row>
    <row r="2219" spans="1:11" x14ac:dyDescent="0.2">
      <c r="A2219" s="13" t="s">
        <v>3191</v>
      </c>
      <c r="B2219" s="74">
        <v>49</v>
      </c>
      <c r="C2219" s="86"/>
      <c r="D2219" s="37"/>
      <c r="E2219" s="87"/>
      <c r="F2219" s="93">
        <v>1</v>
      </c>
      <c r="G2219" s="8">
        <v>3</v>
      </c>
      <c r="H2219" s="94">
        <f t="shared" si="16"/>
        <v>1</v>
      </c>
      <c r="I2219" s="93"/>
      <c r="J2219" s="94"/>
      <c r="K2219" s="138"/>
    </row>
    <row r="2220" spans="1:11" x14ac:dyDescent="0.2">
      <c r="A2220" s="13" t="s">
        <v>3192</v>
      </c>
      <c r="B2220" s="74">
        <v>117</v>
      </c>
      <c r="C2220" s="86"/>
      <c r="D2220" s="37"/>
      <c r="E2220" s="87"/>
      <c r="F2220" s="93">
        <v>1</v>
      </c>
      <c r="G2220" s="8">
        <v>3</v>
      </c>
      <c r="H2220" s="94">
        <f t="shared" si="16"/>
        <v>1</v>
      </c>
      <c r="I2220" s="93"/>
      <c r="J2220" s="94"/>
      <c r="K2220" s="138"/>
    </row>
    <row r="2221" spans="1:11" x14ac:dyDescent="0.2">
      <c r="A2221" s="13" t="s">
        <v>3193</v>
      </c>
      <c r="B2221" s="74">
        <v>155</v>
      </c>
      <c r="C2221" s="86"/>
      <c r="D2221" s="37"/>
      <c r="E2221" s="87"/>
      <c r="F2221" s="93">
        <v>1</v>
      </c>
      <c r="G2221" s="8">
        <v>3</v>
      </c>
      <c r="H2221" s="94">
        <f t="shared" si="16"/>
        <v>1</v>
      </c>
      <c r="I2221" s="93"/>
      <c r="J2221" s="94"/>
      <c r="K2221" s="138"/>
    </row>
    <row r="2222" spans="1:11" x14ac:dyDescent="0.2">
      <c r="A2222" s="13" t="s">
        <v>3194</v>
      </c>
      <c r="B2222" s="74">
        <v>391</v>
      </c>
      <c r="C2222" s="86"/>
      <c r="D2222" s="37"/>
      <c r="E2222" s="87"/>
      <c r="F2222" s="93">
        <v>3</v>
      </c>
      <c r="G2222" s="8">
        <v>8</v>
      </c>
      <c r="H2222" s="94">
        <f t="shared" si="16"/>
        <v>2</v>
      </c>
      <c r="I2222" s="93"/>
      <c r="J2222" s="94"/>
      <c r="K2222" s="138"/>
    </row>
    <row r="2223" spans="1:11" x14ac:dyDescent="0.2">
      <c r="A2223" s="56" t="s">
        <v>3195</v>
      </c>
      <c r="B2223" s="75">
        <v>0</v>
      </c>
      <c r="C2223" s="86"/>
      <c r="D2223" s="66"/>
      <c r="E2223" s="96"/>
      <c r="F2223" s="148" t="b">
        <f>IF(B2223&gt;50000,"15",IF(B2223&gt;10000,"11",IF(B2223&gt;2000,"5",IF(B2223&gt;200,"3",IF(B2223&gt;0,"1")))))</f>
        <v>0</v>
      </c>
      <c r="H2223" s="94"/>
      <c r="I2223" s="93"/>
      <c r="J2223" s="94"/>
      <c r="K2223" s="138"/>
    </row>
    <row r="2224" spans="1:11" x14ac:dyDescent="0.2">
      <c r="A2224" s="22" t="s">
        <v>291</v>
      </c>
      <c r="B2224" s="73">
        <v>5296</v>
      </c>
      <c r="C2224" s="85">
        <v>19</v>
      </c>
      <c r="D2224" s="36">
        <f>SUM(D2225:D2268)</f>
        <v>50</v>
      </c>
      <c r="E2224" s="88">
        <v>3</v>
      </c>
      <c r="F2224" s="91">
        <f>SUM(F2226:F2269)</f>
        <v>46</v>
      </c>
      <c r="G2224" s="24">
        <f>SUM(G2226:G2269)</f>
        <v>135</v>
      </c>
      <c r="H2224" s="94"/>
      <c r="I2224" s="99">
        <f>(C2224+F2228+F2230+1)*0.4</f>
        <v>11.200000000000001</v>
      </c>
      <c r="J2224" s="99">
        <f>(D2224+G2228+G2230+1)*0.4</f>
        <v>28.8</v>
      </c>
      <c r="K2224" s="115">
        <f>40*0.6</f>
        <v>24</v>
      </c>
    </row>
    <row r="2225" spans="1:11" x14ac:dyDescent="0.2">
      <c r="A2225" s="20" t="s">
        <v>292</v>
      </c>
      <c r="B2225" s="73">
        <v>200</v>
      </c>
      <c r="C2225" s="85">
        <v>1</v>
      </c>
      <c r="D2225" s="32">
        <v>3</v>
      </c>
      <c r="E2225" s="84"/>
      <c r="F2225" s="91"/>
      <c r="H2225" s="94"/>
      <c r="I2225" s="91"/>
      <c r="J2225" s="84"/>
      <c r="K2225" s="111"/>
    </row>
    <row r="2226" spans="1:11" x14ac:dyDescent="0.2">
      <c r="A2226" s="13" t="s">
        <v>3196</v>
      </c>
      <c r="B2226" s="74">
        <v>200</v>
      </c>
      <c r="C2226" s="86"/>
      <c r="D2226" s="37"/>
      <c r="E2226" s="87"/>
      <c r="F2226" s="93">
        <v>1</v>
      </c>
      <c r="G2226" s="8">
        <v>3</v>
      </c>
      <c r="H2226" s="94">
        <f t="shared" si="16"/>
        <v>1</v>
      </c>
      <c r="I2226" s="93"/>
      <c r="J2226" s="94"/>
      <c r="K2226" s="138"/>
    </row>
    <row r="2227" spans="1:11" x14ac:dyDescent="0.2">
      <c r="A2227" s="20" t="s">
        <v>986</v>
      </c>
      <c r="B2227" s="73">
        <v>207</v>
      </c>
      <c r="C2227" s="85">
        <v>1</v>
      </c>
      <c r="D2227" s="32">
        <v>3</v>
      </c>
      <c r="E2227" s="84"/>
      <c r="F2227" s="91"/>
      <c r="H2227" s="94"/>
      <c r="I2227" s="91"/>
      <c r="J2227" s="84"/>
      <c r="K2227" s="111"/>
    </row>
    <row r="2228" spans="1:11" x14ac:dyDescent="0.2">
      <c r="A2228" s="13" t="s">
        <v>2912</v>
      </c>
      <c r="B2228" s="74">
        <v>207</v>
      </c>
      <c r="C2228" s="86"/>
      <c r="D2228" s="37"/>
      <c r="E2228" s="87"/>
      <c r="F2228" s="93">
        <v>3</v>
      </c>
      <c r="G2228" s="8">
        <v>8</v>
      </c>
      <c r="H2228" s="94">
        <f t="shared" si="16"/>
        <v>2</v>
      </c>
      <c r="I2228" s="93"/>
      <c r="J2228" s="94"/>
      <c r="K2228" s="138"/>
    </row>
    <row r="2229" spans="1:11" x14ac:dyDescent="0.2">
      <c r="A2229" s="20" t="s">
        <v>987</v>
      </c>
      <c r="B2229" s="73">
        <v>3982</v>
      </c>
      <c r="C2229" s="85">
        <v>13</v>
      </c>
      <c r="D2229" s="32">
        <v>33</v>
      </c>
      <c r="E2229" s="84"/>
      <c r="F2229" s="91"/>
      <c r="H2229" s="94"/>
      <c r="I2229" s="91"/>
      <c r="J2229" s="84"/>
      <c r="K2229" s="111"/>
    </row>
    <row r="2230" spans="1:11" x14ac:dyDescent="0.2">
      <c r="A2230" s="13" t="s">
        <v>3197</v>
      </c>
      <c r="B2230" s="74">
        <v>2638</v>
      </c>
      <c r="C2230" s="86"/>
      <c r="D2230" s="37"/>
      <c r="E2230" s="87"/>
      <c r="F2230" s="93">
        <v>5</v>
      </c>
      <c r="G2230" s="8">
        <v>13</v>
      </c>
      <c r="H2230" s="94">
        <f t="shared" si="16"/>
        <v>2</v>
      </c>
      <c r="I2230" s="93"/>
      <c r="J2230" s="94"/>
      <c r="K2230" s="138"/>
    </row>
    <row r="2231" spans="1:11" x14ac:dyDescent="0.2">
      <c r="A2231" s="13" t="s">
        <v>2006</v>
      </c>
      <c r="B2231" s="74">
        <v>11</v>
      </c>
      <c r="C2231" s="86"/>
      <c r="D2231" s="37"/>
      <c r="E2231" s="87"/>
      <c r="F2231" s="93">
        <v>1</v>
      </c>
      <c r="G2231" s="8">
        <v>3</v>
      </c>
      <c r="H2231" s="94">
        <f t="shared" si="16"/>
        <v>1</v>
      </c>
      <c r="I2231" s="93"/>
      <c r="J2231" s="94"/>
      <c r="K2231" s="138"/>
    </row>
    <row r="2232" spans="1:11" x14ac:dyDescent="0.2">
      <c r="A2232" s="13" t="s">
        <v>1630</v>
      </c>
      <c r="B2232" s="74">
        <v>118</v>
      </c>
      <c r="C2232" s="86"/>
      <c r="D2232" s="37"/>
      <c r="E2232" s="87"/>
      <c r="F2232" s="93">
        <v>1</v>
      </c>
      <c r="G2232" s="8">
        <v>3</v>
      </c>
      <c r="H2232" s="94">
        <f t="shared" si="16"/>
        <v>1</v>
      </c>
      <c r="I2232" s="93"/>
      <c r="J2232" s="94"/>
      <c r="K2232" s="138"/>
    </row>
    <row r="2233" spans="1:11" x14ac:dyDescent="0.2">
      <c r="A2233" s="13" t="s">
        <v>3198</v>
      </c>
      <c r="B2233" s="74">
        <v>101</v>
      </c>
      <c r="C2233" s="86"/>
      <c r="D2233" s="37"/>
      <c r="E2233" s="87"/>
      <c r="F2233" s="93">
        <v>1</v>
      </c>
      <c r="G2233" s="8">
        <v>3</v>
      </c>
      <c r="H2233" s="94">
        <f t="shared" si="16"/>
        <v>1</v>
      </c>
      <c r="I2233" s="93"/>
      <c r="J2233" s="94"/>
      <c r="K2233" s="138"/>
    </row>
    <row r="2234" spans="1:11" x14ac:dyDescent="0.2">
      <c r="A2234" s="13" t="s">
        <v>2380</v>
      </c>
      <c r="B2234" s="74">
        <v>75</v>
      </c>
      <c r="C2234" s="86"/>
      <c r="D2234" s="37"/>
      <c r="E2234" s="87"/>
      <c r="F2234" s="93">
        <v>1</v>
      </c>
      <c r="G2234" s="8">
        <v>3</v>
      </c>
      <c r="H2234" s="94">
        <f t="shared" si="16"/>
        <v>1</v>
      </c>
      <c r="I2234" s="93"/>
      <c r="J2234" s="94"/>
      <c r="K2234" s="138"/>
    </row>
    <row r="2235" spans="1:11" x14ac:dyDescent="0.2">
      <c r="A2235" s="13" t="s">
        <v>3199</v>
      </c>
      <c r="B2235" s="74">
        <v>21</v>
      </c>
      <c r="C2235" s="86"/>
      <c r="D2235" s="37"/>
      <c r="E2235" s="87"/>
      <c r="F2235" s="93">
        <v>1</v>
      </c>
      <c r="G2235" s="8">
        <v>3</v>
      </c>
      <c r="H2235" s="94">
        <f t="shared" si="16"/>
        <v>1</v>
      </c>
      <c r="I2235" s="93"/>
      <c r="J2235" s="94"/>
      <c r="K2235" s="138"/>
    </row>
    <row r="2236" spans="1:11" x14ac:dyDescent="0.2">
      <c r="A2236" s="13" t="s">
        <v>3200</v>
      </c>
      <c r="B2236" s="74">
        <v>31</v>
      </c>
      <c r="C2236" s="86"/>
      <c r="D2236" s="37"/>
      <c r="E2236" s="87"/>
      <c r="F2236" s="93">
        <v>1</v>
      </c>
      <c r="G2236" s="8">
        <v>3</v>
      </c>
      <c r="H2236" s="94">
        <f t="shared" si="16"/>
        <v>1</v>
      </c>
      <c r="I2236" s="93"/>
      <c r="J2236" s="94"/>
      <c r="K2236" s="138"/>
    </row>
    <row r="2237" spans="1:11" x14ac:dyDescent="0.2">
      <c r="A2237" s="13" t="s">
        <v>3201</v>
      </c>
      <c r="B2237" s="74">
        <v>20</v>
      </c>
      <c r="C2237" s="86"/>
      <c r="D2237" s="37"/>
      <c r="E2237" s="87"/>
      <c r="F2237" s="93">
        <v>1</v>
      </c>
      <c r="G2237" s="8">
        <v>3</v>
      </c>
      <c r="H2237" s="94">
        <f t="shared" si="16"/>
        <v>1</v>
      </c>
      <c r="I2237" s="93"/>
      <c r="J2237" s="94"/>
      <c r="K2237" s="138"/>
    </row>
    <row r="2238" spans="1:11" x14ac:dyDescent="0.2">
      <c r="A2238" s="13" t="s">
        <v>2574</v>
      </c>
      <c r="B2238" s="74">
        <v>70</v>
      </c>
      <c r="C2238" s="86"/>
      <c r="D2238" s="37"/>
      <c r="E2238" s="87"/>
      <c r="F2238" s="93">
        <v>1</v>
      </c>
      <c r="G2238" s="8">
        <v>3</v>
      </c>
      <c r="H2238" s="94">
        <f t="shared" si="16"/>
        <v>1</v>
      </c>
      <c r="I2238" s="93"/>
      <c r="J2238" s="94"/>
      <c r="K2238" s="138"/>
    </row>
    <row r="2239" spans="1:11" x14ac:dyDescent="0.2">
      <c r="A2239" s="13" t="s">
        <v>1655</v>
      </c>
      <c r="B2239" s="74">
        <v>24</v>
      </c>
      <c r="C2239" s="86"/>
      <c r="D2239" s="37"/>
      <c r="E2239" s="87"/>
      <c r="F2239" s="93">
        <v>1</v>
      </c>
      <c r="G2239" s="8">
        <v>3</v>
      </c>
      <c r="H2239" s="94">
        <f t="shared" si="16"/>
        <v>1</v>
      </c>
      <c r="I2239" s="93"/>
      <c r="J2239" s="94"/>
      <c r="K2239" s="138"/>
    </row>
    <row r="2240" spans="1:11" x14ac:dyDescent="0.2">
      <c r="A2240" s="13" t="s">
        <v>3202</v>
      </c>
      <c r="B2240" s="74">
        <v>108</v>
      </c>
      <c r="C2240" s="86"/>
      <c r="D2240" s="37"/>
      <c r="E2240" s="87"/>
      <c r="F2240" s="93">
        <v>1</v>
      </c>
      <c r="G2240" s="8">
        <v>3</v>
      </c>
      <c r="H2240" s="94">
        <f t="shared" si="16"/>
        <v>1</v>
      </c>
      <c r="I2240" s="93"/>
      <c r="J2240" s="94"/>
      <c r="K2240" s="138"/>
    </row>
    <row r="2241" spans="1:11" x14ac:dyDescent="0.2">
      <c r="A2241" s="13" t="s">
        <v>1980</v>
      </c>
      <c r="B2241" s="74">
        <v>36</v>
      </c>
      <c r="C2241" s="86"/>
      <c r="D2241" s="37"/>
      <c r="E2241" s="87"/>
      <c r="F2241" s="93">
        <v>1</v>
      </c>
      <c r="G2241" s="8">
        <v>3</v>
      </c>
      <c r="H2241" s="94">
        <f t="shared" si="16"/>
        <v>1</v>
      </c>
      <c r="I2241" s="93"/>
      <c r="J2241" s="94"/>
      <c r="K2241" s="138"/>
    </row>
    <row r="2242" spans="1:11" x14ac:dyDescent="0.2">
      <c r="A2242" s="13" t="s">
        <v>1356</v>
      </c>
      <c r="B2242" s="74">
        <v>123</v>
      </c>
      <c r="C2242" s="86"/>
      <c r="D2242" s="37"/>
      <c r="E2242" s="87"/>
      <c r="F2242" s="93">
        <v>1</v>
      </c>
      <c r="G2242" s="8">
        <v>3</v>
      </c>
      <c r="H2242" s="94">
        <f t="shared" si="16"/>
        <v>1</v>
      </c>
      <c r="I2242" s="93"/>
      <c r="J2242" s="94"/>
      <c r="K2242" s="138"/>
    </row>
    <row r="2243" spans="1:11" x14ac:dyDescent="0.2">
      <c r="A2243" s="13" t="s">
        <v>3203</v>
      </c>
      <c r="B2243" s="74">
        <v>132</v>
      </c>
      <c r="C2243" s="86"/>
      <c r="D2243" s="37"/>
      <c r="E2243" s="87"/>
      <c r="F2243" s="93">
        <v>1</v>
      </c>
      <c r="G2243" s="8">
        <v>3</v>
      </c>
      <c r="H2243" s="94">
        <f t="shared" si="16"/>
        <v>1</v>
      </c>
      <c r="I2243" s="93"/>
      <c r="J2243" s="94"/>
      <c r="K2243" s="138"/>
    </row>
    <row r="2244" spans="1:11" x14ac:dyDescent="0.2">
      <c r="A2244" s="13" t="s">
        <v>3204</v>
      </c>
      <c r="B2244" s="74">
        <v>129</v>
      </c>
      <c r="C2244" s="86"/>
      <c r="D2244" s="37"/>
      <c r="E2244" s="87"/>
      <c r="F2244" s="93">
        <v>1</v>
      </c>
      <c r="G2244" s="8">
        <v>3</v>
      </c>
      <c r="H2244" s="94">
        <f t="shared" si="16"/>
        <v>1</v>
      </c>
      <c r="I2244" s="93"/>
      <c r="J2244" s="94"/>
      <c r="K2244" s="138"/>
    </row>
    <row r="2245" spans="1:11" x14ac:dyDescent="0.2">
      <c r="A2245" s="13" t="s">
        <v>3205</v>
      </c>
      <c r="B2245" s="74">
        <v>23</v>
      </c>
      <c r="C2245" s="86"/>
      <c r="D2245" s="37"/>
      <c r="E2245" s="87"/>
      <c r="F2245" s="93">
        <v>1</v>
      </c>
      <c r="G2245" s="8">
        <v>3</v>
      </c>
      <c r="H2245" s="94">
        <f t="shared" si="16"/>
        <v>1</v>
      </c>
      <c r="I2245" s="93"/>
      <c r="J2245" s="94"/>
      <c r="K2245" s="138"/>
    </row>
    <row r="2246" spans="1:11" x14ac:dyDescent="0.2">
      <c r="A2246" s="13" t="s">
        <v>3206</v>
      </c>
      <c r="B2246" s="74">
        <v>15</v>
      </c>
      <c r="C2246" s="86"/>
      <c r="D2246" s="37"/>
      <c r="E2246" s="87"/>
      <c r="F2246" s="93">
        <v>1</v>
      </c>
      <c r="G2246" s="8">
        <v>3</v>
      </c>
      <c r="H2246" s="94">
        <f t="shared" si="16"/>
        <v>1</v>
      </c>
      <c r="I2246" s="93"/>
      <c r="J2246" s="94"/>
      <c r="K2246" s="138"/>
    </row>
    <row r="2247" spans="1:11" x14ac:dyDescent="0.2">
      <c r="A2247" s="13" t="s">
        <v>3207</v>
      </c>
      <c r="B2247" s="74">
        <v>45</v>
      </c>
      <c r="C2247" s="86"/>
      <c r="D2247" s="37"/>
      <c r="E2247" s="87"/>
      <c r="F2247" s="93">
        <v>1</v>
      </c>
      <c r="G2247" s="8">
        <v>3</v>
      </c>
      <c r="H2247" s="94">
        <f t="shared" si="16"/>
        <v>1</v>
      </c>
      <c r="I2247" s="93"/>
      <c r="J2247" s="94"/>
      <c r="K2247" s="138"/>
    </row>
    <row r="2248" spans="1:11" x14ac:dyDescent="0.2">
      <c r="A2248" s="13" t="s">
        <v>3208</v>
      </c>
      <c r="B2248" s="74">
        <v>5</v>
      </c>
      <c r="C2248" s="86"/>
      <c r="D2248" s="37"/>
      <c r="E2248" s="87"/>
      <c r="F2248" s="93">
        <v>1</v>
      </c>
      <c r="G2248" s="8">
        <v>3</v>
      </c>
      <c r="H2248" s="94">
        <f t="shared" si="16"/>
        <v>1</v>
      </c>
      <c r="I2248" s="93"/>
      <c r="J2248" s="94"/>
      <c r="K2248" s="138"/>
    </row>
    <row r="2249" spans="1:11" x14ac:dyDescent="0.2">
      <c r="A2249" s="13" t="s">
        <v>3209</v>
      </c>
      <c r="B2249" s="74">
        <v>25</v>
      </c>
      <c r="C2249" s="86"/>
      <c r="D2249" s="37"/>
      <c r="E2249" s="87"/>
      <c r="F2249" s="93">
        <v>1</v>
      </c>
      <c r="G2249" s="8">
        <v>3</v>
      </c>
      <c r="H2249" s="94">
        <f t="shared" si="16"/>
        <v>1</v>
      </c>
      <c r="I2249" s="93"/>
      <c r="J2249" s="94"/>
      <c r="K2249" s="138"/>
    </row>
    <row r="2250" spans="1:11" x14ac:dyDescent="0.2">
      <c r="A2250" s="13" t="s">
        <v>3210</v>
      </c>
      <c r="B2250" s="74">
        <v>57</v>
      </c>
      <c r="C2250" s="86"/>
      <c r="D2250" s="37"/>
      <c r="E2250" s="87"/>
      <c r="F2250" s="93">
        <v>1</v>
      </c>
      <c r="G2250" s="8">
        <v>3</v>
      </c>
      <c r="H2250" s="94">
        <f t="shared" si="16"/>
        <v>1</v>
      </c>
      <c r="I2250" s="93"/>
      <c r="J2250" s="94"/>
      <c r="K2250" s="138"/>
    </row>
    <row r="2251" spans="1:11" x14ac:dyDescent="0.2">
      <c r="A2251" s="13" t="s">
        <v>3211</v>
      </c>
      <c r="B2251" s="74">
        <v>52</v>
      </c>
      <c r="C2251" s="86"/>
      <c r="D2251" s="37"/>
      <c r="E2251" s="87"/>
      <c r="F2251" s="93">
        <v>1</v>
      </c>
      <c r="G2251" s="8">
        <v>3</v>
      </c>
      <c r="H2251" s="94">
        <f t="shared" si="16"/>
        <v>1</v>
      </c>
      <c r="I2251" s="93"/>
      <c r="J2251" s="94"/>
      <c r="K2251" s="138"/>
    </row>
    <row r="2252" spans="1:11" x14ac:dyDescent="0.2">
      <c r="A2252" s="13" t="s">
        <v>3212</v>
      </c>
      <c r="B2252" s="74">
        <v>59</v>
      </c>
      <c r="C2252" s="86"/>
      <c r="D2252" s="37"/>
      <c r="E2252" s="87"/>
      <c r="F2252" s="93">
        <v>1</v>
      </c>
      <c r="G2252" s="8">
        <v>3</v>
      </c>
      <c r="H2252" s="94">
        <f t="shared" si="16"/>
        <v>1</v>
      </c>
      <c r="I2252" s="93"/>
      <c r="J2252" s="94"/>
      <c r="K2252" s="138"/>
    </row>
    <row r="2253" spans="1:11" x14ac:dyDescent="0.2">
      <c r="A2253" s="13" t="s">
        <v>3213</v>
      </c>
      <c r="B2253" s="74">
        <v>37</v>
      </c>
      <c r="C2253" s="86"/>
      <c r="D2253" s="37"/>
      <c r="E2253" s="87"/>
      <c r="F2253" s="93">
        <v>1</v>
      </c>
      <c r="G2253" s="8">
        <v>3</v>
      </c>
      <c r="H2253" s="94">
        <f t="shared" si="16"/>
        <v>1</v>
      </c>
      <c r="I2253" s="93"/>
      <c r="J2253" s="94"/>
      <c r="K2253" s="138"/>
    </row>
    <row r="2254" spans="1:11" x14ac:dyDescent="0.2">
      <c r="A2254" s="13" t="s">
        <v>3214</v>
      </c>
      <c r="B2254" s="74">
        <v>27</v>
      </c>
      <c r="C2254" s="86"/>
      <c r="D2254" s="37"/>
      <c r="E2254" s="87"/>
      <c r="F2254" s="93">
        <v>1</v>
      </c>
      <c r="G2254" s="8">
        <v>3</v>
      </c>
      <c r="H2254" s="94">
        <f t="shared" si="16"/>
        <v>1</v>
      </c>
      <c r="I2254" s="93"/>
      <c r="J2254" s="94"/>
      <c r="K2254" s="138"/>
    </row>
    <row r="2255" spans="1:11" x14ac:dyDescent="0.2">
      <c r="A2255" s="20" t="s">
        <v>20</v>
      </c>
      <c r="B2255" s="73">
        <v>851</v>
      </c>
      <c r="C2255" s="85">
        <v>3</v>
      </c>
      <c r="D2255" s="32">
        <v>8</v>
      </c>
      <c r="E2255" s="84"/>
      <c r="F2255" s="91"/>
      <c r="H2255" s="94"/>
      <c r="I2255" s="91"/>
      <c r="J2255" s="84"/>
      <c r="K2255" s="111"/>
    </row>
    <row r="2256" spans="1:11" x14ac:dyDescent="0.2">
      <c r="A2256" s="13" t="s">
        <v>3215</v>
      </c>
      <c r="B2256" s="74">
        <v>16</v>
      </c>
      <c r="C2256" s="86"/>
      <c r="D2256" s="37"/>
      <c r="E2256" s="87"/>
      <c r="F2256" s="93">
        <v>1</v>
      </c>
      <c r="G2256" s="8">
        <v>3</v>
      </c>
      <c r="H2256" s="94">
        <f t="shared" si="16"/>
        <v>1</v>
      </c>
      <c r="I2256" s="93"/>
      <c r="J2256" s="94"/>
      <c r="K2256" s="138"/>
    </row>
    <row r="2257" spans="1:11" x14ac:dyDescent="0.2">
      <c r="A2257" s="13" t="s">
        <v>3216</v>
      </c>
      <c r="B2257" s="74">
        <v>81</v>
      </c>
      <c r="C2257" s="86"/>
      <c r="D2257" s="37"/>
      <c r="E2257" s="87"/>
      <c r="F2257" s="93">
        <v>1</v>
      </c>
      <c r="G2257" s="8">
        <v>3</v>
      </c>
      <c r="H2257" s="94">
        <f t="shared" si="16"/>
        <v>1</v>
      </c>
      <c r="I2257" s="93"/>
      <c r="J2257" s="94"/>
      <c r="K2257" s="138"/>
    </row>
    <row r="2258" spans="1:11" x14ac:dyDescent="0.2">
      <c r="A2258" s="13" t="s">
        <v>3217</v>
      </c>
      <c r="B2258" s="74">
        <v>43</v>
      </c>
      <c r="C2258" s="86"/>
      <c r="D2258" s="37"/>
      <c r="E2258" s="87"/>
      <c r="F2258" s="93">
        <v>1</v>
      </c>
      <c r="G2258" s="8">
        <v>3</v>
      </c>
      <c r="H2258" s="94">
        <f t="shared" si="16"/>
        <v>1</v>
      </c>
      <c r="I2258" s="93"/>
      <c r="J2258" s="94"/>
      <c r="K2258" s="138"/>
    </row>
    <row r="2259" spans="1:11" x14ac:dyDescent="0.2">
      <c r="A2259" s="13" t="s">
        <v>2849</v>
      </c>
      <c r="B2259" s="74">
        <v>63</v>
      </c>
      <c r="C2259" s="86"/>
      <c r="D2259" s="37"/>
      <c r="E2259" s="87"/>
      <c r="F2259" s="93">
        <v>1</v>
      </c>
      <c r="G2259" s="8">
        <v>3</v>
      </c>
      <c r="H2259" s="94">
        <f t="shared" si="16"/>
        <v>1</v>
      </c>
      <c r="I2259" s="93"/>
      <c r="J2259" s="94"/>
      <c r="K2259" s="138"/>
    </row>
    <row r="2260" spans="1:11" x14ac:dyDescent="0.2">
      <c r="A2260" s="13" t="s">
        <v>3218</v>
      </c>
      <c r="B2260" s="74">
        <v>140</v>
      </c>
      <c r="C2260" s="86"/>
      <c r="D2260" s="37"/>
      <c r="E2260" s="87"/>
      <c r="F2260" s="93">
        <v>1</v>
      </c>
      <c r="G2260" s="8">
        <v>3</v>
      </c>
      <c r="H2260" s="94">
        <f t="shared" si="16"/>
        <v>1</v>
      </c>
      <c r="I2260" s="93"/>
      <c r="J2260" s="94"/>
      <c r="K2260" s="138"/>
    </row>
    <row r="2261" spans="1:11" x14ac:dyDescent="0.2">
      <c r="A2261" s="13" t="s">
        <v>1981</v>
      </c>
      <c r="B2261" s="74">
        <v>150</v>
      </c>
      <c r="C2261" s="86"/>
      <c r="D2261" s="37"/>
      <c r="E2261" s="87"/>
      <c r="F2261" s="93">
        <v>1</v>
      </c>
      <c r="G2261" s="8">
        <v>3</v>
      </c>
      <c r="H2261" s="94">
        <f t="shared" si="16"/>
        <v>1</v>
      </c>
      <c r="I2261" s="93"/>
      <c r="J2261" s="94"/>
      <c r="K2261" s="138"/>
    </row>
    <row r="2262" spans="1:11" x14ac:dyDescent="0.2">
      <c r="A2262" s="13" t="s">
        <v>3219</v>
      </c>
      <c r="B2262" s="74">
        <v>87</v>
      </c>
      <c r="C2262" s="86"/>
      <c r="D2262" s="37"/>
      <c r="E2262" s="87"/>
      <c r="F2262" s="93">
        <v>1</v>
      </c>
      <c r="G2262" s="8">
        <v>3</v>
      </c>
      <c r="H2262" s="94">
        <f t="shared" si="16"/>
        <v>1</v>
      </c>
      <c r="I2262" s="93"/>
      <c r="J2262" s="94"/>
      <c r="K2262" s="138"/>
    </row>
    <row r="2263" spans="1:11" x14ac:dyDescent="0.2">
      <c r="A2263" s="13" t="s">
        <v>2619</v>
      </c>
      <c r="B2263" s="74">
        <v>26</v>
      </c>
      <c r="C2263" s="86"/>
      <c r="D2263" s="37"/>
      <c r="E2263" s="87"/>
      <c r="F2263" s="93">
        <v>1</v>
      </c>
      <c r="G2263" s="8">
        <v>3</v>
      </c>
      <c r="H2263" s="94">
        <f t="shared" si="16"/>
        <v>1</v>
      </c>
      <c r="I2263" s="93"/>
      <c r="J2263" s="94"/>
      <c r="K2263" s="138"/>
    </row>
    <row r="2264" spans="1:11" x14ac:dyDescent="0.2">
      <c r="A2264" s="13" t="s">
        <v>1570</v>
      </c>
      <c r="B2264" s="74">
        <v>30</v>
      </c>
      <c r="C2264" s="86"/>
      <c r="D2264" s="37"/>
      <c r="E2264" s="87"/>
      <c r="F2264" s="93">
        <v>1</v>
      </c>
      <c r="G2264" s="8">
        <v>3</v>
      </c>
      <c r="H2264" s="94">
        <f t="shared" ref="H2264:H2327" si="17">IF(F2264=1,1,2)</f>
        <v>1</v>
      </c>
      <c r="I2264" s="93"/>
      <c r="J2264" s="94"/>
      <c r="K2264" s="138"/>
    </row>
    <row r="2265" spans="1:11" x14ac:dyDescent="0.2">
      <c r="A2265" s="13" t="s">
        <v>3220</v>
      </c>
      <c r="B2265" s="74">
        <v>69</v>
      </c>
      <c r="C2265" s="86"/>
      <c r="D2265" s="37"/>
      <c r="E2265" s="87"/>
      <c r="F2265" s="93">
        <v>1</v>
      </c>
      <c r="G2265" s="8">
        <v>3</v>
      </c>
      <c r="H2265" s="94">
        <f t="shared" si="17"/>
        <v>1</v>
      </c>
      <c r="I2265" s="93"/>
      <c r="J2265" s="94"/>
      <c r="K2265" s="138"/>
    </row>
    <row r="2266" spans="1:11" x14ac:dyDescent="0.2">
      <c r="A2266" s="13" t="s">
        <v>3221</v>
      </c>
      <c r="B2266" s="74">
        <v>126</v>
      </c>
      <c r="C2266" s="86"/>
      <c r="D2266" s="37"/>
      <c r="E2266" s="87"/>
      <c r="F2266" s="93">
        <v>1</v>
      </c>
      <c r="G2266" s="8">
        <v>3</v>
      </c>
      <c r="H2266" s="94">
        <f t="shared" si="17"/>
        <v>1</v>
      </c>
      <c r="I2266" s="93"/>
      <c r="J2266" s="94"/>
      <c r="K2266" s="138"/>
    </row>
    <row r="2267" spans="1:11" x14ac:dyDescent="0.2">
      <c r="A2267" s="13" t="s">
        <v>3222</v>
      </c>
      <c r="B2267" s="74">
        <v>20</v>
      </c>
      <c r="C2267" s="86"/>
      <c r="D2267" s="37"/>
      <c r="E2267" s="87"/>
      <c r="F2267" s="93">
        <v>1</v>
      </c>
      <c r="G2267" s="8">
        <v>3</v>
      </c>
      <c r="H2267" s="94">
        <f t="shared" si="17"/>
        <v>1</v>
      </c>
      <c r="I2267" s="93"/>
      <c r="J2267" s="94"/>
      <c r="K2267" s="138"/>
    </row>
    <row r="2268" spans="1:11" x14ac:dyDescent="0.2">
      <c r="A2268" s="20" t="s">
        <v>68</v>
      </c>
      <c r="B2268" s="73">
        <v>56</v>
      </c>
      <c r="C2268" s="85">
        <v>1</v>
      </c>
      <c r="D2268" s="32">
        <v>3</v>
      </c>
      <c r="E2268" s="84"/>
      <c r="F2268" s="91"/>
      <c r="H2268" s="94"/>
      <c r="I2268" s="91"/>
      <c r="J2268" s="84"/>
      <c r="K2268" s="111"/>
    </row>
    <row r="2269" spans="1:11" x14ac:dyDescent="0.2">
      <c r="A2269" s="13" t="s">
        <v>2508</v>
      </c>
      <c r="B2269" s="74">
        <v>56</v>
      </c>
      <c r="C2269" s="86"/>
      <c r="D2269" s="37"/>
      <c r="E2269" s="87"/>
      <c r="F2269" s="93">
        <v>1</v>
      </c>
      <c r="G2269" s="8">
        <v>3</v>
      </c>
      <c r="H2269" s="94">
        <f t="shared" si="17"/>
        <v>1</v>
      </c>
      <c r="I2269" s="93"/>
      <c r="J2269" s="94"/>
      <c r="K2269" s="138"/>
    </row>
    <row r="2270" spans="1:11" x14ac:dyDescent="0.2">
      <c r="A2270" s="22" t="s">
        <v>259</v>
      </c>
      <c r="B2270" s="73">
        <v>5432</v>
      </c>
      <c r="C2270" s="85">
        <v>19</v>
      </c>
      <c r="D2270" s="36">
        <f>SUM(D2271:D2283)</f>
        <v>49</v>
      </c>
      <c r="E2270" s="88">
        <v>3</v>
      </c>
      <c r="F2270" s="91">
        <f>SUM(F2272:F2284)</f>
        <v>31</v>
      </c>
      <c r="G2270" s="24">
        <f>SUM(G2272:G2284)</f>
        <v>83</v>
      </c>
      <c r="H2270" s="94"/>
      <c r="I2270" s="99">
        <f>(C2270+F2270+1-F2276-F2281)*0.4</f>
        <v>19.600000000000001</v>
      </c>
      <c r="J2270" s="99">
        <f>(D2270+G2270+1-G2276-G2281)*0.4</f>
        <v>50.800000000000004</v>
      </c>
      <c r="K2270" s="115">
        <f>11*0.6</f>
        <v>6.6</v>
      </c>
    </row>
    <row r="2271" spans="1:11" x14ac:dyDescent="0.2">
      <c r="A2271" s="20" t="s">
        <v>260</v>
      </c>
      <c r="B2271" s="73">
        <v>1867</v>
      </c>
      <c r="C2271" s="85">
        <v>7</v>
      </c>
      <c r="D2271" s="32">
        <v>18</v>
      </c>
      <c r="E2271" s="84"/>
      <c r="F2271" s="91"/>
      <c r="H2271" s="94"/>
      <c r="I2271" s="91"/>
      <c r="J2271" s="84"/>
      <c r="K2271" s="111"/>
    </row>
    <row r="2272" spans="1:11" x14ac:dyDescent="0.2">
      <c r="A2272" s="13" t="s">
        <v>3223</v>
      </c>
      <c r="B2272" s="74">
        <v>275</v>
      </c>
      <c r="C2272" s="86"/>
      <c r="D2272" s="37"/>
      <c r="E2272" s="87"/>
      <c r="F2272" s="93">
        <v>3</v>
      </c>
      <c r="G2272" s="8">
        <v>8</v>
      </c>
      <c r="H2272" s="94">
        <f t="shared" si="17"/>
        <v>2</v>
      </c>
      <c r="I2272" s="93"/>
      <c r="J2272" s="94"/>
      <c r="K2272" s="138"/>
    </row>
    <row r="2273" spans="1:11" x14ac:dyDescent="0.2">
      <c r="A2273" s="13" t="s">
        <v>3224</v>
      </c>
      <c r="B2273" s="74">
        <v>343</v>
      </c>
      <c r="C2273" s="86"/>
      <c r="D2273" s="37"/>
      <c r="E2273" s="87"/>
      <c r="F2273" s="93">
        <v>3</v>
      </c>
      <c r="G2273" s="8">
        <v>8</v>
      </c>
      <c r="H2273" s="94">
        <f t="shared" si="17"/>
        <v>2</v>
      </c>
      <c r="I2273" s="93"/>
      <c r="J2273" s="94"/>
      <c r="K2273" s="138"/>
    </row>
    <row r="2274" spans="1:11" x14ac:dyDescent="0.2">
      <c r="A2274" s="13" t="s">
        <v>3225</v>
      </c>
      <c r="B2274" s="74">
        <v>206</v>
      </c>
      <c r="C2274" s="86"/>
      <c r="D2274" s="37"/>
      <c r="E2274" s="87"/>
      <c r="F2274" s="93">
        <v>3</v>
      </c>
      <c r="G2274" s="8">
        <v>8</v>
      </c>
      <c r="H2274" s="94">
        <f t="shared" si="17"/>
        <v>2</v>
      </c>
      <c r="I2274" s="93"/>
      <c r="J2274" s="94"/>
      <c r="K2274" s="138"/>
    </row>
    <row r="2275" spans="1:11" x14ac:dyDescent="0.2">
      <c r="A2275" s="13" t="s">
        <v>3226</v>
      </c>
      <c r="B2275" s="74">
        <v>214</v>
      </c>
      <c r="C2275" s="86"/>
      <c r="D2275" s="37"/>
      <c r="E2275" s="87"/>
      <c r="F2275" s="93">
        <v>3</v>
      </c>
      <c r="G2275" s="8">
        <v>8</v>
      </c>
      <c r="H2275" s="94">
        <f t="shared" si="17"/>
        <v>2</v>
      </c>
      <c r="I2275" s="93"/>
      <c r="J2275" s="94"/>
      <c r="K2275" s="138"/>
    </row>
    <row r="2276" spans="1:11" x14ac:dyDescent="0.2">
      <c r="A2276" s="13" t="s">
        <v>3227</v>
      </c>
      <c r="B2276" s="74">
        <v>103</v>
      </c>
      <c r="C2276" s="86"/>
      <c r="D2276" s="37"/>
      <c r="E2276" s="87"/>
      <c r="F2276" s="93">
        <v>1</v>
      </c>
      <c r="G2276" s="8">
        <v>3</v>
      </c>
      <c r="H2276" s="94">
        <f t="shared" si="17"/>
        <v>1</v>
      </c>
      <c r="I2276" s="93"/>
      <c r="J2276" s="94"/>
      <c r="K2276" s="138"/>
    </row>
    <row r="2277" spans="1:11" x14ac:dyDescent="0.2">
      <c r="A2277" s="13" t="s">
        <v>3228</v>
      </c>
      <c r="B2277" s="74">
        <v>726</v>
      </c>
      <c r="C2277" s="86"/>
      <c r="D2277" s="37"/>
      <c r="E2277" s="87"/>
      <c r="F2277" s="93">
        <v>3</v>
      </c>
      <c r="G2277" s="8">
        <v>8</v>
      </c>
      <c r="H2277" s="94">
        <f t="shared" si="17"/>
        <v>2</v>
      </c>
      <c r="I2277" s="93"/>
      <c r="J2277" s="94"/>
      <c r="K2277" s="138"/>
    </row>
    <row r="2278" spans="1:11" x14ac:dyDescent="0.2">
      <c r="A2278" s="20" t="s">
        <v>723</v>
      </c>
      <c r="B2278" s="73">
        <v>3254</v>
      </c>
      <c r="C2278" s="85">
        <v>11</v>
      </c>
      <c r="D2278" s="32">
        <v>28</v>
      </c>
      <c r="E2278" s="84"/>
      <c r="F2278" s="91"/>
      <c r="H2278" s="94"/>
      <c r="I2278" s="91"/>
      <c r="J2278" s="84"/>
      <c r="K2278" s="111"/>
    </row>
    <row r="2279" spans="1:11" x14ac:dyDescent="0.2">
      <c r="A2279" s="13" t="s">
        <v>3229</v>
      </c>
      <c r="B2279" s="74">
        <v>2337</v>
      </c>
      <c r="C2279" s="86"/>
      <c r="D2279" s="37"/>
      <c r="E2279" s="87"/>
      <c r="F2279" s="93">
        <v>5</v>
      </c>
      <c r="G2279" s="8">
        <v>13</v>
      </c>
      <c r="H2279" s="94">
        <f t="shared" si="17"/>
        <v>2</v>
      </c>
      <c r="I2279" s="93"/>
      <c r="J2279" s="94"/>
      <c r="K2279" s="138"/>
    </row>
    <row r="2280" spans="1:11" x14ac:dyDescent="0.2">
      <c r="A2280" s="13" t="s">
        <v>3230</v>
      </c>
      <c r="B2280" s="74">
        <v>548</v>
      </c>
      <c r="C2280" s="86"/>
      <c r="D2280" s="37"/>
      <c r="E2280" s="87"/>
      <c r="F2280" s="93">
        <v>3</v>
      </c>
      <c r="G2280" s="8">
        <v>8</v>
      </c>
      <c r="H2280" s="94">
        <f t="shared" si="17"/>
        <v>2</v>
      </c>
      <c r="I2280" s="93"/>
      <c r="J2280" s="94"/>
      <c r="K2280" s="138"/>
    </row>
    <row r="2281" spans="1:11" x14ac:dyDescent="0.2">
      <c r="A2281" s="13" t="s">
        <v>3231</v>
      </c>
      <c r="B2281" s="74">
        <v>167</v>
      </c>
      <c r="C2281" s="86"/>
      <c r="D2281" s="37"/>
      <c r="E2281" s="87"/>
      <c r="F2281" s="93">
        <v>1</v>
      </c>
      <c r="G2281" s="8">
        <v>3</v>
      </c>
      <c r="H2281" s="94">
        <f t="shared" si="17"/>
        <v>1</v>
      </c>
      <c r="I2281" s="93"/>
      <c r="J2281" s="94"/>
      <c r="K2281" s="138"/>
    </row>
    <row r="2282" spans="1:11" x14ac:dyDescent="0.2">
      <c r="A2282" s="13" t="s">
        <v>3232</v>
      </c>
      <c r="B2282" s="74">
        <v>202</v>
      </c>
      <c r="C2282" s="86"/>
      <c r="D2282" s="37"/>
      <c r="E2282" s="87"/>
      <c r="F2282" s="93">
        <v>3</v>
      </c>
      <c r="G2282" s="8">
        <v>8</v>
      </c>
      <c r="H2282" s="94">
        <f t="shared" si="17"/>
        <v>2</v>
      </c>
      <c r="I2282" s="93"/>
      <c r="J2282" s="94"/>
      <c r="K2282" s="138"/>
    </row>
    <row r="2283" spans="1:11" x14ac:dyDescent="0.2">
      <c r="A2283" s="20" t="s">
        <v>37</v>
      </c>
      <c r="B2283" s="73">
        <v>311</v>
      </c>
      <c r="C2283" s="85">
        <v>1</v>
      </c>
      <c r="D2283" s="32">
        <v>3</v>
      </c>
      <c r="E2283" s="84"/>
      <c r="F2283" s="91"/>
      <c r="H2283" s="94"/>
      <c r="I2283" s="91"/>
      <c r="J2283" s="84"/>
      <c r="K2283" s="111"/>
    </row>
    <row r="2284" spans="1:11" x14ac:dyDescent="0.2">
      <c r="A2284" s="13" t="s">
        <v>2248</v>
      </c>
      <c r="B2284" s="74">
        <v>311</v>
      </c>
      <c r="C2284" s="86"/>
      <c r="D2284" s="37"/>
      <c r="E2284" s="87"/>
      <c r="F2284" s="93">
        <v>3</v>
      </c>
      <c r="G2284" s="8">
        <v>8</v>
      </c>
      <c r="H2284" s="94">
        <f t="shared" si="17"/>
        <v>2</v>
      </c>
      <c r="I2284" s="93"/>
      <c r="J2284" s="94"/>
      <c r="K2284" s="138"/>
    </row>
    <row r="2285" spans="1:11" ht="31.5" x14ac:dyDescent="0.2">
      <c r="A2285" s="22" t="s">
        <v>38</v>
      </c>
      <c r="B2285" s="73">
        <v>6848</v>
      </c>
      <c r="C2285" s="85">
        <v>19</v>
      </c>
      <c r="D2285" s="36">
        <f>SUM(D2286:D2338)</f>
        <v>49</v>
      </c>
      <c r="E2285" s="88">
        <v>3</v>
      </c>
      <c r="F2285" s="91">
        <f>SUM(F2287:F2342)</f>
        <v>67</v>
      </c>
      <c r="G2285" s="24">
        <f>SUM(G2287:G2342)</f>
        <v>193</v>
      </c>
      <c r="H2285" s="94"/>
      <c r="I2285" s="99">
        <f>(C2285+F2291+F2294+F2303+F2311+F2312+F2329+F2330+F2341+1)*0.4</f>
        <v>17.600000000000001</v>
      </c>
      <c r="J2285" s="99">
        <f>(D2285+G2291+G2294+G2303+G2311+G2312+G2329+G2330+G2341+1)*0.4</f>
        <v>45.6</v>
      </c>
      <c r="K2285" s="115">
        <f>51*0.6</f>
        <v>30.599999999999998</v>
      </c>
    </row>
    <row r="2286" spans="1:11" x14ac:dyDescent="0.2">
      <c r="A2286" s="20" t="s">
        <v>39</v>
      </c>
      <c r="B2286" s="73">
        <v>1970</v>
      </c>
      <c r="C2286" s="85">
        <v>5</v>
      </c>
      <c r="D2286" s="32">
        <v>13</v>
      </c>
      <c r="E2286" s="84"/>
      <c r="F2286" s="91"/>
      <c r="H2286" s="94"/>
      <c r="I2286" s="91"/>
      <c r="J2286" s="84"/>
      <c r="K2286" s="111"/>
    </row>
    <row r="2287" spans="1:11" x14ac:dyDescent="0.2">
      <c r="A2287" s="13" t="s">
        <v>3233</v>
      </c>
      <c r="B2287" s="74">
        <v>51</v>
      </c>
      <c r="C2287" s="86"/>
      <c r="D2287" s="37"/>
      <c r="E2287" s="87"/>
      <c r="F2287" s="93">
        <v>1</v>
      </c>
      <c r="G2287" s="8">
        <v>3</v>
      </c>
      <c r="H2287" s="94">
        <f t="shared" si="17"/>
        <v>1</v>
      </c>
      <c r="I2287" s="93"/>
      <c r="J2287" s="94"/>
      <c r="K2287" s="138"/>
    </row>
    <row r="2288" spans="1:11" x14ac:dyDescent="0.2">
      <c r="A2288" s="13" t="s">
        <v>3234</v>
      </c>
      <c r="B2288" s="74">
        <v>74</v>
      </c>
      <c r="C2288" s="86"/>
      <c r="D2288" s="37"/>
      <c r="E2288" s="87"/>
      <c r="F2288" s="93">
        <v>1</v>
      </c>
      <c r="G2288" s="8">
        <v>3</v>
      </c>
      <c r="H2288" s="94">
        <f t="shared" si="17"/>
        <v>1</v>
      </c>
      <c r="I2288" s="93"/>
      <c r="J2288" s="94"/>
      <c r="K2288" s="138"/>
    </row>
    <row r="2289" spans="1:11" x14ac:dyDescent="0.2">
      <c r="A2289" s="13" t="s">
        <v>3235</v>
      </c>
      <c r="B2289" s="74">
        <v>110</v>
      </c>
      <c r="C2289" s="86"/>
      <c r="D2289" s="37"/>
      <c r="E2289" s="87"/>
      <c r="F2289" s="93">
        <v>1</v>
      </c>
      <c r="G2289" s="8">
        <v>3</v>
      </c>
      <c r="H2289" s="94">
        <f t="shared" si="17"/>
        <v>1</v>
      </c>
      <c r="I2289" s="93"/>
      <c r="J2289" s="94"/>
      <c r="K2289" s="138"/>
    </row>
    <row r="2290" spans="1:11" x14ac:dyDescent="0.2">
      <c r="A2290" s="13" t="s">
        <v>2903</v>
      </c>
      <c r="B2290" s="74">
        <v>32</v>
      </c>
      <c r="C2290" s="86"/>
      <c r="D2290" s="37"/>
      <c r="E2290" s="87"/>
      <c r="F2290" s="93">
        <v>1</v>
      </c>
      <c r="G2290" s="8">
        <v>3</v>
      </c>
      <c r="H2290" s="94">
        <f t="shared" si="17"/>
        <v>1</v>
      </c>
      <c r="I2290" s="93"/>
      <c r="J2290" s="94"/>
      <c r="K2290" s="138"/>
    </row>
    <row r="2291" spans="1:11" x14ac:dyDescent="0.2">
      <c r="A2291" s="13" t="s">
        <v>3236</v>
      </c>
      <c r="B2291" s="74">
        <v>318</v>
      </c>
      <c r="C2291" s="86"/>
      <c r="D2291" s="37"/>
      <c r="E2291" s="87"/>
      <c r="F2291" s="93">
        <v>3</v>
      </c>
      <c r="G2291" s="8">
        <v>8</v>
      </c>
      <c r="H2291" s="94">
        <f t="shared" si="17"/>
        <v>2</v>
      </c>
      <c r="I2291" s="93"/>
      <c r="J2291" s="94"/>
      <c r="K2291" s="138"/>
    </row>
    <row r="2292" spans="1:11" x14ac:dyDescent="0.2">
      <c r="A2292" s="13" t="s">
        <v>3237</v>
      </c>
      <c r="B2292" s="74">
        <v>139</v>
      </c>
      <c r="C2292" s="86"/>
      <c r="D2292" s="37"/>
      <c r="E2292" s="87"/>
      <c r="F2292" s="93">
        <v>1</v>
      </c>
      <c r="G2292" s="8">
        <v>3</v>
      </c>
      <c r="H2292" s="94">
        <f t="shared" si="17"/>
        <v>1</v>
      </c>
      <c r="I2292" s="93"/>
      <c r="J2292" s="94"/>
      <c r="K2292" s="138"/>
    </row>
    <row r="2293" spans="1:11" x14ac:dyDescent="0.2">
      <c r="A2293" s="13" t="s">
        <v>3238</v>
      </c>
      <c r="B2293" s="74">
        <v>46</v>
      </c>
      <c r="C2293" s="86"/>
      <c r="D2293" s="37"/>
      <c r="E2293" s="87"/>
      <c r="F2293" s="93">
        <v>1</v>
      </c>
      <c r="G2293" s="8">
        <v>3</v>
      </c>
      <c r="H2293" s="94">
        <f t="shared" si="17"/>
        <v>1</v>
      </c>
      <c r="I2293" s="93"/>
      <c r="J2293" s="94"/>
      <c r="K2293" s="138"/>
    </row>
    <row r="2294" spans="1:11" x14ac:dyDescent="0.2">
      <c r="A2294" s="13" t="s">
        <v>3239</v>
      </c>
      <c r="B2294" s="74">
        <v>864</v>
      </c>
      <c r="C2294" s="86"/>
      <c r="D2294" s="37"/>
      <c r="E2294" s="87"/>
      <c r="F2294" s="93">
        <v>3</v>
      </c>
      <c r="G2294" s="8">
        <v>8</v>
      </c>
      <c r="H2294" s="94">
        <f t="shared" si="17"/>
        <v>2</v>
      </c>
      <c r="I2294" s="93"/>
      <c r="J2294" s="94"/>
      <c r="K2294" s="138"/>
    </row>
    <row r="2295" spans="1:11" x14ac:dyDescent="0.2">
      <c r="A2295" s="13" t="s">
        <v>3240</v>
      </c>
      <c r="B2295" s="74">
        <v>147</v>
      </c>
      <c r="C2295" s="86"/>
      <c r="D2295" s="37"/>
      <c r="E2295" s="87"/>
      <c r="F2295" s="93">
        <v>1</v>
      </c>
      <c r="G2295" s="8">
        <v>3</v>
      </c>
      <c r="H2295" s="94">
        <f t="shared" si="17"/>
        <v>1</v>
      </c>
      <c r="I2295" s="93"/>
      <c r="J2295" s="94"/>
      <c r="K2295" s="138"/>
    </row>
    <row r="2296" spans="1:11" x14ac:dyDescent="0.2">
      <c r="A2296" s="13" t="s">
        <v>3241</v>
      </c>
      <c r="B2296" s="74">
        <v>93</v>
      </c>
      <c r="C2296" s="86"/>
      <c r="D2296" s="37"/>
      <c r="E2296" s="87"/>
      <c r="F2296" s="93">
        <v>1</v>
      </c>
      <c r="G2296" s="8">
        <v>3</v>
      </c>
      <c r="H2296" s="94">
        <f t="shared" si="17"/>
        <v>1</v>
      </c>
      <c r="I2296" s="93"/>
      <c r="J2296" s="94"/>
      <c r="K2296" s="138"/>
    </row>
    <row r="2297" spans="1:11" x14ac:dyDescent="0.2">
      <c r="A2297" s="13" t="s">
        <v>2843</v>
      </c>
      <c r="B2297" s="74">
        <v>96</v>
      </c>
      <c r="C2297" s="86"/>
      <c r="D2297" s="37"/>
      <c r="E2297" s="87"/>
      <c r="F2297" s="93">
        <v>1</v>
      </c>
      <c r="G2297" s="8">
        <v>3</v>
      </c>
      <c r="H2297" s="94">
        <f t="shared" si="17"/>
        <v>1</v>
      </c>
      <c r="I2297" s="93"/>
      <c r="J2297" s="94"/>
      <c r="K2297" s="138"/>
    </row>
    <row r="2298" spans="1:11" x14ac:dyDescent="0.2">
      <c r="A2298" s="20" t="s">
        <v>913</v>
      </c>
      <c r="B2298" s="73">
        <v>1067</v>
      </c>
      <c r="C2298" s="85">
        <v>3</v>
      </c>
      <c r="D2298" s="32">
        <v>8</v>
      </c>
      <c r="E2298" s="84"/>
      <c r="F2298" s="91"/>
      <c r="H2298" s="94"/>
      <c r="I2298" s="91"/>
      <c r="J2298" s="84"/>
      <c r="K2298" s="111"/>
    </row>
    <row r="2299" spans="1:11" x14ac:dyDescent="0.2">
      <c r="A2299" s="13" t="s">
        <v>1804</v>
      </c>
      <c r="B2299" s="74">
        <v>34</v>
      </c>
      <c r="C2299" s="86"/>
      <c r="D2299" s="37"/>
      <c r="E2299" s="87"/>
      <c r="F2299" s="93">
        <v>1</v>
      </c>
      <c r="G2299" s="8">
        <v>3</v>
      </c>
      <c r="H2299" s="94">
        <f t="shared" si="17"/>
        <v>1</v>
      </c>
      <c r="I2299" s="93"/>
      <c r="J2299" s="94"/>
      <c r="K2299" s="138"/>
    </row>
    <row r="2300" spans="1:11" x14ac:dyDescent="0.2">
      <c r="A2300" s="13" t="s">
        <v>1391</v>
      </c>
      <c r="B2300" s="74">
        <v>161</v>
      </c>
      <c r="C2300" s="86"/>
      <c r="D2300" s="37"/>
      <c r="E2300" s="87"/>
      <c r="F2300" s="93">
        <v>1</v>
      </c>
      <c r="G2300" s="8">
        <v>3</v>
      </c>
      <c r="H2300" s="94">
        <f t="shared" si="17"/>
        <v>1</v>
      </c>
      <c r="I2300" s="93"/>
      <c r="J2300" s="94"/>
      <c r="K2300" s="138"/>
    </row>
    <row r="2301" spans="1:11" x14ac:dyDescent="0.2">
      <c r="A2301" s="13" t="s">
        <v>3242</v>
      </c>
      <c r="B2301" s="74">
        <v>10</v>
      </c>
      <c r="C2301" s="86"/>
      <c r="D2301" s="37"/>
      <c r="E2301" s="87"/>
      <c r="F2301" s="93">
        <v>1</v>
      </c>
      <c r="G2301" s="8">
        <v>3</v>
      </c>
      <c r="H2301" s="94">
        <f t="shared" si="17"/>
        <v>1</v>
      </c>
      <c r="I2301" s="93"/>
      <c r="J2301" s="94"/>
      <c r="K2301" s="138"/>
    </row>
    <row r="2302" spans="1:11" x14ac:dyDescent="0.2">
      <c r="A2302" s="13" t="s">
        <v>3243</v>
      </c>
      <c r="B2302" s="74">
        <v>49</v>
      </c>
      <c r="C2302" s="86"/>
      <c r="D2302" s="37"/>
      <c r="E2302" s="87"/>
      <c r="F2302" s="93">
        <v>1</v>
      </c>
      <c r="G2302" s="8">
        <v>3</v>
      </c>
      <c r="H2302" s="94">
        <f t="shared" si="17"/>
        <v>1</v>
      </c>
      <c r="I2302" s="93"/>
      <c r="J2302" s="94"/>
      <c r="K2302" s="138"/>
    </row>
    <row r="2303" spans="1:11" x14ac:dyDescent="0.2">
      <c r="A2303" s="13" t="s">
        <v>3244</v>
      </c>
      <c r="B2303" s="74">
        <v>564</v>
      </c>
      <c r="C2303" s="86"/>
      <c r="D2303" s="37"/>
      <c r="E2303" s="87"/>
      <c r="F2303" s="93">
        <v>3</v>
      </c>
      <c r="G2303" s="8">
        <v>8</v>
      </c>
      <c r="H2303" s="94">
        <f t="shared" si="17"/>
        <v>2</v>
      </c>
      <c r="I2303" s="93"/>
      <c r="J2303" s="94"/>
      <c r="K2303" s="138"/>
    </row>
    <row r="2304" spans="1:11" x14ac:dyDescent="0.2">
      <c r="A2304" s="13" t="s">
        <v>3245</v>
      </c>
      <c r="B2304" s="74">
        <v>56</v>
      </c>
      <c r="C2304" s="86"/>
      <c r="D2304" s="37"/>
      <c r="E2304" s="87"/>
      <c r="F2304" s="93">
        <v>1</v>
      </c>
      <c r="G2304" s="8">
        <v>3</v>
      </c>
      <c r="H2304" s="94">
        <f t="shared" si="17"/>
        <v>1</v>
      </c>
      <c r="I2304" s="93"/>
      <c r="J2304" s="94"/>
      <c r="K2304" s="138"/>
    </row>
    <row r="2305" spans="1:11" x14ac:dyDescent="0.2">
      <c r="A2305" s="13" t="s">
        <v>3246</v>
      </c>
      <c r="B2305" s="74">
        <v>95</v>
      </c>
      <c r="C2305" s="86"/>
      <c r="D2305" s="37"/>
      <c r="E2305" s="87"/>
      <c r="F2305" s="93">
        <v>1</v>
      </c>
      <c r="G2305" s="8">
        <v>3</v>
      </c>
      <c r="H2305" s="94">
        <f t="shared" si="17"/>
        <v>1</v>
      </c>
      <c r="I2305" s="93"/>
      <c r="J2305" s="94"/>
      <c r="K2305" s="138"/>
    </row>
    <row r="2306" spans="1:11" x14ac:dyDescent="0.2">
      <c r="A2306" s="13" t="s">
        <v>3247</v>
      </c>
      <c r="B2306" s="74">
        <v>34</v>
      </c>
      <c r="C2306" s="86"/>
      <c r="D2306" s="37"/>
      <c r="E2306" s="87"/>
      <c r="F2306" s="93">
        <v>1</v>
      </c>
      <c r="G2306" s="8">
        <v>3</v>
      </c>
      <c r="H2306" s="94">
        <f t="shared" si="17"/>
        <v>1</v>
      </c>
      <c r="I2306" s="93"/>
      <c r="J2306" s="94"/>
      <c r="K2306" s="138"/>
    </row>
    <row r="2307" spans="1:11" x14ac:dyDescent="0.2">
      <c r="A2307" s="13" t="s">
        <v>2154</v>
      </c>
      <c r="B2307" s="74">
        <v>64</v>
      </c>
      <c r="C2307" s="86"/>
      <c r="D2307" s="37"/>
      <c r="E2307" s="87"/>
      <c r="F2307" s="93">
        <v>1</v>
      </c>
      <c r="G2307" s="8">
        <v>3</v>
      </c>
      <c r="H2307" s="94">
        <f t="shared" si="17"/>
        <v>1</v>
      </c>
      <c r="I2307" s="93"/>
      <c r="J2307" s="94"/>
      <c r="K2307" s="138"/>
    </row>
    <row r="2308" spans="1:11" x14ac:dyDescent="0.2">
      <c r="A2308" s="20" t="s">
        <v>420</v>
      </c>
      <c r="B2308" s="73">
        <v>1609</v>
      </c>
      <c r="C2308" s="85">
        <v>4</v>
      </c>
      <c r="D2308" s="32">
        <v>10</v>
      </c>
      <c r="E2308" s="84"/>
      <c r="F2308" s="91"/>
      <c r="H2308" s="94"/>
      <c r="I2308" s="91"/>
      <c r="J2308" s="84"/>
      <c r="K2308" s="111"/>
    </row>
    <row r="2309" spans="1:11" x14ac:dyDescent="0.2">
      <c r="A2309" s="13" t="s">
        <v>1368</v>
      </c>
      <c r="B2309" s="74">
        <v>80</v>
      </c>
      <c r="C2309" s="86"/>
      <c r="D2309" s="37"/>
      <c r="E2309" s="87"/>
      <c r="F2309" s="93">
        <v>1</v>
      </c>
      <c r="G2309" s="8">
        <v>3</v>
      </c>
      <c r="H2309" s="94">
        <f t="shared" si="17"/>
        <v>1</v>
      </c>
      <c r="I2309" s="93"/>
      <c r="J2309" s="94"/>
      <c r="K2309" s="138"/>
    </row>
    <row r="2310" spans="1:11" x14ac:dyDescent="0.2">
      <c r="A2310" s="13" t="s">
        <v>3248</v>
      </c>
      <c r="B2310" s="74">
        <v>10</v>
      </c>
      <c r="C2310" s="86"/>
      <c r="D2310" s="37"/>
      <c r="E2310" s="87"/>
      <c r="F2310" s="93">
        <v>1</v>
      </c>
      <c r="G2310" s="8">
        <v>3</v>
      </c>
      <c r="H2310" s="94">
        <f t="shared" si="17"/>
        <v>1</v>
      </c>
      <c r="I2310" s="93"/>
      <c r="J2310" s="94"/>
      <c r="K2310" s="138"/>
    </row>
    <row r="2311" spans="1:11" x14ac:dyDescent="0.2">
      <c r="A2311" s="13" t="s">
        <v>3249</v>
      </c>
      <c r="B2311" s="74">
        <v>236</v>
      </c>
      <c r="C2311" s="86"/>
      <c r="D2311" s="37"/>
      <c r="E2311" s="87"/>
      <c r="F2311" s="93">
        <v>3</v>
      </c>
      <c r="G2311" s="8">
        <v>8</v>
      </c>
      <c r="H2311" s="94">
        <f t="shared" si="17"/>
        <v>2</v>
      </c>
      <c r="I2311" s="93"/>
      <c r="J2311" s="94"/>
      <c r="K2311" s="138"/>
    </row>
    <row r="2312" spans="1:11" x14ac:dyDescent="0.2">
      <c r="A2312" s="13" t="s">
        <v>3250</v>
      </c>
      <c r="B2312" s="74">
        <v>538</v>
      </c>
      <c r="C2312" s="86"/>
      <c r="D2312" s="37"/>
      <c r="E2312" s="87"/>
      <c r="F2312" s="93">
        <v>3</v>
      </c>
      <c r="G2312" s="8">
        <v>8</v>
      </c>
      <c r="H2312" s="94">
        <f t="shared" si="17"/>
        <v>2</v>
      </c>
      <c r="I2312" s="93"/>
      <c r="J2312" s="94"/>
      <c r="K2312" s="138"/>
    </row>
    <row r="2313" spans="1:11" x14ac:dyDescent="0.2">
      <c r="A2313" s="13" t="s">
        <v>3218</v>
      </c>
      <c r="B2313" s="74">
        <v>83</v>
      </c>
      <c r="C2313" s="86"/>
      <c r="D2313" s="37"/>
      <c r="E2313" s="87"/>
      <c r="F2313" s="93">
        <v>1</v>
      </c>
      <c r="G2313" s="8">
        <v>3</v>
      </c>
      <c r="H2313" s="94">
        <f t="shared" si="17"/>
        <v>1</v>
      </c>
      <c r="I2313" s="93"/>
      <c r="J2313" s="94"/>
      <c r="K2313" s="138"/>
    </row>
    <row r="2314" spans="1:11" x14ac:dyDescent="0.2">
      <c r="A2314" s="13" t="s">
        <v>3251</v>
      </c>
      <c r="B2314" s="74">
        <v>63</v>
      </c>
      <c r="C2314" s="86"/>
      <c r="D2314" s="37"/>
      <c r="E2314" s="87"/>
      <c r="F2314" s="93">
        <v>1</v>
      </c>
      <c r="G2314" s="8">
        <v>3</v>
      </c>
      <c r="H2314" s="94">
        <f t="shared" si="17"/>
        <v>1</v>
      </c>
      <c r="I2314" s="93"/>
      <c r="J2314" s="94"/>
      <c r="K2314" s="138"/>
    </row>
    <row r="2315" spans="1:11" x14ac:dyDescent="0.2">
      <c r="A2315" s="13" t="s">
        <v>1793</v>
      </c>
      <c r="B2315" s="74">
        <v>101</v>
      </c>
      <c r="C2315" s="86"/>
      <c r="D2315" s="37"/>
      <c r="E2315" s="87"/>
      <c r="F2315" s="93">
        <v>1</v>
      </c>
      <c r="G2315" s="8">
        <v>3</v>
      </c>
      <c r="H2315" s="94">
        <f t="shared" si="17"/>
        <v>1</v>
      </c>
      <c r="I2315" s="93"/>
      <c r="J2315" s="94"/>
      <c r="K2315" s="138"/>
    </row>
    <row r="2316" spans="1:11" x14ac:dyDescent="0.2">
      <c r="A2316" s="13" t="s">
        <v>3252</v>
      </c>
      <c r="B2316" s="74">
        <v>133</v>
      </c>
      <c r="C2316" s="86"/>
      <c r="D2316" s="37"/>
      <c r="E2316" s="87"/>
      <c r="F2316" s="93">
        <v>1</v>
      </c>
      <c r="G2316" s="8">
        <v>3</v>
      </c>
      <c r="H2316" s="94">
        <f t="shared" si="17"/>
        <v>1</v>
      </c>
      <c r="I2316" s="93"/>
      <c r="J2316" s="94"/>
      <c r="K2316" s="138"/>
    </row>
    <row r="2317" spans="1:11" x14ac:dyDescent="0.2">
      <c r="A2317" s="13" t="s">
        <v>3253</v>
      </c>
      <c r="B2317" s="74">
        <v>53</v>
      </c>
      <c r="C2317" s="86"/>
      <c r="D2317" s="37"/>
      <c r="E2317" s="87"/>
      <c r="F2317" s="93">
        <v>1</v>
      </c>
      <c r="G2317" s="8">
        <v>3</v>
      </c>
      <c r="H2317" s="94">
        <f t="shared" si="17"/>
        <v>1</v>
      </c>
      <c r="I2317" s="93"/>
      <c r="J2317" s="94"/>
      <c r="K2317" s="138"/>
    </row>
    <row r="2318" spans="1:11" x14ac:dyDescent="0.2">
      <c r="A2318" s="13" t="s">
        <v>3254</v>
      </c>
      <c r="B2318" s="74">
        <v>75</v>
      </c>
      <c r="C2318" s="86"/>
      <c r="D2318" s="37"/>
      <c r="E2318" s="87"/>
      <c r="F2318" s="93">
        <v>1</v>
      </c>
      <c r="G2318" s="8">
        <v>3</v>
      </c>
      <c r="H2318" s="94">
        <f t="shared" si="17"/>
        <v>1</v>
      </c>
      <c r="I2318" s="93"/>
      <c r="J2318" s="94"/>
      <c r="K2318" s="138"/>
    </row>
    <row r="2319" spans="1:11" x14ac:dyDescent="0.2">
      <c r="A2319" s="13" t="s">
        <v>3255</v>
      </c>
      <c r="B2319" s="74">
        <v>37</v>
      </c>
      <c r="C2319" s="86"/>
      <c r="D2319" s="37"/>
      <c r="E2319" s="87"/>
      <c r="F2319" s="93">
        <v>1</v>
      </c>
      <c r="G2319" s="8">
        <v>3</v>
      </c>
      <c r="H2319" s="94">
        <f t="shared" si="17"/>
        <v>1</v>
      </c>
      <c r="I2319" s="93"/>
      <c r="J2319" s="94"/>
      <c r="K2319" s="138"/>
    </row>
    <row r="2320" spans="1:11" x14ac:dyDescent="0.2">
      <c r="A2320" s="13" t="s">
        <v>3256</v>
      </c>
      <c r="B2320" s="74">
        <v>30</v>
      </c>
      <c r="C2320" s="86"/>
      <c r="D2320" s="37"/>
      <c r="E2320" s="87"/>
      <c r="F2320" s="93">
        <v>1</v>
      </c>
      <c r="G2320" s="8">
        <v>3</v>
      </c>
      <c r="H2320" s="94">
        <f t="shared" si="17"/>
        <v>1</v>
      </c>
      <c r="I2320" s="93"/>
      <c r="J2320" s="94"/>
      <c r="K2320" s="138"/>
    </row>
    <row r="2321" spans="1:11" x14ac:dyDescent="0.2">
      <c r="A2321" s="13" t="s">
        <v>3257</v>
      </c>
      <c r="B2321" s="74">
        <v>27</v>
      </c>
      <c r="C2321" s="86"/>
      <c r="D2321" s="37"/>
      <c r="E2321" s="87"/>
      <c r="F2321" s="93">
        <v>1</v>
      </c>
      <c r="G2321" s="8">
        <v>3</v>
      </c>
      <c r="H2321" s="94">
        <f t="shared" si="17"/>
        <v>1</v>
      </c>
      <c r="I2321" s="93"/>
      <c r="J2321" s="94"/>
      <c r="K2321" s="138"/>
    </row>
    <row r="2322" spans="1:11" x14ac:dyDescent="0.2">
      <c r="A2322" s="13" t="s">
        <v>3258</v>
      </c>
      <c r="B2322" s="74">
        <v>44</v>
      </c>
      <c r="C2322" s="86"/>
      <c r="D2322" s="37"/>
      <c r="E2322" s="87"/>
      <c r="F2322" s="93">
        <v>1</v>
      </c>
      <c r="G2322" s="8">
        <v>3</v>
      </c>
      <c r="H2322" s="94">
        <f t="shared" si="17"/>
        <v>1</v>
      </c>
      <c r="I2322" s="93"/>
      <c r="J2322" s="94"/>
      <c r="K2322" s="138"/>
    </row>
    <row r="2323" spans="1:11" x14ac:dyDescent="0.2">
      <c r="A2323" s="13" t="s">
        <v>3259</v>
      </c>
      <c r="B2323" s="74">
        <v>33</v>
      </c>
      <c r="C2323" s="86"/>
      <c r="D2323" s="37"/>
      <c r="E2323" s="87"/>
      <c r="F2323" s="93">
        <v>1</v>
      </c>
      <c r="G2323" s="8">
        <v>3</v>
      </c>
      <c r="H2323" s="94">
        <f t="shared" si="17"/>
        <v>1</v>
      </c>
      <c r="I2323" s="93"/>
      <c r="J2323" s="94"/>
      <c r="K2323" s="138"/>
    </row>
    <row r="2324" spans="1:11" x14ac:dyDescent="0.2">
      <c r="A2324" s="13" t="s">
        <v>2807</v>
      </c>
      <c r="B2324" s="74">
        <v>12</v>
      </c>
      <c r="C2324" s="86"/>
      <c r="D2324" s="37"/>
      <c r="E2324" s="87"/>
      <c r="F2324" s="93">
        <v>1</v>
      </c>
      <c r="G2324" s="8">
        <v>3</v>
      </c>
      <c r="H2324" s="94">
        <f t="shared" si="17"/>
        <v>1</v>
      </c>
      <c r="I2324" s="93"/>
      <c r="J2324" s="94"/>
      <c r="K2324" s="138"/>
    </row>
    <row r="2325" spans="1:11" x14ac:dyDescent="0.2">
      <c r="A2325" s="13" t="s">
        <v>2767</v>
      </c>
      <c r="B2325" s="74">
        <v>54</v>
      </c>
      <c r="C2325" s="86"/>
      <c r="D2325" s="37"/>
      <c r="E2325" s="87"/>
      <c r="F2325" s="93">
        <v>1</v>
      </c>
      <c r="G2325" s="8">
        <v>3</v>
      </c>
      <c r="H2325" s="94">
        <f t="shared" si="17"/>
        <v>1</v>
      </c>
      <c r="I2325" s="93"/>
      <c r="J2325" s="94"/>
      <c r="K2325" s="138"/>
    </row>
    <row r="2326" spans="1:11" x14ac:dyDescent="0.2">
      <c r="A2326" s="20" t="s">
        <v>67</v>
      </c>
      <c r="B2326" s="73">
        <v>1534</v>
      </c>
      <c r="C2326" s="85">
        <v>4</v>
      </c>
      <c r="D2326" s="32">
        <v>10</v>
      </c>
      <c r="E2326" s="84"/>
      <c r="F2326" s="91"/>
      <c r="H2326" s="94"/>
      <c r="I2326" s="91"/>
      <c r="J2326" s="84"/>
      <c r="K2326" s="111"/>
    </row>
    <row r="2327" spans="1:11" x14ac:dyDescent="0.2">
      <c r="A2327" s="13" t="s">
        <v>3260</v>
      </c>
      <c r="B2327" s="74">
        <v>130</v>
      </c>
      <c r="C2327" s="86"/>
      <c r="D2327" s="37"/>
      <c r="E2327" s="87"/>
      <c r="F2327" s="93">
        <v>1</v>
      </c>
      <c r="G2327" s="8">
        <v>3</v>
      </c>
      <c r="H2327" s="94">
        <f t="shared" si="17"/>
        <v>1</v>
      </c>
      <c r="I2327" s="93"/>
      <c r="J2327" s="94"/>
      <c r="K2327" s="138"/>
    </row>
    <row r="2328" spans="1:11" x14ac:dyDescent="0.2">
      <c r="A2328" s="13" t="s">
        <v>2535</v>
      </c>
      <c r="B2328" s="74">
        <v>106</v>
      </c>
      <c r="C2328" s="86"/>
      <c r="D2328" s="37"/>
      <c r="E2328" s="87"/>
      <c r="F2328" s="93">
        <v>1</v>
      </c>
      <c r="G2328" s="8">
        <v>3</v>
      </c>
      <c r="H2328" s="94">
        <f t="shared" ref="H2328:H2391" si="18">IF(F2328=1,1,2)</f>
        <v>1</v>
      </c>
      <c r="I2328" s="93"/>
      <c r="J2328" s="94"/>
      <c r="K2328" s="138"/>
    </row>
    <row r="2329" spans="1:11" x14ac:dyDescent="0.2">
      <c r="A2329" s="13" t="s">
        <v>3261</v>
      </c>
      <c r="B2329" s="74">
        <v>426</v>
      </c>
      <c r="C2329" s="86"/>
      <c r="D2329" s="37"/>
      <c r="E2329" s="87"/>
      <c r="F2329" s="93">
        <v>3</v>
      </c>
      <c r="G2329" s="8">
        <v>8</v>
      </c>
      <c r="H2329" s="94">
        <f t="shared" si="18"/>
        <v>2</v>
      </c>
      <c r="I2329" s="93"/>
      <c r="J2329" s="94"/>
      <c r="K2329" s="138"/>
    </row>
    <row r="2330" spans="1:11" x14ac:dyDescent="0.2">
      <c r="A2330" s="13" t="s">
        <v>3262</v>
      </c>
      <c r="B2330" s="74">
        <v>553</v>
      </c>
      <c r="C2330" s="86"/>
      <c r="D2330" s="37"/>
      <c r="E2330" s="87"/>
      <c r="F2330" s="93">
        <v>3</v>
      </c>
      <c r="G2330" s="8">
        <v>8</v>
      </c>
      <c r="H2330" s="94">
        <f t="shared" si="18"/>
        <v>2</v>
      </c>
      <c r="I2330" s="93"/>
      <c r="J2330" s="94"/>
      <c r="K2330" s="138"/>
    </row>
    <row r="2331" spans="1:11" x14ac:dyDescent="0.2">
      <c r="A2331" s="13" t="s">
        <v>3263</v>
      </c>
      <c r="B2331" s="74">
        <v>92</v>
      </c>
      <c r="C2331" s="86"/>
      <c r="D2331" s="37"/>
      <c r="E2331" s="87"/>
      <c r="F2331" s="93">
        <v>1</v>
      </c>
      <c r="G2331" s="8">
        <v>3</v>
      </c>
      <c r="H2331" s="94">
        <f t="shared" si="18"/>
        <v>1</v>
      </c>
      <c r="I2331" s="93"/>
      <c r="J2331" s="94"/>
      <c r="K2331" s="138"/>
    </row>
    <row r="2332" spans="1:11" x14ac:dyDescent="0.2">
      <c r="A2332" s="13" t="s">
        <v>2299</v>
      </c>
      <c r="B2332" s="74">
        <v>19</v>
      </c>
      <c r="C2332" s="86"/>
      <c r="D2332" s="37"/>
      <c r="E2332" s="87"/>
      <c r="F2332" s="93">
        <v>1</v>
      </c>
      <c r="G2332" s="8">
        <v>3</v>
      </c>
      <c r="H2332" s="94">
        <f t="shared" si="18"/>
        <v>1</v>
      </c>
      <c r="I2332" s="93"/>
      <c r="J2332" s="94"/>
      <c r="K2332" s="138"/>
    </row>
    <row r="2333" spans="1:11" x14ac:dyDescent="0.2">
      <c r="A2333" s="13" t="s">
        <v>3264</v>
      </c>
      <c r="B2333" s="74">
        <v>94</v>
      </c>
      <c r="C2333" s="86"/>
      <c r="D2333" s="37"/>
      <c r="E2333" s="87"/>
      <c r="F2333" s="93">
        <v>1</v>
      </c>
      <c r="G2333" s="8">
        <v>3</v>
      </c>
      <c r="H2333" s="94">
        <f t="shared" si="18"/>
        <v>1</v>
      </c>
      <c r="I2333" s="93"/>
      <c r="J2333" s="94"/>
      <c r="K2333" s="138"/>
    </row>
    <row r="2334" spans="1:11" x14ac:dyDescent="0.2">
      <c r="A2334" s="13" t="s">
        <v>3265</v>
      </c>
      <c r="B2334" s="74">
        <v>114</v>
      </c>
      <c r="C2334" s="86"/>
      <c r="D2334" s="37"/>
      <c r="E2334" s="87"/>
      <c r="F2334" s="93">
        <v>1</v>
      </c>
      <c r="G2334" s="8">
        <v>3</v>
      </c>
      <c r="H2334" s="94">
        <f t="shared" si="18"/>
        <v>1</v>
      </c>
      <c r="I2334" s="93"/>
      <c r="J2334" s="94"/>
      <c r="K2334" s="138"/>
    </row>
    <row r="2335" spans="1:11" x14ac:dyDescent="0.2">
      <c r="A2335" s="20" t="s">
        <v>326</v>
      </c>
      <c r="B2335" s="73">
        <v>119</v>
      </c>
      <c r="C2335" s="85">
        <v>1</v>
      </c>
      <c r="D2335" s="32">
        <v>3</v>
      </c>
      <c r="E2335" s="84"/>
      <c r="F2335" s="91"/>
      <c r="H2335" s="94"/>
      <c r="I2335" s="91"/>
      <c r="J2335" s="84"/>
      <c r="K2335" s="111"/>
    </row>
    <row r="2336" spans="1:11" x14ac:dyDescent="0.2">
      <c r="A2336" s="13" t="s">
        <v>3266</v>
      </c>
      <c r="B2336" s="74">
        <v>55</v>
      </c>
      <c r="C2336" s="86"/>
      <c r="D2336" s="37"/>
      <c r="E2336" s="87"/>
      <c r="F2336" s="93">
        <v>1</v>
      </c>
      <c r="G2336" s="8">
        <v>3</v>
      </c>
      <c r="H2336" s="94">
        <f t="shared" si="18"/>
        <v>1</v>
      </c>
      <c r="I2336" s="93"/>
      <c r="J2336" s="94"/>
      <c r="K2336" s="138"/>
    </row>
    <row r="2337" spans="1:11" x14ac:dyDescent="0.2">
      <c r="A2337" s="13" t="s">
        <v>3267</v>
      </c>
      <c r="B2337" s="74">
        <v>64</v>
      </c>
      <c r="C2337" s="86"/>
      <c r="D2337" s="37"/>
      <c r="E2337" s="87"/>
      <c r="F2337" s="93">
        <v>1</v>
      </c>
      <c r="G2337" s="8">
        <v>3</v>
      </c>
      <c r="H2337" s="94">
        <f t="shared" si="18"/>
        <v>1</v>
      </c>
      <c r="I2337" s="93"/>
      <c r="J2337" s="94"/>
      <c r="K2337" s="138"/>
    </row>
    <row r="2338" spans="1:11" x14ac:dyDescent="0.2">
      <c r="A2338" s="20" t="s">
        <v>510</v>
      </c>
      <c r="B2338" s="73">
        <v>549</v>
      </c>
      <c r="C2338" s="85">
        <v>2</v>
      </c>
      <c r="D2338" s="32">
        <v>5</v>
      </c>
      <c r="E2338" s="84"/>
      <c r="F2338" s="91"/>
      <c r="H2338" s="94"/>
      <c r="I2338" s="91"/>
      <c r="J2338" s="84"/>
      <c r="K2338" s="111"/>
    </row>
    <row r="2339" spans="1:11" x14ac:dyDescent="0.2">
      <c r="A2339" s="13" t="s">
        <v>3268</v>
      </c>
      <c r="B2339" s="74">
        <v>39</v>
      </c>
      <c r="C2339" s="86"/>
      <c r="D2339" s="37"/>
      <c r="E2339" s="87"/>
      <c r="F2339" s="93">
        <v>1</v>
      </c>
      <c r="G2339" s="8">
        <v>3</v>
      </c>
      <c r="H2339" s="94">
        <f t="shared" si="18"/>
        <v>1</v>
      </c>
      <c r="I2339" s="93"/>
      <c r="J2339" s="94"/>
      <c r="K2339" s="138"/>
    </row>
    <row r="2340" spans="1:11" x14ac:dyDescent="0.2">
      <c r="A2340" s="13" t="s">
        <v>3269</v>
      </c>
      <c r="B2340" s="74">
        <v>27</v>
      </c>
      <c r="C2340" s="86"/>
      <c r="D2340" s="37"/>
      <c r="E2340" s="87"/>
      <c r="F2340" s="93">
        <v>1</v>
      </c>
      <c r="G2340" s="8">
        <v>3</v>
      </c>
      <c r="H2340" s="94">
        <f t="shared" si="18"/>
        <v>1</v>
      </c>
      <c r="I2340" s="93"/>
      <c r="J2340" s="94"/>
      <c r="K2340" s="138"/>
    </row>
    <row r="2341" spans="1:11" x14ac:dyDescent="0.2">
      <c r="A2341" s="13" t="s">
        <v>3270</v>
      </c>
      <c r="B2341" s="74">
        <v>441</v>
      </c>
      <c r="C2341" s="86"/>
      <c r="D2341" s="37"/>
      <c r="E2341" s="87"/>
      <c r="F2341" s="93">
        <v>3</v>
      </c>
      <c r="G2341" s="8">
        <v>8</v>
      </c>
      <c r="H2341" s="94">
        <f t="shared" si="18"/>
        <v>2</v>
      </c>
      <c r="I2341" s="93"/>
      <c r="J2341" s="94"/>
      <c r="K2341" s="138"/>
    </row>
    <row r="2342" spans="1:11" x14ac:dyDescent="0.2">
      <c r="A2342" s="13" t="s">
        <v>3271</v>
      </c>
      <c r="B2342" s="74">
        <v>42</v>
      </c>
      <c r="C2342" s="86"/>
      <c r="D2342" s="37"/>
      <c r="E2342" s="87"/>
      <c r="F2342" s="93">
        <v>1</v>
      </c>
      <c r="G2342" s="8">
        <v>3</v>
      </c>
      <c r="H2342" s="94">
        <f t="shared" si="18"/>
        <v>1</v>
      </c>
      <c r="I2342" s="93"/>
      <c r="J2342" s="94"/>
      <c r="K2342" s="138"/>
    </row>
    <row r="2343" spans="1:11" x14ac:dyDescent="0.2">
      <c r="A2343" s="11" t="s">
        <v>886</v>
      </c>
      <c r="B2343" s="72">
        <v>54682</v>
      </c>
      <c r="C2343" s="81"/>
      <c r="D2343" s="37"/>
      <c r="E2343" s="87"/>
      <c r="F2343" s="92"/>
      <c r="H2343" s="94"/>
      <c r="I2343" s="92"/>
      <c r="J2343" s="82"/>
      <c r="K2343" s="137"/>
    </row>
    <row r="2344" spans="1:11" x14ac:dyDescent="0.2">
      <c r="A2344" s="22" t="s">
        <v>506</v>
      </c>
      <c r="B2344" s="73">
        <v>13079</v>
      </c>
      <c r="C2344" s="85">
        <v>25</v>
      </c>
      <c r="D2344" s="36">
        <f>SUM(D2345:D2360)</f>
        <v>64</v>
      </c>
      <c r="E2344" s="88">
        <v>4</v>
      </c>
      <c r="F2344" s="91">
        <f>SUM(F2346:F2370)</f>
        <v>54</v>
      </c>
      <c r="G2344" s="24">
        <f>SUM(G2346:G2370)</f>
        <v>146</v>
      </c>
      <c r="H2344" s="94"/>
      <c r="I2344" s="99">
        <f>(C2344+F2344+1-F2346-F2348-F2353-F2356-F2364-F2366-F2370)*0.4</f>
        <v>29.200000000000003</v>
      </c>
      <c r="J2344" s="99">
        <f>(D2344+G2344+1-G2346-G2348-G2353-G2356-G2364-G2366-G2370)*0.4</f>
        <v>76</v>
      </c>
      <c r="K2344" s="115">
        <f>22*0.6</f>
        <v>13.2</v>
      </c>
    </row>
    <row r="2345" spans="1:11" x14ac:dyDescent="0.2">
      <c r="A2345" s="20" t="s">
        <v>507</v>
      </c>
      <c r="B2345" s="73">
        <v>697</v>
      </c>
      <c r="C2345" s="85">
        <v>1</v>
      </c>
      <c r="D2345" s="32">
        <v>3</v>
      </c>
      <c r="E2345" s="84"/>
      <c r="F2345" s="91"/>
      <c r="H2345" s="94"/>
      <c r="I2345" s="91"/>
      <c r="J2345" s="84"/>
      <c r="K2345" s="111"/>
    </row>
    <row r="2346" spans="1:11" x14ac:dyDescent="0.2">
      <c r="A2346" s="13" t="s">
        <v>3272</v>
      </c>
      <c r="B2346" s="74">
        <v>71</v>
      </c>
      <c r="C2346" s="86"/>
      <c r="D2346" s="37"/>
      <c r="E2346" s="87"/>
      <c r="F2346" s="93">
        <v>1</v>
      </c>
      <c r="G2346" s="8">
        <v>3</v>
      </c>
      <c r="H2346" s="94">
        <f t="shared" si="18"/>
        <v>1</v>
      </c>
      <c r="I2346" s="93"/>
      <c r="J2346" s="94"/>
      <c r="K2346" s="138"/>
    </row>
    <row r="2347" spans="1:11" x14ac:dyDescent="0.2">
      <c r="A2347" s="13" t="s">
        <v>3273</v>
      </c>
      <c r="B2347" s="74">
        <v>522</v>
      </c>
      <c r="C2347" s="86"/>
      <c r="D2347" s="37"/>
      <c r="E2347" s="87"/>
      <c r="F2347" s="93">
        <v>3</v>
      </c>
      <c r="G2347" s="8">
        <v>8</v>
      </c>
      <c r="H2347" s="94">
        <f t="shared" si="18"/>
        <v>2</v>
      </c>
      <c r="I2347" s="93"/>
      <c r="J2347" s="94"/>
      <c r="K2347" s="138"/>
    </row>
    <row r="2348" spans="1:11" x14ac:dyDescent="0.2">
      <c r="A2348" s="13" t="s">
        <v>3274</v>
      </c>
      <c r="B2348" s="74">
        <v>104</v>
      </c>
      <c r="C2348" s="86"/>
      <c r="D2348" s="37"/>
      <c r="E2348" s="87"/>
      <c r="F2348" s="93">
        <v>1</v>
      </c>
      <c r="G2348" s="8">
        <v>3</v>
      </c>
      <c r="H2348" s="94">
        <f t="shared" si="18"/>
        <v>1</v>
      </c>
      <c r="I2348" s="93"/>
      <c r="J2348" s="94"/>
      <c r="K2348" s="138"/>
    </row>
    <row r="2349" spans="1:11" x14ac:dyDescent="0.2">
      <c r="A2349" s="20" t="s">
        <v>34</v>
      </c>
      <c r="B2349" s="73">
        <v>3341</v>
      </c>
      <c r="C2349" s="85">
        <v>7</v>
      </c>
      <c r="D2349" s="32">
        <v>18</v>
      </c>
      <c r="E2349" s="84"/>
      <c r="F2349" s="91"/>
      <c r="H2349" s="94"/>
      <c r="I2349" s="91"/>
      <c r="J2349" s="84"/>
      <c r="K2349" s="111"/>
    </row>
    <row r="2350" spans="1:11" x14ac:dyDescent="0.2">
      <c r="A2350" s="13" t="s">
        <v>3275</v>
      </c>
      <c r="B2350" s="74">
        <v>255</v>
      </c>
      <c r="C2350" s="86"/>
      <c r="D2350" s="37"/>
      <c r="E2350" s="87"/>
      <c r="F2350" s="93">
        <v>3</v>
      </c>
      <c r="G2350" s="8">
        <v>8</v>
      </c>
      <c r="H2350" s="94">
        <f t="shared" si="18"/>
        <v>2</v>
      </c>
      <c r="I2350" s="93"/>
      <c r="J2350" s="94"/>
      <c r="K2350" s="138"/>
    </row>
    <row r="2351" spans="1:11" x14ac:dyDescent="0.2">
      <c r="A2351" s="13" t="s">
        <v>3276</v>
      </c>
      <c r="B2351" s="74">
        <v>238</v>
      </c>
      <c r="C2351" s="86"/>
      <c r="D2351" s="37"/>
      <c r="E2351" s="87"/>
      <c r="F2351" s="93">
        <v>3</v>
      </c>
      <c r="G2351" s="8">
        <v>8</v>
      </c>
      <c r="H2351" s="94">
        <f t="shared" si="18"/>
        <v>2</v>
      </c>
      <c r="I2351" s="93"/>
      <c r="J2351" s="94"/>
      <c r="K2351" s="138"/>
    </row>
    <row r="2352" spans="1:11" x14ac:dyDescent="0.2">
      <c r="A2352" s="13" t="s">
        <v>3277</v>
      </c>
      <c r="B2352" s="74">
        <v>1257</v>
      </c>
      <c r="C2352" s="86"/>
      <c r="D2352" s="37"/>
      <c r="E2352" s="87"/>
      <c r="F2352" s="93">
        <v>3</v>
      </c>
      <c r="G2352" s="8">
        <v>8</v>
      </c>
      <c r="H2352" s="94">
        <f t="shared" si="18"/>
        <v>2</v>
      </c>
      <c r="I2352" s="93"/>
      <c r="J2352" s="94"/>
      <c r="K2352" s="138"/>
    </row>
    <row r="2353" spans="1:11" x14ac:dyDescent="0.2">
      <c r="A2353" s="13" t="s">
        <v>3278</v>
      </c>
      <c r="B2353" s="74">
        <v>159</v>
      </c>
      <c r="C2353" s="86"/>
      <c r="D2353" s="37"/>
      <c r="E2353" s="87"/>
      <c r="F2353" s="93">
        <v>1</v>
      </c>
      <c r="G2353" s="8">
        <v>3</v>
      </c>
      <c r="H2353" s="94">
        <f t="shared" si="18"/>
        <v>1</v>
      </c>
      <c r="I2353" s="93"/>
      <c r="J2353" s="94"/>
      <c r="K2353" s="138"/>
    </row>
    <row r="2354" spans="1:11" x14ac:dyDescent="0.2">
      <c r="A2354" s="13" t="s">
        <v>3279</v>
      </c>
      <c r="B2354" s="74">
        <v>324</v>
      </c>
      <c r="C2354" s="86"/>
      <c r="D2354" s="37"/>
      <c r="E2354" s="87"/>
      <c r="F2354" s="93">
        <v>3</v>
      </c>
      <c r="G2354" s="8">
        <v>8</v>
      </c>
      <c r="H2354" s="94">
        <f t="shared" si="18"/>
        <v>2</v>
      </c>
      <c r="I2354" s="93"/>
      <c r="J2354" s="94"/>
      <c r="K2354" s="138"/>
    </row>
    <row r="2355" spans="1:11" x14ac:dyDescent="0.2">
      <c r="A2355" s="13" t="s">
        <v>3280</v>
      </c>
      <c r="B2355" s="74">
        <v>332</v>
      </c>
      <c r="C2355" s="86"/>
      <c r="D2355" s="37"/>
      <c r="E2355" s="87"/>
      <c r="F2355" s="93">
        <v>3</v>
      </c>
      <c r="G2355" s="8">
        <v>8</v>
      </c>
      <c r="H2355" s="94">
        <f t="shared" si="18"/>
        <v>2</v>
      </c>
      <c r="I2355" s="93"/>
      <c r="J2355" s="94"/>
      <c r="K2355" s="138"/>
    </row>
    <row r="2356" spans="1:11" x14ac:dyDescent="0.2">
      <c r="A2356" s="13" t="s">
        <v>3281</v>
      </c>
      <c r="B2356" s="74">
        <v>162</v>
      </c>
      <c r="C2356" s="86"/>
      <c r="D2356" s="37"/>
      <c r="E2356" s="87"/>
      <c r="F2356" s="93">
        <v>1</v>
      </c>
      <c r="G2356" s="8">
        <v>3</v>
      </c>
      <c r="H2356" s="94">
        <f t="shared" si="18"/>
        <v>1</v>
      </c>
      <c r="I2356" s="93"/>
      <c r="J2356" s="94"/>
      <c r="K2356" s="138"/>
    </row>
    <row r="2357" spans="1:11" x14ac:dyDescent="0.2">
      <c r="A2357" s="13" t="s">
        <v>3282</v>
      </c>
      <c r="B2357" s="74">
        <v>614</v>
      </c>
      <c r="C2357" s="86"/>
      <c r="D2357" s="37"/>
      <c r="E2357" s="87"/>
      <c r="F2357" s="93">
        <v>3</v>
      </c>
      <c r="G2357" s="8">
        <v>8</v>
      </c>
      <c r="H2357" s="94">
        <f t="shared" si="18"/>
        <v>2</v>
      </c>
      <c r="I2357" s="93"/>
      <c r="J2357" s="94"/>
      <c r="K2357" s="138"/>
    </row>
    <row r="2358" spans="1:11" x14ac:dyDescent="0.2">
      <c r="A2358" s="20" t="s">
        <v>453</v>
      </c>
      <c r="B2358" s="73">
        <v>716</v>
      </c>
      <c r="C2358" s="85">
        <v>1</v>
      </c>
      <c r="D2358" s="32">
        <v>3</v>
      </c>
      <c r="E2358" s="84"/>
      <c r="F2358" s="91"/>
      <c r="H2358" s="94"/>
      <c r="I2358" s="91"/>
      <c r="J2358" s="84"/>
      <c r="K2358" s="111"/>
    </row>
    <row r="2359" spans="1:11" x14ac:dyDescent="0.2">
      <c r="A2359" s="13" t="s">
        <v>2291</v>
      </c>
      <c r="B2359" s="74">
        <v>716</v>
      </c>
      <c r="C2359" s="86"/>
      <c r="D2359" s="37"/>
      <c r="E2359" s="87"/>
      <c r="F2359" s="93">
        <v>3</v>
      </c>
      <c r="G2359" s="8">
        <v>8</v>
      </c>
      <c r="H2359" s="94">
        <f t="shared" si="18"/>
        <v>2</v>
      </c>
      <c r="I2359" s="93"/>
      <c r="J2359" s="94"/>
      <c r="K2359" s="138"/>
    </row>
    <row r="2360" spans="1:11" x14ac:dyDescent="0.2">
      <c r="A2360" s="20" t="s">
        <v>284</v>
      </c>
      <c r="B2360" s="73">
        <v>8325</v>
      </c>
      <c r="C2360" s="85">
        <v>16</v>
      </c>
      <c r="D2360" s="32">
        <v>40</v>
      </c>
      <c r="E2360" s="84"/>
      <c r="F2360" s="91"/>
      <c r="H2360" s="94"/>
      <c r="I2360" s="91"/>
      <c r="J2360" s="84"/>
      <c r="K2360" s="111"/>
    </row>
    <row r="2361" spans="1:11" x14ac:dyDescent="0.2">
      <c r="A2361" s="13" t="s">
        <v>3283</v>
      </c>
      <c r="B2361" s="74">
        <v>5207</v>
      </c>
      <c r="C2361" s="86"/>
      <c r="D2361" s="37"/>
      <c r="E2361" s="87"/>
      <c r="F2361" s="93">
        <v>5</v>
      </c>
      <c r="G2361" s="8">
        <v>13</v>
      </c>
      <c r="H2361" s="94">
        <f t="shared" si="18"/>
        <v>2</v>
      </c>
      <c r="I2361" s="93"/>
      <c r="J2361" s="94"/>
      <c r="K2361" s="138"/>
    </row>
    <row r="2362" spans="1:11" x14ac:dyDescent="0.2">
      <c r="A2362" s="13" t="s">
        <v>2016</v>
      </c>
      <c r="B2362" s="74">
        <v>499</v>
      </c>
      <c r="C2362" s="86"/>
      <c r="D2362" s="37"/>
      <c r="E2362" s="87"/>
      <c r="F2362" s="93">
        <v>3</v>
      </c>
      <c r="G2362" s="8">
        <v>8</v>
      </c>
      <c r="H2362" s="94">
        <f t="shared" si="18"/>
        <v>2</v>
      </c>
      <c r="I2362" s="93"/>
      <c r="J2362" s="94"/>
      <c r="K2362" s="138"/>
    </row>
    <row r="2363" spans="1:11" x14ac:dyDescent="0.2">
      <c r="A2363" s="13" t="s">
        <v>3284</v>
      </c>
      <c r="B2363" s="74">
        <v>282</v>
      </c>
      <c r="C2363" s="86"/>
      <c r="D2363" s="37"/>
      <c r="E2363" s="87"/>
      <c r="F2363" s="93">
        <v>3</v>
      </c>
      <c r="G2363" s="8">
        <v>8</v>
      </c>
      <c r="H2363" s="94">
        <f t="shared" si="18"/>
        <v>2</v>
      </c>
      <c r="I2363" s="93"/>
      <c r="J2363" s="94"/>
      <c r="K2363" s="138"/>
    </row>
    <row r="2364" spans="1:11" x14ac:dyDescent="0.2">
      <c r="A2364" s="13" t="s">
        <v>3285</v>
      </c>
      <c r="B2364" s="74">
        <v>185</v>
      </c>
      <c r="C2364" s="86"/>
      <c r="D2364" s="37"/>
      <c r="E2364" s="87"/>
      <c r="F2364" s="93">
        <v>1</v>
      </c>
      <c r="G2364" s="8">
        <v>3</v>
      </c>
      <c r="H2364" s="94">
        <f t="shared" si="18"/>
        <v>1</v>
      </c>
      <c r="I2364" s="93"/>
      <c r="J2364" s="94"/>
      <c r="K2364" s="138"/>
    </row>
    <row r="2365" spans="1:11" x14ac:dyDescent="0.2">
      <c r="A2365" s="13" t="s">
        <v>3286</v>
      </c>
      <c r="B2365" s="74">
        <v>351</v>
      </c>
      <c r="C2365" s="86"/>
      <c r="D2365" s="37"/>
      <c r="E2365" s="87"/>
      <c r="F2365" s="93">
        <v>3</v>
      </c>
      <c r="G2365" s="8">
        <v>8</v>
      </c>
      <c r="H2365" s="94">
        <f t="shared" si="18"/>
        <v>2</v>
      </c>
      <c r="I2365" s="93"/>
      <c r="J2365" s="94"/>
      <c r="K2365" s="138"/>
    </row>
    <row r="2366" spans="1:11" x14ac:dyDescent="0.2">
      <c r="A2366" s="13" t="s">
        <v>2625</v>
      </c>
      <c r="B2366" s="74">
        <v>168</v>
      </c>
      <c r="C2366" s="86"/>
      <c r="D2366" s="37"/>
      <c r="E2366" s="87"/>
      <c r="F2366" s="93">
        <v>1</v>
      </c>
      <c r="G2366" s="8">
        <v>3</v>
      </c>
      <c r="H2366" s="94">
        <f t="shared" si="18"/>
        <v>1</v>
      </c>
      <c r="I2366" s="93"/>
      <c r="J2366" s="94"/>
      <c r="K2366" s="138"/>
    </row>
    <row r="2367" spans="1:11" x14ac:dyDescent="0.2">
      <c r="A2367" s="13" t="s">
        <v>3287</v>
      </c>
      <c r="B2367" s="74">
        <v>881</v>
      </c>
      <c r="C2367" s="86"/>
      <c r="D2367" s="37"/>
      <c r="E2367" s="87"/>
      <c r="F2367" s="93">
        <v>3</v>
      </c>
      <c r="G2367" s="8">
        <v>8</v>
      </c>
      <c r="H2367" s="94">
        <f t="shared" si="18"/>
        <v>2</v>
      </c>
      <c r="I2367" s="93"/>
      <c r="J2367" s="94"/>
      <c r="K2367" s="138"/>
    </row>
    <row r="2368" spans="1:11" x14ac:dyDescent="0.2">
      <c r="A2368" s="13" t="s">
        <v>1784</v>
      </c>
      <c r="B2368" s="74">
        <v>316</v>
      </c>
      <c r="C2368" s="86"/>
      <c r="D2368" s="37"/>
      <c r="E2368" s="87"/>
      <c r="F2368" s="93">
        <v>3</v>
      </c>
      <c r="G2368" s="8">
        <v>8</v>
      </c>
      <c r="H2368" s="94">
        <f t="shared" si="18"/>
        <v>2</v>
      </c>
      <c r="I2368" s="93"/>
      <c r="J2368" s="94"/>
      <c r="K2368" s="138"/>
    </row>
    <row r="2369" spans="1:11" x14ac:dyDescent="0.2">
      <c r="A2369" s="13" t="s">
        <v>2891</v>
      </c>
      <c r="B2369" s="74">
        <v>308</v>
      </c>
      <c r="C2369" s="86"/>
      <c r="D2369" s="37"/>
      <c r="E2369" s="87"/>
      <c r="F2369" s="93">
        <v>3</v>
      </c>
      <c r="G2369" s="8">
        <v>8</v>
      </c>
      <c r="H2369" s="94">
        <f t="shared" si="18"/>
        <v>2</v>
      </c>
      <c r="I2369" s="93"/>
      <c r="J2369" s="94"/>
      <c r="K2369" s="138"/>
    </row>
    <row r="2370" spans="1:11" x14ac:dyDescent="0.2">
      <c r="A2370" s="13" t="s">
        <v>3288</v>
      </c>
      <c r="B2370" s="74">
        <v>128</v>
      </c>
      <c r="C2370" s="86"/>
      <c r="D2370" s="37"/>
      <c r="E2370" s="87"/>
      <c r="F2370" s="93">
        <v>1</v>
      </c>
      <c r="G2370" s="8">
        <v>3</v>
      </c>
      <c r="H2370" s="94">
        <f t="shared" si="18"/>
        <v>1</v>
      </c>
      <c r="I2370" s="93"/>
      <c r="J2370" s="94"/>
      <c r="K2370" s="138"/>
    </row>
    <row r="2371" spans="1:11" ht="31.5" x14ac:dyDescent="0.2">
      <c r="A2371" s="22" t="s">
        <v>989</v>
      </c>
      <c r="B2371" s="73">
        <v>10762</v>
      </c>
      <c r="C2371" s="85">
        <v>25</v>
      </c>
      <c r="D2371" s="36">
        <f>SUM(D2372:D2377)</f>
        <v>63</v>
      </c>
      <c r="E2371" s="88">
        <v>4</v>
      </c>
      <c r="F2371" s="91">
        <f>SUM(F2373:F2398)</f>
        <v>63</v>
      </c>
      <c r="G2371" s="24">
        <f>SUM(G2373:G2398)</f>
        <v>170</v>
      </c>
      <c r="H2371" s="94"/>
      <c r="I2371" s="99">
        <f>(C2371+F2371+1-F2376-F2379-F2381-F2384-F2389-F2391-F2397-F2398)*0.4</f>
        <v>32.4</v>
      </c>
      <c r="J2371" s="99">
        <f>(D2371+G2371+1-G2376-G2379-G2381-G2384-G2389-G2391-G2397-G2398)*0.4</f>
        <v>84</v>
      </c>
      <c r="K2371" s="115">
        <f>25*0.6</f>
        <v>15</v>
      </c>
    </row>
    <row r="2372" spans="1:11" x14ac:dyDescent="0.2">
      <c r="A2372" s="20" t="s">
        <v>990</v>
      </c>
      <c r="B2372" s="73">
        <v>3819</v>
      </c>
      <c r="C2372" s="85">
        <v>9</v>
      </c>
      <c r="D2372" s="32">
        <v>23</v>
      </c>
      <c r="E2372" s="84"/>
      <c r="F2372" s="91"/>
      <c r="H2372" s="94"/>
      <c r="I2372" s="91"/>
      <c r="J2372" s="84"/>
      <c r="K2372" s="111"/>
    </row>
    <row r="2373" spans="1:11" x14ac:dyDescent="0.2">
      <c r="A2373" s="13" t="s">
        <v>3289</v>
      </c>
      <c r="B2373" s="74">
        <v>2489</v>
      </c>
      <c r="C2373" s="86"/>
      <c r="D2373" s="37"/>
      <c r="E2373" s="87"/>
      <c r="F2373" s="93">
        <v>5</v>
      </c>
      <c r="G2373" s="8">
        <v>13</v>
      </c>
      <c r="H2373" s="94">
        <f t="shared" si="18"/>
        <v>2</v>
      </c>
      <c r="I2373" s="93"/>
      <c r="J2373" s="94"/>
      <c r="K2373" s="138"/>
    </row>
    <row r="2374" spans="1:11" x14ac:dyDescent="0.2">
      <c r="A2374" s="13" t="s">
        <v>3290</v>
      </c>
      <c r="B2374" s="74">
        <v>622</v>
      </c>
      <c r="C2374" s="86"/>
      <c r="D2374" s="37"/>
      <c r="E2374" s="87"/>
      <c r="F2374" s="93">
        <v>3</v>
      </c>
      <c r="G2374" s="8">
        <v>8</v>
      </c>
      <c r="H2374" s="94">
        <f t="shared" si="18"/>
        <v>2</v>
      </c>
      <c r="I2374" s="93"/>
      <c r="J2374" s="94"/>
      <c r="K2374" s="138"/>
    </row>
    <row r="2375" spans="1:11" x14ac:dyDescent="0.2">
      <c r="A2375" s="13" t="s">
        <v>2688</v>
      </c>
      <c r="B2375" s="74">
        <v>673</v>
      </c>
      <c r="C2375" s="86"/>
      <c r="D2375" s="37"/>
      <c r="E2375" s="87"/>
      <c r="F2375" s="93">
        <v>3</v>
      </c>
      <c r="G2375" s="8">
        <v>8</v>
      </c>
      <c r="H2375" s="94">
        <f t="shared" si="18"/>
        <v>2</v>
      </c>
      <c r="I2375" s="93"/>
      <c r="J2375" s="94"/>
      <c r="K2375" s="138"/>
    </row>
    <row r="2376" spans="1:11" x14ac:dyDescent="0.2">
      <c r="A2376" s="13" t="s">
        <v>3291</v>
      </c>
      <c r="B2376" s="74">
        <v>35</v>
      </c>
      <c r="C2376" s="86"/>
      <c r="D2376" s="37"/>
      <c r="E2376" s="87"/>
      <c r="F2376" s="93">
        <v>1</v>
      </c>
      <c r="G2376" s="8">
        <v>3</v>
      </c>
      <c r="H2376" s="94">
        <f t="shared" si="18"/>
        <v>1</v>
      </c>
      <c r="I2376" s="93"/>
      <c r="J2376" s="94"/>
      <c r="K2376" s="138"/>
    </row>
    <row r="2377" spans="1:11" x14ac:dyDescent="0.2">
      <c r="A2377" s="20" t="s">
        <v>571</v>
      </c>
      <c r="B2377" s="73">
        <v>6943</v>
      </c>
      <c r="C2377" s="85">
        <v>16</v>
      </c>
      <c r="D2377" s="32">
        <v>40</v>
      </c>
      <c r="E2377" s="84"/>
      <c r="F2377" s="91"/>
      <c r="H2377" s="94"/>
      <c r="I2377" s="91"/>
      <c r="J2377" s="84"/>
      <c r="K2377" s="111"/>
    </row>
    <row r="2378" spans="1:11" x14ac:dyDescent="0.2">
      <c r="A2378" s="13" t="s">
        <v>3292</v>
      </c>
      <c r="B2378" s="74">
        <v>2542</v>
      </c>
      <c r="C2378" s="86"/>
      <c r="D2378" s="37"/>
      <c r="E2378" s="87"/>
      <c r="F2378" s="93">
        <v>5</v>
      </c>
      <c r="G2378" s="8">
        <v>13</v>
      </c>
      <c r="H2378" s="94">
        <f t="shared" si="18"/>
        <v>2</v>
      </c>
      <c r="I2378" s="93"/>
      <c r="J2378" s="94"/>
      <c r="K2378" s="138"/>
    </row>
    <row r="2379" spans="1:11" x14ac:dyDescent="0.2">
      <c r="A2379" s="13" t="s">
        <v>3293</v>
      </c>
      <c r="B2379" s="74">
        <v>72</v>
      </c>
      <c r="C2379" s="86"/>
      <c r="D2379" s="37"/>
      <c r="E2379" s="87"/>
      <c r="F2379" s="93">
        <v>1</v>
      </c>
      <c r="G2379" s="8">
        <v>3</v>
      </c>
      <c r="H2379" s="94">
        <f t="shared" si="18"/>
        <v>1</v>
      </c>
      <c r="I2379" s="93"/>
      <c r="J2379" s="94"/>
      <c r="K2379" s="138"/>
    </row>
    <row r="2380" spans="1:11" x14ac:dyDescent="0.2">
      <c r="A2380" s="13" t="s">
        <v>2409</v>
      </c>
      <c r="B2380" s="74">
        <v>208</v>
      </c>
      <c r="C2380" s="86"/>
      <c r="D2380" s="37"/>
      <c r="E2380" s="87"/>
      <c r="F2380" s="93">
        <v>3</v>
      </c>
      <c r="G2380" s="8">
        <v>8</v>
      </c>
      <c r="H2380" s="94">
        <f t="shared" si="18"/>
        <v>2</v>
      </c>
      <c r="I2380" s="93"/>
      <c r="J2380" s="94"/>
      <c r="K2380" s="138"/>
    </row>
    <row r="2381" spans="1:11" x14ac:dyDescent="0.2">
      <c r="A2381" s="13" t="s">
        <v>3294</v>
      </c>
      <c r="B2381" s="74">
        <v>6</v>
      </c>
      <c r="C2381" s="86"/>
      <c r="D2381" s="37"/>
      <c r="E2381" s="87"/>
      <c r="F2381" s="93">
        <v>1</v>
      </c>
      <c r="G2381" s="8">
        <v>3</v>
      </c>
      <c r="H2381" s="94">
        <f t="shared" si="18"/>
        <v>1</v>
      </c>
      <c r="I2381" s="93"/>
      <c r="J2381" s="94"/>
      <c r="K2381" s="138"/>
    </row>
    <row r="2382" spans="1:11" x14ac:dyDescent="0.2">
      <c r="A2382" s="13" t="s">
        <v>3295</v>
      </c>
      <c r="B2382" s="74">
        <v>221</v>
      </c>
      <c r="C2382" s="86"/>
      <c r="D2382" s="37"/>
      <c r="E2382" s="87"/>
      <c r="F2382" s="93">
        <v>3</v>
      </c>
      <c r="G2382" s="8">
        <v>8</v>
      </c>
      <c r="H2382" s="94">
        <f t="shared" si="18"/>
        <v>2</v>
      </c>
      <c r="I2382" s="93"/>
      <c r="J2382" s="94"/>
      <c r="K2382" s="138"/>
    </row>
    <row r="2383" spans="1:11" x14ac:dyDescent="0.2">
      <c r="A2383" s="13" t="s">
        <v>3296</v>
      </c>
      <c r="B2383" s="74">
        <v>467</v>
      </c>
      <c r="C2383" s="86"/>
      <c r="D2383" s="37"/>
      <c r="E2383" s="87"/>
      <c r="F2383" s="93">
        <v>3</v>
      </c>
      <c r="G2383" s="8">
        <v>8</v>
      </c>
      <c r="H2383" s="94">
        <f t="shared" si="18"/>
        <v>2</v>
      </c>
      <c r="I2383" s="93"/>
      <c r="J2383" s="94"/>
      <c r="K2383" s="138"/>
    </row>
    <row r="2384" spans="1:11" x14ac:dyDescent="0.2">
      <c r="A2384" s="13" t="s">
        <v>3297</v>
      </c>
      <c r="B2384" s="74">
        <v>112</v>
      </c>
      <c r="C2384" s="86"/>
      <c r="D2384" s="37"/>
      <c r="E2384" s="87"/>
      <c r="F2384" s="93">
        <v>1</v>
      </c>
      <c r="G2384" s="8">
        <v>3</v>
      </c>
      <c r="H2384" s="94">
        <f t="shared" si="18"/>
        <v>1</v>
      </c>
      <c r="I2384" s="93"/>
      <c r="J2384" s="94"/>
      <c r="K2384" s="138"/>
    </row>
    <row r="2385" spans="1:11" x14ac:dyDescent="0.2">
      <c r="A2385" s="13" t="s">
        <v>3298</v>
      </c>
      <c r="B2385" s="74">
        <v>331</v>
      </c>
      <c r="C2385" s="86"/>
      <c r="D2385" s="37"/>
      <c r="E2385" s="87"/>
      <c r="F2385" s="93">
        <v>3</v>
      </c>
      <c r="G2385" s="8">
        <v>8</v>
      </c>
      <c r="H2385" s="94">
        <f t="shared" si="18"/>
        <v>2</v>
      </c>
      <c r="I2385" s="93"/>
      <c r="J2385" s="94"/>
      <c r="K2385" s="138"/>
    </row>
    <row r="2386" spans="1:11" x14ac:dyDescent="0.2">
      <c r="A2386" s="13" t="s">
        <v>3144</v>
      </c>
      <c r="B2386" s="74">
        <v>202</v>
      </c>
      <c r="C2386" s="86"/>
      <c r="D2386" s="37"/>
      <c r="E2386" s="87"/>
      <c r="F2386" s="93">
        <v>3</v>
      </c>
      <c r="G2386" s="8">
        <v>8</v>
      </c>
      <c r="H2386" s="94">
        <f t="shared" si="18"/>
        <v>2</v>
      </c>
      <c r="I2386" s="93"/>
      <c r="J2386" s="94"/>
      <c r="K2386" s="138"/>
    </row>
    <row r="2387" spans="1:11" x14ac:dyDescent="0.2">
      <c r="A2387" s="13" t="s">
        <v>3299</v>
      </c>
      <c r="B2387" s="74">
        <v>256</v>
      </c>
      <c r="C2387" s="86"/>
      <c r="D2387" s="37"/>
      <c r="E2387" s="87"/>
      <c r="F2387" s="93">
        <v>3</v>
      </c>
      <c r="G2387" s="8">
        <v>8</v>
      </c>
      <c r="H2387" s="94">
        <f t="shared" si="18"/>
        <v>2</v>
      </c>
      <c r="I2387" s="93"/>
      <c r="J2387" s="94"/>
      <c r="K2387" s="138"/>
    </row>
    <row r="2388" spans="1:11" x14ac:dyDescent="0.2">
      <c r="A2388" s="13" t="s">
        <v>2935</v>
      </c>
      <c r="B2388" s="74">
        <v>239</v>
      </c>
      <c r="C2388" s="86"/>
      <c r="D2388" s="37"/>
      <c r="E2388" s="87"/>
      <c r="F2388" s="93">
        <v>3</v>
      </c>
      <c r="G2388" s="8">
        <v>8</v>
      </c>
      <c r="H2388" s="94">
        <f t="shared" si="18"/>
        <v>2</v>
      </c>
      <c r="I2388" s="93"/>
      <c r="J2388" s="94"/>
      <c r="K2388" s="138"/>
    </row>
    <row r="2389" spans="1:11" x14ac:dyDescent="0.2">
      <c r="A2389" s="13" t="s">
        <v>3300</v>
      </c>
      <c r="B2389" s="74">
        <v>30</v>
      </c>
      <c r="C2389" s="86"/>
      <c r="D2389" s="37"/>
      <c r="E2389" s="87"/>
      <c r="F2389" s="93">
        <v>1</v>
      </c>
      <c r="G2389" s="8">
        <v>3</v>
      </c>
      <c r="H2389" s="94">
        <f t="shared" si="18"/>
        <v>1</v>
      </c>
      <c r="I2389" s="93"/>
      <c r="J2389" s="94"/>
      <c r="K2389" s="138"/>
    </row>
    <row r="2390" spans="1:11" x14ac:dyDescent="0.2">
      <c r="A2390" s="13" t="s">
        <v>3301</v>
      </c>
      <c r="B2390" s="74">
        <v>321</v>
      </c>
      <c r="C2390" s="86"/>
      <c r="D2390" s="37"/>
      <c r="E2390" s="87"/>
      <c r="F2390" s="93">
        <v>3</v>
      </c>
      <c r="G2390" s="8">
        <v>8</v>
      </c>
      <c r="H2390" s="94">
        <f t="shared" si="18"/>
        <v>2</v>
      </c>
      <c r="I2390" s="93"/>
      <c r="J2390" s="94"/>
      <c r="K2390" s="138"/>
    </row>
    <row r="2391" spans="1:11" x14ac:dyDescent="0.2">
      <c r="A2391" s="13" t="s">
        <v>3112</v>
      </c>
      <c r="B2391" s="74">
        <v>159</v>
      </c>
      <c r="C2391" s="86"/>
      <c r="D2391" s="37"/>
      <c r="E2391" s="87"/>
      <c r="F2391" s="93">
        <v>1</v>
      </c>
      <c r="G2391" s="8">
        <v>3</v>
      </c>
      <c r="H2391" s="94">
        <f t="shared" si="18"/>
        <v>1</v>
      </c>
      <c r="I2391" s="93"/>
      <c r="J2391" s="94"/>
      <c r="K2391" s="138"/>
    </row>
    <row r="2392" spans="1:11" x14ac:dyDescent="0.2">
      <c r="A2392" s="13" t="s">
        <v>1364</v>
      </c>
      <c r="B2392" s="74">
        <v>216</v>
      </c>
      <c r="C2392" s="86"/>
      <c r="D2392" s="37"/>
      <c r="E2392" s="87"/>
      <c r="F2392" s="93">
        <v>3</v>
      </c>
      <c r="G2392" s="8">
        <v>8</v>
      </c>
      <c r="H2392" s="94">
        <f t="shared" ref="H2392:H2427" si="19">IF(F2392=1,1,2)</f>
        <v>2</v>
      </c>
      <c r="I2392" s="93"/>
      <c r="J2392" s="94"/>
      <c r="K2392" s="138"/>
    </row>
    <row r="2393" spans="1:11" x14ac:dyDescent="0.2">
      <c r="A2393" s="13" t="s">
        <v>3302</v>
      </c>
      <c r="B2393" s="74">
        <v>345</v>
      </c>
      <c r="C2393" s="86"/>
      <c r="D2393" s="37"/>
      <c r="E2393" s="87"/>
      <c r="F2393" s="93">
        <v>3</v>
      </c>
      <c r="G2393" s="8">
        <v>8</v>
      </c>
      <c r="H2393" s="94">
        <f t="shared" si="19"/>
        <v>2</v>
      </c>
      <c r="I2393" s="93"/>
      <c r="J2393" s="94"/>
      <c r="K2393" s="138"/>
    </row>
    <row r="2394" spans="1:11" x14ac:dyDescent="0.2">
      <c r="A2394" s="13" t="s">
        <v>3303</v>
      </c>
      <c r="B2394" s="74">
        <v>408</v>
      </c>
      <c r="C2394" s="86"/>
      <c r="D2394" s="37"/>
      <c r="E2394" s="87"/>
      <c r="F2394" s="93">
        <v>3</v>
      </c>
      <c r="G2394" s="8">
        <v>8</v>
      </c>
      <c r="H2394" s="94">
        <f t="shared" si="19"/>
        <v>2</v>
      </c>
      <c r="I2394" s="93"/>
      <c r="J2394" s="94"/>
      <c r="K2394" s="138"/>
    </row>
    <row r="2395" spans="1:11" x14ac:dyDescent="0.2">
      <c r="A2395" s="13" t="s">
        <v>3304</v>
      </c>
      <c r="B2395" s="74">
        <v>227</v>
      </c>
      <c r="C2395" s="86"/>
      <c r="D2395" s="37"/>
      <c r="E2395" s="87"/>
      <c r="F2395" s="93">
        <v>3</v>
      </c>
      <c r="G2395" s="8">
        <v>8</v>
      </c>
      <c r="H2395" s="94">
        <f t="shared" si="19"/>
        <v>2</v>
      </c>
      <c r="I2395" s="93"/>
      <c r="J2395" s="94"/>
      <c r="K2395" s="138"/>
    </row>
    <row r="2396" spans="1:11" x14ac:dyDescent="0.2">
      <c r="A2396" s="13" t="s">
        <v>3305</v>
      </c>
      <c r="B2396" s="74">
        <v>282</v>
      </c>
      <c r="C2396" s="86"/>
      <c r="D2396" s="37"/>
      <c r="E2396" s="87"/>
      <c r="F2396" s="93">
        <v>3</v>
      </c>
      <c r="G2396" s="8">
        <v>8</v>
      </c>
      <c r="H2396" s="94">
        <f t="shared" si="19"/>
        <v>2</v>
      </c>
      <c r="I2396" s="93"/>
      <c r="J2396" s="94"/>
      <c r="K2396" s="138"/>
    </row>
    <row r="2397" spans="1:11" x14ac:dyDescent="0.2">
      <c r="A2397" s="13" t="s">
        <v>2048</v>
      </c>
      <c r="B2397" s="74">
        <v>131</v>
      </c>
      <c r="C2397" s="86"/>
      <c r="D2397" s="37"/>
      <c r="E2397" s="87"/>
      <c r="F2397" s="93">
        <v>1</v>
      </c>
      <c r="G2397" s="8">
        <v>3</v>
      </c>
      <c r="H2397" s="94">
        <f t="shared" si="19"/>
        <v>1</v>
      </c>
      <c r="I2397" s="93"/>
      <c r="J2397" s="94"/>
      <c r="K2397" s="138"/>
    </row>
    <row r="2398" spans="1:11" x14ac:dyDescent="0.2">
      <c r="A2398" s="13" t="s">
        <v>2168</v>
      </c>
      <c r="B2398" s="74">
        <v>168</v>
      </c>
      <c r="C2398" s="86"/>
      <c r="D2398" s="37"/>
      <c r="E2398" s="87"/>
      <c r="F2398" s="93">
        <v>1</v>
      </c>
      <c r="G2398" s="8">
        <v>3</v>
      </c>
      <c r="H2398" s="94">
        <f t="shared" si="19"/>
        <v>1</v>
      </c>
      <c r="I2398" s="93"/>
      <c r="J2398" s="94"/>
      <c r="K2398" s="138"/>
    </row>
    <row r="2399" spans="1:11" x14ac:dyDescent="0.2">
      <c r="A2399" s="22" t="s">
        <v>380</v>
      </c>
      <c r="B2399" s="73">
        <v>30841</v>
      </c>
      <c r="C2399" s="85">
        <v>29</v>
      </c>
      <c r="D2399" s="36">
        <f>SUM(D2400:D2422)</f>
        <v>73</v>
      </c>
      <c r="E2399" s="88">
        <v>4</v>
      </c>
      <c r="F2399" s="91">
        <f>SUM(F2401:F2427)</f>
        <v>61</v>
      </c>
      <c r="G2399" s="24">
        <f>SUM(G2401:G2427)</f>
        <v>165</v>
      </c>
      <c r="H2399" s="94"/>
      <c r="I2399" s="99">
        <f>(C2399+F2401+F2403+F2404+F2406+F2407+F2408+F2410+F2412+F2419+F2421+F2423+F2424+F2425+F2426+1)*0.4</f>
        <v>32</v>
      </c>
      <c r="J2399" s="99">
        <f>(D2399+G2401+G2403+G2404+G2406+G2407+G2408+G2410+G2412+G2419+G2421+G2423+G2424+G2425+G2426+1)*0.4</f>
        <v>82.4</v>
      </c>
      <c r="K2399" s="115">
        <f>25*0.6</f>
        <v>15</v>
      </c>
    </row>
    <row r="2400" spans="1:11" x14ac:dyDescent="0.2">
      <c r="A2400" s="20" t="s">
        <v>1182</v>
      </c>
      <c r="B2400" s="73">
        <v>3986</v>
      </c>
      <c r="C2400" s="85">
        <v>4</v>
      </c>
      <c r="D2400" s="32">
        <v>10</v>
      </c>
      <c r="E2400" s="84"/>
      <c r="F2400" s="91"/>
      <c r="H2400" s="94"/>
      <c r="I2400" s="91"/>
      <c r="J2400" s="84"/>
      <c r="K2400" s="111"/>
    </row>
    <row r="2401" spans="1:11" x14ac:dyDescent="0.2">
      <c r="A2401" s="13" t="s">
        <v>2649</v>
      </c>
      <c r="B2401" s="74">
        <v>313</v>
      </c>
      <c r="C2401" s="86"/>
      <c r="D2401" s="37"/>
      <c r="E2401" s="87"/>
      <c r="F2401" s="93">
        <v>3</v>
      </c>
      <c r="G2401" s="8">
        <v>8</v>
      </c>
      <c r="H2401" s="94">
        <f t="shared" si="19"/>
        <v>2</v>
      </c>
      <c r="I2401" s="93"/>
      <c r="J2401" s="94"/>
      <c r="K2401" s="138"/>
    </row>
    <row r="2402" spans="1:11" x14ac:dyDescent="0.2">
      <c r="A2402" s="13" t="s">
        <v>3306</v>
      </c>
      <c r="B2402" s="74">
        <v>58</v>
      </c>
      <c r="C2402" s="86"/>
      <c r="D2402" s="37"/>
      <c r="E2402" s="87"/>
      <c r="F2402" s="93">
        <v>1</v>
      </c>
      <c r="G2402" s="8">
        <v>3</v>
      </c>
      <c r="H2402" s="94">
        <f t="shared" si="19"/>
        <v>1</v>
      </c>
      <c r="I2402" s="93"/>
      <c r="J2402" s="94"/>
      <c r="K2402" s="138"/>
    </row>
    <row r="2403" spans="1:11" x14ac:dyDescent="0.2">
      <c r="A2403" s="13" t="s">
        <v>3307</v>
      </c>
      <c r="B2403" s="74">
        <v>213</v>
      </c>
      <c r="C2403" s="86"/>
      <c r="D2403" s="37"/>
      <c r="E2403" s="87"/>
      <c r="F2403" s="93">
        <v>3</v>
      </c>
      <c r="G2403" s="8">
        <v>8</v>
      </c>
      <c r="H2403" s="94">
        <f t="shared" si="19"/>
        <v>2</v>
      </c>
      <c r="I2403" s="93"/>
      <c r="J2403" s="94"/>
      <c r="K2403" s="138"/>
    </row>
    <row r="2404" spans="1:11" x14ac:dyDescent="0.2">
      <c r="A2404" s="13" t="s">
        <v>1460</v>
      </c>
      <c r="B2404" s="74">
        <v>1349</v>
      </c>
      <c r="C2404" s="86"/>
      <c r="D2404" s="37"/>
      <c r="E2404" s="87"/>
      <c r="F2404" s="93">
        <v>3</v>
      </c>
      <c r="G2404" s="8">
        <v>8</v>
      </c>
      <c r="H2404" s="94">
        <f t="shared" si="19"/>
        <v>2</v>
      </c>
      <c r="I2404" s="93"/>
      <c r="J2404" s="94"/>
      <c r="K2404" s="138"/>
    </row>
    <row r="2405" spans="1:11" x14ac:dyDescent="0.2">
      <c r="A2405" s="13" t="s">
        <v>2507</v>
      </c>
      <c r="B2405" s="74">
        <v>90</v>
      </c>
      <c r="C2405" s="86"/>
      <c r="D2405" s="37"/>
      <c r="E2405" s="87"/>
      <c r="F2405" s="93">
        <v>1</v>
      </c>
      <c r="G2405" s="8">
        <v>3</v>
      </c>
      <c r="H2405" s="94">
        <f t="shared" si="19"/>
        <v>1</v>
      </c>
      <c r="I2405" s="93"/>
      <c r="J2405" s="94"/>
      <c r="K2405" s="138"/>
    </row>
    <row r="2406" spans="1:11" x14ac:dyDescent="0.2">
      <c r="A2406" s="13" t="s">
        <v>2578</v>
      </c>
      <c r="B2406" s="74">
        <v>230</v>
      </c>
      <c r="C2406" s="86"/>
      <c r="D2406" s="37"/>
      <c r="E2406" s="87"/>
      <c r="F2406" s="93">
        <v>3</v>
      </c>
      <c r="G2406" s="8">
        <v>8</v>
      </c>
      <c r="H2406" s="94">
        <f t="shared" si="19"/>
        <v>2</v>
      </c>
      <c r="I2406" s="93"/>
      <c r="J2406" s="94"/>
      <c r="K2406" s="138"/>
    </row>
    <row r="2407" spans="1:11" x14ac:dyDescent="0.2">
      <c r="A2407" s="13" t="s">
        <v>3308</v>
      </c>
      <c r="B2407" s="74">
        <v>540</v>
      </c>
      <c r="C2407" s="86"/>
      <c r="D2407" s="37"/>
      <c r="E2407" s="87"/>
      <c r="F2407" s="93">
        <v>3</v>
      </c>
      <c r="G2407" s="8">
        <v>8</v>
      </c>
      <c r="H2407" s="94">
        <f t="shared" si="19"/>
        <v>2</v>
      </c>
      <c r="I2407" s="93"/>
      <c r="J2407" s="94"/>
      <c r="K2407" s="138"/>
    </row>
    <row r="2408" spans="1:11" x14ac:dyDescent="0.2">
      <c r="A2408" s="13" t="s">
        <v>3309</v>
      </c>
      <c r="B2408" s="74">
        <v>762</v>
      </c>
      <c r="C2408" s="86"/>
      <c r="D2408" s="37"/>
      <c r="E2408" s="87"/>
      <c r="F2408" s="93">
        <v>3</v>
      </c>
      <c r="G2408" s="8">
        <v>8</v>
      </c>
      <c r="H2408" s="94">
        <f t="shared" si="19"/>
        <v>2</v>
      </c>
      <c r="I2408" s="93"/>
      <c r="J2408" s="94"/>
      <c r="K2408" s="138"/>
    </row>
    <row r="2409" spans="1:11" x14ac:dyDescent="0.2">
      <c r="A2409" s="13" t="s">
        <v>2539</v>
      </c>
      <c r="B2409" s="74">
        <v>114</v>
      </c>
      <c r="C2409" s="86"/>
      <c r="D2409" s="37"/>
      <c r="E2409" s="87"/>
      <c r="F2409" s="93">
        <v>1</v>
      </c>
      <c r="G2409" s="8">
        <v>3</v>
      </c>
      <c r="H2409" s="94">
        <f t="shared" si="19"/>
        <v>1</v>
      </c>
      <c r="I2409" s="93"/>
      <c r="J2409" s="94"/>
      <c r="K2409" s="138"/>
    </row>
    <row r="2410" spans="1:11" x14ac:dyDescent="0.2">
      <c r="A2410" s="13" t="s">
        <v>3310</v>
      </c>
      <c r="B2410" s="74">
        <v>317</v>
      </c>
      <c r="C2410" s="86"/>
      <c r="D2410" s="37"/>
      <c r="E2410" s="87"/>
      <c r="F2410" s="93">
        <v>3</v>
      </c>
      <c r="G2410" s="8">
        <v>8</v>
      </c>
      <c r="H2410" s="94">
        <f t="shared" si="19"/>
        <v>2</v>
      </c>
      <c r="I2410" s="93"/>
      <c r="J2410" s="94"/>
      <c r="K2410" s="138"/>
    </row>
    <row r="2411" spans="1:11" x14ac:dyDescent="0.2">
      <c r="A2411" s="20" t="s">
        <v>981</v>
      </c>
      <c r="B2411" s="73">
        <v>3987</v>
      </c>
      <c r="C2411" s="85">
        <v>4</v>
      </c>
      <c r="D2411" s="32">
        <v>10</v>
      </c>
      <c r="E2411" s="84"/>
      <c r="F2411" s="91"/>
      <c r="H2411" s="94"/>
      <c r="I2411" s="91"/>
      <c r="J2411" s="84"/>
      <c r="K2411" s="111"/>
    </row>
    <row r="2412" spans="1:11" x14ac:dyDescent="0.2">
      <c r="A2412" s="13" t="s">
        <v>3311</v>
      </c>
      <c r="B2412" s="74">
        <v>1769</v>
      </c>
      <c r="C2412" s="86"/>
      <c r="D2412" s="37"/>
      <c r="E2412" s="87"/>
      <c r="F2412" s="93">
        <v>3</v>
      </c>
      <c r="G2412" s="8">
        <v>8</v>
      </c>
      <c r="H2412" s="94">
        <f t="shared" si="19"/>
        <v>2</v>
      </c>
      <c r="I2412" s="93"/>
      <c r="J2412" s="94"/>
      <c r="K2412" s="138"/>
    </row>
    <row r="2413" spans="1:11" x14ac:dyDescent="0.2">
      <c r="A2413" s="13" t="s">
        <v>3312</v>
      </c>
      <c r="B2413" s="74">
        <v>96</v>
      </c>
      <c r="C2413" s="86"/>
      <c r="D2413" s="37"/>
      <c r="E2413" s="87"/>
      <c r="F2413" s="93">
        <v>1</v>
      </c>
      <c r="G2413" s="8">
        <v>3</v>
      </c>
      <c r="H2413" s="94">
        <f t="shared" si="19"/>
        <v>1</v>
      </c>
      <c r="I2413" s="93"/>
      <c r="J2413" s="94"/>
      <c r="K2413" s="138"/>
    </row>
    <row r="2414" spans="1:11" x14ac:dyDescent="0.2">
      <c r="A2414" s="13" t="s">
        <v>3139</v>
      </c>
      <c r="B2414" s="74">
        <v>149</v>
      </c>
      <c r="C2414" s="86"/>
      <c r="D2414" s="37"/>
      <c r="E2414" s="87"/>
      <c r="F2414" s="93">
        <v>1</v>
      </c>
      <c r="G2414" s="8">
        <v>3</v>
      </c>
      <c r="H2414" s="94">
        <f t="shared" si="19"/>
        <v>1</v>
      </c>
      <c r="I2414" s="93"/>
      <c r="J2414" s="94"/>
      <c r="K2414" s="138"/>
    </row>
    <row r="2415" spans="1:11" x14ac:dyDescent="0.2">
      <c r="A2415" s="13" t="s">
        <v>3313</v>
      </c>
      <c r="B2415" s="74">
        <v>200</v>
      </c>
      <c r="C2415" s="86"/>
      <c r="D2415" s="37"/>
      <c r="E2415" s="87"/>
      <c r="F2415" s="93">
        <v>1</v>
      </c>
      <c r="G2415" s="8">
        <v>3</v>
      </c>
      <c r="H2415" s="94">
        <f t="shared" si="19"/>
        <v>1</v>
      </c>
      <c r="I2415" s="93"/>
      <c r="J2415" s="94"/>
      <c r="K2415" s="138"/>
    </row>
    <row r="2416" spans="1:11" x14ac:dyDescent="0.2">
      <c r="A2416" s="13" t="s">
        <v>3314</v>
      </c>
      <c r="B2416" s="74">
        <v>69</v>
      </c>
      <c r="C2416" s="86"/>
      <c r="D2416" s="37"/>
      <c r="E2416" s="87"/>
      <c r="F2416" s="93">
        <v>1</v>
      </c>
      <c r="G2416" s="8">
        <v>3</v>
      </c>
      <c r="H2416" s="94">
        <f t="shared" si="19"/>
        <v>1</v>
      </c>
      <c r="I2416" s="93"/>
      <c r="J2416" s="94"/>
      <c r="K2416" s="138"/>
    </row>
    <row r="2417" spans="1:11" x14ac:dyDescent="0.2">
      <c r="A2417" s="13" t="s">
        <v>3315</v>
      </c>
      <c r="B2417" s="74">
        <v>111</v>
      </c>
      <c r="C2417" s="86"/>
      <c r="D2417" s="37"/>
      <c r="E2417" s="87"/>
      <c r="F2417" s="93">
        <v>1</v>
      </c>
      <c r="G2417" s="8">
        <v>3</v>
      </c>
      <c r="H2417" s="94">
        <f t="shared" si="19"/>
        <v>1</v>
      </c>
      <c r="I2417" s="93"/>
      <c r="J2417" s="94"/>
      <c r="K2417" s="138"/>
    </row>
    <row r="2418" spans="1:11" x14ac:dyDescent="0.2">
      <c r="A2418" s="13" t="s">
        <v>3316</v>
      </c>
      <c r="B2418" s="74">
        <v>76</v>
      </c>
      <c r="C2418" s="86"/>
      <c r="D2418" s="37"/>
      <c r="E2418" s="87"/>
      <c r="F2418" s="93">
        <v>1</v>
      </c>
      <c r="G2418" s="8">
        <v>3</v>
      </c>
      <c r="H2418" s="94">
        <f t="shared" si="19"/>
        <v>1</v>
      </c>
      <c r="I2418" s="93"/>
      <c r="J2418" s="94"/>
      <c r="K2418" s="138"/>
    </row>
    <row r="2419" spans="1:11" x14ac:dyDescent="0.2">
      <c r="A2419" s="13" t="s">
        <v>3317</v>
      </c>
      <c r="B2419" s="74">
        <v>379</v>
      </c>
      <c r="C2419" s="86"/>
      <c r="D2419" s="37"/>
      <c r="E2419" s="87"/>
      <c r="F2419" s="93">
        <v>3</v>
      </c>
      <c r="G2419" s="8">
        <v>8</v>
      </c>
      <c r="H2419" s="94">
        <f t="shared" si="19"/>
        <v>2</v>
      </c>
      <c r="I2419" s="93"/>
      <c r="J2419" s="94"/>
      <c r="K2419" s="138"/>
    </row>
    <row r="2420" spans="1:11" x14ac:dyDescent="0.2">
      <c r="A2420" s="13" t="s">
        <v>3318</v>
      </c>
      <c r="B2420" s="74">
        <v>11</v>
      </c>
      <c r="C2420" s="86"/>
      <c r="D2420" s="37"/>
      <c r="E2420" s="87"/>
      <c r="F2420" s="93">
        <v>1</v>
      </c>
      <c r="G2420" s="8">
        <v>3</v>
      </c>
      <c r="H2420" s="94">
        <f t="shared" si="19"/>
        <v>1</v>
      </c>
      <c r="I2420" s="93"/>
      <c r="J2420" s="94"/>
      <c r="K2420" s="138"/>
    </row>
    <row r="2421" spans="1:11" x14ac:dyDescent="0.2">
      <c r="A2421" s="13" t="s">
        <v>3319</v>
      </c>
      <c r="B2421" s="74">
        <v>1127</v>
      </c>
      <c r="C2421" s="86"/>
      <c r="D2421" s="37"/>
      <c r="E2421" s="87"/>
      <c r="F2421" s="93">
        <v>3</v>
      </c>
      <c r="G2421" s="8">
        <v>8</v>
      </c>
      <c r="H2421" s="94">
        <f t="shared" si="19"/>
        <v>2</v>
      </c>
      <c r="I2421" s="93"/>
      <c r="J2421" s="94"/>
      <c r="K2421" s="138"/>
    </row>
    <row r="2422" spans="1:11" x14ac:dyDescent="0.2">
      <c r="A2422" s="20" t="s">
        <v>112</v>
      </c>
      <c r="B2422" s="73">
        <v>22868</v>
      </c>
      <c r="C2422" s="85">
        <v>21</v>
      </c>
      <c r="D2422" s="32">
        <v>53</v>
      </c>
      <c r="E2422" s="84"/>
      <c r="F2422" s="91"/>
      <c r="H2422" s="94"/>
      <c r="I2422" s="91"/>
      <c r="J2422" s="84"/>
      <c r="K2422" s="111"/>
    </row>
    <row r="2423" spans="1:11" x14ac:dyDescent="0.2">
      <c r="A2423" s="13" t="s">
        <v>3320</v>
      </c>
      <c r="B2423" s="74">
        <v>21099</v>
      </c>
      <c r="C2423" s="86"/>
      <c r="D2423" s="37"/>
      <c r="E2423" s="87"/>
      <c r="F2423" s="93">
        <v>11</v>
      </c>
      <c r="G2423" s="8">
        <v>28</v>
      </c>
      <c r="H2423" s="94">
        <f t="shared" si="19"/>
        <v>2</v>
      </c>
      <c r="I2423" s="93"/>
      <c r="J2423" s="94"/>
      <c r="K2423" s="138"/>
    </row>
    <row r="2424" spans="1:11" x14ac:dyDescent="0.2">
      <c r="A2424" s="13" t="s">
        <v>3029</v>
      </c>
      <c r="B2424" s="74">
        <v>236</v>
      </c>
      <c r="C2424" s="86"/>
      <c r="D2424" s="37"/>
      <c r="E2424" s="87"/>
      <c r="F2424" s="93">
        <v>3</v>
      </c>
      <c r="G2424" s="8">
        <v>8</v>
      </c>
      <c r="H2424" s="94">
        <f t="shared" si="19"/>
        <v>2</v>
      </c>
      <c r="I2424" s="93"/>
      <c r="J2424" s="94"/>
      <c r="K2424" s="138"/>
    </row>
    <row r="2425" spans="1:11" x14ac:dyDescent="0.2">
      <c r="A2425" s="13" t="s">
        <v>3321</v>
      </c>
      <c r="B2425" s="74">
        <v>1052</v>
      </c>
      <c r="C2425" s="86"/>
      <c r="D2425" s="37"/>
      <c r="E2425" s="87"/>
      <c r="F2425" s="93">
        <v>3</v>
      </c>
      <c r="G2425" s="8">
        <v>8</v>
      </c>
      <c r="H2425" s="94">
        <f t="shared" si="19"/>
        <v>2</v>
      </c>
      <c r="I2425" s="93"/>
      <c r="J2425" s="94"/>
      <c r="K2425" s="138"/>
    </row>
    <row r="2426" spans="1:11" x14ac:dyDescent="0.2">
      <c r="A2426" s="13" t="s">
        <v>2122</v>
      </c>
      <c r="B2426" s="74">
        <v>339</v>
      </c>
      <c r="C2426" s="86"/>
      <c r="D2426" s="37"/>
      <c r="E2426" s="87"/>
      <c r="F2426" s="93">
        <v>3</v>
      </c>
      <c r="G2426" s="8">
        <v>8</v>
      </c>
      <c r="H2426" s="94">
        <f t="shared" si="19"/>
        <v>2</v>
      </c>
      <c r="I2426" s="93"/>
      <c r="J2426" s="94"/>
      <c r="K2426" s="138"/>
    </row>
    <row r="2427" spans="1:11" ht="16.5" thickBot="1" x14ac:dyDescent="0.25">
      <c r="A2427" s="15" t="s">
        <v>3322</v>
      </c>
      <c r="B2427" s="76">
        <v>142</v>
      </c>
      <c r="C2427" s="122"/>
      <c r="D2427" s="38"/>
      <c r="E2427" s="123"/>
      <c r="F2427" s="124">
        <v>1</v>
      </c>
      <c r="G2427" s="125">
        <v>3</v>
      </c>
      <c r="H2427" s="126">
        <f t="shared" si="19"/>
        <v>1</v>
      </c>
      <c r="I2427" s="124"/>
      <c r="J2427" s="126"/>
      <c r="K2427" s="140"/>
    </row>
    <row r="2428" spans="1:11" ht="16.5" thickTop="1" x14ac:dyDescent="0.2">
      <c r="A2428" s="9" t="s">
        <v>103</v>
      </c>
      <c r="B2428" s="71">
        <v>688255</v>
      </c>
      <c r="C2428" s="79"/>
      <c r="D2428" s="40"/>
      <c r="E2428" s="80"/>
      <c r="F2428" s="91"/>
      <c r="G2428" s="24"/>
      <c r="H2428" s="84"/>
      <c r="I2428" s="91"/>
      <c r="J2428" s="84"/>
      <c r="K2428" s="111"/>
    </row>
    <row r="2429" spans="1:11" x14ac:dyDescent="0.2">
      <c r="A2429" s="11" t="s">
        <v>104</v>
      </c>
      <c r="B2429" s="72">
        <v>106305</v>
      </c>
      <c r="C2429" s="81"/>
      <c r="D2429" s="35"/>
      <c r="E2429" s="82"/>
      <c r="F2429" s="92"/>
      <c r="G2429" s="18"/>
      <c r="H2429" s="82"/>
      <c r="I2429" s="92"/>
      <c r="J2429" s="82"/>
      <c r="K2429" s="137"/>
    </row>
    <row r="2430" spans="1:11" x14ac:dyDescent="0.2">
      <c r="A2430" s="22" t="s">
        <v>105</v>
      </c>
      <c r="B2430" s="73">
        <v>3496</v>
      </c>
      <c r="C2430" s="85">
        <v>15</v>
      </c>
      <c r="D2430" s="32">
        <f>SUM(D2431:D2449)</f>
        <v>38</v>
      </c>
      <c r="E2430" s="84">
        <v>3</v>
      </c>
      <c r="F2430" s="91">
        <f>SUM(F2432:F2453)</f>
        <v>26</v>
      </c>
      <c r="G2430" s="24">
        <f>SUM(G2432:G2453)</f>
        <v>75</v>
      </c>
      <c r="H2430" s="84"/>
      <c r="I2430" s="99">
        <f>(C2430+F2436+F2441+F2451+1)*0.4</f>
        <v>10</v>
      </c>
      <c r="J2430" s="99">
        <f>(D2430+G2436+G2441+G2451+1)*0.4</f>
        <v>25.200000000000003</v>
      </c>
      <c r="K2430" s="115">
        <f>20*0.6</f>
        <v>12</v>
      </c>
    </row>
    <row r="2431" spans="1:11" ht="31.5" x14ac:dyDescent="0.2">
      <c r="A2431" s="20" t="s">
        <v>106</v>
      </c>
      <c r="B2431" s="73">
        <v>1162</v>
      </c>
      <c r="C2431" s="85">
        <v>5</v>
      </c>
      <c r="D2431" s="32">
        <v>13</v>
      </c>
      <c r="E2431" s="84"/>
      <c r="F2431" s="91"/>
      <c r="G2431" s="24"/>
      <c r="H2431" s="84"/>
      <c r="I2431" s="91"/>
      <c r="J2431" s="84"/>
      <c r="K2431" s="111"/>
    </row>
    <row r="2432" spans="1:11" x14ac:dyDescent="0.2">
      <c r="A2432" s="13" t="s">
        <v>3323</v>
      </c>
      <c r="B2432" s="74">
        <v>139</v>
      </c>
      <c r="C2432" s="86"/>
      <c r="D2432" s="37"/>
      <c r="E2432" s="87"/>
      <c r="F2432" s="93">
        <v>1</v>
      </c>
      <c r="G2432" s="8">
        <v>3</v>
      </c>
      <c r="H2432" s="94">
        <f>IF(F2432=1,1,2)</f>
        <v>1</v>
      </c>
      <c r="I2432" s="93"/>
      <c r="J2432" s="94"/>
      <c r="K2432" s="138"/>
    </row>
    <row r="2433" spans="1:11" x14ac:dyDescent="0.2">
      <c r="A2433" s="13" t="s">
        <v>1413</v>
      </c>
      <c r="B2433" s="74">
        <v>51</v>
      </c>
      <c r="C2433" s="86"/>
      <c r="D2433" s="37"/>
      <c r="E2433" s="87"/>
      <c r="F2433" s="93">
        <v>1</v>
      </c>
      <c r="G2433" s="8">
        <v>3</v>
      </c>
      <c r="H2433" s="94">
        <f t="shared" ref="H2433:H2496" si="20">IF(F2433=1,1,2)</f>
        <v>1</v>
      </c>
      <c r="I2433" s="93"/>
      <c r="J2433" s="94"/>
      <c r="K2433" s="138"/>
    </row>
    <row r="2434" spans="1:11" x14ac:dyDescent="0.2">
      <c r="A2434" s="13" t="s">
        <v>3324</v>
      </c>
      <c r="B2434" s="74">
        <v>73</v>
      </c>
      <c r="C2434" s="86"/>
      <c r="D2434" s="37"/>
      <c r="E2434" s="87"/>
      <c r="F2434" s="93">
        <v>1</v>
      </c>
      <c r="G2434" s="8">
        <v>3</v>
      </c>
      <c r="H2434" s="94">
        <f t="shared" si="20"/>
        <v>1</v>
      </c>
      <c r="I2434" s="93"/>
      <c r="J2434" s="94"/>
      <c r="K2434" s="138"/>
    </row>
    <row r="2435" spans="1:11" x14ac:dyDescent="0.2">
      <c r="A2435" s="13" t="s">
        <v>3325</v>
      </c>
      <c r="B2435" s="74">
        <v>148</v>
      </c>
      <c r="C2435" s="86"/>
      <c r="D2435" s="37"/>
      <c r="E2435" s="87"/>
      <c r="F2435" s="93">
        <v>1</v>
      </c>
      <c r="G2435" s="8">
        <v>3</v>
      </c>
      <c r="H2435" s="94">
        <f t="shared" si="20"/>
        <v>1</v>
      </c>
      <c r="I2435" s="93"/>
      <c r="J2435" s="94"/>
      <c r="K2435" s="138"/>
    </row>
    <row r="2436" spans="1:11" x14ac:dyDescent="0.2">
      <c r="A2436" s="13" t="s">
        <v>3326</v>
      </c>
      <c r="B2436" s="74">
        <v>485</v>
      </c>
      <c r="C2436" s="86"/>
      <c r="D2436" s="37"/>
      <c r="E2436" s="87"/>
      <c r="F2436" s="93">
        <v>3</v>
      </c>
      <c r="G2436" s="8">
        <v>8</v>
      </c>
      <c r="H2436" s="94">
        <f t="shared" si="20"/>
        <v>2</v>
      </c>
      <c r="I2436" s="93"/>
      <c r="J2436" s="94"/>
      <c r="K2436" s="138"/>
    </row>
    <row r="2437" spans="1:11" x14ac:dyDescent="0.2">
      <c r="A2437" s="13" t="s">
        <v>3327</v>
      </c>
      <c r="B2437" s="74">
        <v>85</v>
      </c>
      <c r="C2437" s="86"/>
      <c r="D2437" s="37"/>
      <c r="E2437" s="87"/>
      <c r="F2437" s="93">
        <v>1</v>
      </c>
      <c r="G2437" s="8">
        <v>3</v>
      </c>
      <c r="H2437" s="94">
        <f t="shared" si="20"/>
        <v>1</v>
      </c>
      <c r="I2437" s="93"/>
      <c r="J2437" s="94"/>
      <c r="K2437" s="138"/>
    </row>
    <row r="2438" spans="1:11" x14ac:dyDescent="0.2">
      <c r="A2438" s="13" t="s">
        <v>3328</v>
      </c>
      <c r="B2438" s="74">
        <v>109</v>
      </c>
      <c r="C2438" s="86"/>
      <c r="D2438" s="37"/>
      <c r="E2438" s="87"/>
      <c r="F2438" s="93">
        <v>1</v>
      </c>
      <c r="G2438" s="8">
        <v>3</v>
      </c>
      <c r="H2438" s="94">
        <f t="shared" si="20"/>
        <v>1</v>
      </c>
      <c r="I2438" s="93"/>
      <c r="J2438" s="94"/>
      <c r="K2438" s="138"/>
    </row>
    <row r="2439" spans="1:11" x14ac:dyDescent="0.2">
      <c r="A2439" s="13" t="s">
        <v>3329</v>
      </c>
      <c r="B2439" s="74">
        <v>72</v>
      </c>
      <c r="C2439" s="86"/>
      <c r="D2439" s="37"/>
      <c r="E2439" s="87"/>
      <c r="F2439" s="93">
        <v>1</v>
      </c>
      <c r="G2439" s="8">
        <v>3</v>
      </c>
      <c r="H2439" s="94">
        <f t="shared" si="20"/>
        <v>1</v>
      </c>
      <c r="I2439" s="93"/>
      <c r="J2439" s="94"/>
      <c r="K2439" s="138"/>
    </row>
    <row r="2440" spans="1:11" x14ac:dyDescent="0.2">
      <c r="A2440" s="20" t="s">
        <v>350</v>
      </c>
      <c r="B2440" s="73">
        <v>1421</v>
      </c>
      <c r="C2440" s="85">
        <v>6</v>
      </c>
      <c r="D2440" s="32">
        <v>15</v>
      </c>
      <c r="E2440" s="84"/>
      <c r="F2440" s="91"/>
      <c r="H2440" s="94"/>
      <c r="I2440" s="91"/>
      <c r="J2440" s="84"/>
      <c r="K2440" s="111"/>
    </row>
    <row r="2441" spans="1:11" x14ac:dyDescent="0.2">
      <c r="A2441" s="13" t="s">
        <v>3330</v>
      </c>
      <c r="B2441" s="74">
        <v>638</v>
      </c>
      <c r="C2441" s="86"/>
      <c r="D2441" s="37"/>
      <c r="E2441" s="87"/>
      <c r="F2441" s="93">
        <v>3</v>
      </c>
      <c r="G2441" s="8">
        <v>8</v>
      </c>
      <c r="H2441" s="94">
        <f t="shared" si="20"/>
        <v>2</v>
      </c>
      <c r="I2441" s="93"/>
      <c r="J2441" s="94"/>
      <c r="K2441" s="138"/>
    </row>
    <row r="2442" spans="1:11" x14ac:dyDescent="0.2">
      <c r="A2442" s="13" t="s">
        <v>3331</v>
      </c>
      <c r="B2442" s="74">
        <v>155</v>
      </c>
      <c r="C2442" s="86"/>
      <c r="D2442" s="37"/>
      <c r="E2442" s="87"/>
      <c r="F2442" s="93">
        <v>1</v>
      </c>
      <c r="G2442" s="8">
        <v>3</v>
      </c>
      <c r="H2442" s="94">
        <f t="shared" si="20"/>
        <v>1</v>
      </c>
      <c r="I2442" s="93"/>
      <c r="J2442" s="94"/>
      <c r="K2442" s="138"/>
    </row>
    <row r="2443" spans="1:11" x14ac:dyDescent="0.2">
      <c r="A2443" s="13" t="s">
        <v>3332</v>
      </c>
      <c r="B2443" s="74">
        <v>103</v>
      </c>
      <c r="C2443" s="86"/>
      <c r="D2443" s="37"/>
      <c r="E2443" s="87"/>
      <c r="F2443" s="93">
        <v>1</v>
      </c>
      <c r="G2443" s="8">
        <v>3</v>
      </c>
      <c r="H2443" s="94">
        <f t="shared" si="20"/>
        <v>1</v>
      </c>
      <c r="I2443" s="93"/>
      <c r="J2443" s="94"/>
      <c r="K2443" s="138"/>
    </row>
    <row r="2444" spans="1:11" x14ac:dyDescent="0.2">
      <c r="A2444" s="13" t="s">
        <v>3333</v>
      </c>
      <c r="B2444" s="74">
        <v>117</v>
      </c>
      <c r="C2444" s="86"/>
      <c r="D2444" s="37"/>
      <c r="E2444" s="87"/>
      <c r="F2444" s="93">
        <v>1</v>
      </c>
      <c r="G2444" s="8">
        <v>3</v>
      </c>
      <c r="H2444" s="94">
        <f t="shared" si="20"/>
        <v>1</v>
      </c>
      <c r="I2444" s="93"/>
      <c r="J2444" s="94"/>
      <c r="K2444" s="138"/>
    </row>
    <row r="2445" spans="1:11" x14ac:dyDescent="0.2">
      <c r="A2445" s="13" t="s">
        <v>3334</v>
      </c>
      <c r="B2445" s="74">
        <v>115</v>
      </c>
      <c r="C2445" s="86"/>
      <c r="D2445" s="37"/>
      <c r="E2445" s="87"/>
      <c r="F2445" s="93">
        <v>1</v>
      </c>
      <c r="G2445" s="8">
        <v>3</v>
      </c>
      <c r="H2445" s="94">
        <f t="shared" si="20"/>
        <v>1</v>
      </c>
      <c r="I2445" s="93"/>
      <c r="J2445" s="94"/>
      <c r="K2445" s="138"/>
    </row>
    <row r="2446" spans="1:11" x14ac:dyDescent="0.2">
      <c r="A2446" s="13" t="s">
        <v>1565</v>
      </c>
      <c r="B2446" s="74">
        <v>90</v>
      </c>
      <c r="C2446" s="86"/>
      <c r="D2446" s="37"/>
      <c r="E2446" s="87"/>
      <c r="F2446" s="93">
        <v>1</v>
      </c>
      <c r="G2446" s="8">
        <v>3</v>
      </c>
      <c r="H2446" s="94">
        <f t="shared" si="20"/>
        <v>1</v>
      </c>
      <c r="I2446" s="93"/>
      <c r="J2446" s="94"/>
      <c r="K2446" s="138"/>
    </row>
    <row r="2447" spans="1:11" x14ac:dyDescent="0.2">
      <c r="A2447" s="13" t="s">
        <v>2945</v>
      </c>
      <c r="B2447" s="74">
        <v>72</v>
      </c>
      <c r="C2447" s="86"/>
      <c r="D2447" s="37"/>
      <c r="E2447" s="87"/>
      <c r="F2447" s="93">
        <v>1</v>
      </c>
      <c r="G2447" s="8">
        <v>3</v>
      </c>
      <c r="H2447" s="94">
        <f t="shared" si="20"/>
        <v>1</v>
      </c>
      <c r="I2447" s="93"/>
      <c r="J2447" s="94"/>
      <c r="K2447" s="138"/>
    </row>
    <row r="2448" spans="1:11" x14ac:dyDescent="0.2">
      <c r="A2448" s="13" t="s">
        <v>3335</v>
      </c>
      <c r="B2448" s="74">
        <v>131</v>
      </c>
      <c r="C2448" s="86"/>
      <c r="D2448" s="37"/>
      <c r="E2448" s="87"/>
      <c r="F2448" s="93">
        <v>1</v>
      </c>
      <c r="G2448" s="8">
        <v>3</v>
      </c>
      <c r="H2448" s="94">
        <f t="shared" si="20"/>
        <v>1</v>
      </c>
      <c r="I2448" s="93"/>
      <c r="J2448" s="94"/>
      <c r="K2448" s="138"/>
    </row>
    <row r="2449" spans="1:11" x14ac:dyDescent="0.2">
      <c r="A2449" s="20" t="s">
        <v>108</v>
      </c>
      <c r="B2449" s="73">
        <v>913</v>
      </c>
      <c r="C2449" s="85">
        <v>4</v>
      </c>
      <c r="D2449" s="32">
        <v>10</v>
      </c>
      <c r="E2449" s="84"/>
      <c r="F2449" s="91"/>
      <c r="H2449" s="94"/>
      <c r="I2449" s="91"/>
      <c r="J2449" s="84"/>
      <c r="K2449" s="111"/>
    </row>
    <row r="2450" spans="1:11" x14ac:dyDescent="0.2">
      <c r="A2450" s="13" t="s">
        <v>3336</v>
      </c>
      <c r="B2450" s="74">
        <v>155</v>
      </c>
      <c r="C2450" s="86"/>
      <c r="D2450" s="37"/>
      <c r="E2450" s="87"/>
      <c r="F2450" s="93">
        <v>1</v>
      </c>
      <c r="G2450" s="8">
        <v>3</v>
      </c>
      <c r="H2450" s="94">
        <f t="shared" si="20"/>
        <v>1</v>
      </c>
      <c r="I2450" s="93"/>
      <c r="J2450" s="94"/>
      <c r="K2450" s="138"/>
    </row>
    <row r="2451" spans="1:11" x14ac:dyDescent="0.2">
      <c r="A2451" s="13" t="s">
        <v>3337</v>
      </c>
      <c r="B2451" s="74">
        <v>459</v>
      </c>
      <c r="C2451" s="86"/>
      <c r="D2451" s="37"/>
      <c r="E2451" s="87"/>
      <c r="F2451" s="93">
        <v>3</v>
      </c>
      <c r="G2451" s="8">
        <v>8</v>
      </c>
      <c r="H2451" s="94">
        <f t="shared" si="20"/>
        <v>2</v>
      </c>
      <c r="I2451" s="93"/>
      <c r="J2451" s="94"/>
      <c r="K2451" s="138"/>
    </row>
    <row r="2452" spans="1:11" x14ac:dyDescent="0.2">
      <c r="A2452" s="13" t="s">
        <v>3338</v>
      </c>
      <c r="B2452" s="74">
        <v>180</v>
      </c>
      <c r="C2452" s="86"/>
      <c r="D2452" s="37"/>
      <c r="E2452" s="87"/>
      <c r="F2452" s="93">
        <v>1</v>
      </c>
      <c r="G2452" s="8">
        <v>3</v>
      </c>
      <c r="H2452" s="94">
        <f t="shared" si="20"/>
        <v>1</v>
      </c>
      <c r="I2452" s="93"/>
      <c r="J2452" s="94"/>
      <c r="K2452" s="138"/>
    </row>
    <row r="2453" spans="1:11" x14ac:dyDescent="0.2">
      <c r="A2453" s="13" t="s">
        <v>3339</v>
      </c>
      <c r="B2453" s="74">
        <v>119</v>
      </c>
      <c r="C2453" s="86"/>
      <c r="D2453" s="37"/>
      <c r="E2453" s="87"/>
      <c r="F2453" s="93">
        <v>1</v>
      </c>
      <c r="G2453" s="8">
        <v>3</v>
      </c>
      <c r="H2453" s="94">
        <f t="shared" si="20"/>
        <v>1</v>
      </c>
      <c r="I2453" s="93"/>
      <c r="J2453" s="94"/>
      <c r="K2453" s="138"/>
    </row>
    <row r="2454" spans="1:11" x14ac:dyDescent="0.2">
      <c r="A2454" s="22" t="s">
        <v>109</v>
      </c>
      <c r="B2454" s="73">
        <v>55979</v>
      </c>
      <c r="C2454" s="85">
        <v>35</v>
      </c>
      <c r="D2454" s="36">
        <f>SUM(D2455:D2486)</f>
        <v>88</v>
      </c>
      <c r="E2454" s="88">
        <v>4</v>
      </c>
      <c r="F2454" s="91">
        <f>SUM(F2456:F2493)</f>
        <v>98</v>
      </c>
      <c r="G2454" s="24">
        <f>SUM(G2456:G2493)</f>
        <v>262</v>
      </c>
      <c r="H2454" s="94"/>
      <c r="I2454" s="99">
        <f>(C2454+F2454+1-F2456-F2466-F2469-F2474-F2477-F2492)*0.4</f>
        <v>51.2</v>
      </c>
      <c r="J2454" s="99">
        <f>(D2454+G2454+1-G2456-G2466-G2469-G2474-G2477-G2492)*0.4</f>
        <v>133.20000000000002</v>
      </c>
      <c r="K2454" s="115">
        <f>34*0.6</f>
        <v>20.399999999999999</v>
      </c>
    </row>
    <row r="2455" spans="1:11" x14ac:dyDescent="0.2">
      <c r="A2455" s="20" t="s">
        <v>110</v>
      </c>
      <c r="B2455" s="73">
        <v>2781</v>
      </c>
      <c r="C2455" s="85">
        <v>2</v>
      </c>
      <c r="D2455" s="32">
        <v>5</v>
      </c>
      <c r="E2455" s="84"/>
      <c r="F2455" s="91"/>
      <c r="H2455" s="94"/>
      <c r="I2455" s="91"/>
      <c r="J2455" s="84"/>
      <c r="K2455" s="111"/>
    </row>
    <row r="2456" spans="1:11" x14ac:dyDescent="0.2">
      <c r="A2456" s="13" t="s">
        <v>3199</v>
      </c>
      <c r="B2456" s="74">
        <v>180</v>
      </c>
      <c r="C2456" s="86"/>
      <c r="D2456" s="37"/>
      <c r="E2456" s="87"/>
      <c r="F2456" s="93">
        <v>1</v>
      </c>
      <c r="G2456" s="8">
        <v>3</v>
      </c>
      <c r="H2456" s="94">
        <f t="shared" si="20"/>
        <v>1</v>
      </c>
      <c r="I2456" s="93"/>
      <c r="J2456" s="94"/>
      <c r="K2456" s="138"/>
    </row>
    <row r="2457" spans="1:11" x14ac:dyDescent="0.2">
      <c r="A2457" s="13" t="s">
        <v>3340</v>
      </c>
      <c r="B2457" s="74">
        <v>257</v>
      </c>
      <c r="C2457" s="86"/>
      <c r="D2457" s="37"/>
      <c r="E2457" s="87"/>
      <c r="F2457" s="93">
        <v>3</v>
      </c>
      <c r="G2457" s="8">
        <v>8</v>
      </c>
      <c r="H2457" s="94">
        <f t="shared" si="20"/>
        <v>2</v>
      </c>
      <c r="I2457" s="93"/>
      <c r="J2457" s="94"/>
      <c r="K2457" s="138"/>
    </row>
    <row r="2458" spans="1:11" x14ac:dyDescent="0.2">
      <c r="A2458" s="13" t="s">
        <v>3341</v>
      </c>
      <c r="B2458" s="74">
        <v>797</v>
      </c>
      <c r="C2458" s="86"/>
      <c r="D2458" s="37"/>
      <c r="E2458" s="87"/>
      <c r="F2458" s="93">
        <v>3</v>
      </c>
      <c r="G2458" s="8">
        <v>8</v>
      </c>
      <c r="H2458" s="94">
        <f t="shared" si="20"/>
        <v>2</v>
      </c>
      <c r="I2458" s="93"/>
      <c r="J2458" s="94"/>
      <c r="K2458" s="138"/>
    </row>
    <row r="2459" spans="1:11" x14ac:dyDescent="0.2">
      <c r="A2459" s="13" t="s">
        <v>3342</v>
      </c>
      <c r="B2459" s="74">
        <v>486</v>
      </c>
      <c r="C2459" s="86"/>
      <c r="D2459" s="37"/>
      <c r="E2459" s="87"/>
      <c r="F2459" s="93">
        <v>3</v>
      </c>
      <c r="G2459" s="8">
        <v>8</v>
      </c>
      <c r="H2459" s="94">
        <f t="shared" si="20"/>
        <v>2</v>
      </c>
      <c r="I2459" s="93"/>
      <c r="J2459" s="94"/>
      <c r="K2459" s="138"/>
    </row>
    <row r="2460" spans="1:11" x14ac:dyDescent="0.2">
      <c r="A2460" s="13" t="s">
        <v>3343</v>
      </c>
      <c r="B2460" s="74">
        <v>294</v>
      </c>
      <c r="C2460" s="86"/>
      <c r="D2460" s="37"/>
      <c r="E2460" s="87"/>
      <c r="F2460" s="93">
        <v>3</v>
      </c>
      <c r="G2460" s="8">
        <v>8</v>
      </c>
      <c r="H2460" s="94">
        <f t="shared" si="20"/>
        <v>2</v>
      </c>
      <c r="I2460" s="93"/>
      <c r="J2460" s="94"/>
      <c r="K2460" s="138"/>
    </row>
    <row r="2461" spans="1:11" x14ac:dyDescent="0.2">
      <c r="A2461" s="13" t="s">
        <v>2787</v>
      </c>
      <c r="B2461" s="74">
        <v>217</v>
      </c>
      <c r="C2461" s="86"/>
      <c r="D2461" s="37"/>
      <c r="E2461" s="87"/>
      <c r="F2461" s="93">
        <v>3</v>
      </c>
      <c r="G2461" s="8">
        <v>8</v>
      </c>
      <c r="H2461" s="94">
        <f t="shared" si="20"/>
        <v>2</v>
      </c>
      <c r="I2461" s="93"/>
      <c r="J2461" s="94"/>
      <c r="K2461" s="138"/>
    </row>
    <row r="2462" spans="1:11" x14ac:dyDescent="0.2">
      <c r="A2462" s="13" t="s">
        <v>2780</v>
      </c>
      <c r="B2462" s="74">
        <v>274</v>
      </c>
      <c r="C2462" s="86"/>
      <c r="D2462" s="37"/>
      <c r="E2462" s="87"/>
      <c r="F2462" s="93">
        <v>3</v>
      </c>
      <c r="G2462" s="8">
        <v>8</v>
      </c>
      <c r="H2462" s="94">
        <f t="shared" si="20"/>
        <v>2</v>
      </c>
      <c r="I2462" s="93"/>
      <c r="J2462" s="94"/>
      <c r="K2462" s="138"/>
    </row>
    <row r="2463" spans="1:11" x14ac:dyDescent="0.2">
      <c r="A2463" s="13" t="s">
        <v>3344</v>
      </c>
      <c r="B2463" s="74">
        <v>276</v>
      </c>
      <c r="C2463" s="86"/>
      <c r="D2463" s="37"/>
      <c r="E2463" s="87"/>
      <c r="F2463" s="93">
        <v>3</v>
      </c>
      <c r="G2463" s="8">
        <v>8</v>
      </c>
      <c r="H2463" s="94">
        <f t="shared" si="20"/>
        <v>2</v>
      </c>
      <c r="I2463" s="93"/>
      <c r="J2463" s="94"/>
      <c r="K2463" s="138"/>
    </row>
    <row r="2464" spans="1:11" x14ac:dyDescent="0.2">
      <c r="A2464" s="20" t="s">
        <v>340</v>
      </c>
      <c r="B2464" s="73">
        <v>1991</v>
      </c>
      <c r="C2464" s="85">
        <v>1</v>
      </c>
      <c r="D2464" s="32">
        <v>3</v>
      </c>
      <c r="E2464" s="84"/>
      <c r="F2464" s="91"/>
      <c r="H2464" s="94"/>
      <c r="I2464" s="91"/>
      <c r="J2464" s="84"/>
      <c r="K2464" s="111"/>
    </row>
    <row r="2465" spans="1:11" x14ac:dyDescent="0.2">
      <c r="A2465" s="13" t="s">
        <v>3345</v>
      </c>
      <c r="B2465" s="74">
        <v>218</v>
      </c>
      <c r="C2465" s="86"/>
      <c r="D2465" s="37"/>
      <c r="E2465" s="87"/>
      <c r="F2465" s="93">
        <v>3</v>
      </c>
      <c r="G2465" s="8">
        <v>8</v>
      </c>
      <c r="H2465" s="94">
        <f t="shared" si="20"/>
        <v>2</v>
      </c>
      <c r="I2465" s="93"/>
      <c r="J2465" s="94"/>
      <c r="K2465" s="138"/>
    </row>
    <row r="2466" spans="1:11" x14ac:dyDescent="0.2">
      <c r="A2466" s="13" t="s">
        <v>3346</v>
      </c>
      <c r="B2466" s="74">
        <v>186</v>
      </c>
      <c r="C2466" s="86"/>
      <c r="D2466" s="37"/>
      <c r="E2466" s="87"/>
      <c r="F2466" s="93">
        <v>1</v>
      </c>
      <c r="G2466" s="8">
        <v>3</v>
      </c>
      <c r="H2466" s="94">
        <f t="shared" si="20"/>
        <v>1</v>
      </c>
      <c r="I2466" s="93"/>
      <c r="J2466" s="94"/>
      <c r="K2466" s="138"/>
    </row>
    <row r="2467" spans="1:11" x14ac:dyDescent="0.2">
      <c r="A2467" s="13" t="s">
        <v>3347</v>
      </c>
      <c r="B2467" s="74">
        <v>319</v>
      </c>
      <c r="C2467" s="86"/>
      <c r="D2467" s="37"/>
      <c r="E2467" s="87"/>
      <c r="F2467" s="93">
        <v>3</v>
      </c>
      <c r="G2467" s="8">
        <v>8</v>
      </c>
      <c r="H2467" s="94">
        <f t="shared" si="20"/>
        <v>2</v>
      </c>
      <c r="I2467" s="93"/>
      <c r="J2467" s="94"/>
      <c r="K2467" s="138"/>
    </row>
    <row r="2468" spans="1:11" x14ac:dyDescent="0.2">
      <c r="A2468" s="13" t="s">
        <v>3348</v>
      </c>
      <c r="B2468" s="74">
        <v>830</v>
      </c>
      <c r="C2468" s="86"/>
      <c r="D2468" s="37"/>
      <c r="E2468" s="87"/>
      <c r="F2468" s="93">
        <v>3</v>
      </c>
      <c r="G2468" s="8">
        <v>8</v>
      </c>
      <c r="H2468" s="94">
        <f t="shared" si="20"/>
        <v>2</v>
      </c>
      <c r="I2468" s="93"/>
      <c r="J2468" s="94"/>
      <c r="K2468" s="138"/>
    </row>
    <row r="2469" spans="1:11" x14ac:dyDescent="0.2">
      <c r="A2469" s="13" t="s">
        <v>2673</v>
      </c>
      <c r="B2469" s="74">
        <v>159</v>
      </c>
      <c r="C2469" s="86"/>
      <c r="D2469" s="37"/>
      <c r="E2469" s="87"/>
      <c r="F2469" s="93">
        <v>1</v>
      </c>
      <c r="G2469" s="8">
        <v>3</v>
      </c>
      <c r="H2469" s="94">
        <f t="shared" si="20"/>
        <v>1</v>
      </c>
      <c r="I2469" s="93"/>
      <c r="J2469" s="94"/>
      <c r="K2469" s="138"/>
    </row>
    <row r="2470" spans="1:11" x14ac:dyDescent="0.2">
      <c r="A2470" s="13" t="s">
        <v>1732</v>
      </c>
      <c r="B2470" s="74">
        <v>279</v>
      </c>
      <c r="C2470" s="86"/>
      <c r="D2470" s="37"/>
      <c r="E2470" s="87"/>
      <c r="F2470" s="93">
        <v>3</v>
      </c>
      <c r="G2470" s="8">
        <v>8</v>
      </c>
      <c r="H2470" s="94">
        <f t="shared" si="20"/>
        <v>2</v>
      </c>
      <c r="I2470" s="93"/>
      <c r="J2470" s="94"/>
      <c r="K2470" s="138"/>
    </row>
    <row r="2471" spans="1:11" x14ac:dyDescent="0.2">
      <c r="A2471" s="20" t="s">
        <v>374</v>
      </c>
      <c r="B2471" s="73">
        <v>3615</v>
      </c>
      <c r="C2471" s="85">
        <v>2</v>
      </c>
      <c r="D2471" s="32">
        <v>5</v>
      </c>
      <c r="E2471" s="84"/>
      <c r="F2471" s="91"/>
      <c r="H2471" s="94"/>
      <c r="I2471" s="91"/>
      <c r="J2471" s="84"/>
      <c r="K2471" s="111"/>
    </row>
    <row r="2472" spans="1:11" x14ac:dyDescent="0.2">
      <c r="A2472" s="13" t="s">
        <v>3349</v>
      </c>
      <c r="B2472" s="74">
        <v>620</v>
      </c>
      <c r="C2472" s="86"/>
      <c r="D2472" s="37"/>
      <c r="E2472" s="87"/>
      <c r="F2472" s="93">
        <v>3</v>
      </c>
      <c r="G2472" s="8">
        <v>8</v>
      </c>
      <c r="H2472" s="94">
        <f t="shared" si="20"/>
        <v>2</v>
      </c>
      <c r="I2472" s="93"/>
      <c r="J2472" s="94"/>
      <c r="K2472" s="138"/>
    </row>
    <row r="2473" spans="1:11" x14ac:dyDescent="0.2">
      <c r="A2473" s="13" t="s">
        <v>1809</v>
      </c>
      <c r="B2473" s="74">
        <v>697</v>
      </c>
      <c r="C2473" s="86"/>
      <c r="D2473" s="37"/>
      <c r="E2473" s="87"/>
      <c r="F2473" s="93">
        <v>3</v>
      </c>
      <c r="G2473" s="8">
        <v>8</v>
      </c>
      <c r="H2473" s="94">
        <f t="shared" si="20"/>
        <v>2</v>
      </c>
      <c r="I2473" s="93"/>
      <c r="J2473" s="94"/>
      <c r="K2473" s="138"/>
    </row>
    <row r="2474" spans="1:11" x14ac:dyDescent="0.2">
      <c r="A2474" s="13" t="s">
        <v>3350</v>
      </c>
      <c r="B2474" s="74">
        <v>199</v>
      </c>
      <c r="C2474" s="86"/>
      <c r="D2474" s="37"/>
      <c r="E2474" s="87"/>
      <c r="F2474" s="93">
        <v>1</v>
      </c>
      <c r="G2474" s="8">
        <v>3</v>
      </c>
      <c r="H2474" s="94">
        <f t="shared" si="20"/>
        <v>1</v>
      </c>
      <c r="I2474" s="93"/>
      <c r="J2474" s="94"/>
      <c r="K2474" s="138"/>
    </row>
    <row r="2475" spans="1:11" x14ac:dyDescent="0.2">
      <c r="A2475" s="13" t="s">
        <v>3351</v>
      </c>
      <c r="B2475" s="74">
        <v>589</v>
      </c>
      <c r="C2475" s="86"/>
      <c r="D2475" s="37"/>
      <c r="E2475" s="87"/>
      <c r="F2475" s="93">
        <v>3</v>
      </c>
      <c r="G2475" s="8">
        <v>8</v>
      </c>
      <c r="H2475" s="94">
        <f t="shared" si="20"/>
        <v>2</v>
      </c>
      <c r="I2475" s="93"/>
      <c r="J2475" s="94"/>
      <c r="K2475" s="138"/>
    </row>
    <row r="2476" spans="1:11" x14ac:dyDescent="0.2">
      <c r="A2476" s="13" t="s">
        <v>1987</v>
      </c>
      <c r="B2476" s="74">
        <v>645</v>
      </c>
      <c r="C2476" s="86"/>
      <c r="D2476" s="37"/>
      <c r="E2476" s="87"/>
      <c r="F2476" s="93">
        <v>3</v>
      </c>
      <c r="G2476" s="8">
        <v>8</v>
      </c>
      <c r="H2476" s="94">
        <f t="shared" si="20"/>
        <v>2</v>
      </c>
      <c r="I2476" s="93"/>
      <c r="J2476" s="94"/>
      <c r="K2476" s="138"/>
    </row>
    <row r="2477" spans="1:11" x14ac:dyDescent="0.2">
      <c r="A2477" s="13" t="s">
        <v>3352</v>
      </c>
      <c r="B2477" s="74">
        <v>197</v>
      </c>
      <c r="C2477" s="86"/>
      <c r="D2477" s="37"/>
      <c r="E2477" s="87"/>
      <c r="F2477" s="93">
        <v>1</v>
      </c>
      <c r="G2477" s="8">
        <v>3</v>
      </c>
      <c r="H2477" s="94">
        <f t="shared" si="20"/>
        <v>1</v>
      </c>
      <c r="I2477" s="93"/>
      <c r="J2477" s="94"/>
      <c r="K2477" s="138"/>
    </row>
    <row r="2478" spans="1:11" x14ac:dyDescent="0.2">
      <c r="A2478" s="13" t="s">
        <v>1406</v>
      </c>
      <c r="B2478" s="74">
        <v>668</v>
      </c>
      <c r="C2478" s="86"/>
      <c r="D2478" s="37"/>
      <c r="E2478" s="87"/>
      <c r="F2478" s="93">
        <v>3</v>
      </c>
      <c r="G2478" s="8">
        <v>8</v>
      </c>
      <c r="H2478" s="94">
        <f t="shared" si="20"/>
        <v>2</v>
      </c>
      <c r="I2478" s="93"/>
      <c r="J2478" s="94"/>
      <c r="K2478" s="138"/>
    </row>
    <row r="2479" spans="1:11" x14ac:dyDescent="0.2">
      <c r="A2479" s="20" t="s">
        <v>705</v>
      </c>
      <c r="B2479" s="73">
        <v>44700</v>
      </c>
      <c r="C2479" s="85">
        <v>28</v>
      </c>
      <c r="D2479" s="32">
        <v>70</v>
      </c>
      <c r="E2479" s="84"/>
      <c r="F2479" s="91"/>
      <c r="H2479" s="94"/>
      <c r="I2479" s="91"/>
      <c r="J2479" s="84"/>
      <c r="K2479" s="111"/>
    </row>
    <row r="2480" spans="1:11" x14ac:dyDescent="0.2">
      <c r="A2480" s="13" t="s">
        <v>3353</v>
      </c>
      <c r="B2480" s="74">
        <v>40272</v>
      </c>
      <c r="C2480" s="86"/>
      <c r="D2480" s="37"/>
      <c r="E2480" s="87"/>
      <c r="F2480" s="93">
        <v>11</v>
      </c>
      <c r="G2480" s="8">
        <v>28</v>
      </c>
      <c r="H2480" s="94">
        <f t="shared" si="20"/>
        <v>2</v>
      </c>
      <c r="I2480" s="93"/>
      <c r="J2480" s="94"/>
      <c r="K2480" s="138"/>
    </row>
    <row r="2481" spans="1:11" x14ac:dyDescent="0.2">
      <c r="A2481" s="13" t="s">
        <v>3354</v>
      </c>
      <c r="B2481" s="74">
        <v>1950</v>
      </c>
      <c r="C2481" s="86"/>
      <c r="D2481" s="37"/>
      <c r="E2481" s="87"/>
      <c r="F2481" s="93">
        <v>3</v>
      </c>
      <c r="G2481" s="8">
        <v>8</v>
      </c>
      <c r="H2481" s="94">
        <f t="shared" si="20"/>
        <v>2</v>
      </c>
      <c r="I2481" s="93"/>
      <c r="J2481" s="94"/>
      <c r="K2481" s="138"/>
    </row>
    <row r="2482" spans="1:11" x14ac:dyDescent="0.2">
      <c r="A2482" s="13" t="s">
        <v>3355</v>
      </c>
      <c r="B2482" s="74">
        <v>307</v>
      </c>
      <c r="C2482" s="86"/>
      <c r="D2482" s="37"/>
      <c r="E2482" s="87"/>
      <c r="F2482" s="93">
        <v>3</v>
      </c>
      <c r="G2482" s="8">
        <v>8</v>
      </c>
      <c r="H2482" s="94">
        <f t="shared" si="20"/>
        <v>2</v>
      </c>
      <c r="I2482" s="93"/>
      <c r="J2482" s="94"/>
      <c r="K2482" s="138"/>
    </row>
    <row r="2483" spans="1:11" x14ac:dyDescent="0.2">
      <c r="A2483" s="13" t="s">
        <v>3356</v>
      </c>
      <c r="B2483" s="74">
        <v>1104</v>
      </c>
      <c r="C2483" s="86"/>
      <c r="D2483" s="37"/>
      <c r="E2483" s="87"/>
      <c r="F2483" s="93">
        <v>3</v>
      </c>
      <c r="G2483" s="8">
        <v>8</v>
      </c>
      <c r="H2483" s="94">
        <f t="shared" si="20"/>
        <v>2</v>
      </c>
      <c r="I2483" s="93"/>
      <c r="J2483" s="94"/>
      <c r="K2483" s="138"/>
    </row>
    <row r="2484" spans="1:11" x14ac:dyDescent="0.2">
      <c r="A2484" s="13" t="s">
        <v>3006</v>
      </c>
      <c r="B2484" s="74">
        <v>609</v>
      </c>
      <c r="C2484" s="86"/>
      <c r="D2484" s="37"/>
      <c r="E2484" s="87"/>
      <c r="F2484" s="93">
        <v>3</v>
      </c>
      <c r="G2484" s="8">
        <v>8</v>
      </c>
      <c r="H2484" s="94">
        <f t="shared" si="20"/>
        <v>2</v>
      </c>
      <c r="I2484" s="93"/>
      <c r="J2484" s="94"/>
      <c r="K2484" s="138"/>
    </row>
    <row r="2485" spans="1:11" x14ac:dyDescent="0.2">
      <c r="A2485" s="13" t="s">
        <v>3357</v>
      </c>
      <c r="B2485" s="74">
        <v>458</v>
      </c>
      <c r="C2485" s="86"/>
      <c r="D2485" s="37"/>
      <c r="E2485" s="87"/>
      <c r="F2485" s="93">
        <v>3</v>
      </c>
      <c r="G2485" s="8">
        <v>8</v>
      </c>
      <c r="H2485" s="94">
        <f t="shared" si="20"/>
        <v>2</v>
      </c>
      <c r="I2485" s="93"/>
      <c r="J2485" s="94"/>
      <c r="K2485" s="138"/>
    </row>
    <row r="2486" spans="1:11" x14ac:dyDescent="0.2">
      <c r="A2486" s="20" t="s">
        <v>1059</v>
      </c>
      <c r="B2486" s="73">
        <v>2892</v>
      </c>
      <c r="C2486" s="85">
        <v>2</v>
      </c>
      <c r="D2486" s="32">
        <v>5</v>
      </c>
      <c r="E2486" s="84"/>
      <c r="F2486" s="91"/>
      <c r="H2486" s="94"/>
      <c r="I2486" s="91"/>
      <c r="J2486" s="84"/>
      <c r="K2486" s="111"/>
    </row>
    <row r="2487" spans="1:11" x14ac:dyDescent="0.2">
      <c r="A2487" s="13" t="s">
        <v>2016</v>
      </c>
      <c r="B2487" s="74">
        <v>311</v>
      </c>
      <c r="C2487" s="86"/>
      <c r="D2487" s="37"/>
      <c r="E2487" s="87"/>
      <c r="F2487" s="93">
        <v>3</v>
      </c>
      <c r="G2487" s="8">
        <v>8</v>
      </c>
      <c r="H2487" s="94">
        <f t="shared" si="20"/>
        <v>2</v>
      </c>
      <c r="I2487" s="93"/>
      <c r="J2487" s="94"/>
      <c r="K2487" s="138"/>
    </row>
    <row r="2488" spans="1:11" x14ac:dyDescent="0.2">
      <c r="A2488" s="13" t="s">
        <v>3358</v>
      </c>
      <c r="B2488" s="74">
        <v>293</v>
      </c>
      <c r="C2488" s="86"/>
      <c r="D2488" s="37"/>
      <c r="E2488" s="87"/>
      <c r="F2488" s="93">
        <v>3</v>
      </c>
      <c r="G2488" s="8">
        <v>8</v>
      </c>
      <c r="H2488" s="94">
        <f t="shared" si="20"/>
        <v>2</v>
      </c>
      <c r="I2488" s="93"/>
      <c r="J2488" s="94"/>
      <c r="K2488" s="138"/>
    </row>
    <row r="2489" spans="1:11" x14ac:dyDescent="0.2">
      <c r="A2489" s="13" t="s">
        <v>2268</v>
      </c>
      <c r="B2489" s="74">
        <v>373</v>
      </c>
      <c r="C2489" s="86"/>
      <c r="D2489" s="37"/>
      <c r="E2489" s="87"/>
      <c r="F2489" s="93">
        <v>3</v>
      </c>
      <c r="G2489" s="8">
        <v>8</v>
      </c>
      <c r="H2489" s="94">
        <f t="shared" si="20"/>
        <v>2</v>
      </c>
      <c r="I2489" s="93"/>
      <c r="J2489" s="94"/>
      <c r="K2489" s="138"/>
    </row>
    <row r="2490" spans="1:11" x14ac:dyDescent="0.2">
      <c r="A2490" s="13" t="s">
        <v>3359</v>
      </c>
      <c r="B2490" s="74">
        <v>1113</v>
      </c>
      <c r="C2490" s="86"/>
      <c r="D2490" s="37"/>
      <c r="E2490" s="87"/>
      <c r="F2490" s="93">
        <v>3</v>
      </c>
      <c r="G2490" s="8">
        <v>8</v>
      </c>
      <c r="H2490" s="94">
        <f t="shared" si="20"/>
        <v>2</v>
      </c>
      <c r="I2490" s="93"/>
      <c r="J2490" s="94"/>
      <c r="K2490" s="138"/>
    </row>
    <row r="2491" spans="1:11" x14ac:dyDescent="0.2">
      <c r="A2491" s="13" t="s">
        <v>3360</v>
      </c>
      <c r="B2491" s="74">
        <v>392</v>
      </c>
      <c r="C2491" s="86"/>
      <c r="D2491" s="37"/>
      <c r="E2491" s="87"/>
      <c r="F2491" s="93">
        <v>3</v>
      </c>
      <c r="G2491" s="8">
        <v>8</v>
      </c>
      <c r="H2491" s="94">
        <f t="shared" si="20"/>
        <v>2</v>
      </c>
      <c r="I2491" s="93"/>
      <c r="J2491" s="94"/>
      <c r="K2491" s="138"/>
    </row>
    <row r="2492" spans="1:11" x14ac:dyDescent="0.2">
      <c r="A2492" s="13" t="s">
        <v>3361</v>
      </c>
      <c r="B2492" s="74">
        <v>96</v>
      </c>
      <c r="C2492" s="86"/>
      <c r="D2492" s="37"/>
      <c r="E2492" s="87"/>
      <c r="F2492" s="93">
        <v>1</v>
      </c>
      <c r="G2492" s="8">
        <v>3</v>
      </c>
      <c r="H2492" s="94">
        <f t="shared" si="20"/>
        <v>1</v>
      </c>
      <c r="I2492" s="93"/>
      <c r="J2492" s="94"/>
      <c r="K2492" s="138"/>
    </row>
    <row r="2493" spans="1:11" x14ac:dyDescent="0.2">
      <c r="A2493" s="13" t="s">
        <v>3362</v>
      </c>
      <c r="B2493" s="74">
        <v>314</v>
      </c>
      <c r="C2493" s="86"/>
      <c r="D2493" s="37"/>
      <c r="E2493" s="87"/>
      <c r="F2493" s="93">
        <v>3</v>
      </c>
      <c r="G2493" s="8">
        <v>8</v>
      </c>
      <c r="H2493" s="94">
        <f t="shared" si="20"/>
        <v>2</v>
      </c>
      <c r="I2493" s="93"/>
      <c r="J2493" s="94"/>
      <c r="K2493" s="138"/>
    </row>
    <row r="2494" spans="1:11" ht="31.5" x14ac:dyDescent="0.2">
      <c r="A2494" s="22" t="s">
        <v>6231</v>
      </c>
      <c r="B2494" s="73">
        <v>5234</v>
      </c>
      <c r="C2494" s="85">
        <v>19</v>
      </c>
      <c r="D2494" s="36">
        <f>SUM(D2495:D2503)</f>
        <v>48</v>
      </c>
      <c r="E2494" s="88">
        <v>3</v>
      </c>
      <c r="F2494" s="91">
        <f>SUM(F2496:F2508)</f>
        <v>34</v>
      </c>
      <c r="G2494" s="24">
        <f>SUM(G2496:G2508)</f>
        <v>91</v>
      </c>
      <c r="H2494" s="94"/>
      <c r="I2494" s="99">
        <f>(C2494+F2494+1-F2496)*0.4</f>
        <v>21.200000000000003</v>
      </c>
      <c r="J2494" s="99">
        <f>(D2494+G2494+1-G2496)*0.4</f>
        <v>54.800000000000004</v>
      </c>
      <c r="K2494" s="115">
        <f>12*0.6</f>
        <v>7.1999999999999993</v>
      </c>
    </row>
    <row r="2495" spans="1:11" ht="31.5" x14ac:dyDescent="0.2">
      <c r="A2495" s="20" t="s">
        <v>720</v>
      </c>
      <c r="B2495" s="73">
        <v>2362</v>
      </c>
      <c r="C2495" s="85">
        <v>9</v>
      </c>
      <c r="D2495" s="32">
        <v>23</v>
      </c>
      <c r="E2495" s="84"/>
      <c r="F2495" s="91"/>
      <c r="H2495" s="94"/>
      <c r="I2495" s="91"/>
      <c r="J2495" s="84"/>
      <c r="K2495" s="111"/>
    </row>
    <row r="2496" spans="1:11" x14ac:dyDescent="0.2">
      <c r="A2496" s="13" t="s">
        <v>3363</v>
      </c>
      <c r="B2496" s="74">
        <v>69</v>
      </c>
      <c r="C2496" s="86"/>
      <c r="D2496" s="37"/>
      <c r="E2496" s="87"/>
      <c r="F2496" s="93">
        <v>1</v>
      </c>
      <c r="G2496" s="8">
        <v>3</v>
      </c>
      <c r="H2496" s="94">
        <f t="shared" si="20"/>
        <v>1</v>
      </c>
      <c r="I2496" s="93"/>
      <c r="J2496" s="94"/>
      <c r="K2496" s="138"/>
    </row>
    <row r="2497" spans="1:11" x14ac:dyDescent="0.2">
      <c r="A2497" s="13" t="s">
        <v>3364</v>
      </c>
      <c r="B2497" s="74">
        <v>243</v>
      </c>
      <c r="C2497" s="86"/>
      <c r="D2497" s="37"/>
      <c r="E2497" s="87"/>
      <c r="F2497" s="93">
        <v>3</v>
      </c>
      <c r="G2497" s="8">
        <v>8</v>
      </c>
      <c r="H2497" s="94">
        <f t="shared" ref="H2497:H2560" si="21">IF(F2497=1,1,2)</f>
        <v>2</v>
      </c>
      <c r="I2497" s="93"/>
      <c r="J2497" s="94"/>
      <c r="K2497" s="138"/>
    </row>
    <row r="2498" spans="1:11" x14ac:dyDescent="0.2">
      <c r="A2498" s="13" t="s">
        <v>1793</v>
      </c>
      <c r="B2498" s="74">
        <v>564</v>
      </c>
      <c r="C2498" s="86"/>
      <c r="D2498" s="37"/>
      <c r="E2498" s="87"/>
      <c r="F2498" s="93">
        <v>3</v>
      </c>
      <c r="G2498" s="8">
        <v>8</v>
      </c>
      <c r="H2498" s="94">
        <f t="shared" si="21"/>
        <v>2</v>
      </c>
      <c r="I2498" s="93"/>
      <c r="J2498" s="94"/>
      <c r="K2498" s="138"/>
    </row>
    <row r="2499" spans="1:11" x14ac:dyDescent="0.2">
      <c r="A2499" s="13" t="s">
        <v>3365</v>
      </c>
      <c r="B2499" s="74">
        <v>211</v>
      </c>
      <c r="C2499" s="86"/>
      <c r="D2499" s="37"/>
      <c r="E2499" s="87"/>
      <c r="F2499" s="93">
        <v>3</v>
      </c>
      <c r="G2499" s="8">
        <v>8</v>
      </c>
      <c r="H2499" s="94">
        <f t="shared" si="21"/>
        <v>2</v>
      </c>
      <c r="I2499" s="93"/>
      <c r="J2499" s="94"/>
      <c r="K2499" s="138"/>
    </row>
    <row r="2500" spans="1:11" x14ac:dyDescent="0.2">
      <c r="A2500" s="13" t="s">
        <v>1497</v>
      </c>
      <c r="B2500" s="74">
        <v>467</v>
      </c>
      <c r="C2500" s="86"/>
      <c r="D2500" s="37"/>
      <c r="E2500" s="87"/>
      <c r="F2500" s="93">
        <v>3</v>
      </c>
      <c r="G2500" s="8">
        <v>8</v>
      </c>
      <c r="H2500" s="94">
        <f t="shared" si="21"/>
        <v>2</v>
      </c>
      <c r="I2500" s="93"/>
      <c r="J2500" s="94"/>
      <c r="K2500" s="138"/>
    </row>
    <row r="2501" spans="1:11" x14ac:dyDescent="0.2">
      <c r="A2501" s="13" t="s">
        <v>3366</v>
      </c>
      <c r="B2501" s="74">
        <v>343</v>
      </c>
      <c r="C2501" s="86"/>
      <c r="D2501" s="37"/>
      <c r="E2501" s="87"/>
      <c r="F2501" s="93">
        <v>3</v>
      </c>
      <c r="G2501" s="8">
        <v>8</v>
      </c>
      <c r="H2501" s="94">
        <f t="shared" si="21"/>
        <v>2</v>
      </c>
      <c r="I2501" s="93"/>
      <c r="J2501" s="94"/>
      <c r="K2501" s="138"/>
    </row>
    <row r="2502" spans="1:11" x14ac:dyDescent="0.2">
      <c r="A2502" s="13" t="s">
        <v>3367</v>
      </c>
      <c r="B2502" s="74">
        <v>465</v>
      </c>
      <c r="C2502" s="86"/>
      <c r="D2502" s="37"/>
      <c r="E2502" s="87"/>
      <c r="F2502" s="93">
        <v>3</v>
      </c>
      <c r="G2502" s="8">
        <v>8</v>
      </c>
      <c r="H2502" s="94">
        <f t="shared" si="21"/>
        <v>2</v>
      </c>
      <c r="I2502" s="93"/>
      <c r="J2502" s="94"/>
      <c r="K2502" s="138"/>
    </row>
    <row r="2503" spans="1:11" x14ac:dyDescent="0.2">
      <c r="A2503" s="20" t="s">
        <v>155</v>
      </c>
      <c r="B2503" s="73">
        <v>2872</v>
      </c>
      <c r="C2503" s="85">
        <v>10</v>
      </c>
      <c r="D2503" s="32">
        <v>25</v>
      </c>
      <c r="E2503" s="84"/>
      <c r="F2503" s="91"/>
      <c r="H2503" s="94"/>
      <c r="I2503" s="91"/>
      <c r="J2503" s="84"/>
      <c r="K2503" s="111"/>
    </row>
    <row r="2504" spans="1:11" x14ac:dyDescent="0.2">
      <c r="A2504" s="13" t="s">
        <v>1927</v>
      </c>
      <c r="B2504" s="74">
        <v>544</v>
      </c>
      <c r="C2504" s="86"/>
      <c r="D2504" s="37"/>
      <c r="E2504" s="87"/>
      <c r="F2504" s="93">
        <v>3</v>
      </c>
      <c r="G2504" s="8">
        <v>8</v>
      </c>
      <c r="H2504" s="94">
        <f t="shared" si="21"/>
        <v>2</v>
      </c>
      <c r="I2504" s="93"/>
      <c r="J2504" s="94"/>
      <c r="K2504" s="138"/>
    </row>
    <row r="2505" spans="1:11" x14ac:dyDescent="0.2">
      <c r="A2505" s="13" t="s">
        <v>3368</v>
      </c>
      <c r="B2505" s="74">
        <v>557</v>
      </c>
      <c r="C2505" s="86"/>
      <c r="D2505" s="37"/>
      <c r="E2505" s="87"/>
      <c r="F2505" s="93">
        <v>3</v>
      </c>
      <c r="G2505" s="8">
        <v>8</v>
      </c>
      <c r="H2505" s="94">
        <f t="shared" si="21"/>
        <v>2</v>
      </c>
      <c r="I2505" s="93"/>
      <c r="J2505" s="94"/>
      <c r="K2505" s="138"/>
    </row>
    <row r="2506" spans="1:11" x14ac:dyDescent="0.2">
      <c r="A2506" s="13" t="s">
        <v>3369</v>
      </c>
      <c r="B2506" s="74">
        <v>534</v>
      </c>
      <c r="C2506" s="86"/>
      <c r="D2506" s="37"/>
      <c r="E2506" s="87"/>
      <c r="F2506" s="93">
        <v>3</v>
      </c>
      <c r="G2506" s="8">
        <v>8</v>
      </c>
      <c r="H2506" s="94">
        <f t="shared" si="21"/>
        <v>2</v>
      </c>
      <c r="I2506" s="93"/>
      <c r="J2506" s="94"/>
      <c r="K2506" s="138"/>
    </row>
    <row r="2507" spans="1:11" x14ac:dyDescent="0.2">
      <c r="A2507" s="13" t="s">
        <v>3370</v>
      </c>
      <c r="B2507" s="74">
        <v>813</v>
      </c>
      <c r="C2507" s="86"/>
      <c r="D2507" s="37"/>
      <c r="E2507" s="87"/>
      <c r="F2507" s="93">
        <v>3</v>
      </c>
      <c r="G2507" s="8">
        <v>8</v>
      </c>
      <c r="H2507" s="94">
        <f t="shared" si="21"/>
        <v>2</v>
      </c>
      <c r="I2507" s="93"/>
      <c r="J2507" s="94"/>
      <c r="K2507" s="138"/>
    </row>
    <row r="2508" spans="1:11" x14ac:dyDescent="0.2">
      <c r="A2508" s="13" t="s">
        <v>3371</v>
      </c>
      <c r="B2508" s="74">
        <v>424</v>
      </c>
      <c r="C2508" s="86"/>
      <c r="D2508" s="37"/>
      <c r="E2508" s="87"/>
      <c r="F2508" s="93">
        <v>3</v>
      </c>
      <c r="G2508" s="8">
        <v>8</v>
      </c>
      <c r="H2508" s="94">
        <f t="shared" si="21"/>
        <v>2</v>
      </c>
      <c r="I2508" s="93"/>
      <c r="J2508" s="94"/>
      <c r="K2508" s="138"/>
    </row>
    <row r="2509" spans="1:11" x14ac:dyDescent="0.2">
      <c r="A2509" s="22" t="s">
        <v>156</v>
      </c>
      <c r="B2509" s="73">
        <v>11245</v>
      </c>
      <c r="C2509" s="85">
        <v>25</v>
      </c>
      <c r="D2509" s="36">
        <f>SUM(D2510:D2534)</f>
        <v>63</v>
      </c>
      <c r="E2509" s="88">
        <v>4</v>
      </c>
      <c r="F2509" s="91">
        <f>SUM(F2511:F2539)</f>
        <v>59</v>
      </c>
      <c r="G2509" s="24">
        <f>SUM(G2511:G2539)</f>
        <v>161</v>
      </c>
      <c r="H2509" s="94"/>
      <c r="I2509" s="99">
        <f>(C2509+F2509+1-F2511-F2512-F2514-F2515-F2516-F2518-F2522-F2523-F2527-F2528-F2532)*0.4</f>
        <v>29.6</v>
      </c>
      <c r="J2509" s="99">
        <f>(D2509+G2509+1-G2511-G2512-G2514-G2515-G2516-G2518-G2522-G2523-G2527-G2528-G2532)*0.4</f>
        <v>76.800000000000011</v>
      </c>
      <c r="K2509" s="115">
        <f>27*0.6</f>
        <v>16.2</v>
      </c>
    </row>
    <row r="2510" spans="1:11" x14ac:dyDescent="0.2">
      <c r="A2510" s="20" t="s">
        <v>157</v>
      </c>
      <c r="B2510" s="73">
        <v>1591</v>
      </c>
      <c r="C2510" s="85">
        <v>4</v>
      </c>
      <c r="D2510" s="32">
        <v>10</v>
      </c>
      <c r="E2510" s="84"/>
      <c r="F2510" s="91"/>
      <c r="H2510" s="94"/>
      <c r="I2510" s="91"/>
      <c r="J2510" s="84"/>
      <c r="K2510" s="111"/>
    </row>
    <row r="2511" spans="1:11" x14ac:dyDescent="0.2">
      <c r="A2511" s="13" t="s">
        <v>3372</v>
      </c>
      <c r="B2511" s="74">
        <v>178</v>
      </c>
      <c r="C2511" s="86"/>
      <c r="D2511" s="37"/>
      <c r="E2511" s="87"/>
      <c r="F2511" s="93">
        <v>1</v>
      </c>
      <c r="G2511" s="8">
        <v>3</v>
      </c>
      <c r="H2511" s="94">
        <f t="shared" si="21"/>
        <v>1</v>
      </c>
      <c r="I2511" s="93"/>
      <c r="J2511" s="94"/>
      <c r="K2511" s="138"/>
    </row>
    <row r="2512" spans="1:11" x14ac:dyDescent="0.2">
      <c r="A2512" s="13" t="s">
        <v>3373</v>
      </c>
      <c r="B2512" s="74">
        <v>136</v>
      </c>
      <c r="C2512" s="86"/>
      <c r="D2512" s="37"/>
      <c r="E2512" s="87"/>
      <c r="F2512" s="93">
        <v>1</v>
      </c>
      <c r="G2512" s="8">
        <v>3</v>
      </c>
      <c r="H2512" s="94">
        <f t="shared" si="21"/>
        <v>1</v>
      </c>
      <c r="I2512" s="93"/>
      <c r="J2512" s="94"/>
      <c r="K2512" s="138"/>
    </row>
    <row r="2513" spans="1:11" x14ac:dyDescent="0.2">
      <c r="A2513" s="13" t="s">
        <v>3374</v>
      </c>
      <c r="B2513" s="74">
        <v>288</v>
      </c>
      <c r="C2513" s="86"/>
      <c r="D2513" s="37"/>
      <c r="E2513" s="87"/>
      <c r="F2513" s="93">
        <v>3</v>
      </c>
      <c r="G2513" s="8">
        <v>8</v>
      </c>
      <c r="H2513" s="94">
        <f t="shared" si="21"/>
        <v>2</v>
      </c>
      <c r="I2513" s="93"/>
      <c r="J2513" s="94"/>
      <c r="K2513" s="138"/>
    </row>
    <row r="2514" spans="1:11" x14ac:dyDescent="0.2">
      <c r="A2514" s="13" t="s">
        <v>3375</v>
      </c>
      <c r="B2514" s="74">
        <v>108</v>
      </c>
      <c r="C2514" s="86"/>
      <c r="D2514" s="37"/>
      <c r="E2514" s="87"/>
      <c r="F2514" s="93">
        <v>1</v>
      </c>
      <c r="G2514" s="8">
        <v>3</v>
      </c>
      <c r="H2514" s="94">
        <f t="shared" si="21"/>
        <v>1</v>
      </c>
      <c r="I2514" s="93"/>
      <c r="J2514" s="94"/>
      <c r="K2514" s="138"/>
    </row>
    <row r="2515" spans="1:11" x14ac:dyDescent="0.2">
      <c r="A2515" s="13" t="s">
        <v>3376</v>
      </c>
      <c r="B2515" s="74">
        <v>135</v>
      </c>
      <c r="C2515" s="86"/>
      <c r="D2515" s="37"/>
      <c r="E2515" s="87"/>
      <c r="F2515" s="93">
        <v>1</v>
      </c>
      <c r="G2515" s="8">
        <v>3</v>
      </c>
      <c r="H2515" s="94">
        <f t="shared" si="21"/>
        <v>1</v>
      </c>
      <c r="I2515" s="93"/>
      <c r="J2515" s="94"/>
      <c r="K2515" s="138"/>
    </row>
    <row r="2516" spans="1:11" x14ac:dyDescent="0.2">
      <c r="A2516" s="13" t="s">
        <v>3377</v>
      </c>
      <c r="B2516" s="74">
        <v>142</v>
      </c>
      <c r="C2516" s="86"/>
      <c r="D2516" s="37"/>
      <c r="E2516" s="87"/>
      <c r="F2516" s="93">
        <v>1</v>
      </c>
      <c r="G2516" s="8">
        <v>3</v>
      </c>
      <c r="H2516" s="94">
        <f t="shared" si="21"/>
        <v>1</v>
      </c>
      <c r="I2516" s="93"/>
      <c r="J2516" s="94"/>
      <c r="K2516" s="138"/>
    </row>
    <row r="2517" spans="1:11" x14ac:dyDescent="0.2">
      <c r="A2517" s="13" t="s">
        <v>1942</v>
      </c>
      <c r="B2517" s="74">
        <v>502</v>
      </c>
      <c r="C2517" s="89"/>
      <c r="D2517" s="37"/>
      <c r="E2517" s="87"/>
      <c r="F2517" s="93">
        <v>3</v>
      </c>
      <c r="G2517" s="8">
        <v>8</v>
      </c>
      <c r="H2517" s="94">
        <f t="shared" si="21"/>
        <v>2</v>
      </c>
      <c r="I2517" s="152"/>
      <c r="J2517" s="153"/>
      <c r="K2517" s="154"/>
    </row>
    <row r="2518" spans="1:11" x14ac:dyDescent="0.2">
      <c r="A2518" s="13" t="s">
        <v>3378</v>
      </c>
      <c r="B2518" s="74">
        <v>102</v>
      </c>
      <c r="C2518" s="86"/>
      <c r="D2518" s="37"/>
      <c r="E2518" s="87"/>
      <c r="F2518" s="93">
        <v>1</v>
      </c>
      <c r="G2518" s="8">
        <v>3</v>
      </c>
      <c r="H2518" s="94">
        <f t="shared" si="21"/>
        <v>1</v>
      </c>
      <c r="I2518" s="93"/>
      <c r="J2518" s="94"/>
      <c r="K2518" s="138"/>
    </row>
    <row r="2519" spans="1:11" x14ac:dyDescent="0.2">
      <c r="A2519" s="20" t="s">
        <v>158</v>
      </c>
      <c r="B2519" s="73">
        <v>6478</v>
      </c>
      <c r="C2519" s="85">
        <v>14</v>
      </c>
      <c r="D2519" s="32">
        <v>35</v>
      </c>
      <c r="E2519" s="84"/>
      <c r="F2519" s="91"/>
      <c r="H2519" s="94"/>
      <c r="I2519" s="91"/>
      <c r="J2519" s="84"/>
      <c r="K2519" s="111"/>
    </row>
    <row r="2520" spans="1:11" x14ac:dyDescent="0.2">
      <c r="A2520" s="13" t="s">
        <v>3379</v>
      </c>
      <c r="B2520" s="74">
        <v>1456</v>
      </c>
      <c r="C2520" s="86"/>
      <c r="D2520" s="37"/>
      <c r="E2520" s="87"/>
      <c r="F2520" s="93">
        <v>3</v>
      </c>
      <c r="G2520" s="8">
        <v>8</v>
      </c>
      <c r="H2520" s="94">
        <f t="shared" si="21"/>
        <v>2</v>
      </c>
      <c r="I2520" s="93"/>
      <c r="J2520" s="94"/>
      <c r="K2520" s="138"/>
    </row>
    <row r="2521" spans="1:11" x14ac:dyDescent="0.2">
      <c r="A2521" s="13" t="s">
        <v>1394</v>
      </c>
      <c r="B2521" s="74">
        <v>1838</v>
      </c>
      <c r="C2521" s="86"/>
      <c r="D2521" s="37"/>
      <c r="E2521" s="87"/>
      <c r="F2521" s="93">
        <v>3</v>
      </c>
      <c r="G2521" s="8">
        <v>8</v>
      </c>
      <c r="H2521" s="94">
        <f t="shared" si="21"/>
        <v>2</v>
      </c>
      <c r="I2521" s="93"/>
      <c r="J2521" s="94"/>
      <c r="K2521" s="138"/>
    </row>
    <row r="2522" spans="1:11" x14ac:dyDescent="0.2">
      <c r="A2522" s="13" t="s">
        <v>3380</v>
      </c>
      <c r="B2522" s="74">
        <v>29</v>
      </c>
      <c r="C2522" s="86"/>
      <c r="D2522" s="37"/>
      <c r="E2522" s="87"/>
      <c r="F2522" s="93">
        <v>1</v>
      </c>
      <c r="G2522" s="8">
        <v>3</v>
      </c>
      <c r="H2522" s="94">
        <f t="shared" si="21"/>
        <v>1</v>
      </c>
      <c r="I2522" s="93"/>
      <c r="J2522" s="94"/>
      <c r="K2522" s="138"/>
    </row>
    <row r="2523" spans="1:11" x14ac:dyDescent="0.2">
      <c r="A2523" s="13" t="s">
        <v>1677</v>
      </c>
      <c r="B2523" s="74">
        <v>136</v>
      </c>
      <c r="C2523" s="86"/>
      <c r="D2523" s="37"/>
      <c r="E2523" s="87"/>
      <c r="F2523" s="93">
        <v>1</v>
      </c>
      <c r="G2523" s="8">
        <v>3</v>
      </c>
      <c r="H2523" s="94">
        <f t="shared" si="21"/>
        <v>1</v>
      </c>
      <c r="I2523" s="93"/>
      <c r="J2523" s="94"/>
      <c r="K2523" s="138"/>
    </row>
    <row r="2524" spans="1:11" x14ac:dyDescent="0.2">
      <c r="A2524" s="13" t="s">
        <v>3381</v>
      </c>
      <c r="B2524" s="74">
        <v>427</v>
      </c>
      <c r="C2524" s="86"/>
      <c r="D2524" s="37"/>
      <c r="E2524" s="87"/>
      <c r="F2524" s="93">
        <v>3</v>
      </c>
      <c r="G2524" s="8">
        <v>8</v>
      </c>
      <c r="H2524" s="94">
        <f t="shared" si="21"/>
        <v>2</v>
      </c>
      <c r="I2524" s="93"/>
      <c r="J2524" s="94"/>
      <c r="K2524" s="138"/>
    </row>
    <row r="2525" spans="1:11" x14ac:dyDescent="0.2">
      <c r="A2525" s="13" t="s">
        <v>3382</v>
      </c>
      <c r="B2525" s="74">
        <v>350</v>
      </c>
      <c r="C2525" s="86"/>
      <c r="D2525" s="37"/>
      <c r="E2525" s="87"/>
      <c r="F2525" s="93">
        <v>3</v>
      </c>
      <c r="G2525" s="8">
        <v>8</v>
      </c>
      <c r="H2525" s="94">
        <f t="shared" si="21"/>
        <v>2</v>
      </c>
      <c r="I2525" s="93"/>
      <c r="J2525" s="94"/>
      <c r="K2525" s="138"/>
    </row>
    <row r="2526" spans="1:11" x14ac:dyDescent="0.2">
      <c r="A2526" s="13" t="s">
        <v>3383</v>
      </c>
      <c r="B2526" s="74">
        <v>477</v>
      </c>
      <c r="C2526" s="86"/>
      <c r="D2526" s="37"/>
      <c r="E2526" s="87"/>
      <c r="F2526" s="93">
        <v>3</v>
      </c>
      <c r="G2526" s="8">
        <v>8</v>
      </c>
      <c r="H2526" s="94">
        <f t="shared" si="21"/>
        <v>2</v>
      </c>
      <c r="I2526" s="93"/>
      <c r="J2526" s="94"/>
      <c r="K2526" s="138"/>
    </row>
    <row r="2527" spans="1:11" x14ac:dyDescent="0.2">
      <c r="A2527" s="13" t="s">
        <v>3384</v>
      </c>
      <c r="B2527" s="74">
        <v>62</v>
      </c>
      <c r="C2527" s="86"/>
      <c r="D2527" s="37"/>
      <c r="E2527" s="87"/>
      <c r="F2527" s="93">
        <v>1</v>
      </c>
      <c r="G2527" s="8">
        <v>3</v>
      </c>
      <c r="H2527" s="94">
        <f t="shared" si="21"/>
        <v>1</v>
      </c>
      <c r="I2527" s="93"/>
      <c r="J2527" s="94"/>
      <c r="K2527" s="138"/>
    </row>
    <row r="2528" spans="1:11" x14ac:dyDescent="0.2">
      <c r="A2528" s="13" t="s">
        <v>2507</v>
      </c>
      <c r="B2528" s="74">
        <v>151</v>
      </c>
      <c r="C2528" s="86"/>
      <c r="D2528" s="37"/>
      <c r="E2528" s="87"/>
      <c r="F2528" s="93">
        <v>1</v>
      </c>
      <c r="G2528" s="8">
        <v>3</v>
      </c>
      <c r="H2528" s="94">
        <f t="shared" si="21"/>
        <v>1</v>
      </c>
      <c r="I2528" s="93"/>
      <c r="J2528" s="94"/>
      <c r="K2528" s="138"/>
    </row>
    <row r="2529" spans="1:11" x14ac:dyDescent="0.2">
      <c r="A2529" s="13" t="s">
        <v>3385</v>
      </c>
      <c r="B2529" s="74">
        <v>356</v>
      </c>
      <c r="C2529" s="86"/>
      <c r="D2529" s="37"/>
      <c r="E2529" s="87"/>
      <c r="F2529" s="93">
        <v>3</v>
      </c>
      <c r="G2529" s="8">
        <v>8</v>
      </c>
      <c r="H2529" s="94">
        <f t="shared" si="21"/>
        <v>2</v>
      </c>
      <c r="I2529" s="93"/>
      <c r="J2529" s="94"/>
      <c r="K2529" s="138"/>
    </row>
    <row r="2530" spans="1:11" x14ac:dyDescent="0.2">
      <c r="A2530" s="13" t="s">
        <v>3386</v>
      </c>
      <c r="B2530" s="74">
        <v>448</v>
      </c>
      <c r="C2530" s="86"/>
      <c r="D2530" s="37"/>
      <c r="E2530" s="87"/>
      <c r="F2530" s="93">
        <v>3</v>
      </c>
      <c r="G2530" s="8">
        <v>8</v>
      </c>
      <c r="H2530" s="94">
        <f t="shared" si="21"/>
        <v>2</v>
      </c>
      <c r="I2530" s="93"/>
      <c r="J2530" s="94"/>
      <c r="K2530" s="138"/>
    </row>
    <row r="2531" spans="1:11" x14ac:dyDescent="0.2">
      <c r="A2531" s="13" t="s">
        <v>2619</v>
      </c>
      <c r="B2531" s="74">
        <v>316</v>
      </c>
      <c r="C2531" s="86"/>
      <c r="D2531" s="37"/>
      <c r="E2531" s="87"/>
      <c r="F2531" s="93">
        <v>3</v>
      </c>
      <c r="G2531" s="8">
        <v>8</v>
      </c>
      <c r="H2531" s="94">
        <f t="shared" si="21"/>
        <v>2</v>
      </c>
      <c r="I2531" s="93"/>
      <c r="J2531" s="94"/>
      <c r="K2531" s="138"/>
    </row>
    <row r="2532" spans="1:11" x14ac:dyDescent="0.2">
      <c r="A2532" s="13" t="s">
        <v>3387</v>
      </c>
      <c r="B2532" s="74">
        <v>124</v>
      </c>
      <c r="C2532" s="86"/>
      <c r="D2532" s="37"/>
      <c r="E2532" s="87"/>
      <c r="F2532" s="93">
        <v>1</v>
      </c>
      <c r="G2532" s="8">
        <v>3</v>
      </c>
      <c r="H2532" s="94">
        <f t="shared" si="21"/>
        <v>1</v>
      </c>
      <c r="I2532" s="93"/>
      <c r="J2532" s="94"/>
      <c r="K2532" s="138"/>
    </row>
    <row r="2533" spans="1:11" x14ac:dyDescent="0.2">
      <c r="A2533" s="13" t="s">
        <v>3388</v>
      </c>
      <c r="B2533" s="74">
        <v>308</v>
      </c>
      <c r="C2533" s="86"/>
      <c r="D2533" s="37"/>
      <c r="E2533" s="87"/>
      <c r="F2533" s="93">
        <v>3</v>
      </c>
      <c r="G2533" s="8">
        <v>8</v>
      </c>
      <c r="H2533" s="94">
        <f t="shared" si="21"/>
        <v>2</v>
      </c>
      <c r="I2533" s="93"/>
      <c r="J2533" s="94"/>
      <c r="K2533" s="138"/>
    </row>
    <row r="2534" spans="1:11" x14ac:dyDescent="0.2">
      <c r="A2534" s="20" t="s">
        <v>725</v>
      </c>
      <c r="B2534" s="73">
        <v>3176</v>
      </c>
      <c r="C2534" s="85">
        <v>7</v>
      </c>
      <c r="D2534" s="32">
        <v>18</v>
      </c>
      <c r="E2534" s="84"/>
      <c r="F2534" s="91"/>
      <c r="H2534" s="94"/>
      <c r="I2534" s="91"/>
      <c r="J2534" s="84"/>
      <c r="K2534" s="111"/>
    </row>
    <row r="2535" spans="1:11" x14ac:dyDescent="0.2">
      <c r="A2535" s="13" t="s">
        <v>3389</v>
      </c>
      <c r="B2535" s="74">
        <v>1548</v>
      </c>
      <c r="C2535" s="86"/>
      <c r="D2535" s="37"/>
      <c r="E2535" s="87"/>
      <c r="F2535" s="93">
        <v>3</v>
      </c>
      <c r="G2535" s="8">
        <v>8</v>
      </c>
      <c r="H2535" s="94">
        <f t="shared" si="21"/>
        <v>2</v>
      </c>
      <c r="I2535" s="93"/>
      <c r="J2535" s="94"/>
      <c r="K2535" s="138"/>
    </row>
    <row r="2536" spans="1:11" x14ac:dyDescent="0.2">
      <c r="A2536" s="13" t="s">
        <v>2291</v>
      </c>
      <c r="B2536" s="74">
        <v>489</v>
      </c>
      <c r="C2536" s="86"/>
      <c r="D2536" s="37"/>
      <c r="E2536" s="87"/>
      <c r="F2536" s="93">
        <v>3</v>
      </c>
      <c r="G2536" s="8">
        <v>8</v>
      </c>
      <c r="H2536" s="94">
        <f t="shared" si="21"/>
        <v>2</v>
      </c>
      <c r="I2536" s="93"/>
      <c r="J2536" s="94"/>
      <c r="K2536" s="138"/>
    </row>
    <row r="2537" spans="1:11" x14ac:dyDescent="0.2">
      <c r="A2537" s="13" t="s">
        <v>3390</v>
      </c>
      <c r="B2537" s="74">
        <v>547</v>
      </c>
      <c r="C2537" s="86"/>
      <c r="D2537" s="37"/>
      <c r="E2537" s="87"/>
      <c r="F2537" s="93">
        <v>3</v>
      </c>
      <c r="G2537" s="8">
        <v>8</v>
      </c>
      <c r="H2537" s="94">
        <f t="shared" si="21"/>
        <v>2</v>
      </c>
      <c r="I2537" s="93"/>
      <c r="J2537" s="94"/>
      <c r="K2537" s="138"/>
    </row>
    <row r="2538" spans="1:11" x14ac:dyDescent="0.2">
      <c r="A2538" s="13" t="s">
        <v>1845</v>
      </c>
      <c r="B2538" s="74">
        <v>310</v>
      </c>
      <c r="C2538" s="86"/>
      <c r="D2538" s="37"/>
      <c r="E2538" s="87"/>
      <c r="F2538" s="93">
        <v>3</v>
      </c>
      <c r="G2538" s="8">
        <v>8</v>
      </c>
      <c r="H2538" s="94">
        <f t="shared" si="21"/>
        <v>2</v>
      </c>
      <c r="I2538" s="93"/>
      <c r="J2538" s="94"/>
      <c r="K2538" s="138"/>
    </row>
    <row r="2539" spans="1:11" x14ac:dyDescent="0.2">
      <c r="A2539" s="13" t="s">
        <v>3282</v>
      </c>
      <c r="B2539" s="74">
        <v>282</v>
      </c>
      <c r="C2539" s="86"/>
      <c r="D2539" s="37"/>
      <c r="E2539" s="87"/>
      <c r="F2539" s="93">
        <v>3</v>
      </c>
      <c r="G2539" s="8">
        <v>8</v>
      </c>
      <c r="H2539" s="94">
        <f t="shared" si="21"/>
        <v>2</v>
      </c>
      <c r="I2539" s="93"/>
      <c r="J2539" s="94"/>
      <c r="K2539" s="138"/>
    </row>
    <row r="2540" spans="1:11" x14ac:dyDescent="0.2">
      <c r="A2540" s="22" t="s">
        <v>726</v>
      </c>
      <c r="B2540" s="73">
        <v>13424</v>
      </c>
      <c r="C2540" s="85">
        <v>25</v>
      </c>
      <c r="D2540" s="36">
        <f>SUM(D2541:D2556)</f>
        <v>63</v>
      </c>
      <c r="E2540" s="88">
        <v>4</v>
      </c>
      <c r="F2540" s="91">
        <f>SUM(F2542:F2563)</f>
        <v>52</v>
      </c>
      <c r="G2540" s="24">
        <f>SUM(G2542:G2563)</f>
        <v>140</v>
      </c>
      <c r="H2540" s="94"/>
      <c r="I2540" s="99">
        <f>(C2540+F2540+1-F2543-F2546-F2557-F2559-F2561)*0.4</f>
        <v>29.200000000000003</v>
      </c>
      <c r="J2540" s="99">
        <f>(D2540+G2540+1-G2543-G2546-G2557-G2559-G2561)*0.4</f>
        <v>75.600000000000009</v>
      </c>
      <c r="K2540" s="115">
        <f>20*0.6</f>
        <v>12</v>
      </c>
    </row>
    <row r="2541" spans="1:11" x14ac:dyDescent="0.2">
      <c r="A2541" s="20" t="s">
        <v>727</v>
      </c>
      <c r="B2541" s="73">
        <v>7324</v>
      </c>
      <c r="C2541" s="85">
        <v>14</v>
      </c>
      <c r="D2541" s="32">
        <v>35</v>
      </c>
      <c r="E2541" s="84"/>
      <c r="F2541" s="91"/>
      <c r="H2541" s="94"/>
      <c r="I2541" s="91"/>
      <c r="J2541" s="84"/>
      <c r="K2541" s="111"/>
    </row>
    <row r="2542" spans="1:11" x14ac:dyDescent="0.2">
      <c r="A2542" s="13" t="s">
        <v>3391</v>
      </c>
      <c r="B2542" s="74">
        <v>4770</v>
      </c>
      <c r="C2542" s="86"/>
      <c r="D2542" s="37"/>
      <c r="E2542" s="87"/>
      <c r="F2542" s="93">
        <v>5</v>
      </c>
      <c r="G2542" s="8">
        <v>13</v>
      </c>
      <c r="H2542" s="94">
        <f t="shared" si="21"/>
        <v>2</v>
      </c>
      <c r="I2542" s="93"/>
      <c r="J2542" s="94"/>
      <c r="K2542" s="138"/>
    </row>
    <row r="2543" spans="1:11" x14ac:dyDescent="0.2">
      <c r="A2543" s="13" t="s">
        <v>1353</v>
      </c>
      <c r="B2543" s="74">
        <v>106</v>
      </c>
      <c r="C2543" s="86"/>
      <c r="D2543" s="37"/>
      <c r="E2543" s="87"/>
      <c r="F2543" s="93">
        <v>1</v>
      </c>
      <c r="G2543" s="8">
        <v>3</v>
      </c>
      <c r="H2543" s="94">
        <f t="shared" si="21"/>
        <v>1</v>
      </c>
      <c r="I2543" s="93"/>
      <c r="J2543" s="94"/>
      <c r="K2543" s="138"/>
    </row>
    <row r="2544" spans="1:11" x14ac:dyDescent="0.2">
      <c r="A2544" s="13" t="s">
        <v>3392</v>
      </c>
      <c r="B2544" s="74">
        <v>464</v>
      </c>
      <c r="C2544" s="86"/>
      <c r="D2544" s="37"/>
      <c r="E2544" s="87"/>
      <c r="F2544" s="93">
        <v>3</v>
      </c>
      <c r="G2544" s="8">
        <v>8</v>
      </c>
      <c r="H2544" s="94">
        <f t="shared" si="21"/>
        <v>2</v>
      </c>
      <c r="I2544" s="93"/>
      <c r="J2544" s="94"/>
      <c r="K2544" s="138"/>
    </row>
    <row r="2545" spans="1:11" x14ac:dyDescent="0.2">
      <c r="A2545" s="13" t="s">
        <v>3393</v>
      </c>
      <c r="B2545" s="74">
        <v>427</v>
      </c>
      <c r="C2545" s="86"/>
      <c r="D2545" s="37"/>
      <c r="E2545" s="87"/>
      <c r="F2545" s="93">
        <v>3</v>
      </c>
      <c r="G2545" s="8">
        <v>8</v>
      </c>
      <c r="H2545" s="94">
        <f t="shared" si="21"/>
        <v>2</v>
      </c>
      <c r="I2545" s="93"/>
      <c r="J2545" s="94"/>
      <c r="K2545" s="138"/>
    </row>
    <row r="2546" spans="1:11" x14ac:dyDescent="0.2">
      <c r="A2546" s="13" t="s">
        <v>3394</v>
      </c>
      <c r="B2546" s="74">
        <v>114</v>
      </c>
      <c r="C2546" s="86"/>
      <c r="D2546" s="37"/>
      <c r="E2546" s="87"/>
      <c r="F2546" s="93">
        <v>1</v>
      </c>
      <c r="G2546" s="8">
        <v>3</v>
      </c>
      <c r="H2546" s="94">
        <f t="shared" si="21"/>
        <v>1</v>
      </c>
      <c r="I2546" s="93"/>
      <c r="J2546" s="94"/>
      <c r="K2546" s="138"/>
    </row>
    <row r="2547" spans="1:11" x14ac:dyDescent="0.2">
      <c r="A2547" s="13" t="s">
        <v>3395</v>
      </c>
      <c r="B2547" s="74">
        <v>611</v>
      </c>
      <c r="C2547" s="86"/>
      <c r="D2547" s="37"/>
      <c r="E2547" s="87"/>
      <c r="F2547" s="93">
        <v>3</v>
      </c>
      <c r="G2547" s="8">
        <v>8</v>
      </c>
      <c r="H2547" s="94">
        <f t="shared" si="21"/>
        <v>2</v>
      </c>
      <c r="I2547" s="93"/>
      <c r="J2547" s="94"/>
      <c r="K2547" s="138"/>
    </row>
    <row r="2548" spans="1:11" x14ac:dyDescent="0.2">
      <c r="A2548" s="13" t="s">
        <v>3396</v>
      </c>
      <c r="B2548" s="74">
        <v>508</v>
      </c>
      <c r="C2548" s="86"/>
      <c r="D2548" s="37"/>
      <c r="E2548" s="87"/>
      <c r="F2548" s="93">
        <v>3</v>
      </c>
      <c r="G2548" s="8">
        <v>8</v>
      </c>
      <c r="H2548" s="94">
        <f t="shared" si="21"/>
        <v>2</v>
      </c>
      <c r="I2548" s="93"/>
      <c r="J2548" s="94"/>
      <c r="K2548" s="138"/>
    </row>
    <row r="2549" spans="1:11" x14ac:dyDescent="0.2">
      <c r="A2549" s="13" t="s">
        <v>2541</v>
      </c>
      <c r="B2549" s="74">
        <v>324</v>
      </c>
      <c r="C2549" s="86"/>
      <c r="D2549" s="37"/>
      <c r="E2549" s="87"/>
      <c r="F2549" s="93">
        <v>3</v>
      </c>
      <c r="G2549" s="8">
        <v>8</v>
      </c>
      <c r="H2549" s="94">
        <f t="shared" si="21"/>
        <v>2</v>
      </c>
      <c r="I2549" s="93"/>
      <c r="J2549" s="94"/>
      <c r="K2549" s="138"/>
    </row>
    <row r="2550" spans="1:11" x14ac:dyDescent="0.2">
      <c r="A2550" s="20" t="s">
        <v>165</v>
      </c>
      <c r="B2550" s="73">
        <v>3654</v>
      </c>
      <c r="C2550" s="85">
        <v>7</v>
      </c>
      <c r="D2550" s="32">
        <v>18</v>
      </c>
      <c r="E2550" s="84"/>
      <c r="F2550" s="91"/>
      <c r="H2550" s="94"/>
      <c r="I2550" s="91"/>
      <c r="J2550" s="84"/>
      <c r="K2550" s="111"/>
    </row>
    <row r="2551" spans="1:11" x14ac:dyDescent="0.2">
      <c r="A2551" s="13" t="s">
        <v>2071</v>
      </c>
      <c r="B2551" s="74">
        <v>548</v>
      </c>
      <c r="C2551" s="86"/>
      <c r="D2551" s="37"/>
      <c r="E2551" s="87"/>
      <c r="F2551" s="93">
        <v>3</v>
      </c>
      <c r="G2551" s="8">
        <v>8</v>
      </c>
      <c r="H2551" s="94">
        <f t="shared" si="21"/>
        <v>2</v>
      </c>
      <c r="I2551" s="93"/>
      <c r="J2551" s="94"/>
      <c r="K2551" s="138"/>
    </row>
    <row r="2552" spans="1:11" x14ac:dyDescent="0.2">
      <c r="A2552" s="13" t="s">
        <v>3397</v>
      </c>
      <c r="B2552" s="74">
        <v>475</v>
      </c>
      <c r="C2552" s="86"/>
      <c r="D2552" s="37"/>
      <c r="E2552" s="87"/>
      <c r="F2552" s="93">
        <v>3</v>
      </c>
      <c r="G2552" s="8">
        <v>8</v>
      </c>
      <c r="H2552" s="94">
        <f t="shared" si="21"/>
        <v>2</v>
      </c>
      <c r="I2552" s="93"/>
      <c r="J2552" s="94"/>
      <c r="K2552" s="138"/>
    </row>
    <row r="2553" spans="1:11" x14ac:dyDescent="0.2">
      <c r="A2553" s="13" t="s">
        <v>3398</v>
      </c>
      <c r="B2553" s="74">
        <v>692</v>
      </c>
      <c r="C2553" s="86"/>
      <c r="D2553" s="37"/>
      <c r="E2553" s="87"/>
      <c r="F2553" s="93">
        <v>3</v>
      </c>
      <c r="G2553" s="8">
        <v>8</v>
      </c>
      <c r="H2553" s="94">
        <f t="shared" si="21"/>
        <v>2</v>
      </c>
      <c r="I2553" s="93"/>
      <c r="J2553" s="94"/>
      <c r="K2553" s="138"/>
    </row>
    <row r="2554" spans="1:11" x14ac:dyDescent="0.2">
      <c r="A2554" s="13" t="s">
        <v>2158</v>
      </c>
      <c r="B2554" s="74">
        <v>505</v>
      </c>
      <c r="C2554" s="86"/>
      <c r="D2554" s="37"/>
      <c r="E2554" s="87"/>
      <c r="F2554" s="93">
        <v>3</v>
      </c>
      <c r="G2554" s="8">
        <v>8</v>
      </c>
      <c r="H2554" s="94">
        <f t="shared" si="21"/>
        <v>2</v>
      </c>
      <c r="I2554" s="93"/>
      <c r="J2554" s="94"/>
      <c r="K2554" s="138"/>
    </row>
    <row r="2555" spans="1:11" x14ac:dyDescent="0.2">
      <c r="A2555" s="13" t="s">
        <v>2722</v>
      </c>
      <c r="B2555" s="74">
        <v>1434</v>
      </c>
      <c r="C2555" s="86"/>
      <c r="D2555" s="37"/>
      <c r="E2555" s="87"/>
      <c r="F2555" s="93">
        <v>3</v>
      </c>
      <c r="G2555" s="8">
        <v>8</v>
      </c>
      <c r="H2555" s="94">
        <f t="shared" si="21"/>
        <v>2</v>
      </c>
      <c r="I2555" s="93"/>
      <c r="J2555" s="94"/>
      <c r="K2555" s="138"/>
    </row>
    <row r="2556" spans="1:11" x14ac:dyDescent="0.2">
      <c r="A2556" s="20" t="s">
        <v>402</v>
      </c>
      <c r="B2556" s="73">
        <v>2446</v>
      </c>
      <c r="C2556" s="85">
        <v>4</v>
      </c>
      <c r="D2556" s="32">
        <v>10</v>
      </c>
      <c r="E2556" s="84"/>
      <c r="F2556" s="91"/>
      <c r="H2556" s="94"/>
      <c r="I2556" s="91"/>
      <c r="J2556" s="84"/>
      <c r="K2556" s="111"/>
    </row>
    <row r="2557" spans="1:11" x14ac:dyDescent="0.2">
      <c r="A2557" s="13" t="s">
        <v>3399</v>
      </c>
      <c r="B2557" s="74">
        <v>79</v>
      </c>
      <c r="C2557" s="86"/>
      <c r="D2557" s="37"/>
      <c r="E2557" s="87"/>
      <c r="F2557" s="93">
        <v>1</v>
      </c>
      <c r="G2557" s="8">
        <v>3</v>
      </c>
      <c r="H2557" s="94">
        <f t="shared" si="21"/>
        <v>1</v>
      </c>
      <c r="I2557" s="93"/>
      <c r="J2557" s="94"/>
      <c r="K2557" s="138"/>
    </row>
    <row r="2558" spans="1:11" x14ac:dyDescent="0.2">
      <c r="A2558" s="13" t="s">
        <v>1946</v>
      </c>
      <c r="B2558" s="74">
        <v>993</v>
      </c>
      <c r="C2558" s="86"/>
      <c r="D2558" s="37"/>
      <c r="E2558" s="87"/>
      <c r="F2558" s="93">
        <v>3</v>
      </c>
      <c r="G2558" s="8">
        <v>8</v>
      </c>
      <c r="H2558" s="94">
        <f t="shared" si="21"/>
        <v>2</v>
      </c>
      <c r="I2558" s="93"/>
      <c r="J2558" s="94"/>
      <c r="K2558" s="138"/>
    </row>
    <row r="2559" spans="1:11" x14ac:dyDescent="0.2">
      <c r="A2559" s="13" t="s">
        <v>1403</v>
      </c>
      <c r="B2559" s="74">
        <v>178</v>
      </c>
      <c r="C2559" s="86"/>
      <c r="D2559" s="37"/>
      <c r="E2559" s="87"/>
      <c r="F2559" s="93">
        <v>1</v>
      </c>
      <c r="G2559" s="8">
        <v>3</v>
      </c>
      <c r="H2559" s="94">
        <f t="shared" si="21"/>
        <v>1</v>
      </c>
      <c r="I2559" s="93"/>
      <c r="J2559" s="94"/>
      <c r="K2559" s="138"/>
    </row>
    <row r="2560" spans="1:11" x14ac:dyDescent="0.2">
      <c r="A2560" s="13" t="s">
        <v>3400</v>
      </c>
      <c r="B2560" s="74">
        <v>222</v>
      </c>
      <c r="C2560" s="86"/>
      <c r="D2560" s="37"/>
      <c r="E2560" s="87"/>
      <c r="F2560" s="93">
        <v>3</v>
      </c>
      <c r="G2560" s="8">
        <v>8</v>
      </c>
      <c r="H2560" s="94">
        <f t="shared" si="21"/>
        <v>2</v>
      </c>
      <c r="I2560" s="93"/>
      <c r="J2560" s="94"/>
      <c r="K2560" s="138"/>
    </row>
    <row r="2561" spans="1:11" x14ac:dyDescent="0.2">
      <c r="A2561" s="13" t="s">
        <v>3401</v>
      </c>
      <c r="B2561" s="74">
        <v>189</v>
      </c>
      <c r="C2561" s="86"/>
      <c r="D2561" s="37"/>
      <c r="E2561" s="87"/>
      <c r="F2561" s="93">
        <v>1</v>
      </c>
      <c r="G2561" s="8">
        <v>3</v>
      </c>
      <c r="H2561" s="94">
        <f t="shared" ref="H2561:H2623" si="22">IF(F2561=1,1,2)</f>
        <v>1</v>
      </c>
      <c r="I2561" s="93"/>
      <c r="J2561" s="94"/>
      <c r="K2561" s="138"/>
    </row>
    <row r="2562" spans="1:11" x14ac:dyDescent="0.2">
      <c r="A2562" s="13" t="s">
        <v>2129</v>
      </c>
      <c r="B2562" s="74">
        <v>221</v>
      </c>
      <c r="C2562" s="86"/>
      <c r="D2562" s="37"/>
      <c r="E2562" s="87"/>
      <c r="F2562" s="93">
        <v>3</v>
      </c>
      <c r="G2562" s="8">
        <v>8</v>
      </c>
      <c r="H2562" s="94">
        <f t="shared" si="22"/>
        <v>2</v>
      </c>
      <c r="I2562" s="93"/>
      <c r="J2562" s="94"/>
      <c r="K2562" s="138"/>
    </row>
    <row r="2563" spans="1:11" x14ac:dyDescent="0.2">
      <c r="A2563" s="13" t="s">
        <v>3402</v>
      </c>
      <c r="B2563" s="74">
        <v>564</v>
      </c>
      <c r="C2563" s="86"/>
      <c r="D2563" s="37"/>
      <c r="E2563" s="87"/>
      <c r="F2563" s="93">
        <v>3</v>
      </c>
      <c r="G2563" s="8">
        <v>8</v>
      </c>
      <c r="H2563" s="94">
        <f t="shared" si="22"/>
        <v>2</v>
      </c>
      <c r="I2563" s="93"/>
      <c r="J2563" s="94"/>
      <c r="K2563" s="138"/>
    </row>
    <row r="2564" spans="1:11" ht="31.5" x14ac:dyDescent="0.2">
      <c r="A2564" s="22" t="s">
        <v>1150</v>
      </c>
      <c r="B2564" s="73">
        <v>16927</v>
      </c>
      <c r="C2564" s="85">
        <v>25</v>
      </c>
      <c r="D2564" s="36">
        <f>SUM(D2565:D2594)</f>
        <v>64</v>
      </c>
      <c r="E2564" s="88">
        <v>4</v>
      </c>
      <c r="F2564" s="91">
        <f>SUM(F2566:F2600)</f>
        <v>81</v>
      </c>
      <c r="G2564" s="24">
        <f>SUM(G2566:G2600)</f>
        <v>218</v>
      </c>
      <c r="H2564" s="94"/>
      <c r="I2564" s="99">
        <f>(C2564+F2564+1-F2566-F2571-F2572-F2573-F2582-F2584-F2596)*0.4</f>
        <v>40</v>
      </c>
      <c r="J2564" s="99">
        <f>(D2564+G2564+1-G2566-G2571-G2572-G2573-G2582-G2584-G2596)*0.4</f>
        <v>104.80000000000001</v>
      </c>
      <c r="K2564" s="115">
        <f>31*0.6</f>
        <v>18.599999999999998</v>
      </c>
    </row>
    <row r="2565" spans="1:11" x14ac:dyDescent="0.2">
      <c r="A2565" s="20" t="s">
        <v>405</v>
      </c>
      <c r="B2565" s="73">
        <v>2140</v>
      </c>
      <c r="C2565" s="85">
        <v>3</v>
      </c>
      <c r="D2565" s="32">
        <v>8</v>
      </c>
      <c r="E2565" s="84"/>
      <c r="F2565" s="91"/>
      <c r="H2565" s="94"/>
      <c r="I2565" s="91"/>
      <c r="J2565" s="84"/>
      <c r="K2565" s="111"/>
    </row>
    <row r="2566" spans="1:11" x14ac:dyDescent="0.2">
      <c r="A2566" s="13" t="s">
        <v>3403</v>
      </c>
      <c r="B2566" s="74">
        <v>191</v>
      </c>
      <c r="C2566" s="86"/>
      <c r="D2566" s="37"/>
      <c r="E2566" s="87"/>
      <c r="F2566" s="93">
        <v>1</v>
      </c>
      <c r="G2566" s="8">
        <v>3</v>
      </c>
      <c r="H2566" s="94">
        <f t="shared" si="22"/>
        <v>1</v>
      </c>
      <c r="I2566" s="93"/>
      <c r="J2566" s="94"/>
      <c r="K2566" s="138"/>
    </row>
    <row r="2567" spans="1:11" x14ac:dyDescent="0.2">
      <c r="A2567" s="13" t="s">
        <v>1364</v>
      </c>
      <c r="B2567" s="74">
        <v>456</v>
      </c>
      <c r="C2567" s="86"/>
      <c r="D2567" s="37"/>
      <c r="E2567" s="87"/>
      <c r="F2567" s="93">
        <v>3</v>
      </c>
      <c r="G2567" s="8">
        <v>8</v>
      </c>
      <c r="H2567" s="94">
        <f t="shared" si="22"/>
        <v>2</v>
      </c>
      <c r="I2567" s="93"/>
      <c r="J2567" s="94"/>
      <c r="K2567" s="138"/>
    </row>
    <row r="2568" spans="1:11" x14ac:dyDescent="0.2">
      <c r="A2568" s="13" t="s">
        <v>3404</v>
      </c>
      <c r="B2568" s="74">
        <v>1225</v>
      </c>
      <c r="C2568" s="86"/>
      <c r="D2568" s="37"/>
      <c r="E2568" s="87"/>
      <c r="F2568" s="93">
        <v>3</v>
      </c>
      <c r="G2568" s="8">
        <v>8</v>
      </c>
      <c r="H2568" s="94">
        <f t="shared" si="22"/>
        <v>2</v>
      </c>
      <c r="I2568" s="93"/>
      <c r="J2568" s="94"/>
      <c r="K2568" s="138"/>
    </row>
    <row r="2569" spans="1:11" x14ac:dyDescent="0.2">
      <c r="A2569" s="13" t="s">
        <v>3405</v>
      </c>
      <c r="B2569" s="74">
        <v>268</v>
      </c>
      <c r="C2569" s="86"/>
      <c r="D2569" s="37"/>
      <c r="E2569" s="87"/>
      <c r="F2569" s="93">
        <v>3</v>
      </c>
      <c r="G2569" s="8">
        <v>8</v>
      </c>
      <c r="H2569" s="94">
        <f t="shared" si="22"/>
        <v>2</v>
      </c>
      <c r="I2569" s="93"/>
      <c r="J2569" s="94"/>
      <c r="K2569" s="138"/>
    </row>
    <row r="2570" spans="1:11" x14ac:dyDescent="0.2">
      <c r="A2570" s="20" t="s">
        <v>406</v>
      </c>
      <c r="B2570" s="73">
        <v>1514</v>
      </c>
      <c r="C2570" s="85">
        <v>2</v>
      </c>
      <c r="D2570" s="32">
        <v>5</v>
      </c>
      <c r="E2570" s="84"/>
      <c r="F2570" s="91"/>
      <c r="H2570" s="94"/>
      <c r="I2570" s="91"/>
      <c r="J2570" s="84"/>
      <c r="K2570" s="111"/>
    </row>
    <row r="2571" spans="1:11" x14ac:dyDescent="0.2">
      <c r="A2571" s="13" t="s">
        <v>2380</v>
      </c>
      <c r="B2571" s="74">
        <v>147</v>
      </c>
      <c r="C2571" s="86"/>
      <c r="D2571" s="37"/>
      <c r="E2571" s="87"/>
      <c r="F2571" s="93">
        <v>1</v>
      </c>
      <c r="G2571" s="8">
        <v>3</v>
      </c>
      <c r="H2571" s="94">
        <f t="shared" si="22"/>
        <v>1</v>
      </c>
      <c r="I2571" s="93"/>
      <c r="J2571" s="94"/>
      <c r="K2571" s="138"/>
    </row>
    <row r="2572" spans="1:11" x14ac:dyDescent="0.2">
      <c r="A2572" s="13" t="s">
        <v>2135</v>
      </c>
      <c r="B2572" s="74">
        <v>128</v>
      </c>
      <c r="C2572" s="86"/>
      <c r="D2572" s="37"/>
      <c r="E2572" s="87"/>
      <c r="F2572" s="93">
        <v>1</v>
      </c>
      <c r="G2572" s="8">
        <v>3</v>
      </c>
      <c r="H2572" s="94">
        <f t="shared" si="22"/>
        <v>1</v>
      </c>
      <c r="I2572" s="93"/>
      <c r="J2572" s="94"/>
      <c r="K2572" s="138"/>
    </row>
    <row r="2573" spans="1:11" x14ac:dyDescent="0.2">
      <c r="A2573" s="13" t="s">
        <v>3406</v>
      </c>
      <c r="B2573" s="74">
        <v>166</v>
      </c>
      <c r="C2573" s="86"/>
      <c r="D2573" s="37"/>
      <c r="E2573" s="87"/>
      <c r="F2573" s="93">
        <v>1</v>
      </c>
      <c r="G2573" s="8">
        <v>3</v>
      </c>
      <c r="H2573" s="94">
        <f t="shared" si="22"/>
        <v>1</v>
      </c>
      <c r="I2573" s="93"/>
      <c r="J2573" s="94"/>
      <c r="K2573" s="138"/>
    </row>
    <row r="2574" spans="1:11" x14ac:dyDescent="0.2">
      <c r="A2574" s="13" t="s">
        <v>3028</v>
      </c>
      <c r="B2574" s="74">
        <v>538</v>
      </c>
      <c r="C2574" s="86"/>
      <c r="D2574" s="37"/>
      <c r="E2574" s="87"/>
      <c r="F2574" s="93">
        <v>3</v>
      </c>
      <c r="G2574" s="8">
        <v>8</v>
      </c>
      <c r="H2574" s="94">
        <f t="shared" si="22"/>
        <v>2</v>
      </c>
      <c r="I2574" s="93"/>
      <c r="J2574" s="94"/>
      <c r="K2574" s="138"/>
    </row>
    <row r="2575" spans="1:11" x14ac:dyDescent="0.2">
      <c r="A2575" s="13" t="s">
        <v>3407</v>
      </c>
      <c r="B2575" s="74">
        <v>320</v>
      </c>
      <c r="C2575" s="86"/>
      <c r="D2575" s="37"/>
      <c r="E2575" s="87"/>
      <c r="F2575" s="93">
        <v>3</v>
      </c>
      <c r="G2575" s="8">
        <v>8</v>
      </c>
      <c r="H2575" s="94">
        <f t="shared" si="22"/>
        <v>2</v>
      </c>
      <c r="I2575" s="93"/>
      <c r="J2575" s="94"/>
      <c r="K2575" s="138"/>
    </row>
    <row r="2576" spans="1:11" x14ac:dyDescent="0.2">
      <c r="A2576" s="13" t="s">
        <v>1701</v>
      </c>
      <c r="B2576" s="74">
        <v>215</v>
      </c>
      <c r="C2576" s="86"/>
      <c r="D2576" s="37"/>
      <c r="E2576" s="87"/>
      <c r="F2576" s="93">
        <v>3</v>
      </c>
      <c r="G2576" s="8">
        <v>8</v>
      </c>
      <c r="H2576" s="94">
        <f t="shared" si="22"/>
        <v>2</v>
      </c>
      <c r="I2576" s="93"/>
      <c r="J2576" s="94"/>
      <c r="K2576" s="138"/>
    </row>
    <row r="2577" spans="1:11" x14ac:dyDescent="0.2">
      <c r="A2577" s="20" t="s">
        <v>389</v>
      </c>
      <c r="B2577" s="73">
        <v>261</v>
      </c>
      <c r="C2577" s="85">
        <v>1</v>
      </c>
      <c r="D2577" s="32">
        <v>3</v>
      </c>
      <c r="E2577" s="84"/>
      <c r="F2577" s="91"/>
      <c r="H2577" s="94"/>
      <c r="I2577" s="91"/>
      <c r="J2577" s="84"/>
      <c r="K2577" s="111"/>
    </row>
    <row r="2578" spans="1:11" x14ac:dyDescent="0.2">
      <c r="A2578" s="13" t="s">
        <v>3408</v>
      </c>
      <c r="B2578" s="74">
        <v>261</v>
      </c>
      <c r="C2578" s="86"/>
      <c r="D2578" s="37"/>
      <c r="E2578" s="87"/>
      <c r="F2578" s="93">
        <v>3</v>
      </c>
      <c r="G2578" s="8">
        <v>8</v>
      </c>
      <c r="H2578" s="94">
        <f t="shared" si="22"/>
        <v>2</v>
      </c>
      <c r="I2578" s="93"/>
      <c r="J2578" s="94"/>
      <c r="K2578" s="138"/>
    </row>
    <row r="2579" spans="1:11" x14ac:dyDescent="0.2">
      <c r="A2579" s="20" t="s">
        <v>1069</v>
      </c>
      <c r="B2579" s="73">
        <v>10591</v>
      </c>
      <c r="C2579" s="85">
        <v>15</v>
      </c>
      <c r="D2579" s="32">
        <v>38</v>
      </c>
      <c r="E2579" s="84"/>
      <c r="F2579" s="91"/>
      <c r="H2579" s="94"/>
      <c r="I2579" s="91"/>
      <c r="J2579" s="84"/>
      <c r="K2579" s="111"/>
    </row>
    <row r="2580" spans="1:11" x14ac:dyDescent="0.2">
      <c r="A2580" s="13" t="s">
        <v>3409</v>
      </c>
      <c r="B2580" s="74">
        <v>6269</v>
      </c>
      <c r="C2580" s="86"/>
      <c r="D2580" s="37"/>
      <c r="E2580" s="87"/>
      <c r="F2580" s="93">
        <v>5</v>
      </c>
      <c r="G2580" s="8">
        <v>13</v>
      </c>
      <c r="H2580" s="94">
        <f t="shared" si="22"/>
        <v>2</v>
      </c>
      <c r="I2580" s="93"/>
      <c r="J2580" s="94"/>
      <c r="K2580" s="138"/>
    </row>
    <row r="2581" spans="1:11" x14ac:dyDescent="0.2">
      <c r="A2581" s="13" t="s">
        <v>1630</v>
      </c>
      <c r="B2581" s="74">
        <v>281</v>
      </c>
      <c r="C2581" s="86"/>
      <c r="D2581" s="37"/>
      <c r="E2581" s="87"/>
      <c r="F2581" s="93">
        <v>3</v>
      </c>
      <c r="G2581" s="8">
        <v>8</v>
      </c>
      <c r="H2581" s="94">
        <f t="shared" si="22"/>
        <v>2</v>
      </c>
      <c r="I2581" s="93"/>
      <c r="J2581" s="94"/>
      <c r="K2581" s="138"/>
    </row>
    <row r="2582" spans="1:11" x14ac:dyDescent="0.2">
      <c r="A2582" s="13" t="s">
        <v>3410</v>
      </c>
      <c r="B2582" s="74">
        <v>134</v>
      </c>
      <c r="C2582" s="86"/>
      <c r="D2582" s="37"/>
      <c r="E2582" s="87"/>
      <c r="F2582" s="93">
        <v>1</v>
      </c>
      <c r="G2582" s="8">
        <v>3</v>
      </c>
      <c r="H2582" s="94">
        <f t="shared" si="22"/>
        <v>1</v>
      </c>
      <c r="I2582" s="93"/>
      <c r="J2582" s="94"/>
      <c r="K2582" s="138"/>
    </row>
    <row r="2583" spans="1:11" x14ac:dyDescent="0.2">
      <c r="A2583" s="13" t="s">
        <v>3411</v>
      </c>
      <c r="B2583" s="74">
        <v>352</v>
      </c>
      <c r="C2583" s="86"/>
      <c r="D2583" s="37"/>
      <c r="E2583" s="87"/>
      <c r="F2583" s="93">
        <v>3</v>
      </c>
      <c r="G2583" s="8">
        <v>8</v>
      </c>
      <c r="H2583" s="94">
        <f t="shared" si="22"/>
        <v>2</v>
      </c>
      <c r="I2583" s="93"/>
      <c r="J2583" s="94"/>
      <c r="K2583" s="138"/>
    </row>
    <row r="2584" spans="1:11" x14ac:dyDescent="0.2">
      <c r="A2584" s="13" t="s">
        <v>3272</v>
      </c>
      <c r="B2584" s="74">
        <v>72</v>
      </c>
      <c r="C2584" s="86"/>
      <c r="D2584" s="37"/>
      <c r="E2584" s="87"/>
      <c r="F2584" s="93">
        <v>1</v>
      </c>
      <c r="G2584" s="8">
        <v>3</v>
      </c>
      <c r="H2584" s="94">
        <f t="shared" si="22"/>
        <v>1</v>
      </c>
      <c r="I2584" s="93"/>
      <c r="J2584" s="94"/>
      <c r="K2584" s="138"/>
    </row>
    <row r="2585" spans="1:11" x14ac:dyDescent="0.2">
      <c r="A2585" s="13" t="s">
        <v>3412</v>
      </c>
      <c r="B2585" s="74">
        <v>360</v>
      </c>
      <c r="C2585" s="86"/>
      <c r="D2585" s="37"/>
      <c r="E2585" s="87"/>
      <c r="F2585" s="93">
        <v>3</v>
      </c>
      <c r="G2585" s="8">
        <v>8</v>
      </c>
      <c r="H2585" s="94">
        <f t="shared" si="22"/>
        <v>2</v>
      </c>
      <c r="I2585" s="93"/>
      <c r="J2585" s="94"/>
      <c r="K2585" s="138"/>
    </row>
    <row r="2586" spans="1:11" x14ac:dyDescent="0.2">
      <c r="A2586" s="13" t="s">
        <v>2402</v>
      </c>
      <c r="B2586" s="74">
        <v>266</v>
      </c>
      <c r="C2586" s="86"/>
      <c r="D2586" s="37"/>
      <c r="E2586" s="87"/>
      <c r="F2586" s="93">
        <v>3</v>
      </c>
      <c r="G2586" s="8">
        <v>8</v>
      </c>
      <c r="H2586" s="94">
        <f t="shared" si="22"/>
        <v>2</v>
      </c>
      <c r="I2586" s="93"/>
      <c r="J2586" s="94"/>
      <c r="K2586" s="138"/>
    </row>
    <row r="2587" spans="1:11" x14ac:dyDescent="0.2">
      <c r="A2587" s="13" t="s">
        <v>3413</v>
      </c>
      <c r="B2587" s="74">
        <v>366</v>
      </c>
      <c r="C2587" s="86"/>
      <c r="D2587" s="37"/>
      <c r="E2587" s="87"/>
      <c r="F2587" s="93">
        <v>3</v>
      </c>
      <c r="G2587" s="8">
        <v>8</v>
      </c>
      <c r="H2587" s="94">
        <f t="shared" si="22"/>
        <v>2</v>
      </c>
      <c r="I2587" s="93"/>
      <c r="J2587" s="94"/>
      <c r="K2587" s="138"/>
    </row>
    <row r="2588" spans="1:11" x14ac:dyDescent="0.2">
      <c r="A2588" s="13" t="s">
        <v>3414</v>
      </c>
      <c r="B2588" s="74">
        <v>839</v>
      </c>
      <c r="C2588" s="86"/>
      <c r="D2588" s="37"/>
      <c r="E2588" s="87"/>
      <c r="F2588" s="93">
        <v>3</v>
      </c>
      <c r="G2588" s="8">
        <v>8</v>
      </c>
      <c r="H2588" s="94">
        <f t="shared" si="22"/>
        <v>2</v>
      </c>
      <c r="I2588" s="93"/>
      <c r="J2588" s="94"/>
      <c r="K2588" s="138"/>
    </row>
    <row r="2589" spans="1:11" x14ac:dyDescent="0.2">
      <c r="A2589" s="13" t="s">
        <v>3415</v>
      </c>
      <c r="B2589" s="74">
        <v>377</v>
      </c>
      <c r="C2589" s="86"/>
      <c r="D2589" s="37"/>
      <c r="E2589" s="87"/>
      <c r="F2589" s="93">
        <v>3</v>
      </c>
      <c r="G2589" s="8">
        <v>8</v>
      </c>
      <c r="H2589" s="94">
        <f t="shared" si="22"/>
        <v>2</v>
      </c>
      <c r="I2589" s="93"/>
      <c r="J2589" s="94"/>
      <c r="K2589" s="138"/>
    </row>
    <row r="2590" spans="1:11" x14ac:dyDescent="0.2">
      <c r="A2590" s="13" t="s">
        <v>3416</v>
      </c>
      <c r="B2590" s="74">
        <v>371</v>
      </c>
      <c r="C2590" s="86"/>
      <c r="D2590" s="37"/>
      <c r="E2590" s="87"/>
      <c r="F2590" s="93">
        <v>3</v>
      </c>
      <c r="G2590" s="8">
        <v>8</v>
      </c>
      <c r="H2590" s="94">
        <f t="shared" si="22"/>
        <v>2</v>
      </c>
      <c r="I2590" s="93"/>
      <c r="J2590" s="94"/>
      <c r="K2590" s="138"/>
    </row>
    <row r="2591" spans="1:11" x14ac:dyDescent="0.2">
      <c r="A2591" s="13" t="s">
        <v>2153</v>
      </c>
      <c r="B2591" s="74">
        <v>229</v>
      </c>
      <c r="C2591" s="86"/>
      <c r="D2591" s="37"/>
      <c r="E2591" s="87"/>
      <c r="F2591" s="93">
        <v>3</v>
      </c>
      <c r="G2591" s="8">
        <v>8</v>
      </c>
      <c r="H2591" s="94">
        <f t="shared" si="22"/>
        <v>2</v>
      </c>
      <c r="I2591" s="93"/>
      <c r="J2591" s="94"/>
      <c r="K2591" s="138"/>
    </row>
    <row r="2592" spans="1:11" x14ac:dyDescent="0.2">
      <c r="A2592" s="13" t="s">
        <v>3417</v>
      </c>
      <c r="B2592" s="74">
        <v>320</v>
      </c>
      <c r="C2592" s="86"/>
      <c r="D2592" s="37"/>
      <c r="E2592" s="87"/>
      <c r="F2592" s="93">
        <v>3</v>
      </c>
      <c r="G2592" s="8">
        <v>8</v>
      </c>
      <c r="H2592" s="94">
        <f t="shared" si="22"/>
        <v>2</v>
      </c>
      <c r="I2592" s="93"/>
      <c r="J2592" s="94"/>
      <c r="K2592" s="138"/>
    </row>
    <row r="2593" spans="1:11" x14ac:dyDescent="0.2">
      <c r="A2593" s="13" t="s">
        <v>3418</v>
      </c>
      <c r="B2593" s="74">
        <v>355</v>
      </c>
      <c r="C2593" s="86"/>
      <c r="D2593" s="37"/>
      <c r="E2593" s="87"/>
      <c r="F2593" s="93">
        <v>3</v>
      </c>
      <c r="G2593" s="8">
        <v>8</v>
      </c>
      <c r="H2593" s="94">
        <f t="shared" si="22"/>
        <v>2</v>
      </c>
      <c r="I2593" s="93"/>
      <c r="J2593" s="94"/>
      <c r="K2593" s="138"/>
    </row>
    <row r="2594" spans="1:11" x14ac:dyDescent="0.2">
      <c r="A2594" s="20" t="s">
        <v>396</v>
      </c>
      <c r="B2594" s="73">
        <v>2421</v>
      </c>
      <c r="C2594" s="85">
        <v>4</v>
      </c>
      <c r="D2594" s="32">
        <v>10</v>
      </c>
      <c r="E2594" s="84"/>
      <c r="F2594" s="91"/>
      <c r="H2594" s="94"/>
      <c r="I2594" s="91"/>
      <c r="J2594" s="84"/>
      <c r="K2594" s="111"/>
    </row>
    <row r="2595" spans="1:11" x14ac:dyDescent="0.2">
      <c r="A2595" s="13" t="s">
        <v>3419</v>
      </c>
      <c r="B2595" s="74">
        <v>693</v>
      </c>
      <c r="C2595" s="86"/>
      <c r="D2595" s="37"/>
      <c r="E2595" s="87"/>
      <c r="F2595" s="93">
        <v>3</v>
      </c>
      <c r="G2595" s="8">
        <v>8</v>
      </c>
      <c r="H2595" s="94">
        <f t="shared" si="22"/>
        <v>2</v>
      </c>
      <c r="I2595" s="93"/>
      <c r="J2595" s="94"/>
      <c r="K2595" s="138"/>
    </row>
    <row r="2596" spans="1:11" x14ac:dyDescent="0.2">
      <c r="A2596" s="13" t="s">
        <v>3215</v>
      </c>
      <c r="B2596" s="74">
        <v>160</v>
      </c>
      <c r="C2596" s="86"/>
      <c r="D2596" s="37"/>
      <c r="E2596" s="87"/>
      <c r="F2596" s="93">
        <v>1</v>
      </c>
      <c r="G2596" s="8">
        <v>3</v>
      </c>
      <c r="H2596" s="94">
        <f t="shared" si="22"/>
        <v>1</v>
      </c>
      <c r="I2596" s="93"/>
      <c r="J2596" s="94"/>
      <c r="K2596" s="138"/>
    </row>
    <row r="2597" spans="1:11" x14ac:dyDescent="0.2">
      <c r="A2597" s="13" t="s">
        <v>1650</v>
      </c>
      <c r="B2597" s="74">
        <v>312</v>
      </c>
      <c r="C2597" s="86"/>
      <c r="D2597" s="37"/>
      <c r="E2597" s="87"/>
      <c r="F2597" s="93">
        <v>3</v>
      </c>
      <c r="G2597" s="8">
        <v>8</v>
      </c>
      <c r="H2597" s="94">
        <f t="shared" si="22"/>
        <v>2</v>
      </c>
      <c r="I2597" s="93"/>
      <c r="J2597" s="94"/>
      <c r="K2597" s="138"/>
    </row>
    <row r="2598" spans="1:11" x14ac:dyDescent="0.2">
      <c r="A2598" s="13" t="s">
        <v>2256</v>
      </c>
      <c r="B2598" s="74">
        <v>349</v>
      </c>
      <c r="C2598" s="86"/>
      <c r="D2598" s="37"/>
      <c r="E2598" s="87"/>
      <c r="F2598" s="93">
        <v>3</v>
      </c>
      <c r="G2598" s="8">
        <v>8</v>
      </c>
      <c r="H2598" s="94">
        <f t="shared" si="22"/>
        <v>2</v>
      </c>
      <c r="I2598" s="93"/>
      <c r="J2598" s="94"/>
      <c r="K2598" s="138"/>
    </row>
    <row r="2599" spans="1:11" x14ac:dyDescent="0.2">
      <c r="A2599" s="13" t="s">
        <v>3420</v>
      </c>
      <c r="B2599" s="74">
        <v>223</v>
      </c>
      <c r="C2599" s="86"/>
      <c r="D2599" s="37"/>
      <c r="E2599" s="87"/>
      <c r="F2599" s="93">
        <v>3</v>
      </c>
      <c r="G2599" s="8">
        <v>8</v>
      </c>
      <c r="H2599" s="94">
        <f t="shared" si="22"/>
        <v>2</v>
      </c>
      <c r="I2599" s="93"/>
      <c r="J2599" s="94"/>
      <c r="K2599" s="138"/>
    </row>
    <row r="2600" spans="1:11" x14ac:dyDescent="0.2">
      <c r="A2600" s="13" t="s">
        <v>3421</v>
      </c>
      <c r="B2600" s="74">
        <v>684</v>
      </c>
      <c r="C2600" s="86"/>
      <c r="D2600" s="37"/>
      <c r="E2600" s="87"/>
      <c r="F2600" s="93">
        <v>3</v>
      </c>
      <c r="G2600" s="8">
        <v>8</v>
      </c>
      <c r="H2600" s="94">
        <f t="shared" si="22"/>
        <v>2</v>
      </c>
      <c r="I2600" s="93"/>
      <c r="J2600" s="94"/>
      <c r="K2600" s="138"/>
    </row>
    <row r="2601" spans="1:11" x14ac:dyDescent="0.2">
      <c r="A2601" s="11" t="s">
        <v>397</v>
      </c>
      <c r="B2601" s="72">
        <v>268963</v>
      </c>
      <c r="C2601" s="81"/>
      <c r="D2601" s="37"/>
      <c r="E2601" s="87"/>
      <c r="F2601" s="92"/>
      <c r="H2601" s="94"/>
      <c r="I2601" s="92"/>
      <c r="J2601" s="82"/>
      <c r="K2601" s="137"/>
    </row>
    <row r="2602" spans="1:11" x14ac:dyDescent="0.2">
      <c r="A2602" s="22" t="s">
        <v>398</v>
      </c>
      <c r="B2602" s="73">
        <v>10711</v>
      </c>
      <c r="C2602" s="85">
        <v>25</v>
      </c>
      <c r="D2602" s="36">
        <f>SUM(D2603:D2624)</f>
        <v>64</v>
      </c>
      <c r="E2602" s="88">
        <v>4</v>
      </c>
      <c r="F2602" s="91">
        <f>SUM(F2604:F2628)</f>
        <v>60</v>
      </c>
      <c r="G2602" s="24">
        <f>SUM(G2604:G2628)</f>
        <v>161</v>
      </c>
      <c r="H2602" s="94"/>
      <c r="I2602" s="99">
        <f>(C2602+F2602+1-F2608-F2616-F2622-F2627)*0.4</f>
        <v>32.800000000000004</v>
      </c>
      <c r="J2602" s="99">
        <f>(D2602+G2602+1-G2608-G2616-G2622-G2627)*0.4</f>
        <v>85.600000000000009</v>
      </c>
      <c r="K2602" s="115">
        <f>22*0.6</f>
        <v>13.2</v>
      </c>
    </row>
    <row r="2603" spans="1:11" x14ac:dyDescent="0.2">
      <c r="A2603" s="20" t="s">
        <v>399</v>
      </c>
      <c r="B2603" s="73">
        <v>5466</v>
      </c>
      <c r="C2603" s="85">
        <v>13</v>
      </c>
      <c r="D2603" s="32">
        <v>33</v>
      </c>
      <c r="E2603" s="84"/>
      <c r="F2603" s="92"/>
      <c r="H2603" s="94"/>
      <c r="I2603" s="92"/>
      <c r="J2603" s="82"/>
      <c r="K2603" s="137"/>
    </row>
    <row r="2604" spans="1:11" x14ac:dyDescent="0.2">
      <c r="A2604" s="13" t="s">
        <v>3290</v>
      </c>
      <c r="B2604" s="74">
        <v>3013</v>
      </c>
      <c r="C2604" s="86"/>
      <c r="D2604" s="37"/>
      <c r="E2604" s="87"/>
      <c r="F2604" s="93">
        <v>5</v>
      </c>
      <c r="G2604" s="8">
        <v>13</v>
      </c>
      <c r="H2604" s="94">
        <f t="shared" si="22"/>
        <v>2</v>
      </c>
      <c r="I2604" s="93"/>
      <c r="J2604" s="94"/>
      <c r="K2604" s="138"/>
    </row>
    <row r="2605" spans="1:11" x14ac:dyDescent="0.2">
      <c r="A2605" s="13" t="s">
        <v>3422</v>
      </c>
      <c r="B2605" s="74">
        <v>253</v>
      </c>
      <c r="C2605" s="86"/>
      <c r="D2605" s="37"/>
      <c r="E2605" s="87"/>
      <c r="F2605" s="93">
        <v>3</v>
      </c>
      <c r="G2605" s="8">
        <v>8</v>
      </c>
      <c r="H2605" s="94">
        <f t="shared" si="22"/>
        <v>2</v>
      </c>
      <c r="I2605" s="93"/>
      <c r="J2605" s="94"/>
      <c r="K2605" s="138"/>
    </row>
    <row r="2606" spans="1:11" x14ac:dyDescent="0.2">
      <c r="A2606" s="13" t="s">
        <v>3419</v>
      </c>
      <c r="B2606" s="74">
        <v>593</v>
      </c>
      <c r="C2606" s="86"/>
      <c r="D2606" s="37"/>
      <c r="E2606" s="87"/>
      <c r="F2606" s="93">
        <v>3</v>
      </c>
      <c r="G2606" s="8">
        <v>8</v>
      </c>
      <c r="H2606" s="94">
        <f t="shared" si="22"/>
        <v>2</v>
      </c>
      <c r="I2606" s="93"/>
      <c r="J2606" s="94"/>
      <c r="K2606" s="138"/>
    </row>
    <row r="2607" spans="1:11" x14ac:dyDescent="0.2">
      <c r="A2607" s="13" t="s">
        <v>2173</v>
      </c>
      <c r="B2607" s="74">
        <v>234</v>
      </c>
      <c r="C2607" s="86"/>
      <c r="D2607" s="37"/>
      <c r="E2607" s="87"/>
      <c r="F2607" s="93">
        <v>3</v>
      </c>
      <c r="G2607" s="8">
        <v>8</v>
      </c>
      <c r="H2607" s="94">
        <f t="shared" si="22"/>
        <v>2</v>
      </c>
      <c r="I2607" s="93"/>
      <c r="J2607" s="94"/>
      <c r="K2607" s="138"/>
    </row>
    <row r="2608" spans="1:11" x14ac:dyDescent="0.2">
      <c r="A2608" s="13" t="s">
        <v>2316</v>
      </c>
      <c r="B2608" s="74">
        <v>116</v>
      </c>
      <c r="C2608" s="86"/>
      <c r="D2608" s="37"/>
      <c r="E2608" s="87"/>
      <c r="F2608" s="93">
        <v>1</v>
      </c>
      <c r="G2608" s="8">
        <v>3</v>
      </c>
      <c r="H2608" s="94">
        <f t="shared" si="22"/>
        <v>1</v>
      </c>
      <c r="I2608" s="93"/>
      <c r="J2608" s="94"/>
      <c r="K2608" s="138"/>
    </row>
    <row r="2609" spans="1:11" x14ac:dyDescent="0.2">
      <c r="A2609" s="13" t="s">
        <v>3423</v>
      </c>
      <c r="B2609" s="74">
        <v>287</v>
      </c>
      <c r="C2609" s="86"/>
      <c r="D2609" s="37"/>
      <c r="E2609" s="87"/>
      <c r="F2609" s="93">
        <v>3</v>
      </c>
      <c r="G2609" s="8">
        <v>8</v>
      </c>
      <c r="H2609" s="94">
        <f t="shared" si="22"/>
        <v>2</v>
      </c>
      <c r="I2609" s="93"/>
      <c r="J2609" s="94"/>
      <c r="K2609" s="138"/>
    </row>
    <row r="2610" spans="1:11" x14ac:dyDescent="0.2">
      <c r="A2610" s="13" t="s">
        <v>3424</v>
      </c>
      <c r="B2610" s="74">
        <v>466</v>
      </c>
      <c r="C2610" s="86"/>
      <c r="D2610" s="37"/>
      <c r="E2610" s="87"/>
      <c r="F2610" s="93">
        <v>3</v>
      </c>
      <c r="G2610" s="8">
        <v>8</v>
      </c>
      <c r="H2610" s="94">
        <f t="shared" si="22"/>
        <v>2</v>
      </c>
      <c r="I2610" s="93"/>
      <c r="J2610" s="94"/>
      <c r="K2610" s="138"/>
    </row>
    <row r="2611" spans="1:11" x14ac:dyDescent="0.2">
      <c r="A2611" s="13" t="s">
        <v>2249</v>
      </c>
      <c r="B2611" s="74">
        <v>256</v>
      </c>
      <c r="C2611" s="86"/>
      <c r="D2611" s="37"/>
      <c r="E2611" s="87"/>
      <c r="F2611" s="93">
        <v>3</v>
      </c>
      <c r="G2611" s="8">
        <v>8</v>
      </c>
      <c r="H2611" s="94">
        <f t="shared" si="22"/>
        <v>2</v>
      </c>
      <c r="I2611" s="93"/>
      <c r="J2611" s="94"/>
      <c r="K2611" s="138"/>
    </row>
    <row r="2612" spans="1:11" x14ac:dyDescent="0.2">
      <c r="A2612" s="13" t="s">
        <v>1782</v>
      </c>
      <c r="B2612" s="74">
        <v>248</v>
      </c>
      <c r="C2612" s="86"/>
      <c r="D2612" s="37"/>
      <c r="E2612" s="87"/>
      <c r="F2612" s="93">
        <v>3</v>
      </c>
      <c r="G2612" s="8">
        <v>8</v>
      </c>
      <c r="H2612" s="94">
        <f t="shared" si="22"/>
        <v>2</v>
      </c>
      <c r="I2612" s="93"/>
      <c r="J2612" s="94"/>
      <c r="K2612" s="138"/>
    </row>
    <row r="2613" spans="1:11" x14ac:dyDescent="0.2">
      <c r="A2613" s="20" t="s">
        <v>64</v>
      </c>
      <c r="B2613" s="73">
        <v>1576</v>
      </c>
      <c r="C2613" s="85">
        <v>4</v>
      </c>
      <c r="D2613" s="32">
        <v>10</v>
      </c>
      <c r="E2613" s="84"/>
      <c r="F2613" s="91"/>
      <c r="H2613" s="94"/>
      <c r="I2613" s="91"/>
      <c r="J2613" s="84"/>
      <c r="K2613" s="111"/>
    </row>
    <row r="2614" spans="1:11" x14ac:dyDescent="0.2">
      <c r="A2614" s="13" t="s">
        <v>2308</v>
      </c>
      <c r="B2614" s="74">
        <v>491</v>
      </c>
      <c r="C2614" s="86"/>
      <c r="D2614" s="37"/>
      <c r="E2614" s="87"/>
      <c r="F2614" s="93">
        <v>3</v>
      </c>
      <c r="G2614" s="8">
        <v>8</v>
      </c>
      <c r="H2614" s="94">
        <f t="shared" si="22"/>
        <v>2</v>
      </c>
      <c r="I2614" s="93"/>
      <c r="J2614" s="94"/>
      <c r="K2614" s="138"/>
    </row>
    <row r="2615" spans="1:11" x14ac:dyDescent="0.2">
      <c r="A2615" s="13" t="s">
        <v>3425</v>
      </c>
      <c r="B2615" s="74">
        <v>484</v>
      </c>
      <c r="C2615" s="86"/>
      <c r="D2615" s="37"/>
      <c r="E2615" s="87"/>
      <c r="F2615" s="93">
        <v>3</v>
      </c>
      <c r="G2615" s="8">
        <v>8</v>
      </c>
      <c r="H2615" s="94">
        <f t="shared" si="22"/>
        <v>2</v>
      </c>
      <c r="I2615" s="93"/>
      <c r="J2615" s="94"/>
      <c r="K2615" s="138"/>
    </row>
    <row r="2616" spans="1:11" x14ac:dyDescent="0.2">
      <c r="A2616" s="13" t="s">
        <v>3246</v>
      </c>
      <c r="B2616" s="74">
        <v>123</v>
      </c>
      <c r="C2616" s="86"/>
      <c r="D2616" s="37"/>
      <c r="E2616" s="87"/>
      <c r="F2616" s="93">
        <v>1</v>
      </c>
      <c r="G2616" s="8">
        <v>3</v>
      </c>
      <c r="H2616" s="94">
        <f t="shared" si="22"/>
        <v>1</v>
      </c>
      <c r="I2616" s="93"/>
      <c r="J2616" s="94"/>
      <c r="K2616" s="138"/>
    </row>
    <row r="2617" spans="1:11" x14ac:dyDescent="0.2">
      <c r="A2617" s="13" t="s">
        <v>3426</v>
      </c>
      <c r="B2617" s="74">
        <v>478</v>
      </c>
      <c r="C2617" s="86"/>
      <c r="D2617" s="37"/>
      <c r="E2617" s="87"/>
      <c r="F2617" s="93">
        <v>3</v>
      </c>
      <c r="G2617" s="8">
        <v>8</v>
      </c>
      <c r="H2617" s="94">
        <f t="shared" si="22"/>
        <v>2</v>
      </c>
      <c r="I2617" s="93"/>
      <c r="J2617" s="94"/>
      <c r="K2617" s="138"/>
    </row>
    <row r="2618" spans="1:11" x14ac:dyDescent="0.2">
      <c r="A2618" s="20" t="s">
        <v>873</v>
      </c>
      <c r="B2618" s="73">
        <v>1278</v>
      </c>
      <c r="C2618" s="85">
        <v>3</v>
      </c>
      <c r="D2618" s="32">
        <v>8</v>
      </c>
      <c r="E2618" s="84"/>
      <c r="F2618" s="91"/>
      <c r="H2618" s="94"/>
      <c r="I2618" s="91"/>
      <c r="J2618" s="84"/>
      <c r="K2618" s="111"/>
    </row>
    <row r="2619" spans="1:11" x14ac:dyDescent="0.2">
      <c r="A2619" s="13" t="s">
        <v>3380</v>
      </c>
      <c r="B2619" s="74">
        <v>367</v>
      </c>
      <c r="C2619" s="86"/>
      <c r="D2619" s="37"/>
      <c r="E2619" s="87"/>
      <c r="F2619" s="93">
        <v>3</v>
      </c>
      <c r="G2619" s="8">
        <v>8</v>
      </c>
      <c r="H2619" s="94">
        <f t="shared" si="22"/>
        <v>2</v>
      </c>
      <c r="I2619" s="93"/>
      <c r="J2619" s="94"/>
      <c r="K2619" s="138"/>
    </row>
    <row r="2620" spans="1:11" x14ac:dyDescent="0.2">
      <c r="A2620" s="13" t="s">
        <v>2465</v>
      </c>
      <c r="B2620" s="74">
        <v>206</v>
      </c>
      <c r="C2620" s="86"/>
      <c r="D2620" s="37"/>
      <c r="E2620" s="87"/>
      <c r="F2620" s="93">
        <v>3</v>
      </c>
      <c r="G2620" s="8">
        <v>8</v>
      </c>
      <c r="H2620" s="94">
        <f t="shared" si="22"/>
        <v>2</v>
      </c>
      <c r="I2620" s="93"/>
      <c r="J2620" s="94"/>
      <c r="K2620" s="138"/>
    </row>
    <row r="2621" spans="1:11" x14ac:dyDescent="0.2">
      <c r="A2621" s="13" t="s">
        <v>2431</v>
      </c>
      <c r="B2621" s="74">
        <v>265</v>
      </c>
      <c r="C2621" s="86"/>
      <c r="D2621" s="37"/>
      <c r="E2621" s="87"/>
      <c r="F2621" s="93">
        <v>3</v>
      </c>
      <c r="G2621" s="8">
        <v>8</v>
      </c>
      <c r="H2621" s="94">
        <f t="shared" si="22"/>
        <v>2</v>
      </c>
      <c r="I2621" s="93"/>
      <c r="J2621" s="94"/>
      <c r="K2621" s="138"/>
    </row>
    <row r="2622" spans="1:11" x14ac:dyDescent="0.2">
      <c r="A2622" s="13" t="s">
        <v>2935</v>
      </c>
      <c r="B2622" s="74">
        <v>190</v>
      </c>
      <c r="C2622" s="86"/>
      <c r="D2622" s="37"/>
      <c r="E2622" s="87"/>
      <c r="F2622" s="93">
        <v>1</v>
      </c>
      <c r="G2622" s="8">
        <v>3</v>
      </c>
      <c r="H2622" s="94">
        <f t="shared" si="22"/>
        <v>1</v>
      </c>
      <c r="I2622" s="93"/>
      <c r="J2622" s="94"/>
      <c r="K2622" s="138"/>
    </row>
    <row r="2623" spans="1:11" x14ac:dyDescent="0.2">
      <c r="A2623" s="13" t="s">
        <v>3427</v>
      </c>
      <c r="B2623" s="74">
        <v>250</v>
      </c>
      <c r="C2623" s="86"/>
      <c r="D2623" s="37"/>
      <c r="E2623" s="87"/>
      <c r="F2623" s="93">
        <v>3</v>
      </c>
      <c r="G2623" s="8">
        <v>8</v>
      </c>
      <c r="H2623" s="94">
        <f t="shared" si="22"/>
        <v>2</v>
      </c>
      <c r="I2623" s="93"/>
      <c r="J2623" s="94"/>
      <c r="K2623" s="138"/>
    </row>
    <row r="2624" spans="1:11" x14ac:dyDescent="0.2">
      <c r="A2624" s="20" t="s">
        <v>874</v>
      </c>
      <c r="B2624" s="73">
        <v>2391</v>
      </c>
      <c r="C2624" s="85">
        <v>5</v>
      </c>
      <c r="D2624" s="32">
        <v>13</v>
      </c>
      <c r="E2624" s="84"/>
      <c r="F2624" s="91"/>
      <c r="H2624" s="94"/>
      <c r="I2624" s="91"/>
      <c r="J2624" s="84"/>
      <c r="K2624" s="111"/>
    </row>
    <row r="2625" spans="1:11" x14ac:dyDescent="0.2">
      <c r="A2625" s="13" t="s">
        <v>3428</v>
      </c>
      <c r="B2625" s="74">
        <v>1245</v>
      </c>
      <c r="C2625" s="86"/>
      <c r="D2625" s="37"/>
      <c r="E2625" s="87"/>
      <c r="F2625" s="93">
        <v>3</v>
      </c>
      <c r="G2625" s="8">
        <v>8</v>
      </c>
      <c r="H2625" s="94">
        <f t="shared" ref="H2625:H2688" si="23">IF(F2625=1,1,2)</f>
        <v>2</v>
      </c>
      <c r="I2625" s="93"/>
      <c r="J2625" s="94"/>
      <c r="K2625" s="138"/>
    </row>
    <row r="2626" spans="1:11" x14ac:dyDescent="0.2">
      <c r="A2626" s="13" t="s">
        <v>2766</v>
      </c>
      <c r="B2626" s="74">
        <v>576</v>
      </c>
      <c r="C2626" s="86"/>
      <c r="D2626" s="37"/>
      <c r="E2626" s="87"/>
      <c r="F2626" s="93">
        <v>3</v>
      </c>
      <c r="G2626" s="8">
        <v>8</v>
      </c>
      <c r="H2626" s="94">
        <f t="shared" si="23"/>
        <v>2</v>
      </c>
      <c r="I2626" s="93"/>
      <c r="J2626" s="94"/>
      <c r="K2626" s="138"/>
    </row>
    <row r="2627" spans="1:11" x14ac:dyDescent="0.2">
      <c r="A2627" s="13" t="s">
        <v>2794</v>
      </c>
      <c r="B2627" s="74">
        <v>109</v>
      </c>
      <c r="C2627" s="86"/>
      <c r="D2627" s="37"/>
      <c r="E2627" s="87"/>
      <c r="F2627" s="93">
        <v>1</v>
      </c>
      <c r="G2627" s="8">
        <v>3</v>
      </c>
      <c r="H2627" s="94">
        <f t="shared" si="23"/>
        <v>1</v>
      </c>
      <c r="I2627" s="93"/>
      <c r="J2627" s="94"/>
      <c r="K2627" s="138"/>
    </row>
    <row r="2628" spans="1:11" x14ac:dyDescent="0.2">
      <c r="A2628" s="13" t="s">
        <v>3429</v>
      </c>
      <c r="B2628" s="74">
        <v>461</v>
      </c>
      <c r="C2628" s="86"/>
      <c r="D2628" s="37"/>
      <c r="E2628" s="87"/>
      <c r="F2628" s="93">
        <v>3</v>
      </c>
      <c r="G2628" s="8">
        <v>8</v>
      </c>
      <c r="H2628" s="94">
        <f t="shared" si="23"/>
        <v>2</v>
      </c>
      <c r="I2628" s="93"/>
      <c r="J2628" s="94"/>
      <c r="K2628" s="138"/>
    </row>
    <row r="2629" spans="1:11" x14ac:dyDescent="0.2">
      <c r="A2629" s="22" t="s">
        <v>1119</v>
      </c>
      <c r="B2629" s="73">
        <v>25459</v>
      </c>
      <c r="C2629" s="85">
        <v>29</v>
      </c>
      <c r="D2629" s="36">
        <f>SUM(D2630:D2677)</f>
        <v>75</v>
      </c>
      <c r="E2629" s="88">
        <v>4</v>
      </c>
      <c r="F2629" s="91">
        <f>SUM(F2631:F2678)</f>
        <v>108</v>
      </c>
      <c r="G2629" s="24">
        <f>SUM(G2631:G2678)</f>
        <v>290</v>
      </c>
      <c r="H2629" s="94"/>
      <c r="I2629" s="99">
        <f>(C2629+F2629+1-F2632-F2642-F2647-F2648-F2654-F2656-F2664-F2673)*0.4</f>
        <v>52</v>
      </c>
      <c r="J2629" s="99">
        <f>(D2629+G2629+1-G2632-G2642-G2647-G2648-G2654-G2656-G2664-G2673)*0.4</f>
        <v>136.80000000000001</v>
      </c>
      <c r="K2629" s="115">
        <f>40*0.6</f>
        <v>24</v>
      </c>
    </row>
    <row r="2630" spans="1:11" x14ac:dyDescent="0.2">
      <c r="A2630" s="20" t="s">
        <v>1120</v>
      </c>
      <c r="B2630" s="73">
        <v>1928</v>
      </c>
      <c r="C2630" s="85">
        <v>2</v>
      </c>
      <c r="D2630" s="32">
        <v>5</v>
      </c>
      <c r="E2630" s="84"/>
      <c r="F2630" s="91"/>
      <c r="H2630" s="94"/>
      <c r="I2630" s="91"/>
      <c r="J2630" s="84"/>
      <c r="K2630" s="111"/>
    </row>
    <row r="2631" spans="1:11" x14ac:dyDescent="0.2">
      <c r="A2631" s="13" t="s">
        <v>3430</v>
      </c>
      <c r="B2631" s="74">
        <v>1346</v>
      </c>
      <c r="C2631" s="86"/>
      <c r="D2631" s="37"/>
      <c r="E2631" s="87"/>
      <c r="F2631" s="93">
        <v>3</v>
      </c>
      <c r="G2631" s="8">
        <v>8</v>
      </c>
      <c r="H2631" s="94">
        <f t="shared" si="23"/>
        <v>2</v>
      </c>
      <c r="I2631" s="93"/>
      <c r="J2631" s="94"/>
      <c r="K2631" s="138"/>
    </row>
    <row r="2632" spans="1:11" x14ac:dyDescent="0.2">
      <c r="A2632" s="13" t="s">
        <v>3431</v>
      </c>
      <c r="B2632" s="74">
        <v>91</v>
      </c>
      <c r="C2632" s="86"/>
      <c r="D2632" s="37"/>
      <c r="E2632" s="87"/>
      <c r="F2632" s="93">
        <v>1</v>
      </c>
      <c r="G2632" s="8">
        <v>3</v>
      </c>
      <c r="H2632" s="94">
        <f t="shared" si="23"/>
        <v>1</v>
      </c>
      <c r="I2632" s="93"/>
      <c r="J2632" s="94"/>
      <c r="K2632" s="138"/>
    </row>
    <row r="2633" spans="1:11" x14ac:dyDescent="0.2">
      <c r="A2633" s="13" t="s">
        <v>3432</v>
      </c>
      <c r="B2633" s="74">
        <v>491</v>
      </c>
      <c r="C2633" s="86"/>
      <c r="D2633" s="37"/>
      <c r="E2633" s="87"/>
      <c r="F2633" s="93">
        <v>3</v>
      </c>
      <c r="G2633" s="8">
        <v>8</v>
      </c>
      <c r="H2633" s="94">
        <f t="shared" si="23"/>
        <v>2</v>
      </c>
      <c r="I2633" s="93"/>
      <c r="J2633" s="94"/>
      <c r="K2633" s="138"/>
    </row>
    <row r="2634" spans="1:11" x14ac:dyDescent="0.2">
      <c r="A2634" s="20" t="s">
        <v>1274</v>
      </c>
      <c r="B2634" s="73">
        <v>1350</v>
      </c>
      <c r="C2634" s="85">
        <v>1</v>
      </c>
      <c r="D2634" s="32">
        <v>3</v>
      </c>
      <c r="E2634" s="84"/>
      <c r="F2634" s="91"/>
      <c r="H2634" s="94"/>
      <c r="I2634" s="91"/>
      <c r="J2634" s="84"/>
      <c r="K2634" s="111"/>
    </row>
    <row r="2635" spans="1:11" x14ac:dyDescent="0.2">
      <c r="A2635" s="13" t="s">
        <v>3433</v>
      </c>
      <c r="B2635" s="74">
        <v>1350</v>
      </c>
      <c r="C2635" s="86"/>
      <c r="D2635" s="37"/>
      <c r="E2635" s="87"/>
      <c r="F2635" s="93">
        <v>3</v>
      </c>
      <c r="G2635" s="8">
        <v>8</v>
      </c>
      <c r="H2635" s="94">
        <f t="shared" si="23"/>
        <v>2</v>
      </c>
      <c r="I2635" s="93"/>
      <c r="J2635" s="94"/>
      <c r="K2635" s="138"/>
    </row>
    <row r="2636" spans="1:11" x14ac:dyDescent="0.2">
      <c r="A2636" s="20" t="s">
        <v>339</v>
      </c>
      <c r="B2636" s="73">
        <v>10183</v>
      </c>
      <c r="C2636" s="85">
        <v>12</v>
      </c>
      <c r="D2636" s="32">
        <v>30</v>
      </c>
      <c r="E2636" s="84"/>
      <c r="F2636" s="91"/>
      <c r="H2636" s="94"/>
      <c r="I2636" s="91"/>
      <c r="J2636" s="84"/>
      <c r="K2636" s="111"/>
    </row>
    <row r="2637" spans="1:11" x14ac:dyDescent="0.2">
      <c r="A2637" s="13" t="s">
        <v>3434</v>
      </c>
      <c r="B2637" s="74">
        <v>7476</v>
      </c>
      <c r="C2637" s="86"/>
      <c r="D2637" s="37"/>
      <c r="E2637" s="87"/>
      <c r="F2637" s="93">
        <v>5</v>
      </c>
      <c r="G2637" s="8">
        <v>13</v>
      </c>
      <c r="H2637" s="94">
        <f t="shared" si="23"/>
        <v>2</v>
      </c>
      <c r="I2637" s="93"/>
      <c r="J2637" s="94"/>
      <c r="K2637" s="138"/>
    </row>
    <row r="2638" spans="1:11" x14ac:dyDescent="0.2">
      <c r="A2638" s="13" t="s">
        <v>3435</v>
      </c>
      <c r="B2638" s="74">
        <v>542</v>
      </c>
      <c r="C2638" s="86"/>
      <c r="D2638" s="37"/>
      <c r="E2638" s="87"/>
      <c r="F2638" s="93">
        <v>3</v>
      </c>
      <c r="G2638" s="8">
        <v>8</v>
      </c>
      <c r="H2638" s="94">
        <f t="shared" si="23"/>
        <v>2</v>
      </c>
      <c r="I2638" s="93"/>
      <c r="J2638" s="94"/>
      <c r="K2638" s="138"/>
    </row>
    <row r="2639" spans="1:11" x14ac:dyDescent="0.2">
      <c r="A2639" s="13" t="s">
        <v>3436</v>
      </c>
      <c r="B2639" s="74">
        <v>358</v>
      </c>
      <c r="C2639" s="86"/>
      <c r="D2639" s="37"/>
      <c r="E2639" s="87"/>
      <c r="F2639" s="93">
        <v>3</v>
      </c>
      <c r="G2639" s="8">
        <v>8</v>
      </c>
      <c r="H2639" s="94">
        <f t="shared" si="23"/>
        <v>2</v>
      </c>
      <c r="I2639" s="93"/>
      <c r="J2639" s="94"/>
      <c r="K2639" s="138"/>
    </row>
    <row r="2640" spans="1:11" x14ac:dyDescent="0.2">
      <c r="A2640" s="13" t="s">
        <v>2151</v>
      </c>
      <c r="B2640" s="74">
        <v>439</v>
      </c>
      <c r="C2640" s="86"/>
      <c r="D2640" s="37"/>
      <c r="E2640" s="87"/>
      <c r="F2640" s="93">
        <v>3</v>
      </c>
      <c r="G2640" s="8">
        <v>8</v>
      </c>
      <c r="H2640" s="94">
        <f t="shared" si="23"/>
        <v>2</v>
      </c>
      <c r="I2640" s="93"/>
      <c r="J2640" s="94"/>
      <c r="K2640" s="138"/>
    </row>
    <row r="2641" spans="1:11" x14ac:dyDescent="0.2">
      <c r="A2641" s="13" t="s">
        <v>3437</v>
      </c>
      <c r="B2641" s="74">
        <v>539</v>
      </c>
      <c r="C2641" s="86"/>
      <c r="D2641" s="37"/>
      <c r="E2641" s="87"/>
      <c r="F2641" s="93">
        <v>3</v>
      </c>
      <c r="G2641" s="8">
        <v>8</v>
      </c>
      <c r="H2641" s="94">
        <f t="shared" si="23"/>
        <v>2</v>
      </c>
      <c r="I2641" s="93"/>
      <c r="J2641" s="94"/>
      <c r="K2641" s="138"/>
    </row>
    <row r="2642" spans="1:11" x14ac:dyDescent="0.2">
      <c r="A2642" s="13" t="s">
        <v>3244</v>
      </c>
      <c r="B2642" s="74">
        <v>194</v>
      </c>
      <c r="C2642" s="86"/>
      <c r="D2642" s="37"/>
      <c r="E2642" s="87"/>
      <c r="F2642" s="93">
        <v>1</v>
      </c>
      <c r="G2642" s="8">
        <v>3</v>
      </c>
      <c r="H2642" s="94">
        <f t="shared" si="23"/>
        <v>1</v>
      </c>
      <c r="I2642" s="93"/>
      <c r="J2642" s="94"/>
      <c r="K2642" s="138"/>
    </row>
    <row r="2643" spans="1:11" x14ac:dyDescent="0.2">
      <c r="A2643" s="13" t="s">
        <v>2413</v>
      </c>
      <c r="B2643" s="74">
        <v>218</v>
      </c>
      <c r="C2643" s="86"/>
      <c r="D2643" s="37"/>
      <c r="E2643" s="87"/>
      <c r="F2643" s="93">
        <v>3</v>
      </c>
      <c r="G2643" s="8">
        <v>8</v>
      </c>
      <c r="H2643" s="94">
        <f t="shared" si="23"/>
        <v>2</v>
      </c>
      <c r="I2643" s="93"/>
      <c r="J2643" s="94"/>
      <c r="K2643" s="138"/>
    </row>
    <row r="2644" spans="1:11" x14ac:dyDescent="0.2">
      <c r="A2644" s="13" t="s">
        <v>3438</v>
      </c>
      <c r="B2644" s="74">
        <v>417</v>
      </c>
      <c r="C2644" s="86"/>
      <c r="D2644" s="37"/>
      <c r="E2644" s="87"/>
      <c r="F2644" s="93">
        <v>3</v>
      </c>
      <c r="G2644" s="8">
        <v>8</v>
      </c>
      <c r="H2644" s="94">
        <f t="shared" si="23"/>
        <v>2</v>
      </c>
      <c r="I2644" s="93"/>
      <c r="J2644" s="94"/>
      <c r="K2644" s="138"/>
    </row>
    <row r="2645" spans="1:11" x14ac:dyDescent="0.2">
      <c r="A2645" s="20" t="s">
        <v>198</v>
      </c>
      <c r="B2645" s="73">
        <v>598</v>
      </c>
      <c r="C2645" s="85">
        <v>1</v>
      </c>
      <c r="D2645" s="32">
        <v>3</v>
      </c>
      <c r="E2645" s="84"/>
      <c r="F2645" s="91"/>
      <c r="H2645" s="94"/>
      <c r="I2645" s="91"/>
      <c r="J2645" s="84"/>
      <c r="K2645" s="111"/>
    </row>
    <row r="2646" spans="1:11" x14ac:dyDescent="0.2">
      <c r="A2646" s="13" t="s">
        <v>1565</v>
      </c>
      <c r="B2646" s="74">
        <v>422</v>
      </c>
      <c r="C2646" s="86"/>
      <c r="D2646" s="37"/>
      <c r="E2646" s="87"/>
      <c r="F2646" s="93">
        <v>3</v>
      </c>
      <c r="G2646" s="8">
        <v>8</v>
      </c>
      <c r="H2646" s="94">
        <f t="shared" si="23"/>
        <v>2</v>
      </c>
      <c r="I2646" s="93"/>
      <c r="J2646" s="94"/>
      <c r="K2646" s="138"/>
    </row>
    <row r="2647" spans="1:11" x14ac:dyDescent="0.2">
      <c r="A2647" s="13" t="s">
        <v>2936</v>
      </c>
      <c r="B2647" s="74">
        <v>70</v>
      </c>
      <c r="C2647" s="86"/>
      <c r="D2647" s="37"/>
      <c r="E2647" s="87"/>
      <c r="F2647" s="93">
        <v>1</v>
      </c>
      <c r="G2647" s="8">
        <v>3</v>
      </c>
      <c r="H2647" s="94">
        <f t="shared" si="23"/>
        <v>1</v>
      </c>
      <c r="I2647" s="93"/>
      <c r="J2647" s="94"/>
      <c r="K2647" s="138"/>
    </row>
    <row r="2648" spans="1:11" x14ac:dyDescent="0.2">
      <c r="A2648" s="13" t="s">
        <v>3439</v>
      </c>
      <c r="B2648" s="74">
        <v>106</v>
      </c>
      <c r="C2648" s="86"/>
      <c r="D2648" s="37"/>
      <c r="E2648" s="87"/>
      <c r="F2648" s="93">
        <v>1</v>
      </c>
      <c r="G2648" s="8">
        <v>3</v>
      </c>
      <c r="H2648" s="94">
        <f t="shared" si="23"/>
        <v>1</v>
      </c>
      <c r="I2648" s="93"/>
      <c r="J2648" s="94"/>
      <c r="K2648" s="138"/>
    </row>
    <row r="2649" spans="1:11" x14ac:dyDescent="0.2">
      <c r="A2649" s="20" t="s">
        <v>240</v>
      </c>
      <c r="B2649" s="73">
        <v>2413</v>
      </c>
      <c r="C2649" s="85">
        <v>3</v>
      </c>
      <c r="D2649" s="32">
        <v>8</v>
      </c>
      <c r="E2649" s="84"/>
      <c r="F2649" s="91"/>
      <c r="H2649" s="94"/>
      <c r="I2649" s="91"/>
      <c r="J2649" s="84"/>
      <c r="K2649" s="111"/>
    </row>
    <row r="2650" spans="1:11" x14ac:dyDescent="0.2">
      <c r="A2650" s="13" t="s">
        <v>2078</v>
      </c>
      <c r="B2650" s="74">
        <v>2079</v>
      </c>
      <c r="C2650" s="86"/>
      <c r="D2650" s="37"/>
      <c r="E2650" s="87"/>
      <c r="F2650" s="93">
        <v>5</v>
      </c>
      <c r="G2650" s="8">
        <v>13</v>
      </c>
      <c r="H2650" s="94">
        <f t="shared" si="23"/>
        <v>2</v>
      </c>
      <c r="I2650" s="93"/>
      <c r="J2650" s="94"/>
      <c r="K2650" s="138"/>
    </row>
    <row r="2651" spans="1:11" x14ac:dyDescent="0.2">
      <c r="A2651" s="13" t="s">
        <v>3440</v>
      </c>
      <c r="B2651" s="74">
        <v>334</v>
      </c>
      <c r="C2651" s="86"/>
      <c r="D2651" s="37"/>
      <c r="E2651" s="87"/>
      <c r="F2651" s="93">
        <v>3</v>
      </c>
      <c r="G2651" s="8">
        <v>8</v>
      </c>
      <c r="H2651" s="94">
        <f t="shared" si="23"/>
        <v>2</v>
      </c>
      <c r="I2651" s="93"/>
      <c r="J2651" s="94"/>
      <c r="K2651" s="138"/>
    </row>
    <row r="2652" spans="1:11" x14ac:dyDescent="0.2">
      <c r="A2652" s="20" t="s">
        <v>816</v>
      </c>
      <c r="B2652" s="73">
        <v>2463</v>
      </c>
      <c r="C2652" s="85">
        <v>3</v>
      </c>
      <c r="D2652" s="32">
        <v>8</v>
      </c>
      <c r="E2652" s="84"/>
      <c r="F2652" s="91"/>
      <c r="H2652" s="94"/>
      <c r="I2652" s="91"/>
      <c r="J2652" s="84"/>
      <c r="K2652" s="111"/>
    </row>
    <row r="2653" spans="1:11" x14ac:dyDescent="0.2">
      <c r="A2653" s="13" t="s">
        <v>3441</v>
      </c>
      <c r="B2653" s="74">
        <v>617</v>
      </c>
      <c r="C2653" s="86"/>
      <c r="D2653" s="37"/>
      <c r="E2653" s="87"/>
      <c r="F2653" s="93">
        <v>3</v>
      </c>
      <c r="G2653" s="8">
        <v>8</v>
      </c>
      <c r="H2653" s="94">
        <f t="shared" si="23"/>
        <v>2</v>
      </c>
      <c r="I2653" s="93"/>
      <c r="J2653" s="94"/>
      <c r="K2653" s="138"/>
    </row>
    <row r="2654" spans="1:11" x14ac:dyDescent="0.2">
      <c r="A2654" s="13" t="s">
        <v>3442</v>
      </c>
      <c r="B2654" s="74">
        <v>185</v>
      </c>
      <c r="C2654" s="86"/>
      <c r="D2654" s="37"/>
      <c r="E2654" s="87"/>
      <c r="F2654" s="93">
        <v>1</v>
      </c>
      <c r="G2654" s="8">
        <v>3</v>
      </c>
      <c r="H2654" s="94">
        <f t="shared" si="23"/>
        <v>1</v>
      </c>
      <c r="I2654" s="93"/>
      <c r="J2654" s="94"/>
      <c r="K2654" s="138"/>
    </row>
    <row r="2655" spans="1:11" x14ac:dyDescent="0.2">
      <c r="A2655" s="13" t="s">
        <v>3443</v>
      </c>
      <c r="B2655" s="74">
        <v>530</v>
      </c>
      <c r="C2655" s="86"/>
      <c r="D2655" s="37"/>
      <c r="E2655" s="87"/>
      <c r="F2655" s="93">
        <v>3</v>
      </c>
      <c r="G2655" s="8">
        <v>8</v>
      </c>
      <c r="H2655" s="94">
        <f t="shared" si="23"/>
        <v>2</v>
      </c>
      <c r="I2655" s="93"/>
      <c r="J2655" s="94"/>
      <c r="K2655" s="138"/>
    </row>
    <row r="2656" spans="1:11" x14ac:dyDescent="0.2">
      <c r="A2656" s="13" t="s">
        <v>2332</v>
      </c>
      <c r="B2656" s="74">
        <v>200</v>
      </c>
      <c r="C2656" s="86"/>
      <c r="D2656" s="37"/>
      <c r="E2656" s="87"/>
      <c r="F2656" s="93">
        <v>1</v>
      </c>
      <c r="G2656" s="8">
        <v>3</v>
      </c>
      <c r="H2656" s="94">
        <f t="shared" si="23"/>
        <v>1</v>
      </c>
      <c r="I2656" s="93"/>
      <c r="J2656" s="94"/>
      <c r="K2656" s="138"/>
    </row>
    <row r="2657" spans="1:11" x14ac:dyDescent="0.2">
      <c r="A2657" s="13" t="s">
        <v>2497</v>
      </c>
      <c r="B2657" s="74">
        <v>444</v>
      </c>
      <c r="C2657" s="86"/>
      <c r="D2657" s="37"/>
      <c r="E2657" s="87"/>
      <c r="F2657" s="93">
        <v>3</v>
      </c>
      <c r="G2657" s="8">
        <v>8</v>
      </c>
      <c r="H2657" s="94">
        <f t="shared" si="23"/>
        <v>2</v>
      </c>
      <c r="I2657" s="93"/>
      <c r="J2657" s="94"/>
      <c r="K2657" s="138"/>
    </row>
    <row r="2658" spans="1:11" x14ac:dyDescent="0.2">
      <c r="A2658" s="13" t="s">
        <v>1722</v>
      </c>
      <c r="B2658" s="74">
        <v>285</v>
      </c>
      <c r="C2658" s="86"/>
      <c r="D2658" s="37"/>
      <c r="E2658" s="87"/>
      <c r="F2658" s="93">
        <v>3</v>
      </c>
      <c r="G2658" s="8">
        <v>8</v>
      </c>
      <c r="H2658" s="94">
        <f t="shared" si="23"/>
        <v>2</v>
      </c>
      <c r="I2658" s="93"/>
      <c r="J2658" s="94"/>
      <c r="K2658" s="138"/>
    </row>
    <row r="2659" spans="1:11" x14ac:dyDescent="0.2">
      <c r="A2659" s="13" t="s">
        <v>2379</v>
      </c>
      <c r="B2659" s="74">
        <v>202</v>
      </c>
      <c r="C2659" s="86"/>
      <c r="D2659" s="37"/>
      <c r="E2659" s="87"/>
      <c r="F2659" s="93">
        <v>3</v>
      </c>
      <c r="G2659" s="8">
        <v>8</v>
      </c>
      <c r="H2659" s="94">
        <f t="shared" si="23"/>
        <v>2</v>
      </c>
      <c r="I2659" s="93"/>
      <c r="J2659" s="94"/>
      <c r="K2659" s="138"/>
    </row>
    <row r="2660" spans="1:11" x14ac:dyDescent="0.2">
      <c r="A2660" s="20" t="s">
        <v>332</v>
      </c>
      <c r="B2660" s="73">
        <v>3139</v>
      </c>
      <c r="C2660" s="85">
        <v>3</v>
      </c>
      <c r="D2660" s="32">
        <v>8</v>
      </c>
      <c r="E2660" s="84"/>
      <c r="F2660" s="91"/>
      <c r="H2660" s="94"/>
      <c r="I2660" s="91"/>
      <c r="J2660" s="84"/>
      <c r="K2660" s="111"/>
    </row>
    <row r="2661" spans="1:11" x14ac:dyDescent="0.2">
      <c r="A2661" s="13" t="s">
        <v>3444</v>
      </c>
      <c r="B2661" s="74">
        <v>248</v>
      </c>
      <c r="C2661" s="86"/>
      <c r="D2661" s="37"/>
      <c r="E2661" s="87"/>
      <c r="F2661" s="93">
        <v>3</v>
      </c>
      <c r="G2661" s="8">
        <v>8</v>
      </c>
      <c r="H2661" s="94">
        <f t="shared" si="23"/>
        <v>2</v>
      </c>
      <c r="I2661" s="93"/>
      <c r="J2661" s="94"/>
      <c r="K2661" s="138"/>
    </row>
    <row r="2662" spans="1:11" x14ac:dyDescent="0.2">
      <c r="A2662" s="13" t="s">
        <v>3445</v>
      </c>
      <c r="B2662" s="74">
        <v>684</v>
      </c>
      <c r="C2662" s="86"/>
      <c r="D2662" s="37"/>
      <c r="E2662" s="87"/>
      <c r="F2662" s="93">
        <v>3</v>
      </c>
      <c r="G2662" s="8">
        <v>8</v>
      </c>
      <c r="H2662" s="94">
        <f t="shared" si="23"/>
        <v>2</v>
      </c>
      <c r="I2662" s="93"/>
      <c r="J2662" s="94"/>
      <c r="K2662" s="138"/>
    </row>
    <row r="2663" spans="1:11" x14ac:dyDescent="0.2">
      <c r="A2663" s="13" t="s">
        <v>3446</v>
      </c>
      <c r="B2663" s="74">
        <v>382</v>
      </c>
      <c r="C2663" s="86"/>
      <c r="D2663" s="37"/>
      <c r="E2663" s="87"/>
      <c r="F2663" s="93">
        <v>3</v>
      </c>
      <c r="G2663" s="8">
        <v>8</v>
      </c>
      <c r="H2663" s="94">
        <f t="shared" si="23"/>
        <v>2</v>
      </c>
      <c r="I2663" s="93"/>
      <c r="J2663" s="94"/>
      <c r="K2663" s="138"/>
    </row>
    <row r="2664" spans="1:11" x14ac:dyDescent="0.2">
      <c r="A2664" s="13" t="s">
        <v>3390</v>
      </c>
      <c r="B2664" s="74">
        <v>178</v>
      </c>
      <c r="C2664" s="86"/>
      <c r="D2664" s="37"/>
      <c r="E2664" s="87"/>
      <c r="F2664" s="93">
        <v>1</v>
      </c>
      <c r="G2664" s="8">
        <v>3</v>
      </c>
      <c r="H2664" s="94">
        <f t="shared" si="23"/>
        <v>1</v>
      </c>
      <c r="I2664" s="93"/>
      <c r="J2664" s="94"/>
      <c r="K2664" s="138"/>
    </row>
    <row r="2665" spans="1:11" x14ac:dyDescent="0.2">
      <c r="A2665" s="13" t="s">
        <v>3447</v>
      </c>
      <c r="B2665" s="74">
        <v>435</v>
      </c>
      <c r="C2665" s="86"/>
      <c r="D2665" s="37"/>
      <c r="E2665" s="87"/>
      <c r="F2665" s="93">
        <v>3</v>
      </c>
      <c r="G2665" s="8">
        <v>8</v>
      </c>
      <c r="H2665" s="94">
        <f t="shared" si="23"/>
        <v>2</v>
      </c>
      <c r="I2665" s="93"/>
      <c r="J2665" s="94"/>
      <c r="K2665" s="138"/>
    </row>
    <row r="2666" spans="1:11" x14ac:dyDescent="0.2">
      <c r="A2666" s="13" t="s">
        <v>2832</v>
      </c>
      <c r="B2666" s="74">
        <v>414</v>
      </c>
      <c r="C2666" s="86"/>
      <c r="D2666" s="37"/>
      <c r="E2666" s="87"/>
      <c r="F2666" s="93">
        <v>3</v>
      </c>
      <c r="G2666" s="8">
        <v>8</v>
      </c>
      <c r="H2666" s="94">
        <f t="shared" si="23"/>
        <v>2</v>
      </c>
      <c r="I2666" s="93"/>
      <c r="J2666" s="94"/>
      <c r="K2666" s="138"/>
    </row>
    <row r="2667" spans="1:11" x14ac:dyDescent="0.2">
      <c r="A2667" s="13" t="s">
        <v>3448</v>
      </c>
      <c r="B2667" s="74">
        <v>301</v>
      </c>
      <c r="C2667" s="86"/>
      <c r="D2667" s="37"/>
      <c r="E2667" s="87"/>
      <c r="F2667" s="93">
        <v>3</v>
      </c>
      <c r="G2667" s="8">
        <v>8</v>
      </c>
      <c r="H2667" s="94">
        <f t="shared" si="23"/>
        <v>2</v>
      </c>
      <c r="I2667" s="93"/>
      <c r="J2667" s="94"/>
      <c r="K2667" s="138"/>
    </row>
    <row r="2668" spans="1:11" x14ac:dyDescent="0.2">
      <c r="A2668" s="13" t="s">
        <v>2004</v>
      </c>
      <c r="B2668" s="74">
        <v>497</v>
      </c>
      <c r="C2668" s="86"/>
      <c r="D2668" s="37"/>
      <c r="E2668" s="87"/>
      <c r="F2668" s="93">
        <v>3</v>
      </c>
      <c r="G2668" s="8">
        <v>8</v>
      </c>
      <c r="H2668" s="94">
        <f t="shared" si="23"/>
        <v>2</v>
      </c>
      <c r="I2668" s="93"/>
      <c r="J2668" s="94"/>
      <c r="K2668" s="138"/>
    </row>
    <row r="2669" spans="1:11" x14ac:dyDescent="0.2">
      <c r="A2669" s="20" t="s">
        <v>101</v>
      </c>
      <c r="B2669" s="73">
        <v>1866</v>
      </c>
      <c r="C2669" s="85">
        <v>2</v>
      </c>
      <c r="D2669" s="32">
        <v>5</v>
      </c>
      <c r="E2669" s="84"/>
      <c r="F2669" s="91"/>
      <c r="H2669" s="94"/>
      <c r="I2669" s="91"/>
      <c r="J2669" s="84"/>
      <c r="K2669" s="111"/>
    </row>
    <row r="2670" spans="1:11" x14ac:dyDescent="0.2">
      <c r="A2670" s="13" t="s">
        <v>3449</v>
      </c>
      <c r="B2670" s="74">
        <v>256</v>
      </c>
      <c r="C2670" s="86"/>
      <c r="D2670" s="37"/>
      <c r="E2670" s="87"/>
      <c r="F2670" s="93">
        <v>3</v>
      </c>
      <c r="G2670" s="8">
        <v>8</v>
      </c>
      <c r="H2670" s="94">
        <f t="shared" si="23"/>
        <v>2</v>
      </c>
      <c r="I2670" s="93"/>
      <c r="J2670" s="94"/>
      <c r="K2670" s="138"/>
    </row>
    <row r="2671" spans="1:11" x14ac:dyDescent="0.2">
      <c r="A2671" s="13" t="s">
        <v>3450</v>
      </c>
      <c r="B2671" s="74">
        <v>205</v>
      </c>
      <c r="C2671" s="86"/>
      <c r="D2671" s="37"/>
      <c r="E2671" s="87"/>
      <c r="F2671" s="93">
        <v>3</v>
      </c>
      <c r="G2671" s="8">
        <v>8</v>
      </c>
      <c r="H2671" s="94">
        <f t="shared" si="23"/>
        <v>2</v>
      </c>
      <c r="I2671" s="93"/>
      <c r="J2671" s="94"/>
      <c r="K2671" s="138"/>
    </row>
    <row r="2672" spans="1:11" x14ac:dyDescent="0.2">
      <c r="A2672" s="13" t="s">
        <v>3451</v>
      </c>
      <c r="B2672" s="74">
        <v>219</v>
      </c>
      <c r="C2672" s="86"/>
      <c r="D2672" s="37"/>
      <c r="E2672" s="87"/>
      <c r="F2672" s="93">
        <v>3</v>
      </c>
      <c r="G2672" s="8">
        <v>8</v>
      </c>
      <c r="H2672" s="94">
        <f t="shared" si="23"/>
        <v>2</v>
      </c>
      <c r="I2672" s="93"/>
      <c r="J2672" s="94"/>
      <c r="K2672" s="138"/>
    </row>
    <row r="2673" spans="1:11" x14ac:dyDescent="0.2">
      <c r="A2673" s="13" t="s">
        <v>3452</v>
      </c>
      <c r="B2673" s="74">
        <v>181</v>
      </c>
      <c r="C2673" s="86"/>
      <c r="D2673" s="37"/>
      <c r="E2673" s="87"/>
      <c r="F2673" s="93">
        <v>1</v>
      </c>
      <c r="G2673" s="8">
        <v>3</v>
      </c>
      <c r="H2673" s="94">
        <f t="shared" si="23"/>
        <v>1</v>
      </c>
      <c r="I2673" s="93"/>
      <c r="J2673" s="94"/>
      <c r="K2673" s="138"/>
    </row>
    <row r="2674" spans="1:11" x14ac:dyDescent="0.2">
      <c r="A2674" s="13" t="s">
        <v>2248</v>
      </c>
      <c r="B2674" s="74">
        <v>313</v>
      </c>
      <c r="C2674" s="86"/>
      <c r="D2674" s="37"/>
      <c r="E2674" s="87"/>
      <c r="F2674" s="93">
        <v>3</v>
      </c>
      <c r="G2674" s="8">
        <v>8</v>
      </c>
      <c r="H2674" s="94">
        <f t="shared" si="23"/>
        <v>2</v>
      </c>
      <c r="I2674" s="93"/>
      <c r="J2674" s="94"/>
      <c r="K2674" s="138"/>
    </row>
    <row r="2675" spans="1:11" x14ac:dyDescent="0.2">
      <c r="A2675" s="13" t="s">
        <v>3453</v>
      </c>
      <c r="B2675" s="74">
        <v>463</v>
      </c>
      <c r="C2675" s="86"/>
      <c r="D2675" s="37"/>
      <c r="E2675" s="87"/>
      <c r="F2675" s="93">
        <v>3</v>
      </c>
      <c r="G2675" s="8">
        <v>8</v>
      </c>
      <c r="H2675" s="94">
        <f t="shared" si="23"/>
        <v>2</v>
      </c>
      <c r="I2675" s="93"/>
      <c r="J2675" s="94"/>
      <c r="K2675" s="138"/>
    </row>
    <row r="2676" spans="1:11" x14ac:dyDescent="0.2">
      <c r="A2676" s="13" t="s">
        <v>3454</v>
      </c>
      <c r="B2676" s="74">
        <v>229</v>
      </c>
      <c r="C2676" s="86"/>
      <c r="D2676" s="37"/>
      <c r="E2676" s="87"/>
      <c r="F2676" s="93">
        <v>3</v>
      </c>
      <c r="G2676" s="8">
        <v>8</v>
      </c>
      <c r="H2676" s="94">
        <f t="shared" si="23"/>
        <v>2</v>
      </c>
      <c r="I2676" s="93"/>
      <c r="J2676" s="94"/>
      <c r="K2676" s="138"/>
    </row>
    <row r="2677" spans="1:11" x14ac:dyDescent="0.2">
      <c r="A2677" s="20" t="s">
        <v>334</v>
      </c>
      <c r="B2677" s="73">
        <v>1519</v>
      </c>
      <c r="C2677" s="85">
        <v>2</v>
      </c>
      <c r="D2677" s="32">
        <v>5</v>
      </c>
      <c r="E2677" s="84"/>
      <c r="F2677" s="91"/>
      <c r="H2677" s="94"/>
      <c r="I2677" s="91"/>
      <c r="J2677" s="84"/>
      <c r="K2677" s="111"/>
    </row>
    <row r="2678" spans="1:11" x14ac:dyDescent="0.2">
      <c r="A2678" s="13" t="s">
        <v>3455</v>
      </c>
      <c r="B2678" s="74">
        <v>1519</v>
      </c>
      <c r="C2678" s="86"/>
      <c r="D2678" s="37"/>
      <c r="E2678" s="87"/>
      <c r="F2678" s="93">
        <v>3</v>
      </c>
      <c r="G2678" s="8">
        <v>8</v>
      </c>
      <c r="H2678" s="94">
        <f t="shared" si="23"/>
        <v>2</v>
      </c>
      <c r="I2678" s="93"/>
      <c r="J2678" s="94"/>
      <c r="K2678" s="138"/>
    </row>
    <row r="2679" spans="1:11" ht="31.5" x14ac:dyDescent="0.2">
      <c r="A2679" s="22" t="s">
        <v>335</v>
      </c>
      <c r="B2679" s="73">
        <v>18070</v>
      </c>
      <c r="C2679" s="85">
        <v>25</v>
      </c>
      <c r="D2679" s="36">
        <f>SUM(D2680:D2710)</f>
        <v>63</v>
      </c>
      <c r="E2679" s="88">
        <v>4</v>
      </c>
      <c r="F2679" s="91">
        <f>SUM(F2681:F2719)</f>
        <v>83</v>
      </c>
      <c r="G2679" s="24">
        <f>SUM(G2681:G2719)</f>
        <v>225</v>
      </c>
      <c r="H2679" s="94"/>
      <c r="I2679" s="99">
        <f>(C2679+F2679+1-F2686-F2692-F2695-F2696-F2697-F2698-F2700-F2703-F2705-F2707-F2709-F2716)*0.4</f>
        <v>38.800000000000004</v>
      </c>
      <c r="J2679" s="99">
        <f>(D2679+G2679+1-G2686-G2692-G2695-G2696-G2697-G2698-G2700-G2703-G2705-G2707-G2709-G2716)*0.4</f>
        <v>101.2</v>
      </c>
      <c r="K2679" s="115">
        <f>35*0.6</f>
        <v>21</v>
      </c>
    </row>
    <row r="2680" spans="1:11" x14ac:dyDescent="0.2">
      <c r="A2680" s="20" t="s">
        <v>102</v>
      </c>
      <c r="B2680" s="73">
        <v>1701</v>
      </c>
      <c r="C2680" s="85">
        <v>2</v>
      </c>
      <c r="D2680" s="32">
        <v>5</v>
      </c>
      <c r="E2680" s="84"/>
      <c r="F2680" s="91"/>
      <c r="H2680" s="94"/>
      <c r="I2680" s="91"/>
      <c r="J2680" s="84"/>
      <c r="K2680" s="111"/>
    </row>
    <row r="2681" spans="1:11" x14ac:dyDescent="0.2">
      <c r="A2681" s="13" t="s">
        <v>3456</v>
      </c>
      <c r="B2681" s="74">
        <v>688</v>
      </c>
      <c r="C2681" s="86"/>
      <c r="D2681" s="37"/>
      <c r="E2681" s="87"/>
      <c r="F2681" s="93">
        <v>3</v>
      </c>
      <c r="G2681" s="8">
        <v>8</v>
      </c>
      <c r="H2681" s="94">
        <f t="shared" si="23"/>
        <v>2</v>
      </c>
      <c r="I2681" s="93"/>
      <c r="J2681" s="94"/>
      <c r="K2681" s="138"/>
    </row>
    <row r="2682" spans="1:11" x14ac:dyDescent="0.2">
      <c r="A2682" s="13" t="s">
        <v>3457</v>
      </c>
      <c r="B2682" s="74">
        <v>354</v>
      </c>
      <c r="C2682" s="86"/>
      <c r="D2682" s="37"/>
      <c r="E2682" s="87"/>
      <c r="F2682" s="93">
        <v>3</v>
      </c>
      <c r="G2682" s="8">
        <v>8</v>
      </c>
      <c r="H2682" s="94">
        <f t="shared" si="23"/>
        <v>2</v>
      </c>
      <c r="I2682" s="93"/>
      <c r="J2682" s="94"/>
      <c r="K2682" s="138"/>
    </row>
    <row r="2683" spans="1:11" x14ac:dyDescent="0.2">
      <c r="A2683" s="13" t="s">
        <v>2834</v>
      </c>
      <c r="B2683" s="74">
        <v>385</v>
      </c>
      <c r="C2683" s="86"/>
      <c r="D2683" s="37"/>
      <c r="E2683" s="87"/>
      <c r="F2683" s="93">
        <v>3</v>
      </c>
      <c r="G2683" s="8">
        <v>8</v>
      </c>
      <c r="H2683" s="94">
        <f t="shared" si="23"/>
        <v>2</v>
      </c>
      <c r="I2683" s="93"/>
      <c r="J2683" s="94"/>
      <c r="K2683" s="138"/>
    </row>
    <row r="2684" spans="1:11" x14ac:dyDescent="0.2">
      <c r="A2684" s="13" t="s">
        <v>3458</v>
      </c>
      <c r="B2684" s="74">
        <v>274</v>
      </c>
      <c r="C2684" s="86"/>
      <c r="D2684" s="37"/>
      <c r="E2684" s="87"/>
      <c r="F2684" s="93">
        <v>3</v>
      </c>
      <c r="G2684" s="8">
        <v>8</v>
      </c>
      <c r="H2684" s="94">
        <f t="shared" si="23"/>
        <v>2</v>
      </c>
      <c r="I2684" s="93"/>
      <c r="J2684" s="94"/>
      <c r="K2684" s="138"/>
    </row>
    <row r="2685" spans="1:11" x14ac:dyDescent="0.2">
      <c r="A2685" s="20" t="s">
        <v>336</v>
      </c>
      <c r="B2685" s="73">
        <v>1719</v>
      </c>
      <c r="C2685" s="85">
        <v>2</v>
      </c>
      <c r="D2685" s="32">
        <v>5</v>
      </c>
      <c r="E2685" s="84"/>
      <c r="F2685" s="91"/>
      <c r="H2685" s="94"/>
      <c r="I2685" s="91"/>
      <c r="J2685" s="84"/>
      <c r="K2685" s="111"/>
    </row>
    <row r="2686" spans="1:11" x14ac:dyDescent="0.2">
      <c r="A2686" s="13" t="s">
        <v>3459</v>
      </c>
      <c r="B2686" s="74">
        <v>196</v>
      </c>
      <c r="C2686" s="86"/>
      <c r="D2686" s="37"/>
      <c r="E2686" s="87"/>
      <c r="F2686" s="93">
        <v>1</v>
      </c>
      <c r="G2686" s="8">
        <v>3</v>
      </c>
      <c r="H2686" s="94">
        <f t="shared" si="23"/>
        <v>1</v>
      </c>
      <c r="I2686" s="93"/>
      <c r="J2686" s="94"/>
      <c r="K2686" s="138"/>
    </row>
    <row r="2687" spans="1:11" x14ac:dyDescent="0.2">
      <c r="A2687" s="13" t="s">
        <v>1397</v>
      </c>
      <c r="B2687" s="74">
        <v>432</v>
      </c>
      <c r="C2687" s="86"/>
      <c r="D2687" s="37"/>
      <c r="E2687" s="87"/>
      <c r="F2687" s="93">
        <v>3</v>
      </c>
      <c r="G2687" s="8">
        <v>8</v>
      </c>
      <c r="H2687" s="94">
        <f t="shared" si="23"/>
        <v>2</v>
      </c>
      <c r="I2687" s="93"/>
      <c r="J2687" s="94"/>
      <c r="K2687" s="138"/>
    </row>
    <row r="2688" spans="1:11" x14ac:dyDescent="0.2">
      <c r="A2688" s="13" t="s">
        <v>3460</v>
      </c>
      <c r="B2688" s="74">
        <v>443</v>
      </c>
      <c r="C2688" s="86"/>
      <c r="D2688" s="37"/>
      <c r="E2688" s="87"/>
      <c r="F2688" s="93">
        <v>3</v>
      </c>
      <c r="G2688" s="8">
        <v>8</v>
      </c>
      <c r="H2688" s="94">
        <f t="shared" si="23"/>
        <v>2</v>
      </c>
      <c r="I2688" s="93"/>
      <c r="J2688" s="94"/>
      <c r="K2688" s="138"/>
    </row>
    <row r="2689" spans="1:11" x14ac:dyDescent="0.2">
      <c r="A2689" s="13" t="s">
        <v>3350</v>
      </c>
      <c r="B2689" s="74">
        <v>301</v>
      </c>
      <c r="C2689" s="86"/>
      <c r="D2689" s="37"/>
      <c r="E2689" s="87"/>
      <c r="F2689" s="93">
        <v>3</v>
      </c>
      <c r="G2689" s="8">
        <v>8</v>
      </c>
      <c r="H2689" s="94">
        <f t="shared" ref="H2689:H2752" si="24">IF(F2689=1,1,2)</f>
        <v>2</v>
      </c>
      <c r="I2689" s="93"/>
      <c r="J2689" s="94"/>
      <c r="K2689" s="138"/>
    </row>
    <row r="2690" spans="1:11" x14ac:dyDescent="0.2">
      <c r="A2690" s="13" t="s">
        <v>3461</v>
      </c>
      <c r="B2690" s="74">
        <v>347</v>
      </c>
      <c r="C2690" s="86"/>
      <c r="D2690" s="37"/>
      <c r="E2690" s="87"/>
      <c r="F2690" s="93">
        <v>3</v>
      </c>
      <c r="G2690" s="8">
        <v>8</v>
      </c>
      <c r="H2690" s="94">
        <f t="shared" si="24"/>
        <v>2</v>
      </c>
      <c r="I2690" s="93"/>
      <c r="J2690" s="94"/>
      <c r="K2690" s="138"/>
    </row>
    <row r="2691" spans="1:11" x14ac:dyDescent="0.2">
      <c r="A2691" s="20" t="s">
        <v>107</v>
      </c>
      <c r="B2691" s="73">
        <v>2007</v>
      </c>
      <c r="C2691" s="85">
        <v>3</v>
      </c>
      <c r="D2691" s="32">
        <v>8</v>
      </c>
      <c r="E2691" s="84"/>
      <c r="F2691" s="91"/>
      <c r="H2691" s="94"/>
      <c r="I2691" s="91"/>
      <c r="J2691" s="84"/>
      <c r="K2691" s="111"/>
    </row>
    <row r="2692" spans="1:11" x14ac:dyDescent="0.2">
      <c r="A2692" s="13" t="s">
        <v>3462</v>
      </c>
      <c r="B2692" s="74">
        <v>107</v>
      </c>
      <c r="C2692" s="86"/>
      <c r="D2692" s="37"/>
      <c r="E2692" s="87"/>
      <c r="F2692" s="93">
        <v>1</v>
      </c>
      <c r="G2692" s="8">
        <v>3</v>
      </c>
      <c r="H2692" s="94">
        <f t="shared" si="24"/>
        <v>1</v>
      </c>
      <c r="I2692" s="93"/>
      <c r="J2692" s="94"/>
      <c r="K2692" s="138"/>
    </row>
    <row r="2693" spans="1:11" x14ac:dyDescent="0.2">
      <c r="A2693" s="13" t="s">
        <v>2687</v>
      </c>
      <c r="B2693" s="74">
        <v>647</v>
      </c>
      <c r="C2693" s="86"/>
      <c r="D2693" s="37"/>
      <c r="E2693" s="87"/>
      <c r="F2693" s="93">
        <v>3</v>
      </c>
      <c r="G2693" s="8">
        <v>8</v>
      </c>
      <c r="H2693" s="94">
        <f t="shared" si="24"/>
        <v>2</v>
      </c>
      <c r="I2693" s="93"/>
      <c r="J2693" s="94"/>
      <c r="K2693" s="138"/>
    </row>
    <row r="2694" spans="1:11" x14ac:dyDescent="0.2">
      <c r="A2694" s="13" t="s">
        <v>3463</v>
      </c>
      <c r="B2694" s="74">
        <v>294</v>
      </c>
      <c r="C2694" s="86"/>
      <c r="D2694" s="37"/>
      <c r="E2694" s="87"/>
      <c r="F2694" s="93">
        <v>3</v>
      </c>
      <c r="G2694" s="8">
        <v>8</v>
      </c>
      <c r="H2694" s="94">
        <f t="shared" si="24"/>
        <v>2</v>
      </c>
      <c r="I2694" s="93"/>
      <c r="J2694" s="94"/>
      <c r="K2694" s="138"/>
    </row>
    <row r="2695" spans="1:11" x14ac:dyDescent="0.2">
      <c r="A2695" s="13" t="s">
        <v>3464</v>
      </c>
      <c r="B2695" s="74">
        <v>127</v>
      </c>
      <c r="C2695" s="86"/>
      <c r="D2695" s="37"/>
      <c r="E2695" s="87"/>
      <c r="F2695" s="93">
        <v>1</v>
      </c>
      <c r="G2695" s="8">
        <v>3</v>
      </c>
      <c r="H2695" s="94">
        <f t="shared" si="24"/>
        <v>1</v>
      </c>
      <c r="I2695" s="93"/>
      <c r="J2695" s="94"/>
      <c r="K2695" s="138"/>
    </row>
    <row r="2696" spans="1:11" x14ac:dyDescent="0.2">
      <c r="A2696" s="13" t="s">
        <v>3465</v>
      </c>
      <c r="B2696" s="74">
        <v>127</v>
      </c>
      <c r="C2696" s="86"/>
      <c r="D2696" s="37"/>
      <c r="E2696" s="87"/>
      <c r="F2696" s="93">
        <v>1</v>
      </c>
      <c r="G2696" s="8">
        <v>3</v>
      </c>
      <c r="H2696" s="94">
        <f t="shared" si="24"/>
        <v>1</v>
      </c>
      <c r="I2696" s="93"/>
      <c r="J2696" s="94"/>
      <c r="K2696" s="138"/>
    </row>
    <row r="2697" spans="1:11" x14ac:dyDescent="0.2">
      <c r="A2697" s="13" t="s">
        <v>3001</v>
      </c>
      <c r="B2697" s="74">
        <v>173</v>
      </c>
      <c r="C2697" s="86"/>
      <c r="D2697" s="37"/>
      <c r="E2697" s="87"/>
      <c r="F2697" s="93">
        <v>1</v>
      </c>
      <c r="G2697" s="8">
        <v>3</v>
      </c>
      <c r="H2697" s="94">
        <f t="shared" si="24"/>
        <v>1</v>
      </c>
      <c r="I2697" s="93"/>
      <c r="J2697" s="94"/>
      <c r="K2697" s="138"/>
    </row>
    <row r="2698" spans="1:11" x14ac:dyDescent="0.2">
      <c r="A2698" s="13" t="s">
        <v>2299</v>
      </c>
      <c r="B2698" s="74">
        <v>190</v>
      </c>
      <c r="C2698" s="86"/>
      <c r="D2698" s="37"/>
      <c r="E2698" s="87"/>
      <c r="F2698" s="93">
        <v>1</v>
      </c>
      <c r="G2698" s="8">
        <v>3</v>
      </c>
      <c r="H2698" s="94">
        <f t="shared" si="24"/>
        <v>1</v>
      </c>
      <c r="I2698" s="93"/>
      <c r="J2698" s="94"/>
      <c r="K2698" s="138"/>
    </row>
    <row r="2699" spans="1:11" x14ac:dyDescent="0.2">
      <c r="A2699" s="13" t="s">
        <v>3466</v>
      </c>
      <c r="B2699" s="74">
        <v>222</v>
      </c>
      <c r="C2699" s="86"/>
      <c r="D2699" s="37"/>
      <c r="E2699" s="87"/>
      <c r="F2699" s="93">
        <v>3</v>
      </c>
      <c r="G2699" s="8">
        <v>8</v>
      </c>
      <c r="H2699" s="94">
        <f t="shared" si="24"/>
        <v>2</v>
      </c>
      <c r="I2699" s="93"/>
      <c r="J2699" s="94"/>
      <c r="K2699" s="138"/>
    </row>
    <row r="2700" spans="1:11" x14ac:dyDescent="0.2">
      <c r="A2700" s="13" t="s">
        <v>2399</v>
      </c>
      <c r="B2700" s="74">
        <v>120</v>
      </c>
      <c r="C2700" s="86"/>
      <c r="D2700" s="37"/>
      <c r="E2700" s="87"/>
      <c r="F2700" s="93">
        <v>1</v>
      </c>
      <c r="G2700" s="8">
        <v>3</v>
      </c>
      <c r="H2700" s="94">
        <f t="shared" si="24"/>
        <v>1</v>
      </c>
      <c r="I2700" s="93"/>
      <c r="J2700" s="94"/>
      <c r="K2700" s="138"/>
    </row>
    <row r="2701" spans="1:11" x14ac:dyDescent="0.2">
      <c r="A2701" s="20" t="s">
        <v>815</v>
      </c>
      <c r="B2701" s="73">
        <v>5436</v>
      </c>
      <c r="C2701" s="85">
        <v>8</v>
      </c>
      <c r="D2701" s="32">
        <v>20</v>
      </c>
      <c r="E2701" s="84"/>
      <c r="F2701" s="91"/>
      <c r="H2701" s="94"/>
      <c r="I2701" s="91"/>
      <c r="J2701" s="84"/>
      <c r="K2701" s="111"/>
    </row>
    <row r="2702" spans="1:11" x14ac:dyDescent="0.2">
      <c r="A2702" s="13" t="s">
        <v>3467</v>
      </c>
      <c r="B2702" s="74">
        <v>3332</v>
      </c>
      <c r="C2702" s="86"/>
      <c r="D2702" s="37"/>
      <c r="E2702" s="87"/>
      <c r="F2702" s="93">
        <v>5</v>
      </c>
      <c r="G2702" s="8">
        <v>13</v>
      </c>
      <c r="H2702" s="94">
        <f t="shared" si="24"/>
        <v>2</v>
      </c>
      <c r="I2702" s="93"/>
      <c r="J2702" s="94"/>
      <c r="K2702" s="138"/>
    </row>
    <row r="2703" spans="1:11" x14ac:dyDescent="0.2">
      <c r="A2703" s="13" t="s">
        <v>3468</v>
      </c>
      <c r="B2703" s="74">
        <v>121</v>
      </c>
      <c r="C2703" s="86"/>
      <c r="D2703" s="37"/>
      <c r="E2703" s="87"/>
      <c r="F2703" s="93">
        <v>1</v>
      </c>
      <c r="G2703" s="8">
        <v>3</v>
      </c>
      <c r="H2703" s="94">
        <f t="shared" si="24"/>
        <v>1</v>
      </c>
      <c r="I2703" s="93"/>
      <c r="J2703" s="94"/>
      <c r="K2703" s="138"/>
    </row>
    <row r="2704" spans="1:11" x14ac:dyDescent="0.2">
      <c r="A2704" s="13" t="s">
        <v>3469</v>
      </c>
      <c r="B2704" s="74">
        <v>496</v>
      </c>
      <c r="C2704" s="86"/>
      <c r="D2704" s="37"/>
      <c r="E2704" s="87"/>
      <c r="F2704" s="93">
        <v>3</v>
      </c>
      <c r="G2704" s="8">
        <v>8</v>
      </c>
      <c r="H2704" s="94">
        <f t="shared" si="24"/>
        <v>2</v>
      </c>
      <c r="I2704" s="93"/>
      <c r="J2704" s="94"/>
      <c r="K2704" s="138"/>
    </row>
    <row r="2705" spans="1:11" x14ac:dyDescent="0.2">
      <c r="A2705" s="13" t="s">
        <v>2334</v>
      </c>
      <c r="B2705" s="74">
        <v>182</v>
      </c>
      <c r="C2705" s="86"/>
      <c r="D2705" s="37"/>
      <c r="E2705" s="87"/>
      <c r="F2705" s="93">
        <v>1</v>
      </c>
      <c r="G2705" s="8">
        <v>3</v>
      </c>
      <c r="H2705" s="94">
        <f t="shared" si="24"/>
        <v>1</v>
      </c>
      <c r="I2705" s="93"/>
      <c r="J2705" s="94"/>
      <c r="K2705" s="138"/>
    </row>
    <row r="2706" spans="1:11" x14ac:dyDescent="0.2">
      <c r="A2706" s="13" t="s">
        <v>3470</v>
      </c>
      <c r="B2706" s="74">
        <v>615</v>
      </c>
      <c r="C2706" s="86"/>
      <c r="D2706" s="37"/>
      <c r="E2706" s="87"/>
      <c r="F2706" s="93">
        <v>3</v>
      </c>
      <c r="G2706" s="8">
        <v>8</v>
      </c>
      <c r="H2706" s="94">
        <f t="shared" si="24"/>
        <v>2</v>
      </c>
      <c r="I2706" s="93"/>
      <c r="J2706" s="94"/>
      <c r="K2706" s="138"/>
    </row>
    <row r="2707" spans="1:11" x14ac:dyDescent="0.2">
      <c r="A2707" s="13" t="s">
        <v>3471</v>
      </c>
      <c r="B2707" s="74">
        <v>121</v>
      </c>
      <c r="C2707" s="86"/>
      <c r="D2707" s="37"/>
      <c r="E2707" s="87"/>
      <c r="F2707" s="93">
        <v>1</v>
      </c>
      <c r="G2707" s="8">
        <v>3</v>
      </c>
      <c r="H2707" s="94">
        <f t="shared" si="24"/>
        <v>1</v>
      </c>
      <c r="I2707" s="93"/>
      <c r="J2707" s="94"/>
      <c r="K2707" s="138"/>
    </row>
    <row r="2708" spans="1:11" x14ac:dyDescent="0.2">
      <c r="A2708" s="13" t="s">
        <v>3472</v>
      </c>
      <c r="B2708" s="74">
        <v>398</v>
      </c>
      <c r="C2708" s="86"/>
      <c r="D2708" s="37"/>
      <c r="E2708" s="87"/>
      <c r="F2708" s="93">
        <v>3</v>
      </c>
      <c r="G2708" s="8">
        <v>8</v>
      </c>
      <c r="H2708" s="94">
        <f t="shared" si="24"/>
        <v>2</v>
      </c>
      <c r="I2708" s="93"/>
      <c r="J2708" s="94"/>
      <c r="K2708" s="138"/>
    </row>
    <row r="2709" spans="1:11" x14ac:dyDescent="0.2">
      <c r="A2709" s="13" t="s">
        <v>3473</v>
      </c>
      <c r="B2709" s="74">
        <v>171</v>
      </c>
      <c r="C2709" s="86"/>
      <c r="D2709" s="37"/>
      <c r="E2709" s="87"/>
      <c r="F2709" s="93">
        <v>1</v>
      </c>
      <c r="G2709" s="8">
        <v>3</v>
      </c>
      <c r="H2709" s="94">
        <f t="shared" si="24"/>
        <v>1</v>
      </c>
      <c r="I2709" s="93"/>
      <c r="J2709" s="94"/>
      <c r="K2709" s="138"/>
    </row>
    <row r="2710" spans="1:11" x14ac:dyDescent="0.2">
      <c r="A2710" s="20" t="s">
        <v>91</v>
      </c>
      <c r="B2710" s="73">
        <v>7207</v>
      </c>
      <c r="C2710" s="85">
        <v>10</v>
      </c>
      <c r="D2710" s="32">
        <v>25</v>
      </c>
      <c r="E2710" s="84"/>
      <c r="F2710" s="91"/>
      <c r="H2710" s="94"/>
      <c r="I2710" s="91"/>
      <c r="J2710" s="84"/>
      <c r="K2710" s="111"/>
    </row>
    <row r="2711" spans="1:11" x14ac:dyDescent="0.2">
      <c r="A2711" s="13" t="s">
        <v>1738</v>
      </c>
      <c r="B2711" s="74">
        <v>952</v>
      </c>
      <c r="C2711" s="86"/>
      <c r="D2711" s="37"/>
      <c r="E2711" s="87"/>
      <c r="F2711" s="93">
        <v>3</v>
      </c>
      <c r="G2711" s="8">
        <v>8</v>
      </c>
      <c r="H2711" s="94">
        <f t="shared" si="24"/>
        <v>2</v>
      </c>
      <c r="I2711" s="93"/>
      <c r="J2711" s="94"/>
      <c r="K2711" s="138"/>
    </row>
    <row r="2712" spans="1:11" x14ac:dyDescent="0.2">
      <c r="A2712" s="13" t="s">
        <v>3474</v>
      </c>
      <c r="B2712" s="74">
        <v>582</v>
      </c>
      <c r="C2712" s="86"/>
      <c r="D2712" s="37"/>
      <c r="E2712" s="87"/>
      <c r="F2712" s="93">
        <v>3</v>
      </c>
      <c r="G2712" s="8">
        <v>8</v>
      </c>
      <c r="H2712" s="94">
        <f t="shared" si="24"/>
        <v>2</v>
      </c>
      <c r="I2712" s="93"/>
      <c r="J2712" s="94"/>
      <c r="K2712" s="138"/>
    </row>
    <row r="2713" spans="1:11" x14ac:dyDescent="0.2">
      <c r="A2713" s="13" t="s">
        <v>2940</v>
      </c>
      <c r="B2713" s="74">
        <v>344</v>
      </c>
      <c r="C2713" s="86"/>
      <c r="D2713" s="37"/>
      <c r="E2713" s="87"/>
      <c r="F2713" s="93">
        <v>3</v>
      </c>
      <c r="G2713" s="8">
        <v>8</v>
      </c>
      <c r="H2713" s="94">
        <f t="shared" si="24"/>
        <v>2</v>
      </c>
      <c r="I2713" s="93"/>
      <c r="J2713" s="94"/>
      <c r="K2713" s="138"/>
    </row>
    <row r="2714" spans="1:11" x14ac:dyDescent="0.2">
      <c r="A2714" s="13" t="s">
        <v>3475</v>
      </c>
      <c r="B2714" s="74">
        <v>537</v>
      </c>
      <c r="C2714" s="86"/>
      <c r="D2714" s="37"/>
      <c r="E2714" s="87"/>
      <c r="F2714" s="93">
        <v>3</v>
      </c>
      <c r="G2714" s="8">
        <v>8</v>
      </c>
      <c r="H2714" s="94">
        <f t="shared" si="24"/>
        <v>2</v>
      </c>
      <c r="I2714" s="93"/>
      <c r="J2714" s="94"/>
      <c r="K2714" s="138"/>
    </row>
    <row r="2715" spans="1:11" x14ac:dyDescent="0.2">
      <c r="A2715" s="13" t="s">
        <v>2153</v>
      </c>
      <c r="B2715" s="74">
        <v>764</v>
      </c>
      <c r="C2715" s="86"/>
      <c r="D2715" s="37"/>
      <c r="E2715" s="87"/>
      <c r="F2715" s="93">
        <v>3</v>
      </c>
      <c r="G2715" s="8">
        <v>8</v>
      </c>
      <c r="H2715" s="94">
        <f t="shared" si="24"/>
        <v>2</v>
      </c>
      <c r="I2715" s="93"/>
      <c r="J2715" s="94"/>
      <c r="K2715" s="138"/>
    </row>
    <row r="2716" spans="1:11" x14ac:dyDescent="0.2">
      <c r="A2716" s="13" t="s">
        <v>2663</v>
      </c>
      <c r="B2716" s="74">
        <v>94</v>
      </c>
      <c r="C2716" s="86"/>
      <c r="D2716" s="37"/>
      <c r="E2716" s="87"/>
      <c r="F2716" s="93">
        <v>1</v>
      </c>
      <c r="G2716" s="8">
        <v>3</v>
      </c>
      <c r="H2716" s="94">
        <f t="shared" si="24"/>
        <v>1</v>
      </c>
      <c r="I2716" s="93"/>
      <c r="J2716" s="94"/>
      <c r="K2716" s="138"/>
    </row>
    <row r="2717" spans="1:11" x14ac:dyDescent="0.2">
      <c r="A2717" s="13" t="s">
        <v>3476</v>
      </c>
      <c r="B2717" s="74">
        <v>777</v>
      </c>
      <c r="C2717" s="86"/>
      <c r="D2717" s="37"/>
      <c r="E2717" s="87"/>
      <c r="F2717" s="93">
        <v>3</v>
      </c>
      <c r="G2717" s="8">
        <v>8</v>
      </c>
      <c r="H2717" s="94">
        <f t="shared" si="24"/>
        <v>2</v>
      </c>
      <c r="I2717" s="93"/>
      <c r="J2717" s="94"/>
      <c r="K2717" s="138"/>
    </row>
    <row r="2718" spans="1:11" x14ac:dyDescent="0.2">
      <c r="A2718" s="13" t="s">
        <v>3477</v>
      </c>
      <c r="B2718" s="74">
        <v>1603</v>
      </c>
      <c r="C2718" s="86"/>
      <c r="D2718" s="37"/>
      <c r="E2718" s="87"/>
      <c r="F2718" s="93">
        <v>3</v>
      </c>
      <c r="G2718" s="8">
        <v>8</v>
      </c>
      <c r="H2718" s="94">
        <f t="shared" si="24"/>
        <v>2</v>
      </c>
      <c r="I2718" s="93"/>
      <c r="J2718" s="94"/>
      <c r="K2718" s="138"/>
    </row>
    <row r="2719" spans="1:11" x14ac:dyDescent="0.2">
      <c r="A2719" s="13" t="s">
        <v>3478</v>
      </c>
      <c r="B2719" s="74">
        <v>1554</v>
      </c>
      <c r="C2719" s="86"/>
      <c r="D2719" s="37"/>
      <c r="E2719" s="87"/>
      <c r="F2719" s="93">
        <v>3</v>
      </c>
      <c r="G2719" s="8">
        <v>8</v>
      </c>
      <c r="H2719" s="94">
        <f t="shared" si="24"/>
        <v>2</v>
      </c>
      <c r="I2719" s="93"/>
      <c r="J2719" s="94"/>
      <c r="K2719" s="138"/>
    </row>
    <row r="2720" spans="1:11" x14ac:dyDescent="0.2">
      <c r="A2720" s="22" t="s">
        <v>707</v>
      </c>
      <c r="B2720" s="73">
        <v>164095</v>
      </c>
      <c r="C2720" s="85">
        <v>43</v>
      </c>
      <c r="D2720" s="36">
        <f>SUM(D2721:D2736)</f>
        <v>109</v>
      </c>
      <c r="E2720" s="88">
        <v>4</v>
      </c>
      <c r="F2720" s="91">
        <f>SUM(F2722:F2737)</f>
        <v>74</v>
      </c>
      <c r="G2720" s="24">
        <f>SUM(G2722:G2737)</f>
        <v>192</v>
      </c>
      <c r="H2720" s="94"/>
      <c r="I2720" s="99">
        <f>(C2720+F2720+1-F2725-F2729)*0.4</f>
        <v>46.400000000000006</v>
      </c>
      <c r="J2720" s="99">
        <f>(D2720+G2720+1-G2725-G2729)*0.4</f>
        <v>118.4</v>
      </c>
      <c r="K2720" s="115">
        <f>14*0.6</f>
        <v>8.4</v>
      </c>
    </row>
    <row r="2721" spans="1:11" x14ac:dyDescent="0.2">
      <c r="A2721" s="20" t="s">
        <v>708</v>
      </c>
      <c r="B2721" s="73">
        <v>12277</v>
      </c>
      <c r="C2721" s="85">
        <v>3</v>
      </c>
      <c r="D2721" s="32">
        <v>8</v>
      </c>
      <c r="E2721" s="84"/>
      <c r="F2721" s="91"/>
      <c r="H2721" s="94"/>
      <c r="I2721" s="91"/>
      <c r="J2721" s="84"/>
      <c r="K2721" s="111"/>
    </row>
    <row r="2722" spans="1:11" x14ac:dyDescent="0.2">
      <c r="A2722" s="13" t="s">
        <v>3479</v>
      </c>
      <c r="B2722" s="74">
        <v>8165</v>
      </c>
      <c r="C2722" s="86"/>
      <c r="D2722" s="37"/>
      <c r="E2722" s="87"/>
      <c r="F2722" s="93">
        <v>5</v>
      </c>
      <c r="G2722" s="8">
        <v>13</v>
      </c>
      <c r="H2722" s="94">
        <f t="shared" si="24"/>
        <v>2</v>
      </c>
      <c r="I2722" s="93"/>
      <c r="J2722" s="94"/>
      <c r="K2722" s="138"/>
    </row>
    <row r="2723" spans="1:11" x14ac:dyDescent="0.2">
      <c r="A2723" s="13" t="s">
        <v>3480</v>
      </c>
      <c r="B2723" s="74">
        <v>4112</v>
      </c>
      <c r="C2723" s="86"/>
      <c r="D2723" s="37"/>
      <c r="E2723" s="87"/>
      <c r="F2723" s="93">
        <v>5</v>
      </c>
      <c r="G2723" s="8">
        <v>13</v>
      </c>
      <c r="H2723" s="94">
        <f t="shared" si="24"/>
        <v>2</v>
      </c>
      <c r="I2723" s="93"/>
      <c r="J2723" s="94"/>
      <c r="K2723" s="138"/>
    </row>
    <row r="2724" spans="1:11" x14ac:dyDescent="0.2">
      <c r="A2724" s="20" t="s">
        <v>133</v>
      </c>
      <c r="B2724" s="73">
        <v>3256</v>
      </c>
      <c r="C2724" s="85">
        <v>1</v>
      </c>
      <c r="D2724" s="32">
        <v>3</v>
      </c>
      <c r="E2724" s="84"/>
      <c r="F2724" s="91"/>
      <c r="H2724" s="94"/>
      <c r="I2724" s="91"/>
      <c r="J2724" s="84"/>
      <c r="K2724" s="111"/>
    </row>
    <row r="2725" spans="1:11" x14ac:dyDescent="0.2">
      <c r="A2725" s="13" t="s">
        <v>2735</v>
      </c>
      <c r="B2725" s="74">
        <v>184</v>
      </c>
      <c r="C2725" s="86"/>
      <c r="D2725" s="37"/>
      <c r="E2725" s="87"/>
      <c r="F2725" s="93">
        <v>1</v>
      </c>
      <c r="G2725" s="8">
        <v>3</v>
      </c>
      <c r="H2725" s="94">
        <f t="shared" si="24"/>
        <v>1</v>
      </c>
      <c r="I2725" s="93"/>
      <c r="J2725" s="94"/>
      <c r="K2725" s="138"/>
    </row>
    <row r="2726" spans="1:11" x14ac:dyDescent="0.2">
      <c r="A2726" s="13" t="s">
        <v>1833</v>
      </c>
      <c r="B2726" s="74">
        <v>358</v>
      </c>
      <c r="C2726" s="86"/>
      <c r="D2726" s="37"/>
      <c r="E2726" s="87"/>
      <c r="F2726" s="93">
        <v>3</v>
      </c>
      <c r="G2726" s="8">
        <v>8</v>
      </c>
      <c r="H2726" s="94">
        <f t="shared" si="24"/>
        <v>2</v>
      </c>
      <c r="I2726" s="93"/>
      <c r="J2726" s="94"/>
      <c r="K2726" s="138"/>
    </row>
    <row r="2727" spans="1:11" x14ac:dyDescent="0.2">
      <c r="A2727" s="13" t="s">
        <v>2747</v>
      </c>
      <c r="B2727" s="74">
        <v>480</v>
      </c>
      <c r="C2727" s="86"/>
      <c r="D2727" s="37"/>
      <c r="E2727" s="87"/>
      <c r="F2727" s="93">
        <v>3</v>
      </c>
      <c r="G2727" s="8">
        <v>8</v>
      </c>
      <c r="H2727" s="94">
        <f t="shared" si="24"/>
        <v>2</v>
      </c>
      <c r="I2727" s="93"/>
      <c r="J2727" s="94"/>
      <c r="K2727" s="138"/>
    </row>
    <row r="2728" spans="1:11" x14ac:dyDescent="0.2">
      <c r="A2728" s="13" t="s">
        <v>3481</v>
      </c>
      <c r="B2728" s="74">
        <v>1259</v>
      </c>
      <c r="C2728" s="86"/>
      <c r="D2728" s="37"/>
      <c r="E2728" s="87"/>
      <c r="F2728" s="93">
        <v>3</v>
      </c>
      <c r="G2728" s="8">
        <v>8</v>
      </c>
      <c r="H2728" s="94">
        <f t="shared" si="24"/>
        <v>2</v>
      </c>
      <c r="I2728" s="93"/>
      <c r="J2728" s="94"/>
      <c r="K2728" s="138"/>
    </row>
    <row r="2729" spans="1:11" x14ac:dyDescent="0.2">
      <c r="A2729" s="13" t="s">
        <v>3482</v>
      </c>
      <c r="B2729" s="74">
        <v>186</v>
      </c>
      <c r="C2729" s="86"/>
      <c r="D2729" s="37"/>
      <c r="E2729" s="87"/>
      <c r="F2729" s="93">
        <v>1</v>
      </c>
      <c r="G2729" s="8">
        <v>3</v>
      </c>
      <c r="H2729" s="94">
        <f t="shared" si="24"/>
        <v>1</v>
      </c>
      <c r="I2729" s="93"/>
      <c r="J2729" s="94"/>
      <c r="K2729" s="138"/>
    </row>
    <row r="2730" spans="1:11" x14ac:dyDescent="0.2">
      <c r="A2730" s="13" t="s">
        <v>1765</v>
      </c>
      <c r="B2730" s="74">
        <v>419</v>
      </c>
      <c r="C2730" s="86"/>
      <c r="D2730" s="37"/>
      <c r="E2730" s="87"/>
      <c r="F2730" s="93">
        <v>3</v>
      </c>
      <c r="G2730" s="8">
        <v>8</v>
      </c>
      <c r="H2730" s="94">
        <f t="shared" si="24"/>
        <v>2</v>
      </c>
      <c r="I2730" s="93"/>
      <c r="J2730" s="94"/>
      <c r="K2730" s="138"/>
    </row>
    <row r="2731" spans="1:11" x14ac:dyDescent="0.2">
      <c r="A2731" s="13" t="s">
        <v>3344</v>
      </c>
      <c r="B2731" s="74">
        <v>370</v>
      </c>
      <c r="C2731" s="86"/>
      <c r="D2731" s="37"/>
      <c r="E2731" s="87"/>
      <c r="F2731" s="93">
        <v>3</v>
      </c>
      <c r="G2731" s="8">
        <v>8</v>
      </c>
      <c r="H2731" s="94">
        <f t="shared" si="24"/>
        <v>2</v>
      </c>
      <c r="I2731" s="93"/>
      <c r="J2731" s="94"/>
      <c r="K2731" s="138"/>
    </row>
    <row r="2732" spans="1:11" x14ac:dyDescent="0.2">
      <c r="A2732" s="20" t="s">
        <v>806</v>
      </c>
      <c r="B2732" s="73">
        <v>148562</v>
      </c>
      <c r="C2732" s="85">
        <v>39</v>
      </c>
      <c r="D2732" s="36">
        <v>98</v>
      </c>
      <c r="E2732" s="87"/>
      <c r="F2732" s="91"/>
      <c r="H2732" s="94"/>
      <c r="I2732" s="91"/>
      <c r="J2732" s="84"/>
      <c r="K2732" s="111"/>
    </row>
    <row r="2733" spans="1:11" ht="31.5" x14ac:dyDescent="0.2">
      <c r="A2733" s="13" t="s">
        <v>3483</v>
      </c>
      <c r="B2733" s="150">
        <v>32463</v>
      </c>
      <c r="C2733" s="86"/>
      <c r="D2733" s="32"/>
      <c r="E2733" s="84"/>
      <c r="F2733" s="93">
        <v>11</v>
      </c>
      <c r="G2733" s="8">
        <v>28</v>
      </c>
      <c r="H2733" s="94">
        <f t="shared" si="24"/>
        <v>2</v>
      </c>
      <c r="I2733" s="93"/>
      <c r="J2733" s="94"/>
      <c r="K2733" s="138"/>
    </row>
    <row r="2734" spans="1:11" ht="31.5" x14ac:dyDescent="0.2">
      <c r="A2734" s="13" t="s">
        <v>3484</v>
      </c>
      <c r="B2734" s="150">
        <v>40480</v>
      </c>
      <c r="C2734" s="86"/>
      <c r="D2734" s="32"/>
      <c r="E2734" s="84"/>
      <c r="F2734" s="93">
        <v>11</v>
      </c>
      <c r="G2734" s="8">
        <v>28</v>
      </c>
      <c r="H2734" s="94">
        <f t="shared" si="24"/>
        <v>2</v>
      </c>
      <c r="I2734" s="93"/>
      <c r="J2734" s="94"/>
      <c r="K2734" s="138"/>
    </row>
    <row r="2735" spans="1:11" ht="47.25" x14ac:dyDescent="0.2">
      <c r="A2735" s="13" t="s">
        <v>3485</v>
      </c>
      <c r="B2735" s="150">
        <v>34494</v>
      </c>
      <c r="C2735" s="86"/>
      <c r="D2735" s="32"/>
      <c r="E2735" s="84"/>
      <c r="F2735" s="93">
        <v>11</v>
      </c>
      <c r="G2735" s="8">
        <v>28</v>
      </c>
      <c r="H2735" s="94">
        <f t="shared" si="24"/>
        <v>2</v>
      </c>
      <c r="I2735" s="93"/>
      <c r="J2735" s="94"/>
      <c r="K2735" s="138"/>
    </row>
    <row r="2736" spans="1:11" ht="31.5" x14ac:dyDescent="0.2">
      <c r="A2736" s="13" t="s">
        <v>3486</v>
      </c>
      <c r="B2736" s="150">
        <v>39158</v>
      </c>
      <c r="C2736" s="86"/>
      <c r="D2736" s="32"/>
      <c r="E2736" s="84"/>
      <c r="F2736" s="93">
        <v>11</v>
      </c>
      <c r="G2736" s="8">
        <v>28</v>
      </c>
      <c r="H2736" s="94">
        <f t="shared" si="24"/>
        <v>2</v>
      </c>
      <c r="I2736" s="93"/>
      <c r="J2736" s="94"/>
      <c r="K2736" s="138"/>
    </row>
    <row r="2737" spans="1:11" x14ac:dyDescent="0.2">
      <c r="A2737" s="13" t="s">
        <v>3487</v>
      </c>
      <c r="B2737" s="74">
        <v>1967</v>
      </c>
      <c r="C2737" s="86"/>
      <c r="D2737" s="37"/>
      <c r="E2737" s="87"/>
      <c r="F2737" s="93">
        <v>3</v>
      </c>
      <c r="G2737" s="8">
        <v>8</v>
      </c>
      <c r="H2737" s="94">
        <f t="shared" si="24"/>
        <v>2</v>
      </c>
      <c r="I2737" s="93"/>
      <c r="J2737" s="94"/>
      <c r="K2737" s="138"/>
    </row>
    <row r="2738" spans="1:11" ht="31.5" x14ac:dyDescent="0.2">
      <c r="A2738" s="22" t="s">
        <v>807</v>
      </c>
      <c r="B2738" s="73">
        <v>12007</v>
      </c>
      <c r="C2738" s="85">
        <v>25</v>
      </c>
      <c r="D2738" s="36">
        <f>SUM(D2739:D2756)</f>
        <v>64</v>
      </c>
      <c r="E2738" s="88">
        <v>4</v>
      </c>
      <c r="F2738" s="91">
        <f>SUM(F2740:F2763)</f>
        <v>50</v>
      </c>
      <c r="G2738" s="24">
        <f>SUM(G2740:G2763)</f>
        <v>135</v>
      </c>
      <c r="H2738" s="94"/>
      <c r="I2738" s="99">
        <f>(C2738+F2738+1-F2741-F2744-F2753-F2759-F2760)*0.4</f>
        <v>28.400000000000002</v>
      </c>
      <c r="J2738" s="99">
        <f>(D2738+G2738+1-G2741-G2744-G2753-G2759-G2760)*0.4</f>
        <v>74</v>
      </c>
      <c r="K2738" s="115">
        <f>20*0.6</f>
        <v>12</v>
      </c>
    </row>
    <row r="2739" spans="1:11" x14ac:dyDescent="0.2">
      <c r="A2739" s="20" t="s">
        <v>686</v>
      </c>
      <c r="B2739" s="73">
        <v>377</v>
      </c>
      <c r="C2739" s="85">
        <v>1</v>
      </c>
      <c r="D2739" s="32">
        <v>3</v>
      </c>
      <c r="E2739" s="84"/>
      <c r="F2739" s="91"/>
      <c r="H2739" s="94"/>
      <c r="I2739" s="91"/>
      <c r="J2739" s="84"/>
      <c r="K2739" s="111"/>
    </row>
    <row r="2740" spans="1:11" x14ac:dyDescent="0.2">
      <c r="A2740" s="13" t="s">
        <v>1743</v>
      </c>
      <c r="B2740" s="74">
        <v>326</v>
      </c>
      <c r="C2740" s="86"/>
      <c r="D2740" s="37"/>
      <c r="E2740" s="87"/>
      <c r="F2740" s="93">
        <v>3</v>
      </c>
      <c r="G2740" s="8">
        <v>8</v>
      </c>
      <c r="H2740" s="94">
        <f t="shared" si="24"/>
        <v>2</v>
      </c>
      <c r="I2740" s="93"/>
      <c r="J2740" s="94"/>
      <c r="K2740" s="138"/>
    </row>
    <row r="2741" spans="1:11" x14ac:dyDescent="0.2">
      <c r="A2741" s="13" t="s">
        <v>3488</v>
      </c>
      <c r="B2741" s="74">
        <v>51</v>
      </c>
      <c r="C2741" s="86"/>
      <c r="D2741" s="37"/>
      <c r="E2741" s="87"/>
      <c r="F2741" s="93">
        <v>1</v>
      </c>
      <c r="G2741" s="8">
        <v>3</v>
      </c>
      <c r="H2741" s="94">
        <f t="shared" si="24"/>
        <v>1</v>
      </c>
      <c r="I2741" s="93"/>
      <c r="J2741" s="94"/>
      <c r="K2741" s="138"/>
    </row>
    <row r="2742" spans="1:11" x14ac:dyDescent="0.2">
      <c r="A2742" s="20" t="s">
        <v>138</v>
      </c>
      <c r="B2742" s="73">
        <v>2110</v>
      </c>
      <c r="C2742" s="85">
        <v>4</v>
      </c>
      <c r="D2742" s="32">
        <v>10</v>
      </c>
      <c r="E2742" s="84"/>
      <c r="F2742" s="91"/>
      <c r="H2742" s="94"/>
      <c r="I2742" s="91"/>
      <c r="J2742" s="84"/>
      <c r="K2742" s="111"/>
    </row>
    <row r="2743" spans="1:11" x14ac:dyDescent="0.2">
      <c r="A2743" s="13" t="s">
        <v>3489</v>
      </c>
      <c r="B2743" s="74">
        <v>1727</v>
      </c>
      <c r="C2743" s="86"/>
      <c r="D2743" s="37"/>
      <c r="E2743" s="87"/>
      <c r="F2743" s="93">
        <v>3</v>
      </c>
      <c r="G2743" s="8">
        <v>8</v>
      </c>
      <c r="H2743" s="94">
        <f t="shared" si="24"/>
        <v>2</v>
      </c>
      <c r="I2743" s="93"/>
      <c r="J2743" s="94"/>
      <c r="K2743" s="138"/>
    </row>
    <row r="2744" spans="1:11" x14ac:dyDescent="0.2">
      <c r="A2744" s="13" t="s">
        <v>1946</v>
      </c>
      <c r="B2744" s="74">
        <v>143</v>
      </c>
      <c r="C2744" s="86"/>
      <c r="D2744" s="37"/>
      <c r="E2744" s="87"/>
      <c r="F2744" s="93">
        <v>1</v>
      </c>
      <c r="G2744" s="8">
        <v>3</v>
      </c>
      <c r="H2744" s="94">
        <f t="shared" si="24"/>
        <v>1</v>
      </c>
      <c r="I2744" s="93"/>
      <c r="J2744" s="94"/>
      <c r="K2744" s="138"/>
    </row>
    <row r="2745" spans="1:11" x14ac:dyDescent="0.2">
      <c r="A2745" s="13" t="s">
        <v>3490</v>
      </c>
      <c r="B2745" s="74">
        <v>240</v>
      </c>
      <c r="C2745" s="86"/>
      <c r="D2745" s="37"/>
      <c r="E2745" s="87"/>
      <c r="F2745" s="93">
        <v>3</v>
      </c>
      <c r="G2745" s="8">
        <v>8</v>
      </c>
      <c r="H2745" s="94">
        <f t="shared" si="24"/>
        <v>2</v>
      </c>
      <c r="I2745" s="93"/>
      <c r="J2745" s="94"/>
      <c r="K2745" s="138"/>
    </row>
    <row r="2746" spans="1:11" x14ac:dyDescent="0.2">
      <c r="A2746" s="20" t="s">
        <v>714</v>
      </c>
      <c r="B2746" s="73">
        <v>3196</v>
      </c>
      <c r="C2746" s="85">
        <v>7</v>
      </c>
      <c r="D2746" s="32">
        <v>18</v>
      </c>
      <c r="E2746" s="84"/>
      <c r="F2746" s="91"/>
      <c r="H2746" s="94"/>
      <c r="I2746" s="91"/>
      <c r="J2746" s="84"/>
      <c r="K2746" s="111"/>
    </row>
    <row r="2747" spans="1:11" x14ac:dyDescent="0.2">
      <c r="A2747" s="13" t="s">
        <v>3491</v>
      </c>
      <c r="B2747" s="74">
        <v>1021</v>
      </c>
      <c r="C2747" s="86"/>
      <c r="D2747" s="37"/>
      <c r="E2747" s="87"/>
      <c r="F2747" s="93">
        <v>3</v>
      </c>
      <c r="G2747" s="8">
        <v>8</v>
      </c>
      <c r="H2747" s="94">
        <f t="shared" si="24"/>
        <v>2</v>
      </c>
      <c r="I2747" s="93"/>
      <c r="J2747" s="94"/>
      <c r="K2747" s="138"/>
    </row>
    <row r="2748" spans="1:11" x14ac:dyDescent="0.2">
      <c r="A2748" s="13" t="s">
        <v>2291</v>
      </c>
      <c r="B2748" s="74">
        <v>297</v>
      </c>
      <c r="C2748" s="86"/>
      <c r="D2748" s="37"/>
      <c r="E2748" s="87"/>
      <c r="F2748" s="93">
        <v>3</v>
      </c>
      <c r="G2748" s="8">
        <v>8</v>
      </c>
      <c r="H2748" s="94">
        <f t="shared" si="24"/>
        <v>2</v>
      </c>
      <c r="I2748" s="93"/>
      <c r="J2748" s="94"/>
      <c r="K2748" s="138"/>
    </row>
    <row r="2749" spans="1:11" x14ac:dyDescent="0.2">
      <c r="A2749" s="13" t="s">
        <v>3492</v>
      </c>
      <c r="B2749" s="74">
        <v>1373</v>
      </c>
      <c r="C2749" s="86"/>
      <c r="D2749" s="37"/>
      <c r="E2749" s="87"/>
      <c r="F2749" s="93">
        <v>3</v>
      </c>
      <c r="G2749" s="8">
        <v>8</v>
      </c>
      <c r="H2749" s="94">
        <f t="shared" si="24"/>
        <v>2</v>
      </c>
      <c r="I2749" s="93"/>
      <c r="J2749" s="94"/>
      <c r="K2749" s="138"/>
    </row>
    <row r="2750" spans="1:11" x14ac:dyDescent="0.2">
      <c r="A2750" s="13" t="s">
        <v>3493</v>
      </c>
      <c r="B2750" s="74">
        <v>505</v>
      </c>
      <c r="C2750" s="86"/>
      <c r="D2750" s="37"/>
      <c r="E2750" s="87"/>
      <c r="F2750" s="93">
        <v>3</v>
      </c>
      <c r="G2750" s="8">
        <v>8</v>
      </c>
      <c r="H2750" s="94">
        <f t="shared" si="24"/>
        <v>2</v>
      </c>
      <c r="I2750" s="93"/>
      <c r="J2750" s="94"/>
      <c r="K2750" s="138"/>
    </row>
    <row r="2751" spans="1:11" x14ac:dyDescent="0.2">
      <c r="A2751" s="20" t="s">
        <v>137</v>
      </c>
      <c r="B2751" s="73">
        <v>2379</v>
      </c>
      <c r="C2751" s="85">
        <v>5</v>
      </c>
      <c r="D2751" s="32">
        <v>13</v>
      </c>
      <c r="E2751" s="84"/>
      <c r="F2751" s="91"/>
      <c r="H2751" s="94"/>
      <c r="I2751" s="91"/>
      <c r="J2751" s="84"/>
      <c r="K2751" s="111"/>
    </row>
    <row r="2752" spans="1:11" x14ac:dyDescent="0.2">
      <c r="A2752" s="13" t="s">
        <v>3494</v>
      </c>
      <c r="B2752" s="74">
        <v>407</v>
      </c>
      <c r="C2752" s="86"/>
      <c r="D2752" s="37"/>
      <c r="E2752" s="87"/>
      <c r="F2752" s="93">
        <v>3</v>
      </c>
      <c r="G2752" s="8">
        <v>8</v>
      </c>
      <c r="H2752" s="94">
        <f t="shared" si="24"/>
        <v>2</v>
      </c>
      <c r="I2752" s="93"/>
      <c r="J2752" s="94"/>
      <c r="K2752" s="138"/>
    </row>
    <row r="2753" spans="1:11" x14ac:dyDescent="0.2">
      <c r="A2753" s="13" t="s">
        <v>3495</v>
      </c>
      <c r="B2753" s="74">
        <v>107</v>
      </c>
      <c r="C2753" s="86"/>
      <c r="D2753" s="37"/>
      <c r="E2753" s="87"/>
      <c r="F2753" s="93">
        <v>1</v>
      </c>
      <c r="G2753" s="8">
        <v>3</v>
      </c>
      <c r="H2753" s="94">
        <f t="shared" ref="H2753:H2816" si="25">IF(F2753=1,1,2)</f>
        <v>1</v>
      </c>
      <c r="I2753" s="93"/>
      <c r="J2753" s="94"/>
      <c r="K2753" s="138"/>
    </row>
    <row r="2754" spans="1:11" x14ac:dyDescent="0.2">
      <c r="A2754" s="13" t="s">
        <v>1809</v>
      </c>
      <c r="B2754" s="74">
        <v>1663</v>
      </c>
      <c r="C2754" s="86"/>
      <c r="D2754" s="37"/>
      <c r="E2754" s="87"/>
      <c r="F2754" s="93">
        <v>3</v>
      </c>
      <c r="G2754" s="8">
        <v>8</v>
      </c>
      <c r="H2754" s="94">
        <f t="shared" si="25"/>
        <v>2</v>
      </c>
      <c r="I2754" s="93"/>
      <c r="J2754" s="94"/>
      <c r="K2754" s="138"/>
    </row>
    <row r="2755" spans="1:11" x14ac:dyDescent="0.2">
      <c r="A2755" s="13" t="s">
        <v>2951</v>
      </c>
      <c r="B2755" s="74">
        <v>202</v>
      </c>
      <c r="C2755" s="86"/>
      <c r="D2755" s="37"/>
      <c r="E2755" s="87"/>
      <c r="F2755" s="93">
        <v>3</v>
      </c>
      <c r="G2755" s="8">
        <v>8</v>
      </c>
      <c r="H2755" s="94">
        <f t="shared" si="25"/>
        <v>2</v>
      </c>
      <c r="I2755" s="93"/>
      <c r="J2755" s="94"/>
      <c r="K2755" s="138"/>
    </row>
    <row r="2756" spans="1:11" x14ac:dyDescent="0.2">
      <c r="A2756" s="20" t="s">
        <v>1010</v>
      </c>
      <c r="B2756" s="73">
        <v>3945</v>
      </c>
      <c r="C2756" s="85">
        <v>8</v>
      </c>
      <c r="D2756" s="32">
        <v>20</v>
      </c>
      <c r="E2756" s="84"/>
      <c r="F2756" s="91"/>
      <c r="H2756" s="94"/>
      <c r="I2756" s="91"/>
      <c r="J2756" s="84"/>
      <c r="K2756" s="111"/>
    </row>
    <row r="2757" spans="1:11" x14ac:dyDescent="0.2">
      <c r="A2757" s="13" t="s">
        <v>3496</v>
      </c>
      <c r="B2757" s="74">
        <v>1883</v>
      </c>
      <c r="C2757" s="86"/>
      <c r="D2757" s="37"/>
      <c r="E2757" s="87"/>
      <c r="F2757" s="93">
        <v>3</v>
      </c>
      <c r="G2757" s="8">
        <v>8</v>
      </c>
      <c r="H2757" s="94">
        <f t="shared" si="25"/>
        <v>2</v>
      </c>
      <c r="I2757" s="93"/>
      <c r="J2757" s="94"/>
      <c r="K2757" s="138"/>
    </row>
    <row r="2758" spans="1:11" x14ac:dyDescent="0.2">
      <c r="A2758" s="13" t="s">
        <v>2064</v>
      </c>
      <c r="B2758" s="74">
        <v>698</v>
      </c>
      <c r="C2758" s="86"/>
      <c r="D2758" s="37"/>
      <c r="E2758" s="87"/>
      <c r="F2758" s="93">
        <v>3</v>
      </c>
      <c r="G2758" s="8">
        <v>8</v>
      </c>
      <c r="H2758" s="94">
        <f t="shared" si="25"/>
        <v>2</v>
      </c>
      <c r="I2758" s="93"/>
      <c r="J2758" s="94"/>
      <c r="K2758" s="138"/>
    </row>
    <row r="2759" spans="1:11" x14ac:dyDescent="0.2">
      <c r="A2759" s="13" t="s">
        <v>3497</v>
      </c>
      <c r="B2759" s="74">
        <v>96</v>
      </c>
      <c r="C2759" s="86"/>
      <c r="D2759" s="37"/>
      <c r="E2759" s="87"/>
      <c r="F2759" s="93">
        <v>1</v>
      </c>
      <c r="G2759" s="8">
        <v>3</v>
      </c>
      <c r="H2759" s="94">
        <f t="shared" si="25"/>
        <v>1</v>
      </c>
      <c r="I2759" s="93"/>
      <c r="J2759" s="94"/>
      <c r="K2759" s="138"/>
    </row>
    <row r="2760" spans="1:11" x14ac:dyDescent="0.2">
      <c r="A2760" s="13" t="s">
        <v>3498</v>
      </c>
      <c r="B2760" s="74">
        <v>103</v>
      </c>
      <c r="C2760" s="86"/>
      <c r="D2760" s="37"/>
      <c r="E2760" s="87"/>
      <c r="F2760" s="93">
        <v>1</v>
      </c>
      <c r="G2760" s="8">
        <v>3</v>
      </c>
      <c r="H2760" s="94">
        <f t="shared" si="25"/>
        <v>1</v>
      </c>
      <c r="I2760" s="93"/>
      <c r="J2760" s="94"/>
      <c r="K2760" s="138"/>
    </row>
    <row r="2761" spans="1:11" x14ac:dyDescent="0.2">
      <c r="A2761" s="13" t="s">
        <v>2101</v>
      </c>
      <c r="B2761" s="74">
        <v>481</v>
      </c>
      <c r="C2761" s="86"/>
      <c r="D2761" s="37"/>
      <c r="E2761" s="87"/>
      <c r="F2761" s="93">
        <v>3</v>
      </c>
      <c r="G2761" s="8">
        <v>8</v>
      </c>
      <c r="H2761" s="94">
        <f t="shared" si="25"/>
        <v>2</v>
      </c>
      <c r="I2761" s="93"/>
      <c r="J2761" s="94"/>
      <c r="K2761" s="138"/>
    </row>
    <row r="2762" spans="1:11" x14ac:dyDescent="0.2">
      <c r="A2762" s="13" t="s">
        <v>3499</v>
      </c>
      <c r="B2762" s="74">
        <v>432</v>
      </c>
      <c r="C2762" s="86"/>
      <c r="D2762" s="37"/>
      <c r="E2762" s="87"/>
      <c r="F2762" s="93">
        <v>3</v>
      </c>
      <c r="G2762" s="8">
        <v>8</v>
      </c>
      <c r="H2762" s="94">
        <f t="shared" si="25"/>
        <v>2</v>
      </c>
      <c r="I2762" s="93"/>
      <c r="J2762" s="94"/>
      <c r="K2762" s="138"/>
    </row>
    <row r="2763" spans="1:11" x14ac:dyDescent="0.2">
      <c r="A2763" s="13" t="s">
        <v>2708</v>
      </c>
      <c r="B2763" s="74">
        <v>252</v>
      </c>
      <c r="C2763" s="86"/>
      <c r="D2763" s="37"/>
      <c r="E2763" s="87"/>
      <c r="F2763" s="93">
        <v>3</v>
      </c>
      <c r="G2763" s="8">
        <v>8</v>
      </c>
      <c r="H2763" s="94">
        <f t="shared" si="25"/>
        <v>2</v>
      </c>
      <c r="I2763" s="93"/>
      <c r="J2763" s="94"/>
      <c r="K2763" s="138"/>
    </row>
    <row r="2764" spans="1:11" x14ac:dyDescent="0.2">
      <c r="A2764" s="22" t="s">
        <v>24</v>
      </c>
      <c r="B2764" s="73">
        <v>22280</v>
      </c>
      <c r="C2764" s="85">
        <v>25</v>
      </c>
      <c r="D2764" s="36">
        <f>SUM(D2765:D2770)</f>
        <v>63</v>
      </c>
      <c r="E2764" s="88">
        <v>4</v>
      </c>
      <c r="F2764" s="91">
        <f>SUM(F2766:F2774)</f>
        <v>34</v>
      </c>
      <c r="G2764" s="24">
        <f>SUM(G2766:G2774)</f>
        <v>89</v>
      </c>
      <c r="H2764" s="94"/>
      <c r="I2764" s="99">
        <f>(C2764+F2764+1)*0.4</f>
        <v>24</v>
      </c>
      <c r="J2764" s="100">
        <f>(D2764+G2764+1)*0.4</f>
        <v>61.2</v>
      </c>
      <c r="K2764" s="115">
        <f>8*0.6</f>
        <v>4.8</v>
      </c>
    </row>
    <row r="2765" spans="1:11" x14ac:dyDescent="0.2">
      <c r="A2765" s="20" t="s">
        <v>1263</v>
      </c>
      <c r="B2765" s="73">
        <v>7257</v>
      </c>
      <c r="C2765" s="85">
        <v>8</v>
      </c>
      <c r="D2765" s="32">
        <v>20</v>
      </c>
      <c r="E2765" s="84"/>
      <c r="F2765" s="91"/>
      <c r="H2765" s="94"/>
      <c r="I2765" s="91"/>
      <c r="J2765" s="84"/>
      <c r="K2765" s="111"/>
    </row>
    <row r="2766" spans="1:11" x14ac:dyDescent="0.2">
      <c r="A2766" s="13" t="s">
        <v>2989</v>
      </c>
      <c r="B2766" s="74">
        <v>5590</v>
      </c>
      <c r="C2766" s="86"/>
      <c r="D2766" s="37"/>
      <c r="E2766" s="87"/>
      <c r="F2766" s="93">
        <v>5</v>
      </c>
      <c r="G2766" s="8">
        <v>13</v>
      </c>
      <c r="H2766" s="94">
        <f t="shared" si="25"/>
        <v>2</v>
      </c>
      <c r="I2766" s="93"/>
      <c r="J2766" s="94"/>
      <c r="K2766" s="138"/>
    </row>
    <row r="2767" spans="1:11" x14ac:dyDescent="0.2">
      <c r="A2767" s="13" t="s">
        <v>3500</v>
      </c>
      <c r="B2767" s="74">
        <v>557</v>
      </c>
      <c r="C2767" s="86"/>
      <c r="D2767" s="37"/>
      <c r="E2767" s="87"/>
      <c r="F2767" s="93">
        <v>3</v>
      </c>
      <c r="G2767" s="8">
        <v>8</v>
      </c>
      <c r="H2767" s="94">
        <f t="shared" si="25"/>
        <v>2</v>
      </c>
      <c r="I2767" s="93"/>
      <c r="J2767" s="94"/>
      <c r="K2767" s="138"/>
    </row>
    <row r="2768" spans="1:11" x14ac:dyDescent="0.2">
      <c r="A2768" s="13" t="s">
        <v>3501</v>
      </c>
      <c r="B2768" s="74">
        <v>482</v>
      </c>
      <c r="C2768" s="86"/>
      <c r="D2768" s="37"/>
      <c r="E2768" s="87"/>
      <c r="F2768" s="93">
        <v>3</v>
      </c>
      <c r="G2768" s="8">
        <v>8</v>
      </c>
      <c r="H2768" s="94">
        <f t="shared" si="25"/>
        <v>2</v>
      </c>
      <c r="I2768" s="93"/>
      <c r="J2768" s="94"/>
      <c r="K2768" s="138"/>
    </row>
    <row r="2769" spans="1:11" x14ac:dyDescent="0.2">
      <c r="A2769" s="13" t="s">
        <v>2579</v>
      </c>
      <c r="B2769" s="74">
        <v>628</v>
      </c>
      <c r="C2769" s="86"/>
      <c r="D2769" s="37"/>
      <c r="E2769" s="87"/>
      <c r="F2769" s="93">
        <v>3</v>
      </c>
      <c r="G2769" s="8">
        <v>8</v>
      </c>
      <c r="H2769" s="94">
        <f t="shared" si="25"/>
        <v>2</v>
      </c>
      <c r="I2769" s="93"/>
      <c r="J2769" s="94"/>
      <c r="K2769" s="138"/>
    </row>
    <row r="2770" spans="1:11" x14ac:dyDescent="0.2">
      <c r="A2770" s="20" t="s">
        <v>25</v>
      </c>
      <c r="B2770" s="73">
        <v>15023</v>
      </c>
      <c r="C2770" s="85">
        <v>17</v>
      </c>
      <c r="D2770" s="32">
        <v>43</v>
      </c>
      <c r="E2770" s="84"/>
      <c r="F2770" s="91"/>
      <c r="H2770" s="94"/>
      <c r="I2770" s="91"/>
      <c r="J2770" s="84"/>
      <c r="K2770" s="111"/>
    </row>
    <row r="2771" spans="1:11" x14ac:dyDescent="0.2">
      <c r="A2771" s="13" t="s">
        <v>3502</v>
      </c>
      <c r="B2771" s="74">
        <v>11210</v>
      </c>
      <c r="C2771" s="86"/>
      <c r="D2771" s="37"/>
      <c r="E2771" s="87"/>
      <c r="F2771" s="93">
        <v>11</v>
      </c>
      <c r="G2771" s="8">
        <v>28</v>
      </c>
      <c r="H2771" s="94">
        <f t="shared" si="25"/>
        <v>2</v>
      </c>
      <c r="I2771" s="93"/>
      <c r="J2771" s="94"/>
      <c r="K2771" s="138"/>
    </row>
    <row r="2772" spans="1:11" x14ac:dyDescent="0.2">
      <c r="A2772" s="13" t="s">
        <v>3503</v>
      </c>
      <c r="B2772" s="74">
        <v>1311</v>
      </c>
      <c r="C2772" s="86"/>
      <c r="D2772" s="37"/>
      <c r="E2772" s="87"/>
      <c r="F2772" s="93">
        <v>3</v>
      </c>
      <c r="G2772" s="8">
        <v>8</v>
      </c>
      <c r="H2772" s="94">
        <f t="shared" si="25"/>
        <v>2</v>
      </c>
      <c r="I2772" s="93"/>
      <c r="J2772" s="94"/>
      <c r="K2772" s="138"/>
    </row>
    <row r="2773" spans="1:11" x14ac:dyDescent="0.2">
      <c r="A2773" s="13" t="s">
        <v>3504</v>
      </c>
      <c r="B2773" s="74">
        <v>1215</v>
      </c>
      <c r="C2773" s="86"/>
      <c r="D2773" s="37"/>
      <c r="E2773" s="87"/>
      <c r="F2773" s="93">
        <v>3</v>
      </c>
      <c r="G2773" s="8">
        <v>8</v>
      </c>
      <c r="H2773" s="94">
        <f t="shared" si="25"/>
        <v>2</v>
      </c>
      <c r="I2773" s="93"/>
      <c r="J2773" s="94"/>
      <c r="K2773" s="138"/>
    </row>
    <row r="2774" spans="1:11" x14ac:dyDescent="0.2">
      <c r="A2774" s="13" t="s">
        <v>3505</v>
      </c>
      <c r="B2774" s="74">
        <v>1287</v>
      </c>
      <c r="C2774" s="86"/>
      <c r="D2774" s="37"/>
      <c r="E2774" s="87"/>
      <c r="F2774" s="93">
        <v>3</v>
      </c>
      <c r="G2774" s="8">
        <v>8</v>
      </c>
      <c r="H2774" s="94">
        <f t="shared" si="25"/>
        <v>2</v>
      </c>
      <c r="I2774" s="93"/>
      <c r="J2774" s="94"/>
      <c r="K2774" s="138"/>
    </row>
    <row r="2775" spans="1:11" x14ac:dyDescent="0.2">
      <c r="A2775" s="22" t="s">
        <v>54</v>
      </c>
      <c r="B2775" s="73">
        <v>16341</v>
      </c>
      <c r="C2775" s="85">
        <v>25</v>
      </c>
      <c r="D2775" s="36">
        <f>SUM(D2776:D2804)</f>
        <v>64</v>
      </c>
      <c r="E2775" s="88">
        <v>4</v>
      </c>
      <c r="F2775" s="91">
        <f>SUM(F2777:F2807)</f>
        <v>70</v>
      </c>
      <c r="G2775" s="24">
        <f>SUM(G2777:G2807)</f>
        <v>189</v>
      </c>
      <c r="H2775" s="94"/>
      <c r="I2775" s="99">
        <f>(C2775+F2775+1-F2777-F2786-F2788-F2796-F2797-F2798-F2800-F2806)*0.4</f>
        <v>35.200000000000003</v>
      </c>
      <c r="J2775" s="99">
        <f>(D2775+G2775+1-G2777-G2786-G2788-G2796-G2797-G2798-G2800-G2806)*0.4</f>
        <v>92</v>
      </c>
      <c r="K2775" s="115">
        <f>28*0.6</f>
        <v>16.8</v>
      </c>
    </row>
    <row r="2776" spans="1:11" x14ac:dyDescent="0.2">
      <c r="A2776" s="20" t="s">
        <v>55</v>
      </c>
      <c r="B2776" s="73">
        <v>2618</v>
      </c>
      <c r="C2776" s="85">
        <v>4</v>
      </c>
      <c r="D2776" s="32">
        <v>10</v>
      </c>
      <c r="E2776" s="84"/>
      <c r="F2776" s="91"/>
      <c r="H2776" s="94"/>
      <c r="I2776" s="91"/>
      <c r="J2776" s="84"/>
      <c r="K2776" s="111"/>
    </row>
    <row r="2777" spans="1:11" x14ac:dyDescent="0.2">
      <c r="A2777" s="13" t="s">
        <v>3506</v>
      </c>
      <c r="B2777" s="74">
        <v>151</v>
      </c>
      <c r="C2777" s="86"/>
      <c r="D2777" s="37"/>
      <c r="E2777" s="87"/>
      <c r="F2777" s="93">
        <v>1</v>
      </c>
      <c r="G2777" s="8">
        <v>3</v>
      </c>
      <c r="H2777" s="94">
        <f t="shared" si="25"/>
        <v>1</v>
      </c>
      <c r="I2777" s="93"/>
      <c r="J2777" s="94"/>
      <c r="K2777" s="138"/>
    </row>
    <row r="2778" spans="1:11" x14ac:dyDescent="0.2">
      <c r="A2778" s="13" t="s">
        <v>3507</v>
      </c>
      <c r="B2778" s="74">
        <v>286</v>
      </c>
      <c r="C2778" s="86"/>
      <c r="D2778" s="37"/>
      <c r="E2778" s="87"/>
      <c r="F2778" s="93">
        <v>3</v>
      </c>
      <c r="G2778" s="8">
        <v>8</v>
      </c>
      <c r="H2778" s="94">
        <f t="shared" si="25"/>
        <v>2</v>
      </c>
      <c r="I2778" s="93"/>
      <c r="J2778" s="94"/>
      <c r="K2778" s="138"/>
    </row>
    <row r="2779" spans="1:11" x14ac:dyDescent="0.2">
      <c r="A2779" s="13" t="s">
        <v>1598</v>
      </c>
      <c r="B2779" s="74">
        <v>280</v>
      </c>
      <c r="C2779" s="86"/>
      <c r="D2779" s="37"/>
      <c r="E2779" s="87"/>
      <c r="F2779" s="93">
        <v>3</v>
      </c>
      <c r="G2779" s="8">
        <v>8</v>
      </c>
      <c r="H2779" s="94">
        <f t="shared" si="25"/>
        <v>2</v>
      </c>
      <c r="I2779" s="93"/>
      <c r="J2779" s="94"/>
      <c r="K2779" s="138"/>
    </row>
    <row r="2780" spans="1:11" x14ac:dyDescent="0.2">
      <c r="A2780" s="13" t="s">
        <v>1469</v>
      </c>
      <c r="B2780" s="74">
        <v>423</v>
      </c>
      <c r="C2780" s="86"/>
      <c r="D2780" s="37"/>
      <c r="E2780" s="87"/>
      <c r="F2780" s="93">
        <v>3</v>
      </c>
      <c r="G2780" s="8">
        <v>8</v>
      </c>
      <c r="H2780" s="94">
        <f t="shared" si="25"/>
        <v>2</v>
      </c>
      <c r="I2780" s="93"/>
      <c r="J2780" s="94"/>
      <c r="K2780" s="138"/>
    </row>
    <row r="2781" spans="1:11" x14ac:dyDescent="0.2">
      <c r="A2781" s="13" t="s">
        <v>3508</v>
      </c>
      <c r="B2781" s="74">
        <v>490</v>
      </c>
      <c r="C2781" s="86"/>
      <c r="D2781" s="37"/>
      <c r="E2781" s="87"/>
      <c r="F2781" s="93">
        <v>3</v>
      </c>
      <c r="G2781" s="8">
        <v>8</v>
      </c>
      <c r="H2781" s="94">
        <f t="shared" si="25"/>
        <v>2</v>
      </c>
      <c r="I2781" s="93"/>
      <c r="J2781" s="94"/>
      <c r="K2781" s="138"/>
    </row>
    <row r="2782" spans="1:11" x14ac:dyDescent="0.2">
      <c r="A2782" s="13" t="s">
        <v>2593</v>
      </c>
      <c r="B2782" s="74">
        <v>265</v>
      </c>
      <c r="C2782" s="86"/>
      <c r="D2782" s="37"/>
      <c r="E2782" s="87"/>
      <c r="F2782" s="93">
        <v>3</v>
      </c>
      <c r="G2782" s="8">
        <v>8</v>
      </c>
      <c r="H2782" s="94">
        <f t="shared" si="25"/>
        <v>2</v>
      </c>
      <c r="I2782" s="93"/>
      <c r="J2782" s="94"/>
      <c r="K2782" s="138"/>
    </row>
    <row r="2783" spans="1:11" x14ac:dyDescent="0.2">
      <c r="A2783" s="13" t="s">
        <v>1406</v>
      </c>
      <c r="B2783" s="74">
        <v>465</v>
      </c>
      <c r="C2783" s="86"/>
      <c r="D2783" s="37"/>
      <c r="E2783" s="87"/>
      <c r="F2783" s="93">
        <v>3</v>
      </c>
      <c r="G2783" s="8">
        <v>8</v>
      </c>
      <c r="H2783" s="94">
        <f t="shared" si="25"/>
        <v>2</v>
      </c>
      <c r="I2783" s="93"/>
      <c r="J2783" s="94"/>
      <c r="K2783" s="138"/>
    </row>
    <row r="2784" spans="1:11" x14ac:dyDescent="0.2">
      <c r="A2784" s="13" t="s">
        <v>3509</v>
      </c>
      <c r="B2784" s="74">
        <v>258</v>
      </c>
      <c r="C2784" s="86"/>
      <c r="D2784" s="37"/>
      <c r="E2784" s="87"/>
      <c r="F2784" s="93">
        <v>3</v>
      </c>
      <c r="G2784" s="8">
        <v>8</v>
      </c>
      <c r="H2784" s="94">
        <f t="shared" si="25"/>
        <v>2</v>
      </c>
      <c r="I2784" s="93"/>
      <c r="J2784" s="94"/>
      <c r="K2784" s="138"/>
    </row>
    <row r="2785" spans="1:11" x14ac:dyDescent="0.2">
      <c r="A2785" s="20" t="s">
        <v>802</v>
      </c>
      <c r="B2785" s="73">
        <v>989</v>
      </c>
      <c r="C2785" s="85">
        <v>1</v>
      </c>
      <c r="D2785" s="32">
        <v>3</v>
      </c>
      <c r="E2785" s="84"/>
      <c r="F2785" s="91"/>
      <c r="H2785" s="94"/>
      <c r="I2785" s="91"/>
      <c r="J2785" s="84"/>
      <c r="K2785" s="111"/>
    </row>
    <row r="2786" spans="1:11" x14ac:dyDescent="0.2">
      <c r="A2786" s="13" t="s">
        <v>3510</v>
      </c>
      <c r="B2786" s="74">
        <v>27</v>
      </c>
      <c r="C2786" s="86"/>
      <c r="D2786" s="37"/>
      <c r="E2786" s="87"/>
      <c r="F2786" s="93">
        <v>1</v>
      </c>
      <c r="G2786" s="8">
        <v>3</v>
      </c>
      <c r="H2786" s="94">
        <f t="shared" si="25"/>
        <v>1</v>
      </c>
      <c r="I2786" s="93"/>
      <c r="J2786" s="94"/>
      <c r="K2786" s="138"/>
    </row>
    <row r="2787" spans="1:11" x14ac:dyDescent="0.2">
      <c r="A2787" s="13" t="s">
        <v>3511</v>
      </c>
      <c r="B2787" s="74">
        <v>213</v>
      </c>
      <c r="C2787" s="89"/>
      <c r="D2787" s="37"/>
      <c r="E2787" s="87"/>
      <c r="F2787" s="93">
        <v>3</v>
      </c>
      <c r="G2787" s="8">
        <v>8</v>
      </c>
      <c r="H2787" s="94">
        <f t="shared" si="25"/>
        <v>2</v>
      </c>
      <c r="I2787" s="152"/>
      <c r="J2787" s="153"/>
      <c r="K2787" s="154"/>
    </row>
    <row r="2788" spans="1:11" x14ac:dyDescent="0.2">
      <c r="A2788" s="13" t="s">
        <v>3512</v>
      </c>
      <c r="B2788" s="74">
        <v>179</v>
      </c>
      <c r="C2788" s="86"/>
      <c r="D2788" s="37"/>
      <c r="E2788" s="87"/>
      <c r="F2788" s="93">
        <v>1</v>
      </c>
      <c r="G2788" s="8">
        <v>3</v>
      </c>
      <c r="H2788" s="94">
        <f t="shared" si="25"/>
        <v>1</v>
      </c>
      <c r="I2788" s="93"/>
      <c r="J2788" s="94"/>
      <c r="K2788" s="138"/>
    </row>
    <row r="2789" spans="1:11" x14ac:dyDescent="0.2">
      <c r="A2789" s="13" t="s">
        <v>3513</v>
      </c>
      <c r="B2789" s="74">
        <v>341</v>
      </c>
      <c r="C2789" s="86"/>
      <c r="D2789" s="37"/>
      <c r="E2789" s="87"/>
      <c r="F2789" s="93">
        <v>3</v>
      </c>
      <c r="G2789" s="8">
        <v>8</v>
      </c>
      <c r="H2789" s="94">
        <f t="shared" si="25"/>
        <v>2</v>
      </c>
      <c r="I2789" s="93"/>
      <c r="J2789" s="94"/>
      <c r="K2789" s="138"/>
    </row>
    <row r="2790" spans="1:11" x14ac:dyDescent="0.2">
      <c r="A2790" s="13" t="s">
        <v>2424</v>
      </c>
      <c r="B2790" s="74">
        <v>229</v>
      </c>
      <c r="C2790" s="86"/>
      <c r="D2790" s="37"/>
      <c r="E2790" s="87"/>
      <c r="F2790" s="93">
        <v>3</v>
      </c>
      <c r="G2790" s="8">
        <v>8</v>
      </c>
      <c r="H2790" s="94">
        <f t="shared" si="25"/>
        <v>2</v>
      </c>
      <c r="I2790" s="93"/>
      <c r="J2790" s="94"/>
      <c r="K2790" s="138"/>
    </row>
    <row r="2791" spans="1:11" x14ac:dyDescent="0.2">
      <c r="A2791" s="20" t="s">
        <v>1009</v>
      </c>
      <c r="B2791" s="73">
        <v>3214</v>
      </c>
      <c r="C2791" s="85">
        <v>5</v>
      </c>
      <c r="D2791" s="32">
        <v>13</v>
      </c>
      <c r="E2791" s="84"/>
      <c r="F2791" s="91"/>
      <c r="H2791" s="94"/>
      <c r="I2791" s="91"/>
      <c r="J2791" s="84"/>
      <c r="K2791" s="111"/>
    </row>
    <row r="2792" spans="1:11" x14ac:dyDescent="0.2">
      <c r="A2792" s="13" t="s">
        <v>3514</v>
      </c>
      <c r="B2792" s="74">
        <v>204</v>
      </c>
      <c r="C2792" s="86"/>
      <c r="D2792" s="37"/>
      <c r="E2792" s="87"/>
      <c r="F2792" s="93">
        <v>3</v>
      </c>
      <c r="G2792" s="8">
        <v>8</v>
      </c>
      <c r="H2792" s="94">
        <f t="shared" si="25"/>
        <v>2</v>
      </c>
      <c r="I2792" s="93"/>
      <c r="J2792" s="94"/>
      <c r="K2792" s="138"/>
    </row>
    <row r="2793" spans="1:11" x14ac:dyDescent="0.2">
      <c r="A2793" s="13" t="s">
        <v>3515</v>
      </c>
      <c r="B2793" s="74">
        <v>691</v>
      </c>
      <c r="C2793" s="86"/>
      <c r="D2793" s="37"/>
      <c r="E2793" s="87"/>
      <c r="F2793" s="93">
        <v>3</v>
      </c>
      <c r="G2793" s="8">
        <v>8</v>
      </c>
      <c r="H2793" s="94">
        <f t="shared" si="25"/>
        <v>2</v>
      </c>
      <c r="I2793" s="93"/>
      <c r="J2793" s="94"/>
      <c r="K2793" s="138"/>
    </row>
    <row r="2794" spans="1:11" x14ac:dyDescent="0.2">
      <c r="A2794" s="13" t="s">
        <v>3516</v>
      </c>
      <c r="B2794" s="74">
        <v>211</v>
      </c>
      <c r="C2794" s="86"/>
      <c r="D2794" s="37"/>
      <c r="E2794" s="87"/>
      <c r="F2794" s="93">
        <v>3</v>
      </c>
      <c r="G2794" s="8">
        <v>8</v>
      </c>
      <c r="H2794" s="94">
        <f t="shared" si="25"/>
        <v>2</v>
      </c>
      <c r="I2794" s="93"/>
      <c r="J2794" s="94"/>
      <c r="K2794" s="138"/>
    </row>
    <row r="2795" spans="1:11" x14ac:dyDescent="0.2">
      <c r="A2795" s="13" t="s">
        <v>3517</v>
      </c>
      <c r="B2795" s="74">
        <v>421</v>
      </c>
      <c r="C2795" s="86"/>
      <c r="D2795" s="37"/>
      <c r="E2795" s="87"/>
      <c r="F2795" s="93">
        <v>3</v>
      </c>
      <c r="G2795" s="8">
        <v>8</v>
      </c>
      <c r="H2795" s="94">
        <f t="shared" si="25"/>
        <v>2</v>
      </c>
      <c r="I2795" s="93"/>
      <c r="J2795" s="94"/>
      <c r="K2795" s="138"/>
    </row>
    <row r="2796" spans="1:11" x14ac:dyDescent="0.2">
      <c r="A2796" s="13" t="s">
        <v>3518</v>
      </c>
      <c r="B2796" s="74">
        <v>142</v>
      </c>
      <c r="C2796" s="86"/>
      <c r="D2796" s="37"/>
      <c r="E2796" s="87"/>
      <c r="F2796" s="93">
        <v>1</v>
      </c>
      <c r="G2796" s="8">
        <v>3</v>
      </c>
      <c r="H2796" s="94">
        <f t="shared" si="25"/>
        <v>1</v>
      </c>
      <c r="I2796" s="93"/>
      <c r="J2796" s="94"/>
      <c r="K2796" s="138"/>
    </row>
    <row r="2797" spans="1:11" x14ac:dyDescent="0.2">
      <c r="A2797" s="13" t="s">
        <v>3519</v>
      </c>
      <c r="B2797" s="74">
        <v>200</v>
      </c>
      <c r="C2797" s="86"/>
      <c r="D2797" s="37"/>
      <c r="E2797" s="87"/>
      <c r="F2797" s="93">
        <v>1</v>
      </c>
      <c r="G2797" s="8">
        <v>3</v>
      </c>
      <c r="H2797" s="94">
        <f t="shared" si="25"/>
        <v>1</v>
      </c>
      <c r="I2797" s="93"/>
      <c r="J2797" s="94"/>
      <c r="K2797" s="138"/>
    </row>
    <row r="2798" spans="1:11" x14ac:dyDescent="0.2">
      <c r="A2798" s="13" t="s">
        <v>2780</v>
      </c>
      <c r="B2798" s="74">
        <v>122</v>
      </c>
      <c r="C2798" s="86"/>
      <c r="D2798" s="37"/>
      <c r="E2798" s="87"/>
      <c r="F2798" s="93">
        <v>1</v>
      </c>
      <c r="G2798" s="8">
        <v>3</v>
      </c>
      <c r="H2798" s="94">
        <f t="shared" si="25"/>
        <v>1</v>
      </c>
      <c r="I2798" s="93"/>
      <c r="J2798" s="94"/>
      <c r="K2798" s="138"/>
    </row>
    <row r="2799" spans="1:11" x14ac:dyDescent="0.2">
      <c r="A2799" s="13" t="s">
        <v>3520</v>
      </c>
      <c r="B2799" s="74">
        <v>204</v>
      </c>
      <c r="C2799" s="86"/>
      <c r="D2799" s="37"/>
      <c r="E2799" s="87"/>
      <c r="F2799" s="93">
        <v>3</v>
      </c>
      <c r="G2799" s="8">
        <v>8</v>
      </c>
      <c r="H2799" s="94">
        <f t="shared" si="25"/>
        <v>2</v>
      </c>
      <c r="I2799" s="93"/>
      <c r="J2799" s="94"/>
      <c r="K2799" s="138"/>
    </row>
    <row r="2800" spans="1:11" x14ac:dyDescent="0.2">
      <c r="A2800" s="13" t="s">
        <v>3315</v>
      </c>
      <c r="B2800" s="74">
        <v>144</v>
      </c>
      <c r="C2800" s="86"/>
      <c r="D2800" s="37"/>
      <c r="E2800" s="87"/>
      <c r="F2800" s="93">
        <v>1</v>
      </c>
      <c r="G2800" s="8">
        <v>3</v>
      </c>
      <c r="H2800" s="94">
        <f t="shared" si="25"/>
        <v>1</v>
      </c>
      <c r="I2800" s="93"/>
      <c r="J2800" s="94"/>
      <c r="K2800" s="138"/>
    </row>
    <row r="2801" spans="1:11" x14ac:dyDescent="0.2">
      <c r="A2801" s="13" t="s">
        <v>3521</v>
      </c>
      <c r="B2801" s="74">
        <v>286</v>
      </c>
      <c r="C2801" s="86"/>
      <c r="D2801" s="37"/>
      <c r="E2801" s="87"/>
      <c r="F2801" s="93">
        <v>3</v>
      </c>
      <c r="G2801" s="8">
        <v>8</v>
      </c>
      <c r="H2801" s="94">
        <f t="shared" si="25"/>
        <v>2</v>
      </c>
      <c r="I2801" s="93"/>
      <c r="J2801" s="94"/>
      <c r="K2801" s="138"/>
    </row>
    <row r="2802" spans="1:11" x14ac:dyDescent="0.2">
      <c r="A2802" s="13" t="s">
        <v>2414</v>
      </c>
      <c r="B2802" s="74">
        <v>310</v>
      </c>
      <c r="C2802" s="86"/>
      <c r="D2802" s="37"/>
      <c r="E2802" s="87"/>
      <c r="F2802" s="93">
        <v>3</v>
      </c>
      <c r="G2802" s="8">
        <v>8</v>
      </c>
      <c r="H2802" s="94">
        <f t="shared" si="25"/>
        <v>2</v>
      </c>
      <c r="I2802" s="93"/>
      <c r="J2802" s="94"/>
      <c r="K2802" s="138"/>
    </row>
    <row r="2803" spans="1:11" x14ac:dyDescent="0.2">
      <c r="A2803" s="13" t="s">
        <v>2888</v>
      </c>
      <c r="B2803" s="74">
        <v>279</v>
      </c>
      <c r="C2803" s="86"/>
      <c r="D2803" s="37"/>
      <c r="E2803" s="87"/>
      <c r="F2803" s="93">
        <v>3</v>
      </c>
      <c r="G2803" s="8">
        <v>8</v>
      </c>
      <c r="H2803" s="94">
        <f t="shared" si="25"/>
        <v>2</v>
      </c>
      <c r="I2803" s="93"/>
      <c r="J2803" s="94"/>
      <c r="K2803" s="138"/>
    </row>
    <row r="2804" spans="1:11" x14ac:dyDescent="0.2">
      <c r="A2804" s="20" t="s">
        <v>358</v>
      </c>
      <c r="B2804" s="73">
        <v>9520</v>
      </c>
      <c r="C2804" s="85">
        <v>15</v>
      </c>
      <c r="D2804" s="32">
        <v>38</v>
      </c>
      <c r="E2804" s="84"/>
      <c r="F2804" s="91"/>
      <c r="H2804" s="94"/>
      <c r="I2804" s="91"/>
      <c r="J2804" s="84"/>
      <c r="K2804" s="111"/>
    </row>
    <row r="2805" spans="1:11" x14ac:dyDescent="0.2">
      <c r="A2805" s="13" t="s">
        <v>3522</v>
      </c>
      <c r="B2805" s="74">
        <v>9027</v>
      </c>
      <c r="C2805" s="86"/>
      <c r="D2805" s="37"/>
      <c r="E2805" s="87"/>
      <c r="F2805" s="93">
        <v>5</v>
      </c>
      <c r="G2805" s="8">
        <v>13</v>
      </c>
      <c r="H2805" s="94">
        <f t="shared" si="25"/>
        <v>2</v>
      </c>
      <c r="I2805" s="93"/>
      <c r="J2805" s="94"/>
      <c r="K2805" s="138"/>
    </row>
    <row r="2806" spans="1:11" x14ac:dyDescent="0.2">
      <c r="A2806" s="13" t="s">
        <v>3523</v>
      </c>
      <c r="B2806" s="74">
        <v>164</v>
      </c>
      <c r="C2806" s="86"/>
      <c r="D2806" s="37"/>
      <c r="E2806" s="87"/>
      <c r="F2806" s="93">
        <v>1</v>
      </c>
      <c r="G2806" s="8">
        <v>3</v>
      </c>
      <c r="H2806" s="94">
        <f t="shared" si="25"/>
        <v>1</v>
      </c>
      <c r="I2806" s="93"/>
      <c r="J2806" s="94"/>
      <c r="K2806" s="138"/>
    </row>
    <row r="2807" spans="1:11" x14ac:dyDescent="0.2">
      <c r="A2807" s="13" t="s">
        <v>3524</v>
      </c>
      <c r="B2807" s="74">
        <v>329</v>
      </c>
      <c r="C2807" s="86"/>
      <c r="D2807" s="37"/>
      <c r="E2807" s="87"/>
      <c r="F2807" s="93">
        <v>3</v>
      </c>
      <c r="G2807" s="8">
        <v>8</v>
      </c>
      <c r="H2807" s="94">
        <f t="shared" si="25"/>
        <v>2</v>
      </c>
      <c r="I2807" s="93"/>
      <c r="J2807" s="94"/>
      <c r="K2807" s="138"/>
    </row>
    <row r="2808" spans="1:11" x14ac:dyDescent="0.2">
      <c r="A2808" s="11" t="s">
        <v>695</v>
      </c>
      <c r="B2808" s="72">
        <v>177448</v>
      </c>
      <c r="C2808" s="81"/>
      <c r="D2808" s="37"/>
      <c r="E2808" s="87"/>
      <c r="F2808" s="92"/>
      <c r="H2808" s="94"/>
      <c r="I2808" s="92"/>
      <c r="J2808" s="82"/>
      <c r="K2808" s="137"/>
    </row>
    <row r="2809" spans="1:11" x14ac:dyDescent="0.2">
      <c r="A2809" s="22" t="s">
        <v>696</v>
      </c>
      <c r="B2809" s="73">
        <v>16072</v>
      </c>
      <c r="C2809" s="85">
        <v>25</v>
      </c>
      <c r="D2809" s="36">
        <f>SUM(D2810:D2825)</f>
        <v>64</v>
      </c>
      <c r="E2809" s="88">
        <v>4</v>
      </c>
      <c r="F2809" s="91">
        <f>SUM(F2811:F2831)</f>
        <v>46</v>
      </c>
      <c r="G2809" s="24">
        <f>SUM(G2811:G2831)</f>
        <v>124</v>
      </c>
      <c r="H2809" s="94"/>
      <c r="I2809" s="99">
        <f>(C2809+F2809+1-F2813-F2814-F2816-F2818-F2827-F2828)*0.4</f>
        <v>26.400000000000002</v>
      </c>
      <c r="J2809" s="99">
        <f>(D2809+G2809+1-G2813-G2814-G2816-G2818-G2827-G2828)*0.4</f>
        <v>68.400000000000006</v>
      </c>
      <c r="K2809" s="115">
        <f>18*0.6</f>
        <v>10.799999999999999</v>
      </c>
    </row>
    <row r="2810" spans="1:11" x14ac:dyDescent="0.2">
      <c r="A2810" s="20" t="s">
        <v>697</v>
      </c>
      <c r="B2810" s="73">
        <v>11192</v>
      </c>
      <c r="C2810" s="85">
        <v>17</v>
      </c>
      <c r="D2810" s="32">
        <v>43</v>
      </c>
      <c r="E2810" s="84"/>
      <c r="F2810" s="91"/>
      <c r="H2810" s="94"/>
      <c r="I2810" s="91"/>
      <c r="J2810" s="84"/>
      <c r="K2810" s="111"/>
    </row>
    <row r="2811" spans="1:11" x14ac:dyDescent="0.2">
      <c r="A2811" s="13" t="s">
        <v>3525</v>
      </c>
      <c r="B2811" s="74">
        <v>7400</v>
      </c>
      <c r="C2811" s="86"/>
      <c r="D2811" s="37"/>
      <c r="E2811" s="87"/>
      <c r="F2811" s="93">
        <v>5</v>
      </c>
      <c r="G2811" s="8">
        <v>13</v>
      </c>
      <c r="H2811" s="94">
        <f t="shared" si="25"/>
        <v>2</v>
      </c>
      <c r="I2811" s="93"/>
      <c r="J2811" s="94"/>
      <c r="K2811" s="138"/>
    </row>
    <row r="2812" spans="1:11" x14ac:dyDescent="0.2">
      <c r="A2812" s="13" t="s">
        <v>3526</v>
      </c>
      <c r="B2812" s="74">
        <v>2078</v>
      </c>
      <c r="C2812" s="86"/>
      <c r="D2812" s="37"/>
      <c r="E2812" s="87"/>
      <c r="F2812" s="93">
        <v>5</v>
      </c>
      <c r="G2812" s="8">
        <v>13</v>
      </c>
      <c r="H2812" s="94">
        <f t="shared" si="25"/>
        <v>2</v>
      </c>
      <c r="I2812" s="93"/>
      <c r="J2812" s="94"/>
      <c r="K2812" s="138"/>
    </row>
    <row r="2813" spans="1:11" x14ac:dyDescent="0.2">
      <c r="A2813" s="13" t="s">
        <v>2753</v>
      </c>
      <c r="B2813" s="74">
        <v>154</v>
      </c>
      <c r="C2813" s="86"/>
      <c r="D2813" s="37"/>
      <c r="E2813" s="87"/>
      <c r="F2813" s="93">
        <v>1</v>
      </c>
      <c r="G2813" s="8">
        <v>3</v>
      </c>
      <c r="H2813" s="94">
        <f t="shared" si="25"/>
        <v>1</v>
      </c>
      <c r="I2813" s="93"/>
      <c r="J2813" s="94"/>
      <c r="K2813" s="138"/>
    </row>
    <row r="2814" spans="1:11" x14ac:dyDescent="0.2">
      <c r="A2814" s="13" t="s">
        <v>3527</v>
      </c>
      <c r="B2814" s="74">
        <v>129</v>
      </c>
      <c r="C2814" s="86"/>
      <c r="D2814" s="37"/>
      <c r="E2814" s="87"/>
      <c r="F2814" s="93">
        <v>1</v>
      </c>
      <c r="G2814" s="8">
        <v>3</v>
      </c>
      <c r="H2814" s="94">
        <f t="shared" si="25"/>
        <v>1</v>
      </c>
      <c r="I2814" s="93"/>
      <c r="J2814" s="94"/>
      <c r="K2814" s="138"/>
    </row>
    <row r="2815" spans="1:11" x14ac:dyDescent="0.2">
      <c r="A2815" s="13" t="s">
        <v>3528</v>
      </c>
      <c r="B2815" s="74">
        <v>730</v>
      </c>
      <c r="C2815" s="86"/>
      <c r="D2815" s="37"/>
      <c r="E2815" s="87"/>
      <c r="F2815" s="93">
        <v>3</v>
      </c>
      <c r="G2815" s="8">
        <v>8</v>
      </c>
      <c r="H2815" s="94">
        <f t="shared" si="25"/>
        <v>2</v>
      </c>
      <c r="I2815" s="93"/>
      <c r="J2815" s="94"/>
      <c r="K2815" s="138"/>
    </row>
    <row r="2816" spans="1:11" x14ac:dyDescent="0.2">
      <c r="A2816" s="13" t="s">
        <v>3529</v>
      </c>
      <c r="B2816" s="74">
        <v>60</v>
      </c>
      <c r="C2816" s="86"/>
      <c r="D2816" s="37"/>
      <c r="E2816" s="87"/>
      <c r="F2816" s="93">
        <v>1</v>
      </c>
      <c r="G2816" s="8">
        <v>3</v>
      </c>
      <c r="H2816" s="94">
        <f t="shared" si="25"/>
        <v>1</v>
      </c>
      <c r="I2816" s="93"/>
      <c r="J2816" s="94"/>
      <c r="K2816" s="138"/>
    </row>
    <row r="2817" spans="1:11" x14ac:dyDescent="0.2">
      <c r="A2817" s="13" t="s">
        <v>1993</v>
      </c>
      <c r="B2817" s="74">
        <v>588</v>
      </c>
      <c r="C2817" s="86"/>
      <c r="D2817" s="37"/>
      <c r="E2817" s="87"/>
      <c r="F2817" s="93">
        <v>3</v>
      </c>
      <c r="G2817" s="8">
        <v>8</v>
      </c>
      <c r="H2817" s="94">
        <f t="shared" ref="H2817:H2880" si="26">IF(F2817=1,1,2)</f>
        <v>2</v>
      </c>
      <c r="I2817" s="93"/>
      <c r="J2817" s="94"/>
      <c r="K2817" s="138"/>
    </row>
    <row r="2818" spans="1:11" x14ac:dyDescent="0.2">
      <c r="A2818" s="13" t="s">
        <v>3530</v>
      </c>
      <c r="B2818" s="74">
        <v>53</v>
      </c>
      <c r="C2818" s="86"/>
      <c r="D2818" s="37"/>
      <c r="E2818" s="87"/>
      <c r="F2818" s="93">
        <v>1</v>
      </c>
      <c r="G2818" s="8">
        <v>3</v>
      </c>
      <c r="H2818" s="94">
        <f t="shared" si="26"/>
        <v>1</v>
      </c>
      <c r="I2818" s="93"/>
      <c r="J2818" s="94"/>
      <c r="K2818" s="138"/>
    </row>
    <row r="2819" spans="1:11" x14ac:dyDescent="0.2">
      <c r="A2819" s="20" t="s">
        <v>823</v>
      </c>
      <c r="B2819" s="73">
        <v>405</v>
      </c>
      <c r="C2819" s="85">
        <v>1</v>
      </c>
      <c r="D2819" s="32">
        <v>3</v>
      </c>
      <c r="E2819" s="84"/>
      <c r="F2819" s="91"/>
      <c r="H2819" s="94"/>
      <c r="I2819" s="91"/>
      <c r="J2819" s="84"/>
      <c r="K2819" s="111"/>
    </row>
    <row r="2820" spans="1:11" x14ac:dyDescent="0.2">
      <c r="A2820" s="13" t="s">
        <v>3419</v>
      </c>
      <c r="B2820" s="74">
        <v>405</v>
      </c>
      <c r="C2820" s="86"/>
      <c r="D2820" s="37"/>
      <c r="E2820" s="87"/>
      <c r="F2820" s="93">
        <v>3</v>
      </c>
      <c r="G2820" s="8">
        <v>8</v>
      </c>
      <c r="H2820" s="94">
        <f t="shared" si="26"/>
        <v>2</v>
      </c>
      <c r="I2820" s="93"/>
      <c r="J2820" s="94"/>
      <c r="K2820" s="138"/>
    </row>
    <row r="2821" spans="1:11" x14ac:dyDescent="0.2">
      <c r="A2821" s="20" t="s">
        <v>824</v>
      </c>
      <c r="B2821" s="73">
        <v>1990</v>
      </c>
      <c r="C2821" s="85">
        <v>3</v>
      </c>
      <c r="D2821" s="32">
        <v>8</v>
      </c>
      <c r="E2821" s="84"/>
      <c r="F2821" s="91"/>
      <c r="H2821" s="94"/>
      <c r="I2821" s="91"/>
      <c r="J2821" s="84"/>
      <c r="K2821" s="111"/>
    </row>
    <row r="2822" spans="1:11" x14ac:dyDescent="0.2">
      <c r="A2822" s="13" t="s">
        <v>1954</v>
      </c>
      <c r="B2822" s="74">
        <v>245</v>
      </c>
      <c r="C2822" s="86"/>
      <c r="D2822" s="37"/>
      <c r="E2822" s="87"/>
      <c r="F2822" s="93">
        <v>3</v>
      </c>
      <c r="G2822" s="8">
        <v>8</v>
      </c>
      <c r="H2822" s="94">
        <f t="shared" si="26"/>
        <v>2</v>
      </c>
      <c r="I2822" s="93"/>
      <c r="J2822" s="94"/>
      <c r="K2822" s="138"/>
    </row>
    <row r="2823" spans="1:11" x14ac:dyDescent="0.2">
      <c r="A2823" s="13" t="s">
        <v>3523</v>
      </c>
      <c r="B2823" s="74">
        <v>550</v>
      </c>
      <c r="C2823" s="86"/>
      <c r="D2823" s="37"/>
      <c r="E2823" s="87"/>
      <c r="F2823" s="93">
        <v>3</v>
      </c>
      <c r="G2823" s="8">
        <v>8</v>
      </c>
      <c r="H2823" s="94">
        <f t="shared" si="26"/>
        <v>2</v>
      </c>
      <c r="I2823" s="93"/>
      <c r="J2823" s="94"/>
      <c r="K2823" s="138"/>
    </row>
    <row r="2824" spans="1:11" x14ac:dyDescent="0.2">
      <c r="A2824" s="13" t="s">
        <v>3531</v>
      </c>
      <c r="B2824" s="74">
        <v>1195</v>
      </c>
      <c r="C2824" s="86"/>
      <c r="D2824" s="37"/>
      <c r="E2824" s="87"/>
      <c r="F2824" s="93">
        <v>3</v>
      </c>
      <c r="G2824" s="8">
        <v>8</v>
      </c>
      <c r="H2824" s="94">
        <f t="shared" si="26"/>
        <v>2</v>
      </c>
      <c r="I2824" s="93"/>
      <c r="J2824" s="94"/>
      <c r="K2824" s="138"/>
    </row>
    <row r="2825" spans="1:11" x14ac:dyDescent="0.2">
      <c r="A2825" s="20" t="s">
        <v>825</v>
      </c>
      <c r="B2825" s="73">
        <v>2485</v>
      </c>
      <c r="C2825" s="85">
        <v>4</v>
      </c>
      <c r="D2825" s="32">
        <v>10</v>
      </c>
      <c r="E2825" s="84"/>
      <c r="F2825" s="91"/>
      <c r="H2825" s="94"/>
      <c r="I2825" s="91"/>
      <c r="J2825" s="84"/>
      <c r="K2825" s="111"/>
    </row>
    <row r="2826" spans="1:11" x14ac:dyDescent="0.2">
      <c r="A2826" s="13" t="s">
        <v>3532</v>
      </c>
      <c r="B2826" s="74">
        <v>1384</v>
      </c>
      <c r="C2826" s="86"/>
      <c r="D2826" s="37"/>
      <c r="E2826" s="87"/>
      <c r="F2826" s="93">
        <v>3</v>
      </c>
      <c r="G2826" s="8">
        <v>8</v>
      </c>
      <c r="H2826" s="94">
        <f t="shared" si="26"/>
        <v>2</v>
      </c>
      <c r="I2826" s="93"/>
      <c r="J2826" s="94"/>
      <c r="K2826" s="138"/>
    </row>
    <row r="2827" spans="1:11" x14ac:dyDescent="0.2">
      <c r="A2827" s="13" t="s">
        <v>2071</v>
      </c>
      <c r="B2827" s="74">
        <v>190</v>
      </c>
      <c r="C2827" s="86"/>
      <c r="D2827" s="37"/>
      <c r="E2827" s="87"/>
      <c r="F2827" s="93">
        <v>1</v>
      </c>
      <c r="G2827" s="8">
        <v>3</v>
      </c>
      <c r="H2827" s="94">
        <f t="shared" si="26"/>
        <v>1</v>
      </c>
      <c r="I2827" s="93"/>
      <c r="J2827" s="94"/>
      <c r="K2827" s="138"/>
    </row>
    <row r="2828" spans="1:11" x14ac:dyDescent="0.2">
      <c r="A2828" s="13" t="s">
        <v>1474</v>
      </c>
      <c r="B2828" s="74">
        <v>23</v>
      </c>
      <c r="C2828" s="86"/>
      <c r="D2828" s="37"/>
      <c r="E2828" s="87"/>
      <c r="F2828" s="93">
        <v>1</v>
      </c>
      <c r="G2828" s="8">
        <v>3</v>
      </c>
      <c r="H2828" s="94">
        <f t="shared" si="26"/>
        <v>1</v>
      </c>
      <c r="I2828" s="93"/>
      <c r="J2828" s="94"/>
      <c r="K2828" s="138"/>
    </row>
    <row r="2829" spans="1:11" x14ac:dyDescent="0.2">
      <c r="A2829" s="13" t="s">
        <v>3533</v>
      </c>
      <c r="B2829" s="74">
        <v>383</v>
      </c>
      <c r="C2829" s="86"/>
      <c r="D2829" s="37"/>
      <c r="E2829" s="87"/>
      <c r="F2829" s="93">
        <v>3</v>
      </c>
      <c r="G2829" s="8">
        <v>8</v>
      </c>
      <c r="H2829" s="94">
        <f t="shared" si="26"/>
        <v>2</v>
      </c>
      <c r="I2829" s="93"/>
      <c r="J2829" s="94"/>
      <c r="K2829" s="138"/>
    </row>
    <row r="2830" spans="1:11" x14ac:dyDescent="0.2">
      <c r="A2830" s="13" t="s">
        <v>3534</v>
      </c>
      <c r="B2830" s="74">
        <v>304</v>
      </c>
      <c r="C2830" s="86"/>
      <c r="D2830" s="37"/>
      <c r="E2830" s="87"/>
      <c r="F2830" s="93">
        <v>3</v>
      </c>
      <c r="G2830" s="8">
        <v>8</v>
      </c>
      <c r="H2830" s="94">
        <f t="shared" si="26"/>
        <v>2</v>
      </c>
      <c r="I2830" s="93"/>
      <c r="J2830" s="94"/>
      <c r="K2830" s="138"/>
    </row>
    <row r="2831" spans="1:11" x14ac:dyDescent="0.2">
      <c r="A2831" s="13" t="s">
        <v>1615</v>
      </c>
      <c r="B2831" s="74">
        <v>201</v>
      </c>
      <c r="C2831" s="86"/>
      <c r="D2831" s="37"/>
      <c r="E2831" s="87"/>
      <c r="F2831" s="93">
        <v>3</v>
      </c>
      <c r="G2831" s="8">
        <v>8</v>
      </c>
      <c r="H2831" s="94">
        <f t="shared" si="26"/>
        <v>2</v>
      </c>
      <c r="I2831" s="93"/>
      <c r="J2831" s="94"/>
      <c r="K2831" s="138"/>
    </row>
    <row r="2832" spans="1:11" x14ac:dyDescent="0.2">
      <c r="A2832" s="22" t="s">
        <v>369</v>
      </c>
      <c r="B2832" s="73">
        <v>139670</v>
      </c>
      <c r="C2832" s="85">
        <v>43</v>
      </c>
      <c r="D2832" s="36">
        <f>SUM(D2833:D2859)</f>
        <v>111</v>
      </c>
      <c r="E2832" s="88">
        <v>4</v>
      </c>
      <c r="F2832" s="91">
        <f>SUM(F2834:F2863)</f>
        <v>88</v>
      </c>
      <c r="G2832" s="24">
        <f>SUM(G2834:G2863)</f>
        <v>231</v>
      </c>
      <c r="H2832" s="94"/>
      <c r="I2832" s="99">
        <f>(C2832+F2832+1-F2858-F2863)*0.4</f>
        <v>52</v>
      </c>
      <c r="J2832" s="99">
        <f>(D2832+G2832+1-G2858-G2863)*0.4</f>
        <v>134.80000000000001</v>
      </c>
      <c r="K2832" s="115">
        <f>22*0.6</f>
        <v>13.2</v>
      </c>
    </row>
    <row r="2833" spans="1:11" x14ac:dyDescent="0.2">
      <c r="A2833" s="20" t="s">
        <v>370</v>
      </c>
      <c r="B2833" s="73">
        <v>5295</v>
      </c>
      <c r="C2833" s="85">
        <v>2</v>
      </c>
      <c r="D2833" s="32">
        <v>5</v>
      </c>
      <c r="E2833" s="84"/>
      <c r="F2833" s="91"/>
      <c r="H2833" s="94"/>
      <c r="I2833" s="91"/>
      <c r="J2833" s="84"/>
      <c r="K2833" s="111"/>
    </row>
    <row r="2834" spans="1:11" x14ac:dyDescent="0.2">
      <c r="A2834" s="13" t="s">
        <v>3535</v>
      </c>
      <c r="B2834" s="74">
        <v>4928</v>
      </c>
      <c r="C2834" s="86"/>
      <c r="D2834" s="37"/>
      <c r="E2834" s="87"/>
      <c r="F2834" s="93">
        <v>5</v>
      </c>
      <c r="G2834" s="8">
        <v>13</v>
      </c>
      <c r="H2834" s="94">
        <f t="shared" si="26"/>
        <v>2</v>
      </c>
      <c r="I2834" s="93"/>
      <c r="J2834" s="94"/>
      <c r="K2834" s="138"/>
    </row>
    <row r="2835" spans="1:11" x14ac:dyDescent="0.2">
      <c r="A2835" s="13" t="s">
        <v>3536</v>
      </c>
      <c r="B2835" s="74">
        <v>367</v>
      </c>
      <c r="C2835" s="86"/>
      <c r="D2835" s="37"/>
      <c r="E2835" s="87"/>
      <c r="F2835" s="93">
        <v>3</v>
      </c>
      <c r="G2835" s="8">
        <v>8</v>
      </c>
      <c r="H2835" s="94">
        <f t="shared" si="26"/>
        <v>2</v>
      </c>
      <c r="I2835" s="93"/>
      <c r="J2835" s="94"/>
      <c r="K2835" s="138"/>
    </row>
    <row r="2836" spans="1:11" x14ac:dyDescent="0.2">
      <c r="A2836" s="20" t="s">
        <v>371</v>
      </c>
      <c r="B2836" s="73">
        <v>3002</v>
      </c>
      <c r="C2836" s="85">
        <v>1</v>
      </c>
      <c r="D2836" s="32">
        <v>3</v>
      </c>
      <c r="E2836" s="84"/>
      <c r="F2836" s="91"/>
      <c r="H2836" s="94"/>
      <c r="I2836" s="91"/>
      <c r="J2836" s="84"/>
      <c r="K2836" s="111"/>
    </row>
    <row r="2837" spans="1:11" x14ac:dyDescent="0.2">
      <c r="A2837" s="13" t="s">
        <v>3537</v>
      </c>
      <c r="B2837" s="74">
        <v>2102</v>
      </c>
      <c r="C2837" s="86"/>
      <c r="D2837" s="37"/>
      <c r="E2837" s="87"/>
      <c r="F2837" s="93">
        <v>5</v>
      </c>
      <c r="G2837" s="8">
        <v>13</v>
      </c>
      <c r="H2837" s="94">
        <f t="shared" si="26"/>
        <v>2</v>
      </c>
      <c r="I2837" s="93"/>
      <c r="J2837" s="94"/>
      <c r="K2837" s="138"/>
    </row>
    <row r="2838" spans="1:11" x14ac:dyDescent="0.2">
      <c r="A2838" s="13" t="s">
        <v>3538</v>
      </c>
      <c r="B2838" s="74">
        <v>900</v>
      </c>
      <c r="C2838" s="86"/>
      <c r="D2838" s="37"/>
      <c r="E2838" s="87"/>
      <c r="F2838" s="93">
        <v>3</v>
      </c>
      <c r="G2838" s="8">
        <v>8</v>
      </c>
      <c r="H2838" s="94">
        <f t="shared" si="26"/>
        <v>2</v>
      </c>
      <c r="I2838" s="93"/>
      <c r="J2838" s="94"/>
      <c r="K2838" s="138"/>
    </row>
    <row r="2839" spans="1:11" x14ac:dyDescent="0.2">
      <c r="A2839" s="20" t="s">
        <v>525</v>
      </c>
      <c r="B2839" s="73">
        <v>3595</v>
      </c>
      <c r="C2839" s="85">
        <v>1</v>
      </c>
      <c r="D2839" s="32">
        <v>3</v>
      </c>
      <c r="E2839" s="84"/>
      <c r="F2839" s="91"/>
      <c r="H2839" s="94"/>
      <c r="I2839" s="91"/>
      <c r="J2839" s="84"/>
      <c r="K2839" s="111"/>
    </row>
    <row r="2840" spans="1:11" x14ac:dyDescent="0.2">
      <c r="A2840" s="13" t="s">
        <v>2933</v>
      </c>
      <c r="B2840" s="74">
        <v>457</v>
      </c>
      <c r="C2840" s="86"/>
      <c r="D2840" s="37"/>
      <c r="E2840" s="87"/>
      <c r="F2840" s="93">
        <v>3</v>
      </c>
      <c r="G2840" s="8">
        <v>8</v>
      </c>
      <c r="H2840" s="94">
        <f t="shared" si="26"/>
        <v>2</v>
      </c>
      <c r="I2840" s="93"/>
      <c r="J2840" s="94"/>
      <c r="K2840" s="138"/>
    </row>
    <row r="2841" spans="1:11" x14ac:dyDescent="0.2">
      <c r="A2841" s="13" t="s">
        <v>3539</v>
      </c>
      <c r="B2841" s="74">
        <v>476</v>
      </c>
      <c r="C2841" s="86"/>
      <c r="D2841" s="37"/>
      <c r="E2841" s="87"/>
      <c r="F2841" s="93">
        <v>3</v>
      </c>
      <c r="G2841" s="8">
        <v>8</v>
      </c>
      <c r="H2841" s="94">
        <f t="shared" si="26"/>
        <v>2</v>
      </c>
      <c r="I2841" s="93"/>
      <c r="J2841" s="94"/>
      <c r="K2841" s="138"/>
    </row>
    <row r="2842" spans="1:11" x14ac:dyDescent="0.2">
      <c r="A2842" s="13" t="s">
        <v>3540</v>
      </c>
      <c r="B2842" s="74">
        <v>1252</v>
      </c>
      <c r="C2842" s="86"/>
      <c r="D2842" s="37"/>
      <c r="E2842" s="87"/>
      <c r="F2842" s="93">
        <v>3</v>
      </c>
      <c r="G2842" s="8">
        <v>8</v>
      </c>
      <c r="H2842" s="94">
        <f t="shared" si="26"/>
        <v>2</v>
      </c>
      <c r="I2842" s="93"/>
      <c r="J2842" s="94"/>
      <c r="K2842" s="138"/>
    </row>
    <row r="2843" spans="1:11" x14ac:dyDescent="0.2">
      <c r="A2843" s="13" t="s">
        <v>3541</v>
      </c>
      <c r="B2843" s="74">
        <v>1410</v>
      </c>
      <c r="C2843" s="86"/>
      <c r="D2843" s="37"/>
      <c r="E2843" s="87"/>
      <c r="F2843" s="93">
        <v>3</v>
      </c>
      <c r="G2843" s="8">
        <v>8</v>
      </c>
      <c r="H2843" s="94">
        <f t="shared" si="26"/>
        <v>2</v>
      </c>
      <c r="I2843" s="93"/>
      <c r="J2843" s="94"/>
      <c r="K2843" s="138"/>
    </row>
    <row r="2844" spans="1:11" x14ac:dyDescent="0.2">
      <c r="A2844" s="20" t="s">
        <v>88</v>
      </c>
      <c r="B2844" s="73">
        <v>85803</v>
      </c>
      <c r="C2844" s="85">
        <v>25</v>
      </c>
      <c r="D2844" s="32">
        <v>63</v>
      </c>
      <c r="E2844" s="84"/>
      <c r="F2844" s="91"/>
      <c r="H2844" s="94"/>
      <c r="I2844" s="91"/>
      <c r="J2844" s="84"/>
      <c r="K2844" s="111"/>
    </row>
    <row r="2845" spans="1:11" x14ac:dyDescent="0.2">
      <c r="A2845" s="13" t="s">
        <v>3542</v>
      </c>
      <c r="B2845" s="74">
        <v>85803</v>
      </c>
      <c r="C2845" s="86"/>
      <c r="D2845" s="37"/>
      <c r="E2845" s="87"/>
      <c r="F2845" s="93">
        <v>15</v>
      </c>
      <c r="G2845" s="8">
        <v>38</v>
      </c>
      <c r="H2845" s="94">
        <f t="shared" si="26"/>
        <v>2</v>
      </c>
      <c r="I2845" s="93"/>
      <c r="J2845" s="94"/>
      <c r="K2845" s="138"/>
    </row>
    <row r="2846" spans="1:11" x14ac:dyDescent="0.2">
      <c r="A2846" s="20" t="s">
        <v>89</v>
      </c>
      <c r="B2846" s="73">
        <v>2008</v>
      </c>
      <c r="C2846" s="85">
        <v>1</v>
      </c>
      <c r="D2846" s="32">
        <v>3</v>
      </c>
      <c r="E2846" s="84"/>
      <c r="F2846" s="91"/>
      <c r="H2846" s="94"/>
      <c r="I2846" s="91"/>
      <c r="J2846" s="84"/>
      <c r="K2846" s="111"/>
    </row>
    <row r="2847" spans="1:11" x14ac:dyDescent="0.2">
      <c r="A2847" s="13" t="s">
        <v>3543</v>
      </c>
      <c r="B2847" s="74">
        <v>433</v>
      </c>
      <c r="C2847" s="86"/>
      <c r="D2847" s="37"/>
      <c r="E2847" s="87"/>
      <c r="F2847" s="93">
        <v>3</v>
      </c>
      <c r="G2847" s="8">
        <v>8</v>
      </c>
      <c r="H2847" s="94">
        <f t="shared" si="26"/>
        <v>2</v>
      </c>
      <c r="I2847" s="93"/>
      <c r="J2847" s="94"/>
      <c r="K2847" s="138"/>
    </row>
    <row r="2848" spans="1:11" x14ac:dyDescent="0.2">
      <c r="A2848" s="13" t="s">
        <v>3544</v>
      </c>
      <c r="B2848" s="74">
        <v>888</v>
      </c>
      <c r="C2848" s="86"/>
      <c r="D2848" s="37"/>
      <c r="E2848" s="87"/>
      <c r="F2848" s="93">
        <v>3</v>
      </c>
      <c r="G2848" s="8">
        <v>8</v>
      </c>
      <c r="H2848" s="94">
        <f t="shared" si="26"/>
        <v>2</v>
      </c>
      <c r="I2848" s="93"/>
      <c r="J2848" s="94"/>
      <c r="K2848" s="138"/>
    </row>
    <row r="2849" spans="1:11" x14ac:dyDescent="0.2">
      <c r="A2849" s="13" t="s">
        <v>3545</v>
      </c>
      <c r="B2849" s="74">
        <v>687</v>
      </c>
      <c r="C2849" s="86"/>
      <c r="D2849" s="37"/>
      <c r="E2849" s="87"/>
      <c r="F2849" s="93">
        <v>3</v>
      </c>
      <c r="G2849" s="8">
        <v>8</v>
      </c>
      <c r="H2849" s="94">
        <f t="shared" si="26"/>
        <v>2</v>
      </c>
      <c r="I2849" s="93"/>
      <c r="J2849" s="94"/>
      <c r="K2849" s="138"/>
    </row>
    <row r="2850" spans="1:11" x14ac:dyDescent="0.2">
      <c r="A2850" s="20" t="s">
        <v>703</v>
      </c>
      <c r="B2850" s="73">
        <v>353</v>
      </c>
      <c r="C2850" s="85">
        <v>1</v>
      </c>
      <c r="D2850" s="32">
        <v>3</v>
      </c>
      <c r="E2850" s="84"/>
      <c r="F2850" s="91"/>
      <c r="H2850" s="94"/>
      <c r="I2850" s="91"/>
      <c r="J2850" s="84"/>
      <c r="K2850" s="111"/>
    </row>
    <row r="2851" spans="1:11" x14ac:dyDescent="0.2">
      <c r="A2851" s="13" t="s">
        <v>2471</v>
      </c>
      <c r="B2851" s="74">
        <v>353</v>
      </c>
      <c r="C2851" s="86"/>
      <c r="D2851" s="37"/>
      <c r="E2851" s="87"/>
      <c r="F2851" s="93">
        <v>3</v>
      </c>
      <c r="G2851" s="8">
        <v>8</v>
      </c>
      <c r="H2851" s="94">
        <f t="shared" si="26"/>
        <v>2</v>
      </c>
      <c r="I2851" s="93"/>
      <c r="J2851" s="94"/>
      <c r="K2851" s="138"/>
    </row>
    <row r="2852" spans="1:11" x14ac:dyDescent="0.2">
      <c r="A2852" s="20" t="s">
        <v>704</v>
      </c>
      <c r="B2852" s="73">
        <v>5881</v>
      </c>
      <c r="C2852" s="85">
        <v>2</v>
      </c>
      <c r="D2852" s="32">
        <v>5</v>
      </c>
      <c r="E2852" s="84"/>
      <c r="F2852" s="91"/>
      <c r="H2852" s="94"/>
      <c r="I2852" s="91"/>
      <c r="J2852" s="84"/>
      <c r="K2852" s="111"/>
    </row>
    <row r="2853" spans="1:11" x14ac:dyDescent="0.2">
      <c r="A2853" s="13" t="s">
        <v>3546</v>
      </c>
      <c r="B2853" s="74">
        <v>5114</v>
      </c>
      <c r="C2853" s="86"/>
      <c r="D2853" s="37"/>
      <c r="E2853" s="87"/>
      <c r="F2853" s="93">
        <v>5</v>
      </c>
      <c r="G2853" s="8">
        <v>13</v>
      </c>
      <c r="H2853" s="94">
        <f t="shared" si="26"/>
        <v>2</v>
      </c>
      <c r="I2853" s="93"/>
      <c r="J2853" s="94"/>
      <c r="K2853" s="138"/>
    </row>
    <row r="2854" spans="1:11" x14ac:dyDescent="0.2">
      <c r="A2854" s="13" t="s">
        <v>3547</v>
      </c>
      <c r="B2854" s="74">
        <v>420</v>
      </c>
      <c r="C2854" s="86"/>
      <c r="D2854" s="37"/>
      <c r="E2854" s="87"/>
      <c r="F2854" s="93">
        <v>3</v>
      </c>
      <c r="G2854" s="8">
        <v>8</v>
      </c>
      <c r="H2854" s="94">
        <f t="shared" si="26"/>
        <v>2</v>
      </c>
      <c r="I2854" s="93"/>
      <c r="J2854" s="94"/>
      <c r="K2854" s="138"/>
    </row>
    <row r="2855" spans="1:11" x14ac:dyDescent="0.2">
      <c r="A2855" s="13" t="s">
        <v>3548</v>
      </c>
      <c r="B2855" s="74">
        <v>347</v>
      </c>
      <c r="C2855" s="86"/>
      <c r="D2855" s="37"/>
      <c r="E2855" s="87"/>
      <c r="F2855" s="93">
        <v>3</v>
      </c>
      <c r="G2855" s="8">
        <v>8</v>
      </c>
      <c r="H2855" s="94">
        <f t="shared" si="26"/>
        <v>2</v>
      </c>
      <c r="I2855" s="93"/>
      <c r="J2855" s="94"/>
      <c r="K2855" s="138"/>
    </row>
    <row r="2856" spans="1:11" x14ac:dyDescent="0.2">
      <c r="A2856" s="20" t="s">
        <v>407</v>
      </c>
      <c r="B2856" s="73">
        <v>31884</v>
      </c>
      <c r="C2856" s="85">
        <v>9</v>
      </c>
      <c r="D2856" s="32">
        <v>23</v>
      </c>
      <c r="E2856" s="84"/>
      <c r="F2856" s="91"/>
      <c r="H2856" s="94"/>
      <c r="I2856" s="91"/>
      <c r="J2856" s="84"/>
      <c r="K2856" s="111"/>
    </row>
    <row r="2857" spans="1:11" x14ac:dyDescent="0.2">
      <c r="A2857" s="13" t="s">
        <v>3549</v>
      </c>
      <c r="B2857" s="74">
        <v>31684</v>
      </c>
      <c r="C2857" s="86"/>
      <c r="D2857" s="37"/>
      <c r="E2857" s="87"/>
      <c r="F2857" s="93">
        <v>11</v>
      </c>
      <c r="G2857" s="8">
        <v>28</v>
      </c>
      <c r="H2857" s="94">
        <f t="shared" si="26"/>
        <v>2</v>
      </c>
      <c r="I2857" s="93"/>
      <c r="J2857" s="94"/>
      <c r="K2857" s="138"/>
    </row>
    <row r="2858" spans="1:11" x14ac:dyDescent="0.2">
      <c r="A2858" s="13" t="s">
        <v>3550</v>
      </c>
      <c r="B2858" s="74">
        <v>200</v>
      </c>
      <c r="C2858" s="86"/>
      <c r="D2858" s="37"/>
      <c r="E2858" s="87"/>
      <c r="F2858" s="93">
        <v>1</v>
      </c>
      <c r="G2858" s="8">
        <v>3</v>
      </c>
      <c r="H2858" s="94">
        <f t="shared" si="26"/>
        <v>1</v>
      </c>
      <c r="I2858" s="93"/>
      <c r="J2858" s="94"/>
      <c r="K2858" s="138"/>
    </row>
    <row r="2859" spans="1:11" x14ac:dyDescent="0.2">
      <c r="A2859" s="20" t="s">
        <v>1070</v>
      </c>
      <c r="B2859" s="73">
        <v>1849</v>
      </c>
      <c r="C2859" s="85">
        <v>1</v>
      </c>
      <c r="D2859" s="32">
        <v>3</v>
      </c>
      <c r="E2859" s="84"/>
      <c r="F2859" s="91"/>
      <c r="H2859" s="94"/>
      <c r="I2859" s="91"/>
      <c r="J2859" s="84"/>
      <c r="K2859" s="111"/>
    </row>
    <row r="2860" spans="1:11" x14ac:dyDescent="0.2">
      <c r="A2860" s="13" t="s">
        <v>3551</v>
      </c>
      <c r="B2860" s="74">
        <v>908</v>
      </c>
      <c r="C2860" s="86"/>
      <c r="D2860" s="37"/>
      <c r="E2860" s="87"/>
      <c r="F2860" s="93">
        <v>3</v>
      </c>
      <c r="G2860" s="8">
        <v>8</v>
      </c>
      <c r="H2860" s="94">
        <f t="shared" si="26"/>
        <v>2</v>
      </c>
      <c r="I2860" s="93"/>
      <c r="J2860" s="94"/>
      <c r="K2860" s="138"/>
    </row>
    <row r="2861" spans="1:11" x14ac:dyDescent="0.2">
      <c r="A2861" s="13" t="s">
        <v>1598</v>
      </c>
      <c r="B2861" s="74">
        <v>339</v>
      </c>
      <c r="C2861" s="86"/>
      <c r="D2861" s="37"/>
      <c r="E2861" s="87"/>
      <c r="F2861" s="93">
        <v>3</v>
      </c>
      <c r="G2861" s="8">
        <v>8</v>
      </c>
      <c r="H2861" s="94">
        <f t="shared" si="26"/>
        <v>2</v>
      </c>
      <c r="I2861" s="93"/>
      <c r="J2861" s="94"/>
      <c r="K2861" s="138"/>
    </row>
    <row r="2862" spans="1:11" x14ac:dyDescent="0.2">
      <c r="A2862" s="13" t="s">
        <v>2524</v>
      </c>
      <c r="B2862" s="74">
        <v>496</v>
      </c>
      <c r="C2862" s="86"/>
      <c r="D2862" s="37"/>
      <c r="E2862" s="87"/>
      <c r="F2862" s="93">
        <v>3</v>
      </c>
      <c r="G2862" s="8">
        <v>8</v>
      </c>
      <c r="H2862" s="94">
        <f t="shared" si="26"/>
        <v>2</v>
      </c>
      <c r="I2862" s="93"/>
      <c r="J2862" s="94"/>
      <c r="K2862" s="138"/>
    </row>
    <row r="2863" spans="1:11" x14ac:dyDescent="0.2">
      <c r="A2863" s="13" t="s">
        <v>3552</v>
      </c>
      <c r="B2863" s="74">
        <v>106</v>
      </c>
      <c r="C2863" s="86"/>
      <c r="D2863" s="37"/>
      <c r="E2863" s="87"/>
      <c r="F2863" s="93">
        <v>1</v>
      </c>
      <c r="G2863" s="8">
        <v>3</v>
      </c>
      <c r="H2863" s="94">
        <f t="shared" si="26"/>
        <v>1</v>
      </c>
      <c r="I2863" s="93"/>
      <c r="J2863" s="94"/>
      <c r="K2863" s="138"/>
    </row>
    <row r="2864" spans="1:11" ht="31.5" x14ac:dyDescent="0.2">
      <c r="A2864" s="22" t="s">
        <v>390</v>
      </c>
      <c r="B2864" s="73">
        <v>4562</v>
      </c>
      <c r="C2864" s="85">
        <v>15</v>
      </c>
      <c r="D2864" s="36">
        <f>SUM(D2865:D2869)</f>
        <v>38</v>
      </c>
      <c r="E2864" s="88">
        <v>3</v>
      </c>
      <c r="F2864" s="91">
        <f>SUM(F2866:F2875)</f>
        <v>25</v>
      </c>
      <c r="G2864" s="24">
        <f>SUM(G2866:G2875)</f>
        <v>67</v>
      </c>
      <c r="H2864" s="94"/>
      <c r="I2864" s="99">
        <f>(C2864+F2864+1-F2874)*0.4</f>
        <v>16</v>
      </c>
      <c r="J2864" s="99">
        <f>(D2864+G2864+1-G2874)*0.4</f>
        <v>41.2</v>
      </c>
      <c r="K2864" s="115">
        <f>9*0.6</f>
        <v>5.3999999999999995</v>
      </c>
    </row>
    <row r="2865" spans="1:11" x14ac:dyDescent="0.2">
      <c r="A2865" s="20" t="s">
        <v>391</v>
      </c>
      <c r="B2865" s="73">
        <v>2775</v>
      </c>
      <c r="C2865" s="85">
        <v>9</v>
      </c>
      <c r="D2865" s="32">
        <v>23</v>
      </c>
      <c r="E2865" s="84"/>
      <c r="F2865" s="91"/>
      <c r="H2865" s="94"/>
      <c r="I2865" s="91"/>
      <c r="J2865" s="84"/>
      <c r="K2865" s="111"/>
    </row>
    <row r="2866" spans="1:11" x14ac:dyDescent="0.2">
      <c r="A2866" s="13" t="s">
        <v>3553</v>
      </c>
      <c r="B2866" s="74">
        <v>1981</v>
      </c>
      <c r="C2866" s="86"/>
      <c r="D2866" s="37"/>
      <c r="E2866" s="87"/>
      <c r="F2866" s="93">
        <v>3</v>
      </c>
      <c r="G2866" s="8">
        <v>8</v>
      </c>
      <c r="H2866" s="94">
        <f t="shared" si="26"/>
        <v>2</v>
      </c>
      <c r="I2866" s="93"/>
      <c r="J2866" s="94"/>
      <c r="K2866" s="138"/>
    </row>
    <row r="2867" spans="1:11" x14ac:dyDescent="0.2">
      <c r="A2867" s="13" t="s">
        <v>3554</v>
      </c>
      <c r="B2867" s="74">
        <v>445</v>
      </c>
      <c r="C2867" s="86"/>
      <c r="D2867" s="37"/>
      <c r="E2867" s="87"/>
      <c r="F2867" s="93">
        <v>3</v>
      </c>
      <c r="G2867" s="8">
        <v>8</v>
      </c>
      <c r="H2867" s="94">
        <f t="shared" si="26"/>
        <v>2</v>
      </c>
      <c r="I2867" s="93"/>
      <c r="J2867" s="94"/>
      <c r="K2867" s="138"/>
    </row>
    <row r="2868" spans="1:11" x14ac:dyDescent="0.2">
      <c r="A2868" s="13" t="s">
        <v>3555</v>
      </c>
      <c r="B2868" s="74">
        <v>349</v>
      </c>
      <c r="C2868" s="86"/>
      <c r="D2868" s="37"/>
      <c r="E2868" s="87"/>
      <c r="F2868" s="93">
        <v>3</v>
      </c>
      <c r="G2868" s="8">
        <v>8</v>
      </c>
      <c r="H2868" s="94">
        <f t="shared" si="26"/>
        <v>2</v>
      </c>
      <c r="I2868" s="93"/>
      <c r="J2868" s="94"/>
      <c r="K2868" s="138"/>
    </row>
    <row r="2869" spans="1:11" x14ac:dyDescent="0.2">
      <c r="A2869" s="20" t="s">
        <v>515</v>
      </c>
      <c r="B2869" s="73">
        <v>1787</v>
      </c>
      <c r="C2869" s="85">
        <v>6</v>
      </c>
      <c r="D2869" s="32">
        <v>15</v>
      </c>
      <c r="E2869" s="84"/>
      <c r="F2869" s="91"/>
      <c r="H2869" s="94"/>
      <c r="I2869" s="91"/>
      <c r="J2869" s="84"/>
      <c r="K2869" s="111"/>
    </row>
    <row r="2870" spans="1:11" x14ac:dyDescent="0.2">
      <c r="A2870" s="13" t="s">
        <v>3556</v>
      </c>
      <c r="B2870" s="74">
        <v>251</v>
      </c>
      <c r="C2870" s="86"/>
      <c r="D2870" s="37"/>
      <c r="E2870" s="87"/>
      <c r="F2870" s="93">
        <v>3</v>
      </c>
      <c r="G2870" s="8">
        <v>8</v>
      </c>
      <c r="H2870" s="94">
        <f t="shared" si="26"/>
        <v>2</v>
      </c>
      <c r="I2870" s="93"/>
      <c r="J2870" s="94"/>
      <c r="K2870" s="138"/>
    </row>
    <row r="2871" spans="1:11" x14ac:dyDescent="0.2">
      <c r="A2871" s="13" t="s">
        <v>3230</v>
      </c>
      <c r="B2871" s="74">
        <v>297</v>
      </c>
      <c r="C2871" s="86"/>
      <c r="D2871" s="37"/>
      <c r="E2871" s="87"/>
      <c r="F2871" s="93">
        <v>3</v>
      </c>
      <c r="G2871" s="8">
        <v>8</v>
      </c>
      <c r="H2871" s="94">
        <f t="shared" si="26"/>
        <v>2</v>
      </c>
      <c r="I2871" s="93"/>
      <c r="J2871" s="94"/>
      <c r="K2871" s="138"/>
    </row>
    <row r="2872" spans="1:11" x14ac:dyDescent="0.2">
      <c r="A2872" s="13" t="s">
        <v>3557</v>
      </c>
      <c r="B2872" s="74">
        <v>254</v>
      </c>
      <c r="C2872" s="86"/>
      <c r="D2872" s="37"/>
      <c r="E2872" s="87"/>
      <c r="F2872" s="93">
        <v>3</v>
      </c>
      <c r="G2872" s="8">
        <v>8</v>
      </c>
      <c r="H2872" s="94">
        <f t="shared" si="26"/>
        <v>2</v>
      </c>
      <c r="I2872" s="93"/>
      <c r="J2872" s="94"/>
      <c r="K2872" s="138"/>
    </row>
    <row r="2873" spans="1:11" x14ac:dyDescent="0.2">
      <c r="A2873" s="13" t="s">
        <v>3558</v>
      </c>
      <c r="B2873" s="74">
        <v>402</v>
      </c>
      <c r="C2873" s="86"/>
      <c r="D2873" s="37"/>
      <c r="E2873" s="87"/>
      <c r="F2873" s="93">
        <v>3</v>
      </c>
      <c r="G2873" s="8">
        <v>8</v>
      </c>
      <c r="H2873" s="94">
        <f t="shared" si="26"/>
        <v>2</v>
      </c>
      <c r="I2873" s="93"/>
      <c r="J2873" s="94"/>
      <c r="K2873" s="138"/>
    </row>
    <row r="2874" spans="1:11" x14ac:dyDescent="0.2">
      <c r="A2874" s="13" t="s">
        <v>3559</v>
      </c>
      <c r="B2874" s="74">
        <v>155</v>
      </c>
      <c r="C2874" s="86"/>
      <c r="D2874" s="37"/>
      <c r="E2874" s="87"/>
      <c r="F2874" s="93">
        <v>1</v>
      </c>
      <c r="G2874" s="8">
        <v>3</v>
      </c>
      <c r="H2874" s="94">
        <f t="shared" si="26"/>
        <v>1</v>
      </c>
      <c r="I2874" s="93"/>
      <c r="J2874" s="94"/>
      <c r="K2874" s="138"/>
    </row>
    <row r="2875" spans="1:11" x14ac:dyDescent="0.2">
      <c r="A2875" s="13" t="s">
        <v>3560</v>
      </c>
      <c r="B2875" s="74">
        <v>428</v>
      </c>
      <c r="C2875" s="86"/>
      <c r="D2875" s="37"/>
      <c r="E2875" s="87"/>
      <c r="F2875" s="93">
        <v>3</v>
      </c>
      <c r="G2875" s="8">
        <v>8</v>
      </c>
      <c r="H2875" s="94">
        <f t="shared" si="26"/>
        <v>2</v>
      </c>
      <c r="I2875" s="93"/>
      <c r="J2875" s="94"/>
      <c r="K2875" s="138"/>
    </row>
    <row r="2876" spans="1:11" ht="31.5" x14ac:dyDescent="0.2">
      <c r="A2876" s="22" t="s">
        <v>1345</v>
      </c>
      <c r="B2876" s="73">
        <v>8274</v>
      </c>
      <c r="C2876" s="85">
        <v>19</v>
      </c>
      <c r="D2876" s="36">
        <f>SUM(D2877:D2897)</f>
        <v>48</v>
      </c>
      <c r="E2876" s="88">
        <v>3</v>
      </c>
      <c r="F2876" s="91">
        <f>SUM(F2878:F2898)</f>
        <v>43</v>
      </c>
      <c r="G2876" s="24">
        <f>SUM(G2878:G2898)</f>
        <v>116</v>
      </c>
      <c r="H2876" s="94"/>
      <c r="I2876" s="99">
        <f>(C2876+F2876+1-F2879-F2880-F2883-F2884)*0.4</f>
        <v>23.6</v>
      </c>
      <c r="J2876" s="99">
        <f>(D2876+G2876+1-G2879-G2880-G2883-G2884)*0.4</f>
        <v>61.2</v>
      </c>
      <c r="K2876" s="115">
        <f>17*0.6</f>
        <v>10.199999999999999</v>
      </c>
    </row>
    <row r="2877" spans="1:11" x14ac:dyDescent="0.2">
      <c r="A2877" s="20" t="s">
        <v>516</v>
      </c>
      <c r="B2877" s="73">
        <v>1603</v>
      </c>
      <c r="C2877" s="85">
        <v>4</v>
      </c>
      <c r="D2877" s="32">
        <v>10</v>
      </c>
      <c r="E2877" s="84"/>
      <c r="F2877" s="91"/>
      <c r="H2877" s="94"/>
      <c r="I2877" s="91"/>
      <c r="J2877" s="84"/>
      <c r="K2877" s="111"/>
    </row>
    <row r="2878" spans="1:11" x14ac:dyDescent="0.2">
      <c r="A2878" s="13" t="s">
        <v>3561</v>
      </c>
      <c r="B2878" s="74">
        <v>1395</v>
      </c>
      <c r="C2878" s="86"/>
      <c r="D2878" s="37"/>
      <c r="E2878" s="87"/>
      <c r="F2878" s="93">
        <v>3</v>
      </c>
      <c r="G2878" s="8">
        <v>8</v>
      </c>
      <c r="H2878" s="94">
        <f t="shared" si="26"/>
        <v>2</v>
      </c>
      <c r="I2878" s="93"/>
      <c r="J2878" s="94"/>
      <c r="K2878" s="138"/>
    </row>
    <row r="2879" spans="1:11" x14ac:dyDescent="0.2">
      <c r="A2879" s="13" t="s">
        <v>3562</v>
      </c>
      <c r="B2879" s="74">
        <v>64</v>
      </c>
      <c r="C2879" s="86"/>
      <c r="D2879" s="37"/>
      <c r="E2879" s="87"/>
      <c r="F2879" s="93">
        <v>1</v>
      </c>
      <c r="G2879" s="8">
        <v>3</v>
      </c>
      <c r="H2879" s="94">
        <f t="shared" si="26"/>
        <v>1</v>
      </c>
      <c r="I2879" s="93"/>
      <c r="J2879" s="94"/>
      <c r="K2879" s="138"/>
    </row>
    <row r="2880" spans="1:11" x14ac:dyDescent="0.2">
      <c r="A2880" s="13" t="s">
        <v>3563</v>
      </c>
      <c r="B2880" s="74">
        <v>144</v>
      </c>
      <c r="C2880" s="86"/>
      <c r="D2880" s="37"/>
      <c r="E2880" s="87"/>
      <c r="F2880" s="93">
        <v>1</v>
      </c>
      <c r="G2880" s="8">
        <v>3</v>
      </c>
      <c r="H2880" s="94">
        <f t="shared" si="26"/>
        <v>1</v>
      </c>
      <c r="I2880" s="93"/>
      <c r="J2880" s="94"/>
      <c r="K2880" s="138"/>
    </row>
    <row r="2881" spans="1:11" x14ac:dyDescent="0.2">
      <c r="A2881" s="20" t="s">
        <v>517</v>
      </c>
      <c r="B2881" s="73">
        <v>1255</v>
      </c>
      <c r="C2881" s="85">
        <v>3</v>
      </c>
      <c r="D2881" s="32">
        <v>8</v>
      </c>
      <c r="E2881" s="84"/>
      <c r="F2881" s="91"/>
      <c r="H2881" s="94"/>
      <c r="I2881" s="91"/>
      <c r="J2881" s="84"/>
      <c r="K2881" s="111"/>
    </row>
    <row r="2882" spans="1:11" x14ac:dyDescent="0.2">
      <c r="A2882" s="13" t="s">
        <v>3564</v>
      </c>
      <c r="B2882" s="74">
        <v>221</v>
      </c>
      <c r="C2882" s="86"/>
      <c r="D2882" s="37"/>
      <c r="E2882" s="87"/>
      <c r="F2882" s="93">
        <v>3</v>
      </c>
      <c r="G2882" s="8">
        <v>8</v>
      </c>
      <c r="H2882" s="94">
        <f t="shared" ref="H2882:H2922" si="27">IF(F2882=1,1,2)</f>
        <v>2</v>
      </c>
      <c r="I2882" s="93"/>
      <c r="J2882" s="94"/>
      <c r="K2882" s="138"/>
    </row>
    <row r="2883" spans="1:11" x14ac:dyDescent="0.2">
      <c r="A2883" s="13" t="s">
        <v>3565</v>
      </c>
      <c r="B2883" s="74">
        <v>90</v>
      </c>
      <c r="C2883" s="86"/>
      <c r="D2883" s="37"/>
      <c r="E2883" s="87"/>
      <c r="F2883" s="93">
        <v>1</v>
      </c>
      <c r="G2883" s="8">
        <v>3</v>
      </c>
      <c r="H2883" s="94">
        <f t="shared" si="27"/>
        <v>1</v>
      </c>
      <c r="I2883" s="93"/>
      <c r="J2883" s="94"/>
      <c r="K2883" s="138"/>
    </row>
    <row r="2884" spans="1:11" x14ac:dyDescent="0.2">
      <c r="A2884" s="13" t="s">
        <v>3566</v>
      </c>
      <c r="B2884" s="74">
        <v>10</v>
      </c>
      <c r="C2884" s="86"/>
      <c r="D2884" s="37"/>
      <c r="E2884" s="87"/>
      <c r="F2884" s="93">
        <v>1</v>
      </c>
      <c r="G2884" s="8">
        <v>3</v>
      </c>
      <c r="H2884" s="94">
        <f t="shared" si="27"/>
        <v>1</v>
      </c>
      <c r="I2884" s="93"/>
      <c r="J2884" s="94"/>
      <c r="K2884" s="138"/>
    </row>
    <row r="2885" spans="1:11" x14ac:dyDescent="0.2">
      <c r="A2885" s="13" t="s">
        <v>1497</v>
      </c>
      <c r="B2885" s="74">
        <v>580</v>
      </c>
      <c r="C2885" s="86"/>
      <c r="D2885" s="37"/>
      <c r="E2885" s="87"/>
      <c r="F2885" s="93">
        <v>3</v>
      </c>
      <c r="G2885" s="8">
        <v>8</v>
      </c>
      <c r="H2885" s="94">
        <f t="shared" si="27"/>
        <v>2</v>
      </c>
      <c r="I2885" s="93"/>
      <c r="J2885" s="94"/>
      <c r="K2885" s="138"/>
    </row>
    <row r="2886" spans="1:11" x14ac:dyDescent="0.2">
      <c r="A2886" s="13" t="s">
        <v>3567</v>
      </c>
      <c r="B2886" s="74">
        <v>354</v>
      </c>
      <c r="C2886" s="86"/>
      <c r="D2886" s="37"/>
      <c r="E2886" s="87"/>
      <c r="F2886" s="93">
        <v>3</v>
      </c>
      <c r="G2886" s="8">
        <v>8</v>
      </c>
      <c r="H2886" s="94">
        <f t="shared" si="27"/>
        <v>2</v>
      </c>
      <c r="I2886" s="93"/>
      <c r="J2886" s="94"/>
      <c r="K2886" s="138"/>
    </row>
    <row r="2887" spans="1:11" x14ac:dyDescent="0.2">
      <c r="A2887" s="20" t="s">
        <v>111</v>
      </c>
      <c r="B2887" s="73">
        <v>2737</v>
      </c>
      <c r="C2887" s="85">
        <v>6</v>
      </c>
      <c r="D2887" s="32">
        <v>15</v>
      </c>
      <c r="E2887" s="84"/>
      <c r="F2887" s="91"/>
      <c r="H2887" s="94"/>
      <c r="I2887" s="91"/>
      <c r="J2887" s="84"/>
      <c r="K2887" s="111"/>
    </row>
    <row r="2888" spans="1:11" x14ac:dyDescent="0.2">
      <c r="A2888" s="13" t="s">
        <v>3568</v>
      </c>
      <c r="B2888" s="74">
        <v>922</v>
      </c>
      <c r="C2888" s="86"/>
      <c r="D2888" s="37"/>
      <c r="E2888" s="87"/>
      <c r="F2888" s="93">
        <v>3</v>
      </c>
      <c r="G2888" s="8">
        <v>8</v>
      </c>
      <c r="H2888" s="94">
        <f t="shared" si="27"/>
        <v>2</v>
      </c>
      <c r="I2888" s="93"/>
      <c r="J2888" s="94"/>
      <c r="K2888" s="138"/>
    </row>
    <row r="2889" spans="1:11" x14ac:dyDescent="0.2">
      <c r="A2889" s="13" t="s">
        <v>3569</v>
      </c>
      <c r="B2889" s="74">
        <v>217</v>
      </c>
      <c r="C2889" s="86"/>
      <c r="D2889" s="37"/>
      <c r="E2889" s="87"/>
      <c r="F2889" s="93">
        <v>3</v>
      </c>
      <c r="G2889" s="8">
        <v>8</v>
      </c>
      <c r="H2889" s="94">
        <f t="shared" si="27"/>
        <v>2</v>
      </c>
      <c r="I2889" s="93"/>
      <c r="J2889" s="94"/>
      <c r="K2889" s="138"/>
    </row>
    <row r="2890" spans="1:11" x14ac:dyDescent="0.2">
      <c r="A2890" s="13" t="s">
        <v>3570</v>
      </c>
      <c r="B2890" s="74">
        <v>539</v>
      </c>
      <c r="C2890" s="86"/>
      <c r="D2890" s="37"/>
      <c r="E2890" s="87"/>
      <c r="F2890" s="93">
        <v>3</v>
      </c>
      <c r="G2890" s="8">
        <v>8</v>
      </c>
      <c r="H2890" s="94">
        <f t="shared" si="27"/>
        <v>2</v>
      </c>
      <c r="I2890" s="93"/>
      <c r="J2890" s="94"/>
      <c r="K2890" s="138"/>
    </row>
    <row r="2891" spans="1:11" x14ac:dyDescent="0.2">
      <c r="A2891" s="13" t="s">
        <v>3571</v>
      </c>
      <c r="B2891" s="74">
        <v>733</v>
      </c>
      <c r="C2891" s="86"/>
      <c r="D2891" s="37"/>
      <c r="E2891" s="87"/>
      <c r="F2891" s="93">
        <v>3</v>
      </c>
      <c r="G2891" s="8">
        <v>8</v>
      </c>
      <c r="H2891" s="94">
        <f t="shared" si="27"/>
        <v>2</v>
      </c>
      <c r="I2891" s="93"/>
      <c r="J2891" s="94"/>
      <c r="K2891" s="138"/>
    </row>
    <row r="2892" spans="1:11" x14ac:dyDescent="0.2">
      <c r="A2892" s="13" t="s">
        <v>3572</v>
      </c>
      <c r="B2892" s="74">
        <v>326</v>
      </c>
      <c r="C2892" s="86"/>
      <c r="D2892" s="37"/>
      <c r="E2892" s="87"/>
      <c r="F2892" s="93">
        <v>3</v>
      </c>
      <c r="G2892" s="8">
        <v>8</v>
      </c>
      <c r="H2892" s="94">
        <f t="shared" si="27"/>
        <v>2</v>
      </c>
      <c r="I2892" s="93"/>
      <c r="J2892" s="94"/>
      <c r="K2892" s="138"/>
    </row>
    <row r="2893" spans="1:11" x14ac:dyDescent="0.2">
      <c r="A2893" s="20" t="s">
        <v>354</v>
      </c>
      <c r="B2893" s="73">
        <v>1687</v>
      </c>
      <c r="C2893" s="134">
        <v>4</v>
      </c>
      <c r="D2893" s="32">
        <v>10</v>
      </c>
      <c r="E2893" s="84"/>
      <c r="F2893" s="91"/>
      <c r="H2893" s="94"/>
      <c r="I2893" s="91"/>
      <c r="J2893" s="84"/>
      <c r="K2893" s="111"/>
    </row>
    <row r="2894" spans="1:11" x14ac:dyDescent="0.2">
      <c r="A2894" s="13" t="s">
        <v>3573</v>
      </c>
      <c r="B2894" s="74">
        <v>456</v>
      </c>
      <c r="C2894" s="133"/>
      <c r="D2894" s="37"/>
      <c r="E2894" s="87"/>
      <c r="F2894" s="93">
        <v>3</v>
      </c>
      <c r="G2894" s="8">
        <v>8</v>
      </c>
      <c r="H2894" s="94">
        <f t="shared" si="27"/>
        <v>2</v>
      </c>
      <c r="I2894" s="93"/>
      <c r="J2894" s="94"/>
      <c r="K2894" s="138"/>
    </row>
    <row r="2895" spans="1:11" x14ac:dyDescent="0.2">
      <c r="A2895" s="13" t="s">
        <v>3574</v>
      </c>
      <c r="B2895" s="74">
        <v>616</v>
      </c>
      <c r="C2895" s="133"/>
      <c r="D2895" s="37"/>
      <c r="E2895" s="87"/>
      <c r="F2895" s="93">
        <v>3</v>
      </c>
      <c r="G2895" s="8">
        <v>8</v>
      </c>
      <c r="H2895" s="94">
        <f t="shared" si="27"/>
        <v>2</v>
      </c>
      <c r="I2895" s="93"/>
      <c r="J2895" s="94"/>
      <c r="K2895" s="138"/>
    </row>
    <row r="2896" spans="1:11" x14ac:dyDescent="0.2">
      <c r="A2896" s="13" t="s">
        <v>3575</v>
      </c>
      <c r="B2896" s="74">
        <v>615</v>
      </c>
      <c r="C2896" s="133"/>
      <c r="D2896" s="37"/>
      <c r="E2896" s="87"/>
      <c r="F2896" s="93">
        <v>3</v>
      </c>
      <c r="G2896" s="8">
        <v>8</v>
      </c>
      <c r="H2896" s="94">
        <f t="shared" si="27"/>
        <v>2</v>
      </c>
      <c r="I2896" s="93"/>
      <c r="J2896" s="94"/>
      <c r="K2896" s="138"/>
    </row>
    <row r="2897" spans="1:11" x14ac:dyDescent="0.2">
      <c r="A2897" s="20" t="s">
        <v>355</v>
      </c>
      <c r="B2897" s="73">
        <v>992</v>
      </c>
      <c r="C2897" s="134">
        <v>2</v>
      </c>
      <c r="D2897" s="32">
        <v>5</v>
      </c>
      <c r="E2897" s="84"/>
      <c r="F2897" s="91"/>
      <c r="H2897" s="94"/>
      <c r="I2897" s="91"/>
      <c r="J2897" s="84"/>
      <c r="K2897" s="111"/>
    </row>
    <row r="2898" spans="1:11" x14ac:dyDescent="0.2">
      <c r="A2898" s="13" t="s">
        <v>3576</v>
      </c>
      <c r="B2898" s="74">
        <v>992</v>
      </c>
      <c r="C2898" s="133"/>
      <c r="D2898" s="37"/>
      <c r="E2898" s="87"/>
      <c r="F2898" s="93">
        <v>3</v>
      </c>
      <c r="G2898" s="8">
        <v>8</v>
      </c>
      <c r="H2898" s="94">
        <f t="shared" si="27"/>
        <v>2</v>
      </c>
      <c r="I2898" s="93"/>
      <c r="J2898" s="94"/>
      <c r="K2898" s="138"/>
    </row>
    <row r="2899" spans="1:11" x14ac:dyDescent="0.2">
      <c r="A2899" s="22" t="s">
        <v>356</v>
      </c>
      <c r="B2899" s="73">
        <v>8870</v>
      </c>
      <c r="C2899" s="134">
        <v>19</v>
      </c>
      <c r="D2899" s="36">
        <f>SUM(D2900:D2907)</f>
        <v>48</v>
      </c>
      <c r="E2899" s="88">
        <v>3</v>
      </c>
      <c r="F2899" s="91">
        <f>SUM(F2901:F2912)</f>
        <v>30</v>
      </c>
      <c r="G2899" s="24">
        <f>SUM(G2901:G2912)</f>
        <v>80</v>
      </c>
      <c r="H2899" s="94"/>
      <c r="I2899" s="99">
        <f>(C2899+F2899+1-F2902)*0.4</f>
        <v>19.600000000000001</v>
      </c>
      <c r="J2899" s="99">
        <f>(D2899+G2899+1-G2902)*0.4</f>
        <v>50.400000000000006</v>
      </c>
      <c r="K2899" s="115">
        <f>10*0.6</f>
        <v>6</v>
      </c>
    </row>
    <row r="2900" spans="1:11" x14ac:dyDescent="0.2">
      <c r="A2900" s="20" t="s">
        <v>357</v>
      </c>
      <c r="B2900" s="73">
        <v>3766</v>
      </c>
      <c r="C2900" s="134">
        <v>8</v>
      </c>
      <c r="D2900" s="32">
        <v>20</v>
      </c>
      <c r="E2900" s="84"/>
      <c r="F2900" s="91"/>
      <c r="H2900" s="94"/>
      <c r="I2900" s="91"/>
      <c r="J2900" s="84"/>
      <c r="K2900" s="111"/>
    </row>
    <row r="2901" spans="1:11" x14ac:dyDescent="0.2">
      <c r="A2901" s="13" t="s">
        <v>3374</v>
      </c>
      <c r="B2901" s="74">
        <v>893</v>
      </c>
      <c r="C2901" s="133"/>
      <c r="D2901" s="37"/>
      <c r="E2901" s="87"/>
      <c r="F2901" s="93">
        <v>3</v>
      </c>
      <c r="G2901" s="8">
        <v>8</v>
      </c>
      <c r="H2901" s="94">
        <f t="shared" si="27"/>
        <v>2</v>
      </c>
      <c r="I2901" s="93"/>
      <c r="J2901" s="94"/>
      <c r="K2901" s="138"/>
    </row>
    <row r="2902" spans="1:11" x14ac:dyDescent="0.2">
      <c r="A2902" s="13" t="s">
        <v>1927</v>
      </c>
      <c r="B2902" s="74">
        <v>190</v>
      </c>
      <c r="C2902" s="133"/>
      <c r="D2902" s="37"/>
      <c r="E2902" s="87"/>
      <c r="F2902" s="93">
        <v>1</v>
      </c>
      <c r="G2902" s="8">
        <v>3</v>
      </c>
      <c r="H2902" s="94">
        <f t="shared" si="27"/>
        <v>1</v>
      </c>
      <c r="I2902" s="93"/>
      <c r="J2902" s="94"/>
      <c r="K2902" s="138"/>
    </row>
    <row r="2903" spans="1:11" x14ac:dyDescent="0.2">
      <c r="A2903" s="13" t="s">
        <v>3577</v>
      </c>
      <c r="B2903" s="74">
        <v>1215</v>
      </c>
      <c r="C2903" s="133"/>
      <c r="D2903" s="37"/>
      <c r="E2903" s="87"/>
      <c r="F2903" s="93">
        <v>3</v>
      </c>
      <c r="G2903" s="8">
        <v>8</v>
      </c>
      <c r="H2903" s="94">
        <f t="shared" si="27"/>
        <v>2</v>
      </c>
      <c r="I2903" s="93"/>
      <c r="J2903" s="94"/>
      <c r="K2903" s="138"/>
    </row>
    <row r="2904" spans="1:11" x14ac:dyDescent="0.2">
      <c r="A2904" s="13" t="s">
        <v>3578</v>
      </c>
      <c r="B2904" s="74">
        <v>1468</v>
      </c>
      <c r="C2904" s="133"/>
      <c r="D2904" s="37"/>
      <c r="E2904" s="87"/>
      <c r="F2904" s="93">
        <v>3</v>
      </c>
      <c r="G2904" s="8">
        <v>8</v>
      </c>
      <c r="H2904" s="94">
        <f t="shared" si="27"/>
        <v>2</v>
      </c>
      <c r="I2904" s="93"/>
      <c r="J2904" s="94"/>
      <c r="K2904" s="138"/>
    </row>
    <row r="2905" spans="1:11" x14ac:dyDescent="0.2">
      <c r="A2905" s="20" t="s">
        <v>359</v>
      </c>
      <c r="B2905" s="73">
        <v>358</v>
      </c>
      <c r="C2905" s="134">
        <v>1</v>
      </c>
      <c r="D2905" s="32">
        <v>3</v>
      </c>
      <c r="E2905" s="84"/>
      <c r="F2905" s="91"/>
      <c r="H2905" s="94"/>
      <c r="I2905" s="91"/>
      <c r="J2905" s="84"/>
      <c r="K2905" s="111"/>
    </row>
    <row r="2906" spans="1:11" x14ac:dyDescent="0.2">
      <c r="A2906" s="13" t="s">
        <v>3579</v>
      </c>
      <c r="B2906" s="74">
        <v>358</v>
      </c>
      <c r="C2906" s="133"/>
      <c r="D2906" s="37"/>
      <c r="E2906" s="87"/>
      <c r="F2906" s="93">
        <v>3</v>
      </c>
      <c r="G2906" s="8">
        <v>8</v>
      </c>
      <c r="H2906" s="94">
        <f t="shared" si="27"/>
        <v>2</v>
      </c>
      <c r="I2906" s="93"/>
      <c r="J2906" s="94"/>
      <c r="K2906" s="138"/>
    </row>
    <row r="2907" spans="1:11" x14ac:dyDescent="0.2">
      <c r="A2907" s="20" t="s">
        <v>223</v>
      </c>
      <c r="B2907" s="73">
        <v>4746</v>
      </c>
      <c r="C2907" s="134">
        <v>10</v>
      </c>
      <c r="D2907" s="32">
        <v>25</v>
      </c>
      <c r="E2907" s="84"/>
      <c r="F2907" s="91"/>
      <c r="H2907" s="94"/>
      <c r="I2907" s="91"/>
      <c r="J2907" s="84"/>
      <c r="K2907" s="111"/>
    </row>
    <row r="2908" spans="1:11" x14ac:dyDescent="0.2">
      <c r="A2908" s="13" t="s">
        <v>3580</v>
      </c>
      <c r="B2908" s="74">
        <v>3202</v>
      </c>
      <c r="C2908" s="133"/>
      <c r="D2908" s="37"/>
      <c r="E2908" s="87"/>
      <c r="F2908" s="93">
        <v>5</v>
      </c>
      <c r="G2908" s="8">
        <v>13</v>
      </c>
      <c r="H2908" s="94">
        <f t="shared" si="27"/>
        <v>2</v>
      </c>
      <c r="I2908" s="93"/>
      <c r="J2908" s="94"/>
      <c r="K2908" s="138"/>
    </row>
    <row r="2909" spans="1:11" x14ac:dyDescent="0.2">
      <c r="A2909" s="13" t="s">
        <v>3581</v>
      </c>
      <c r="B2909" s="74">
        <v>535</v>
      </c>
      <c r="C2909" s="133"/>
      <c r="D2909" s="37"/>
      <c r="E2909" s="87"/>
      <c r="F2909" s="93">
        <v>3</v>
      </c>
      <c r="G2909" s="8">
        <v>8</v>
      </c>
      <c r="H2909" s="94">
        <f t="shared" si="27"/>
        <v>2</v>
      </c>
      <c r="I2909" s="93"/>
      <c r="J2909" s="94"/>
      <c r="K2909" s="138"/>
    </row>
    <row r="2910" spans="1:11" x14ac:dyDescent="0.2">
      <c r="A2910" s="13" t="s">
        <v>3582</v>
      </c>
      <c r="B2910" s="74">
        <v>338</v>
      </c>
      <c r="C2910" s="133"/>
      <c r="D2910" s="37"/>
      <c r="E2910" s="87"/>
      <c r="F2910" s="93">
        <v>3</v>
      </c>
      <c r="G2910" s="8">
        <v>8</v>
      </c>
      <c r="H2910" s="94">
        <f t="shared" si="27"/>
        <v>2</v>
      </c>
      <c r="I2910" s="93"/>
      <c r="J2910" s="94"/>
      <c r="K2910" s="138"/>
    </row>
    <row r="2911" spans="1:11" x14ac:dyDescent="0.2">
      <c r="A2911" s="13" t="s">
        <v>3583</v>
      </c>
      <c r="B2911" s="74">
        <v>216</v>
      </c>
      <c r="C2911" s="133"/>
      <c r="D2911" s="37"/>
      <c r="E2911" s="87"/>
      <c r="F2911" s="93">
        <v>3</v>
      </c>
      <c r="G2911" s="8">
        <v>8</v>
      </c>
      <c r="H2911" s="94">
        <f t="shared" si="27"/>
        <v>2</v>
      </c>
      <c r="I2911" s="93"/>
      <c r="J2911" s="94"/>
      <c r="K2911" s="138"/>
    </row>
    <row r="2912" spans="1:11" x14ac:dyDescent="0.2">
      <c r="A2912" s="13" t="s">
        <v>3194</v>
      </c>
      <c r="B2912" s="74">
        <v>455</v>
      </c>
      <c r="C2912" s="133"/>
      <c r="D2912" s="37"/>
      <c r="E2912" s="87"/>
      <c r="F2912" s="93">
        <v>3</v>
      </c>
      <c r="G2912" s="8">
        <v>8</v>
      </c>
      <c r="H2912" s="94">
        <f t="shared" si="27"/>
        <v>2</v>
      </c>
      <c r="I2912" s="93"/>
      <c r="J2912" s="94"/>
      <c r="K2912" s="138"/>
    </row>
    <row r="2913" spans="1:11" x14ac:dyDescent="0.2">
      <c r="A2913" s="11" t="s">
        <v>360</v>
      </c>
      <c r="B2913" s="72">
        <v>13458</v>
      </c>
      <c r="C2913" s="135"/>
      <c r="D2913" s="37"/>
      <c r="E2913" s="87"/>
      <c r="F2913" s="92"/>
      <c r="H2913" s="94"/>
      <c r="I2913" s="92"/>
      <c r="J2913" s="82"/>
      <c r="K2913" s="137"/>
    </row>
    <row r="2914" spans="1:11" x14ac:dyDescent="0.2">
      <c r="A2914" s="22" t="s">
        <v>361</v>
      </c>
      <c r="B2914" s="73">
        <v>3138</v>
      </c>
      <c r="C2914" s="134">
        <v>15</v>
      </c>
      <c r="D2914" s="32">
        <v>38</v>
      </c>
      <c r="E2914" s="84">
        <v>3</v>
      </c>
      <c r="F2914" s="91"/>
      <c r="H2914" s="94"/>
      <c r="I2914" s="99">
        <f>(C2914+F2914+1)*0.4</f>
        <v>6.4</v>
      </c>
      <c r="J2914" s="100">
        <f>(D2914+G2914+1)*0.4</f>
        <v>15.600000000000001</v>
      </c>
      <c r="K2914" s="115"/>
    </row>
    <row r="2915" spans="1:11" x14ac:dyDescent="0.2">
      <c r="A2915" s="20" t="s">
        <v>6149</v>
      </c>
      <c r="B2915" s="73">
        <v>3138</v>
      </c>
      <c r="C2915" s="134">
        <v>15</v>
      </c>
      <c r="D2915" s="37"/>
      <c r="E2915" s="87"/>
      <c r="F2915" s="91"/>
      <c r="H2915" s="94"/>
      <c r="I2915" s="91"/>
      <c r="J2915" s="84"/>
      <c r="K2915" s="111"/>
    </row>
    <row r="2916" spans="1:11" x14ac:dyDescent="0.2">
      <c r="A2916" s="22" t="s">
        <v>362</v>
      </c>
      <c r="B2916" s="73">
        <v>5802</v>
      </c>
      <c r="C2916" s="134">
        <v>19</v>
      </c>
      <c r="D2916" s="32">
        <v>48</v>
      </c>
      <c r="E2916" s="84">
        <v>3</v>
      </c>
      <c r="F2916" s="91"/>
      <c r="H2916" s="94"/>
      <c r="I2916" s="99">
        <f>(C2916+F2916+1)*0.4</f>
        <v>8</v>
      </c>
      <c r="J2916" s="100">
        <f>(D2916+G2916+1)*0.4</f>
        <v>19.600000000000001</v>
      </c>
      <c r="K2916" s="115"/>
    </row>
    <row r="2917" spans="1:11" x14ac:dyDescent="0.2">
      <c r="A2917" s="20" t="s">
        <v>6150</v>
      </c>
      <c r="B2917" s="73">
        <v>5802</v>
      </c>
      <c r="C2917" s="134">
        <v>19</v>
      </c>
      <c r="D2917" s="37"/>
      <c r="E2917" s="87"/>
      <c r="F2917" s="91"/>
      <c r="H2917" s="94"/>
      <c r="I2917" s="91"/>
      <c r="J2917" s="84"/>
      <c r="K2917" s="111"/>
    </row>
    <row r="2918" spans="1:11" x14ac:dyDescent="0.2">
      <c r="A2918" s="22" t="s">
        <v>363</v>
      </c>
      <c r="B2918" s="73">
        <v>4518</v>
      </c>
      <c r="C2918" s="134">
        <v>15</v>
      </c>
      <c r="D2918" s="32">
        <v>38</v>
      </c>
      <c r="E2918" s="84">
        <v>3</v>
      </c>
      <c r="F2918" s="91">
        <f>SUM(F2920:F2922)</f>
        <v>11</v>
      </c>
      <c r="G2918" s="24">
        <f>SUM(G2920:G2922)</f>
        <v>29</v>
      </c>
      <c r="H2918" s="94"/>
      <c r="I2918" s="99">
        <f>(C2918+F2918+1)*0.4</f>
        <v>10.8</v>
      </c>
      <c r="J2918" s="100">
        <f>(D2918+G2918+1)*0.4</f>
        <v>27.200000000000003</v>
      </c>
      <c r="K2918" s="115">
        <f>3*0.6</f>
        <v>1.7999999999999998</v>
      </c>
    </row>
    <row r="2919" spans="1:11" x14ac:dyDescent="0.2">
      <c r="A2919" s="20" t="s">
        <v>6148</v>
      </c>
      <c r="B2919" s="73">
        <v>4518</v>
      </c>
      <c r="C2919" s="134">
        <v>15</v>
      </c>
      <c r="D2919" s="37"/>
      <c r="E2919" s="87"/>
      <c r="F2919" s="91"/>
      <c r="H2919" s="94"/>
      <c r="I2919" s="91"/>
      <c r="J2919" s="84"/>
      <c r="K2919" s="111"/>
    </row>
    <row r="2920" spans="1:11" x14ac:dyDescent="0.2">
      <c r="A2920" s="13" t="s">
        <v>3584</v>
      </c>
      <c r="B2920" s="74">
        <v>970</v>
      </c>
      <c r="C2920" s="133"/>
      <c r="D2920" s="37"/>
      <c r="E2920" s="87"/>
      <c r="F2920" s="93">
        <v>3</v>
      </c>
      <c r="G2920" s="8">
        <v>8</v>
      </c>
      <c r="H2920" s="94">
        <f t="shared" si="27"/>
        <v>2</v>
      </c>
      <c r="I2920" s="93"/>
      <c r="J2920" s="94"/>
      <c r="K2920" s="138"/>
    </row>
    <row r="2921" spans="1:11" x14ac:dyDescent="0.2">
      <c r="A2921" s="13" t="s">
        <v>3585</v>
      </c>
      <c r="B2921" s="74">
        <v>3089</v>
      </c>
      <c r="C2921" s="133"/>
      <c r="D2921" s="37"/>
      <c r="E2921" s="87"/>
      <c r="F2921" s="93">
        <v>5</v>
      </c>
      <c r="G2921" s="8">
        <v>13</v>
      </c>
      <c r="H2921" s="94">
        <f t="shared" si="27"/>
        <v>2</v>
      </c>
      <c r="I2921" s="93"/>
      <c r="J2921" s="94"/>
      <c r="K2921" s="138"/>
    </row>
    <row r="2922" spans="1:11" x14ac:dyDescent="0.2">
      <c r="A2922" s="13" t="s">
        <v>3586</v>
      </c>
      <c r="B2922" s="74">
        <v>459</v>
      </c>
      <c r="C2922" s="133"/>
      <c r="D2922" s="37"/>
      <c r="E2922" s="87"/>
      <c r="F2922" s="93">
        <v>3</v>
      </c>
      <c r="G2922" s="8">
        <v>8</v>
      </c>
      <c r="H2922" s="94">
        <f t="shared" si="27"/>
        <v>2</v>
      </c>
      <c r="I2922" s="93"/>
      <c r="J2922" s="94"/>
      <c r="K2922" s="138"/>
    </row>
    <row r="2923" spans="1:11" x14ac:dyDescent="0.2">
      <c r="A2923" s="11" t="s">
        <v>698</v>
      </c>
      <c r="B2923" s="72">
        <v>122081</v>
      </c>
      <c r="C2923" s="135"/>
      <c r="D2923" s="37"/>
      <c r="E2923" s="87"/>
      <c r="F2923" s="92"/>
      <c r="H2923" s="94"/>
      <c r="I2923" s="92"/>
      <c r="J2923" s="82"/>
      <c r="K2923" s="137"/>
    </row>
    <row r="2924" spans="1:11" x14ac:dyDescent="0.2">
      <c r="A2924" s="22" t="s">
        <v>5</v>
      </c>
      <c r="B2924" s="73">
        <v>19274</v>
      </c>
      <c r="C2924" s="134">
        <v>29</v>
      </c>
      <c r="D2924" s="36">
        <f>SUM(D2925:D2978)</f>
        <v>75</v>
      </c>
      <c r="E2924" s="88">
        <v>4</v>
      </c>
      <c r="F2924" s="91">
        <f>SUM(F2926:F2987)</f>
        <v>84</v>
      </c>
      <c r="G2924" s="24">
        <f>SUM(G2926:G2987)</f>
        <v>242</v>
      </c>
      <c r="H2924" s="94"/>
      <c r="I2924" s="99">
        <f>(C2924+F2935+F2936+F2939+F2940+F2942+F2943+F2947+F2959+F2961+F2980+F2981+F2982+F2985+F2986+1)*0.4</f>
        <v>29.6</v>
      </c>
      <c r="J2924" s="99">
        <f>(D2924+G2935+G2936+G2939+G2940+G2942+G2943+G2947+G2959+G2961+G2980+G2981+G2982+G2985+G2986+1)*0.4</f>
        <v>77.2</v>
      </c>
      <c r="K2924" s="115">
        <f>54*0.6</f>
        <v>32.4</v>
      </c>
    </row>
    <row r="2925" spans="1:11" x14ac:dyDescent="0.2">
      <c r="A2925" s="20" t="s">
        <v>699</v>
      </c>
      <c r="B2925" s="73">
        <v>218</v>
      </c>
      <c r="C2925" s="134">
        <v>1</v>
      </c>
      <c r="D2925" s="32">
        <v>3</v>
      </c>
      <c r="E2925" s="84"/>
      <c r="F2925" s="91"/>
      <c r="H2925" s="94"/>
      <c r="I2925" s="91"/>
      <c r="J2925" s="84"/>
      <c r="K2925" s="111"/>
    </row>
    <row r="2926" spans="1:11" x14ac:dyDescent="0.2">
      <c r="A2926" s="13" t="s">
        <v>1630</v>
      </c>
      <c r="B2926" s="74">
        <v>30</v>
      </c>
      <c r="C2926" s="134"/>
      <c r="D2926" s="37"/>
      <c r="E2926" s="87"/>
      <c r="F2926" s="93">
        <v>1</v>
      </c>
      <c r="G2926" s="8">
        <v>3</v>
      </c>
      <c r="H2926" s="94">
        <f t="shared" ref="H2926:H2987" si="28">IF(F2926=1,1,2)</f>
        <v>1</v>
      </c>
      <c r="I2926" s="91"/>
      <c r="J2926" s="84"/>
      <c r="K2926" s="111"/>
    </row>
    <row r="2927" spans="1:11" x14ac:dyDescent="0.2">
      <c r="A2927" s="13" t="s">
        <v>2688</v>
      </c>
      <c r="B2927" s="74">
        <v>10</v>
      </c>
      <c r="C2927" s="134"/>
      <c r="D2927" s="37"/>
      <c r="E2927" s="87"/>
      <c r="F2927" s="93">
        <v>1</v>
      </c>
      <c r="G2927" s="8">
        <v>3</v>
      </c>
      <c r="H2927" s="94">
        <f t="shared" si="28"/>
        <v>1</v>
      </c>
      <c r="I2927" s="91"/>
      <c r="J2927" s="84"/>
      <c r="K2927" s="111"/>
    </row>
    <row r="2928" spans="1:11" x14ac:dyDescent="0.2">
      <c r="A2928" s="13" t="s">
        <v>3587</v>
      </c>
      <c r="B2928" s="74">
        <v>55</v>
      </c>
      <c r="C2928" s="133"/>
      <c r="D2928" s="37"/>
      <c r="E2928" s="87"/>
      <c r="F2928" s="93">
        <v>1</v>
      </c>
      <c r="G2928" s="8">
        <v>3</v>
      </c>
      <c r="H2928" s="94">
        <f t="shared" si="28"/>
        <v>1</v>
      </c>
      <c r="I2928" s="93"/>
      <c r="J2928" s="94"/>
      <c r="K2928" s="138"/>
    </row>
    <row r="2929" spans="1:11" x14ac:dyDescent="0.2">
      <c r="A2929" s="13" t="s">
        <v>1656</v>
      </c>
      <c r="B2929" s="74">
        <v>42</v>
      </c>
      <c r="C2929" s="133"/>
      <c r="D2929" s="37"/>
      <c r="E2929" s="87"/>
      <c r="F2929" s="93">
        <v>1</v>
      </c>
      <c r="G2929" s="8">
        <v>3</v>
      </c>
      <c r="H2929" s="94">
        <f t="shared" si="28"/>
        <v>1</v>
      </c>
      <c r="I2929" s="93"/>
      <c r="J2929" s="94"/>
      <c r="K2929" s="138"/>
    </row>
    <row r="2930" spans="1:11" x14ac:dyDescent="0.2">
      <c r="A2930" s="13" t="s">
        <v>2291</v>
      </c>
      <c r="B2930" s="74">
        <v>62</v>
      </c>
      <c r="C2930" s="133"/>
      <c r="D2930" s="37"/>
      <c r="E2930" s="87"/>
      <c r="F2930" s="93">
        <v>1</v>
      </c>
      <c r="G2930" s="8">
        <v>3</v>
      </c>
      <c r="H2930" s="94">
        <f t="shared" si="28"/>
        <v>1</v>
      </c>
      <c r="I2930" s="93"/>
      <c r="J2930" s="94"/>
      <c r="K2930" s="138"/>
    </row>
    <row r="2931" spans="1:11" x14ac:dyDescent="0.2">
      <c r="A2931" s="13" t="s">
        <v>3588</v>
      </c>
      <c r="B2931" s="74">
        <v>3</v>
      </c>
      <c r="C2931" s="134"/>
      <c r="D2931" s="37"/>
      <c r="E2931" s="87"/>
      <c r="F2931" s="93">
        <v>1</v>
      </c>
      <c r="G2931" s="8">
        <v>3</v>
      </c>
      <c r="H2931" s="94">
        <f t="shared" si="28"/>
        <v>1</v>
      </c>
      <c r="I2931" s="91"/>
      <c r="J2931" s="84"/>
      <c r="K2931" s="111"/>
    </row>
    <row r="2932" spans="1:11" x14ac:dyDescent="0.2">
      <c r="A2932" s="59" t="s">
        <v>3589</v>
      </c>
      <c r="B2932" s="141">
        <v>0</v>
      </c>
      <c r="C2932" s="133"/>
      <c r="D2932" s="66"/>
      <c r="E2932" s="96"/>
      <c r="F2932" s="148" t="b">
        <f>IF(B2932&gt;50000,"15",IF(B2932&gt;10000,"11",IF(B2932&gt;2000,"5",IF(B2932&gt;200,"3",IF(B2932&gt;0,"1")))))</f>
        <v>0</v>
      </c>
      <c r="H2932" s="94"/>
      <c r="I2932" s="93"/>
      <c r="J2932" s="94"/>
      <c r="K2932" s="138"/>
    </row>
    <row r="2933" spans="1:11" x14ac:dyDescent="0.2">
      <c r="A2933" s="13" t="s">
        <v>3590</v>
      </c>
      <c r="B2933" s="74">
        <v>16</v>
      </c>
      <c r="C2933" s="133"/>
      <c r="D2933" s="37"/>
      <c r="E2933" s="87"/>
      <c r="F2933" s="93">
        <v>1</v>
      </c>
      <c r="G2933" s="8">
        <v>3</v>
      </c>
      <c r="H2933" s="94">
        <f t="shared" si="28"/>
        <v>1</v>
      </c>
      <c r="I2933" s="93"/>
      <c r="J2933" s="94"/>
      <c r="K2933" s="138"/>
    </row>
    <row r="2934" spans="1:11" x14ac:dyDescent="0.2">
      <c r="A2934" s="20" t="s">
        <v>366</v>
      </c>
      <c r="B2934" s="73">
        <v>1880</v>
      </c>
      <c r="C2934" s="134">
        <v>3</v>
      </c>
      <c r="D2934" s="32">
        <v>8</v>
      </c>
      <c r="E2934" s="84"/>
      <c r="F2934" s="91"/>
      <c r="H2934" s="94"/>
      <c r="I2934" s="91"/>
      <c r="J2934" s="84"/>
      <c r="K2934" s="111"/>
    </row>
    <row r="2935" spans="1:11" x14ac:dyDescent="0.2">
      <c r="A2935" s="13" t="s">
        <v>1585</v>
      </c>
      <c r="B2935" s="74">
        <v>1217</v>
      </c>
      <c r="C2935" s="133"/>
      <c r="D2935" s="37"/>
      <c r="E2935" s="87"/>
      <c r="F2935" s="93">
        <v>3</v>
      </c>
      <c r="G2935" s="8">
        <v>8</v>
      </c>
      <c r="H2935" s="94">
        <f t="shared" si="28"/>
        <v>2</v>
      </c>
      <c r="I2935" s="93"/>
      <c r="J2935" s="94"/>
      <c r="K2935" s="138"/>
    </row>
    <row r="2936" spans="1:11" x14ac:dyDescent="0.2">
      <c r="A2936" s="13" t="s">
        <v>3591</v>
      </c>
      <c r="B2936" s="74">
        <v>513</v>
      </c>
      <c r="C2936" s="133"/>
      <c r="D2936" s="37"/>
      <c r="E2936" s="87"/>
      <c r="F2936" s="93">
        <v>3</v>
      </c>
      <c r="G2936" s="8">
        <v>8</v>
      </c>
      <c r="H2936" s="94">
        <f t="shared" si="28"/>
        <v>2</v>
      </c>
      <c r="I2936" s="93"/>
      <c r="J2936" s="94"/>
      <c r="K2936" s="138"/>
    </row>
    <row r="2937" spans="1:11" x14ac:dyDescent="0.2">
      <c r="A2937" s="13" t="s">
        <v>2674</v>
      </c>
      <c r="B2937" s="74">
        <v>150</v>
      </c>
      <c r="C2937" s="133"/>
      <c r="D2937" s="37"/>
      <c r="E2937" s="87"/>
      <c r="F2937" s="93">
        <v>1</v>
      </c>
      <c r="G2937" s="8">
        <v>3</v>
      </c>
      <c r="H2937" s="94">
        <f t="shared" si="28"/>
        <v>1</v>
      </c>
      <c r="I2937" s="93"/>
      <c r="J2937" s="94"/>
      <c r="K2937" s="138"/>
    </row>
    <row r="2938" spans="1:11" x14ac:dyDescent="0.2">
      <c r="A2938" s="20" t="s">
        <v>700</v>
      </c>
      <c r="B2938" s="73">
        <v>11492</v>
      </c>
      <c r="C2938" s="134">
        <v>16</v>
      </c>
      <c r="D2938" s="32">
        <v>40</v>
      </c>
      <c r="E2938" s="84"/>
      <c r="F2938" s="91"/>
      <c r="H2938" s="94"/>
      <c r="I2938" s="91"/>
      <c r="J2938" s="84"/>
      <c r="K2938" s="111"/>
    </row>
    <row r="2939" spans="1:11" x14ac:dyDescent="0.2">
      <c r="A2939" s="13" t="s">
        <v>3592</v>
      </c>
      <c r="B2939" s="74">
        <v>8573</v>
      </c>
      <c r="C2939" s="133"/>
      <c r="D2939" s="37"/>
      <c r="E2939" s="87"/>
      <c r="F2939" s="93">
        <v>5</v>
      </c>
      <c r="G2939" s="8">
        <v>13</v>
      </c>
      <c r="H2939" s="94">
        <f t="shared" si="28"/>
        <v>2</v>
      </c>
      <c r="I2939" s="93"/>
      <c r="J2939" s="94"/>
      <c r="K2939" s="138"/>
    </row>
    <row r="2940" spans="1:11" x14ac:dyDescent="0.2">
      <c r="A2940" s="13" t="s">
        <v>3593</v>
      </c>
      <c r="B2940" s="74">
        <v>377</v>
      </c>
      <c r="C2940" s="133"/>
      <c r="D2940" s="37"/>
      <c r="E2940" s="87"/>
      <c r="F2940" s="93">
        <v>3</v>
      </c>
      <c r="G2940" s="8">
        <v>8</v>
      </c>
      <c r="H2940" s="94">
        <f t="shared" si="28"/>
        <v>2</v>
      </c>
      <c r="I2940" s="93"/>
      <c r="J2940" s="94"/>
      <c r="K2940" s="138"/>
    </row>
    <row r="2941" spans="1:11" x14ac:dyDescent="0.2">
      <c r="A2941" s="13" t="s">
        <v>3594</v>
      </c>
      <c r="B2941" s="74">
        <v>169</v>
      </c>
      <c r="C2941" s="133"/>
      <c r="D2941" s="37"/>
      <c r="E2941" s="87"/>
      <c r="F2941" s="93">
        <v>1</v>
      </c>
      <c r="G2941" s="8">
        <v>3</v>
      </c>
      <c r="H2941" s="94">
        <f t="shared" si="28"/>
        <v>1</v>
      </c>
      <c r="I2941" s="93"/>
      <c r="J2941" s="94"/>
      <c r="K2941" s="138"/>
    </row>
    <row r="2942" spans="1:11" x14ac:dyDescent="0.2">
      <c r="A2942" s="13" t="s">
        <v>3595</v>
      </c>
      <c r="B2942" s="74">
        <v>648</v>
      </c>
      <c r="C2942" s="133"/>
      <c r="D2942" s="37"/>
      <c r="E2942" s="87"/>
      <c r="F2942" s="93">
        <v>3</v>
      </c>
      <c r="G2942" s="8">
        <v>8</v>
      </c>
      <c r="H2942" s="94">
        <f t="shared" si="28"/>
        <v>2</v>
      </c>
      <c r="I2942" s="93"/>
      <c r="J2942" s="94"/>
      <c r="K2942" s="138"/>
    </row>
    <row r="2943" spans="1:11" x14ac:dyDescent="0.2">
      <c r="A2943" s="13" t="s">
        <v>3596</v>
      </c>
      <c r="B2943" s="74">
        <v>1023</v>
      </c>
      <c r="C2943" s="133"/>
      <c r="D2943" s="37"/>
      <c r="E2943" s="87"/>
      <c r="F2943" s="93">
        <v>3</v>
      </c>
      <c r="G2943" s="8">
        <v>8</v>
      </c>
      <c r="H2943" s="94">
        <f t="shared" si="28"/>
        <v>2</v>
      </c>
      <c r="I2943" s="93"/>
      <c r="J2943" s="94"/>
      <c r="K2943" s="138"/>
    </row>
    <row r="2944" spans="1:11" x14ac:dyDescent="0.2">
      <c r="A2944" s="13" t="s">
        <v>2268</v>
      </c>
      <c r="B2944" s="74">
        <v>164</v>
      </c>
      <c r="C2944" s="133"/>
      <c r="D2944" s="37"/>
      <c r="E2944" s="87"/>
      <c r="F2944" s="93">
        <v>1</v>
      </c>
      <c r="G2944" s="8">
        <v>3</v>
      </c>
      <c r="H2944" s="94">
        <f t="shared" si="28"/>
        <v>1</v>
      </c>
      <c r="I2944" s="93"/>
      <c r="J2944" s="94"/>
      <c r="K2944" s="138"/>
    </row>
    <row r="2945" spans="1:11" x14ac:dyDescent="0.2">
      <c r="A2945" s="13" t="s">
        <v>3597</v>
      </c>
      <c r="B2945" s="74">
        <v>137</v>
      </c>
      <c r="C2945" s="133"/>
      <c r="D2945" s="37"/>
      <c r="E2945" s="87"/>
      <c r="F2945" s="93">
        <v>1</v>
      </c>
      <c r="G2945" s="8">
        <v>3</v>
      </c>
      <c r="H2945" s="94">
        <f t="shared" si="28"/>
        <v>1</v>
      </c>
      <c r="I2945" s="93"/>
      <c r="J2945" s="94"/>
      <c r="K2945" s="138"/>
    </row>
    <row r="2946" spans="1:11" x14ac:dyDescent="0.2">
      <c r="A2946" s="13" t="s">
        <v>3598</v>
      </c>
      <c r="B2946" s="74">
        <v>66</v>
      </c>
      <c r="C2946" s="86"/>
      <c r="D2946" s="37"/>
      <c r="E2946" s="87"/>
      <c r="F2946" s="93">
        <v>1</v>
      </c>
      <c r="G2946" s="8">
        <v>3</v>
      </c>
      <c r="H2946" s="94">
        <f t="shared" si="28"/>
        <v>1</v>
      </c>
      <c r="I2946" s="93"/>
      <c r="J2946" s="94"/>
      <c r="K2946" s="138"/>
    </row>
    <row r="2947" spans="1:11" x14ac:dyDescent="0.2">
      <c r="A2947" s="13" t="s">
        <v>2106</v>
      </c>
      <c r="B2947" s="74">
        <v>335</v>
      </c>
      <c r="C2947" s="133"/>
      <c r="D2947" s="37"/>
      <c r="E2947" s="87"/>
      <c r="F2947" s="93">
        <v>3</v>
      </c>
      <c r="G2947" s="8">
        <v>8</v>
      </c>
      <c r="H2947" s="94">
        <f t="shared" si="28"/>
        <v>2</v>
      </c>
      <c r="I2947" s="93"/>
      <c r="J2947" s="94"/>
      <c r="K2947" s="138"/>
    </row>
    <row r="2948" spans="1:11" x14ac:dyDescent="0.2">
      <c r="A2948" s="20" t="s">
        <v>408</v>
      </c>
      <c r="B2948" s="73">
        <v>652</v>
      </c>
      <c r="C2948" s="134">
        <v>1</v>
      </c>
      <c r="D2948" s="32">
        <v>3</v>
      </c>
      <c r="E2948" s="84"/>
      <c r="F2948" s="91"/>
      <c r="H2948" s="94"/>
      <c r="I2948" s="91"/>
      <c r="J2948" s="84"/>
      <c r="K2948" s="111"/>
    </row>
    <row r="2949" spans="1:11" x14ac:dyDescent="0.2">
      <c r="A2949" s="13" t="s">
        <v>3199</v>
      </c>
      <c r="B2949" s="74">
        <v>59</v>
      </c>
      <c r="C2949" s="133"/>
      <c r="D2949" s="37"/>
      <c r="E2949" s="87"/>
      <c r="F2949" s="93">
        <v>1</v>
      </c>
      <c r="G2949" s="8">
        <v>3</v>
      </c>
      <c r="H2949" s="94">
        <f t="shared" si="28"/>
        <v>1</v>
      </c>
      <c r="I2949" s="93"/>
      <c r="J2949" s="94"/>
      <c r="K2949" s="138"/>
    </row>
    <row r="2950" spans="1:11" x14ac:dyDescent="0.2">
      <c r="A2950" s="13" t="s">
        <v>3024</v>
      </c>
      <c r="B2950" s="74">
        <v>70</v>
      </c>
      <c r="C2950" s="133"/>
      <c r="D2950" s="37"/>
      <c r="E2950" s="87"/>
      <c r="F2950" s="93">
        <v>1</v>
      </c>
      <c r="G2950" s="8">
        <v>3</v>
      </c>
      <c r="H2950" s="94">
        <f t="shared" si="28"/>
        <v>1</v>
      </c>
      <c r="I2950" s="93"/>
      <c r="J2950" s="94"/>
      <c r="K2950" s="138"/>
    </row>
    <row r="2951" spans="1:11" x14ac:dyDescent="0.2">
      <c r="A2951" s="57" t="s">
        <v>3599</v>
      </c>
      <c r="B2951" s="131">
        <v>176</v>
      </c>
      <c r="C2951" s="133"/>
      <c r="D2951" s="37"/>
      <c r="E2951" s="87"/>
      <c r="F2951" s="93">
        <v>1</v>
      </c>
      <c r="G2951" s="8">
        <v>3</v>
      </c>
      <c r="H2951" s="94">
        <f t="shared" si="28"/>
        <v>1</v>
      </c>
      <c r="I2951" s="93"/>
      <c r="J2951" s="94"/>
      <c r="K2951" s="138"/>
    </row>
    <row r="2952" spans="1:11" x14ac:dyDescent="0.2">
      <c r="A2952" s="13" t="s">
        <v>3600</v>
      </c>
      <c r="B2952" s="74">
        <v>169</v>
      </c>
      <c r="C2952" s="133"/>
      <c r="D2952" s="37"/>
      <c r="E2952" s="87"/>
      <c r="F2952" s="93">
        <v>1</v>
      </c>
      <c r="G2952" s="8">
        <v>3</v>
      </c>
      <c r="H2952" s="94">
        <f t="shared" si="28"/>
        <v>1</v>
      </c>
      <c r="I2952" s="93"/>
      <c r="J2952" s="94"/>
      <c r="K2952" s="138"/>
    </row>
    <row r="2953" spans="1:11" x14ac:dyDescent="0.2">
      <c r="A2953" s="13" t="s">
        <v>2010</v>
      </c>
      <c r="B2953" s="74">
        <v>145</v>
      </c>
      <c r="C2953" s="133"/>
      <c r="D2953" s="37"/>
      <c r="E2953" s="87"/>
      <c r="F2953" s="93">
        <v>1</v>
      </c>
      <c r="G2953" s="8">
        <v>3</v>
      </c>
      <c r="H2953" s="94">
        <f t="shared" si="28"/>
        <v>1</v>
      </c>
      <c r="I2953" s="93"/>
      <c r="J2953" s="94"/>
      <c r="K2953" s="138"/>
    </row>
    <row r="2954" spans="1:11" x14ac:dyDescent="0.2">
      <c r="A2954" s="13" t="s">
        <v>3601</v>
      </c>
      <c r="B2954" s="74">
        <v>33</v>
      </c>
      <c r="C2954" s="133"/>
      <c r="D2954" s="37"/>
      <c r="E2954" s="87"/>
      <c r="F2954" s="93">
        <v>1</v>
      </c>
      <c r="G2954" s="8">
        <v>3</v>
      </c>
      <c r="H2954" s="94">
        <f t="shared" si="28"/>
        <v>1</v>
      </c>
      <c r="I2954" s="93"/>
      <c r="J2954" s="94"/>
      <c r="K2954" s="138"/>
    </row>
    <row r="2955" spans="1:11" x14ac:dyDescent="0.2">
      <c r="A2955" s="20" t="s">
        <v>409</v>
      </c>
      <c r="B2955" s="73">
        <v>1197</v>
      </c>
      <c r="C2955" s="134">
        <v>2</v>
      </c>
      <c r="D2955" s="32">
        <v>5</v>
      </c>
      <c r="E2955" s="84"/>
      <c r="F2955" s="91"/>
      <c r="H2955" s="94"/>
      <c r="I2955" s="91"/>
      <c r="J2955" s="84"/>
      <c r="K2955" s="111"/>
    </row>
    <row r="2956" spans="1:11" x14ac:dyDescent="0.2">
      <c r="A2956" s="13" t="s">
        <v>3602</v>
      </c>
      <c r="B2956" s="74">
        <v>71</v>
      </c>
      <c r="C2956" s="133"/>
      <c r="D2956" s="37"/>
      <c r="E2956" s="87"/>
      <c r="F2956" s="93">
        <v>1</v>
      </c>
      <c r="G2956" s="8">
        <v>3</v>
      </c>
      <c r="H2956" s="94">
        <f t="shared" si="28"/>
        <v>1</v>
      </c>
      <c r="I2956" s="93"/>
      <c r="J2956" s="94"/>
      <c r="K2956" s="138"/>
    </row>
    <row r="2957" spans="1:11" x14ac:dyDescent="0.2">
      <c r="A2957" s="13" t="s">
        <v>3603</v>
      </c>
      <c r="B2957" s="74">
        <v>156</v>
      </c>
      <c r="C2957" s="133"/>
      <c r="D2957" s="37"/>
      <c r="E2957" s="87"/>
      <c r="F2957" s="93">
        <v>1</v>
      </c>
      <c r="G2957" s="8">
        <v>3</v>
      </c>
      <c r="H2957" s="94">
        <f t="shared" si="28"/>
        <v>1</v>
      </c>
      <c r="I2957" s="93"/>
      <c r="J2957" s="94"/>
      <c r="K2957" s="138"/>
    </row>
    <row r="2958" spans="1:11" x14ac:dyDescent="0.2">
      <c r="A2958" s="13" t="s">
        <v>3604</v>
      </c>
      <c r="B2958" s="74">
        <v>83</v>
      </c>
      <c r="C2958" s="133"/>
      <c r="D2958" s="37"/>
      <c r="E2958" s="87"/>
      <c r="F2958" s="93">
        <v>1</v>
      </c>
      <c r="G2958" s="8">
        <v>3</v>
      </c>
      <c r="H2958" s="94">
        <f t="shared" si="28"/>
        <v>1</v>
      </c>
      <c r="I2958" s="93"/>
      <c r="J2958" s="94"/>
      <c r="K2958" s="138"/>
    </row>
    <row r="2959" spans="1:11" x14ac:dyDescent="0.2">
      <c r="A2959" s="13" t="s">
        <v>3605</v>
      </c>
      <c r="B2959" s="74">
        <v>328</v>
      </c>
      <c r="C2959" s="133"/>
      <c r="D2959" s="37"/>
      <c r="E2959" s="87"/>
      <c r="F2959" s="93">
        <v>3</v>
      </c>
      <c r="G2959" s="8">
        <v>8</v>
      </c>
      <c r="H2959" s="94">
        <f t="shared" si="28"/>
        <v>2</v>
      </c>
      <c r="I2959" s="93"/>
      <c r="J2959" s="94"/>
      <c r="K2959" s="138"/>
    </row>
    <row r="2960" spans="1:11" x14ac:dyDescent="0.2">
      <c r="A2960" s="13" t="s">
        <v>1845</v>
      </c>
      <c r="B2960" s="74">
        <v>77</v>
      </c>
      <c r="C2960" s="133"/>
      <c r="D2960" s="37"/>
      <c r="E2960" s="87"/>
      <c r="F2960" s="93">
        <v>1</v>
      </c>
      <c r="G2960" s="8">
        <v>3</v>
      </c>
      <c r="H2960" s="94">
        <f t="shared" si="28"/>
        <v>1</v>
      </c>
      <c r="I2960" s="93"/>
      <c r="J2960" s="94"/>
      <c r="K2960" s="138"/>
    </row>
    <row r="2961" spans="1:11" x14ac:dyDescent="0.2">
      <c r="A2961" s="13" t="s">
        <v>3606</v>
      </c>
      <c r="B2961" s="74">
        <v>482</v>
      </c>
      <c r="C2961" s="133"/>
      <c r="D2961" s="37"/>
      <c r="E2961" s="87"/>
      <c r="F2961" s="93">
        <v>3</v>
      </c>
      <c r="G2961" s="8">
        <v>8</v>
      </c>
      <c r="H2961" s="94">
        <f t="shared" si="28"/>
        <v>2</v>
      </c>
      <c r="I2961" s="93"/>
      <c r="J2961" s="94"/>
      <c r="K2961" s="138"/>
    </row>
    <row r="2962" spans="1:11" x14ac:dyDescent="0.2">
      <c r="A2962" s="20" t="s">
        <v>410</v>
      </c>
      <c r="B2962" s="73">
        <v>612</v>
      </c>
      <c r="C2962" s="134">
        <v>1</v>
      </c>
      <c r="D2962" s="32">
        <v>3</v>
      </c>
      <c r="E2962" s="84"/>
      <c r="F2962" s="91"/>
      <c r="H2962" s="94"/>
      <c r="I2962" s="91"/>
      <c r="J2962" s="84"/>
      <c r="K2962" s="111"/>
    </row>
    <row r="2963" spans="1:11" x14ac:dyDescent="0.2">
      <c r="A2963" s="13" t="s">
        <v>3607</v>
      </c>
      <c r="B2963" s="74">
        <v>104</v>
      </c>
      <c r="C2963" s="133"/>
      <c r="D2963" s="37"/>
      <c r="E2963" s="87"/>
      <c r="F2963" s="93">
        <v>1</v>
      </c>
      <c r="G2963" s="8">
        <v>3</v>
      </c>
      <c r="H2963" s="94">
        <f t="shared" si="28"/>
        <v>1</v>
      </c>
      <c r="I2963" s="93"/>
      <c r="J2963" s="94"/>
      <c r="K2963" s="138"/>
    </row>
    <row r="2964" spans="1:11" x14ac:dyDescent="0.2">
      <c r="A2964" s="13" t="s">
        <v>3608</v>
      </c>
      <c r="B2964" s="74">
        <v>134</v>
      </c>
      <c r="C2964" s="133"/>
      <c r="D2964" s="37"/>
      <c r="E2964" s="87"/>
      <c r="F2964" s="93">
        <v>1</v>
      </c>
      <c r="G2964" s="8">
        <v>3</v>
      </c>
      <c r="H2964" s="94">
        <f t="shared" si="28"/>
        <v>1</v>
      </c>
      <c r="I2964" s="93"/>
      <c r="J2964" s="94"/>
      <c r="K2964" s="138"/>
    </row>
    <row r="2965" spans="1:11" x14ac:dyDescent="0.2">
      <c r="A2965" s="13" t="s">
        <v>1784</v>
      </c>
      <c r="B2965" s="74">
        <v>197</v>
      </c>
      <c r="C2965" s="86"/>
      <c r="D2965" s="37"/>
      <c r="E2965" s="87"/>
      <c r="F2965" s="93">
        <v>1</v>
      </c>
      <c r="G2965" s="8">
        <v>3</v>
      </c>
      <c r="H2965" s="94">
        <f t="shared" si="28"/>
        <v>1</v>
      </c>
      <c r="I2965" s="93"/>
      <c r="J2965" s="94"/>
      <c r="K2965" s="138"/>
    </row>
    <row r="2966" spans="1:11" x14ac:dyDescent="0.2">
      <c r="A2966" s="13" t="s">
        <v>3609</v>
      </c>
      <c r="B2966" s="74">
        <v>65</v>
      </c>
      <c r="C2966" s="133"/>
      <c r="D2966" s="37"/>
      <c r="E2966" s="87"/>
      <c r="F2966" s="93">
        <v>1</v>
      </c>
      <c r="G2966" s="8">
        <v>3</v>
      </c>
      <c r="H2966" s="94">
        <f t="shared" si="28"/>
        <v>1</v>
      </c>
      <c r="I2966" s="93"/>
      <c r="J2966" s="94"/>
      <c r="K2966" s="138"/>
    </row>
    <row r="2967" spans="1:11" x14ac:dyDescent="0.2">
      <c r="A2967" s="13" t="s">
        <v>3610</v>
      </c>
      <c r="B2967" s="74">
        <v>112</v>
      </c>
      <c r="C2967" s="133"/>
      <c r="D2967" s="37"/>
      <c r="E2967" s="87"/>
      <c r="F2967" s="93">
        <v>1</v>
      </c>
      <c r="G2967" s="8">
        <v>3</v>
      </c>
      <c r="H2967" s="94">
        <f t="shared" si="28"/>
        <v>1</v>
      </c>
      <c r="I2967" s="93"/>
      <c r="J2967" s="94"/>
      <c r="K2967" s="138"/>
    </row>
    <row r="2968" spans="1:11" x14ac:dyDescent="0.2">
      <c r="A2968" s="20" t="s">
        <v>980</v>
      </c>
      <c r="B2968" s="73">
        <v>898</v>
      </c>
      <c r="C2968" s="134">
        <v>1</v>
      </c>
      <c r="D2968" s="32">
        <v>3</v>
      </c>
      <c r="E2968" s="84"/>
      <c r="F2968" s="91"/>
      <c r="H2968" s="94"/>
      <c r="I2968" s="91"/>
      <c r="J2968" s="84"/>
      <c r="K2968" s="111"/>
    </row>
    <row r="2969" spans="1:11" x14ac:dyDescent="0.2">
      <c r="A2969" s="58" t="s">
        <v>6233</v>
      </c>
      <c r="B2969" s="191">
        <v>95</v>
      </c>
      <c r="C2969" s="133"/>
      <c r="D2969" s="65"/>
      <c r="E2969" s="151"/>
      <c r="F2969" s="93">
        <v>1</v>
      </c>
      <c r="G2969" s="8">
        <v>3</v>
      </c>
      <c r="H2969" s="94">
        <f t="shared" ref="H2969:H2979" si="29">IF(F2969=1,1,2)</f>
        <v>1</v>
      </c>
      <c r="I2969" s="93"/>
      <c r="J2969" s="94"/>
      <c r="K2969" s="138"/>
    </row>
    <row r="2970" spans="1:11" x14ac:dyDescent="0.2">
      <c r="A2970" s="13" t="s">
        <v>2173</v>
      </c>
      <c r="B2970" s="74">
        <v>85</v>
      </c>
      <c r="C2970" s="133"/>
      <c r="D2970" s="37"/>
      <c r="E2970" s="87"/>
      <c r="F2970" s="93">
        <v>1</v>
      </c>
      <c r="G2970" s="8">
        <v>3</v>
      </c>
      <c r="H2970" s="94">
        <f t="shared" si="29"/>
        <v>1</v>
      </c>
      <c r="I2970" s="93"/>
      <c r="J2970" s="94"/>
      <c r="K2970" s="138"/>
    </row>
    <row r="2971" spans="1:11" x14ac:dyDescent="0.2">
      <c r="A2971" s="13" t="s">
        <v>1356</v>
      </c>
      <c r="B2971" s="74">
        <v>32</v>
      </c>
      <c r="C2971" s="133"/>
      <c r="D2971" s="37"/>
      <c r="E2971" s="87"/>
      <c r="F2971" s="93">
        <v>1</v>
      </c>
      <c r="G2971" s="8">
        <v>3</v>
      </c>
      <c r="H2971" s="94">
        <f t="shared" si="29"/>
        <v>1</v>
      </c>
      <c r="I2971" s="93"/>
      <c r="J2971" s="94"/>
      <c r="K2971" s="138"/>
    </row>
    <row r="2972" spans="1:11" x14ac:dyDescent="0.2">
      <c r="A2972" s="58" t="s">
        <v>2064</v>
      </c>
      <c r="B2972" s="191">
        <v>98</v>
      </c>
      <c r="C2972" s="133"/>
      <c r="D2972" s="65"/>
      <c r="E2972" s="151"/>
      <c r="F2972" s="93">
        <v>1</v>
      </c>
      <c r="G2972" s="8">
        <v>3</v>
      </c>
      <c r="H2972" s="94">
        <f t="shared" si="29"/>
        <v>1</v>
      </c>
      <c r="I2972" s="93"/>
      <c r="J2972" s="94"/>
      <c r="K2972" s="138"/>
    </row>
    <row r="2973" spans="1:11" x14ac:dyDescent="0.2">
      <c r="A2973" s="13" t="s">
        <v>3611</v>
      </c>
      <c r="B2973" s="74">
        <v>87</v>
      </c>
      <c r="C2973" s="133"/>
      <c r="D2973" s="37"/>
      <c r="E2973" s="87"/>
      <c r="F2973" s="93">
        <v>1</v>
      </c>
      <c r="G2973" s="8">
        <v>3</v>
      </c>
      <c r="H2973" s="94">
        <f t="shared" si="29"/>
        <v>1</v>
      </c>
      <c r="I2973" s="93"/>
      <c r="J2973" s="94"/>
      <c r="K2973" s="138"/>
    </row>
    <row r="2974" spans="1:11" x14ac:dyDescent="0.2">
      <c r="A2974" s="13" t="s">
        <v>3612</v>
      </c>
      <c r="B2974" s="74">
        <v>114</v>
      </c>
      <c r="C2974" s="133"/>
      <c r="D2974" s="37"/>
      <c r="E2974" s="87"/>
      <c r="F2974" s="93">
        <v>1</v>
      </c>
      <c r="G2974" s="8">
        <v>3</v>
      </c>
      <c r="H2974" s="94">
        <f t="shared" si="29"/>
        <v>1</v>
      </c>
      <c r="I2974" s="93"/>
      <c r="J2974" s="94"/>
      <c r="K2974" s="138"/>
    </row>
    <row r="2975" spans="1:11" x14ac:dyDescent="0.2">
      <c r="A2975" s="13" t="s">
        <v>3613</v>
      </c>
      <c r="B2975" s="74">
        <v>94</v>
      </c>
      <c r="C2975" s="133"/>
      <c r="D2975" s="37"/>
      <c r="E2975" s="87"/>
      <c r="F2975" s="93">
        <v>1</v>
      </c>
      <c r="G2975" s="8">
        <v>3</v>
      </c>
      <c r="H2975" s="94">
        <f t="shared" si="29"/>
        <v>1</v>
      </c>
      <c r="I2975" s="93"/>
      <c r="J2975" s="94"/>
      <c r="K2975" s="138"/>
    </row>
    <row r="2976" spans="1:11" x14ac:dyDescent="0.2">
      <c r="A2976" s="13" t="s">
        <v>3614</v>
      </c>
      <c r="B2976" s="74">
        <v>100</v>
      </c>
      <c r="C2976" s="133"/>
      <c r="D2976" s="37"/>
      <c r="E2976" s="87"/>
      <c r="F2976" s="93">
        <v>1</v>
      </c>
      <c r="G2976" s="8">
        <v>3</v>
      </c>
      <c r="H2976" s="94">
        <f t="shared" si="29"/>
        <v>1</v>
      </c>
      <c r="I2976" s="93"/>
      <c r="J2976" s="94"/>
      <c r="K2976" s="138"/>
    </row>
    <row r="2977" spans="1:11" x14ac:dyDescent="0.2">
      <c r="A2977" s="13" t="s">
        <v>2928</v>
      </c>
      <c r="B2977" s="74">
        <v>193</v>
      </c>
      <c r="C2977" s="133"/>
      <c r="D2977" s="37"/>
      <c r="E2977" s="87"/>
      <c r="F2977" s="93">
        <v>1</v>
      </c>
      <c r="G2977" s="8">
        <v>3</v>
      </c>
      <c r="H2977" s="94">
        <f t="shared" si="29"/>
        <v>1</v>
      </c>
      <c r="I2977" s="93"/>
      <c r="J2977" s="94"/>
      <c r="K2977" s="138"/>
    </row>
    <row r="2978" spans="1:11" x14ac:dyDescent="0.2">
      <c r="A2978" s="20" t="s">
        <v>375</v>
      </c>
      <c r="B2978" s="73">
        <v>2325</v>
      </c>
      <c r="C2978" s="134">
        <v>4</v>
      </c>
      <c r="D2978" s="32">
        <v>10</v>
      </c>
      <c r="E2978" s="84"/>
      <c r="F2978" s="91"/>
      <c r="H2978" s="94"/>
      <c r="I2978" s="91"/>
      <c r="J2978" s="84"/>
      <c r="K2978" s="111"/>
    </row>
    <row r="2979" spans="1:11" x14ac:dyDescent="0.2">
      <c r="A2979" s="58" t="s">
        <v>1353</v>
      </c>
      <c r="B2979" s="191">
        <v>102</v>
      </c>
      <c r="C2979" s="133"/>
      <c r="D2979" s="65"/>
      <c r="E2979" s="151"/>
      <c r="F2979" s="93">
        <v>1</v>
      </c>
      <c r="G2979" s="8">
        <v>8</v>
      </c>
      <c r="H2979" s="94">
        <f t="shared" si="29"/>
        <v>1</v>
      </c>
      <c r="I2979" s="93"/>
      <c r="J2979" s="94"/>
      <c r="K2979" s="138"/>
    </row>
    <row r="2980" spans="1:11" x14ac:dyDescent="0.2">
      <c r="A2980" s="13" t="s">
        <v>3615</v>
      </c>
      <c r="B2980" s="74">
        <v>348</v>
      </c>
      <c r="C2980" s="133"/>
      <c r="D2980" s="37"/>
      <c r="E2980" s="87"/>
      <c r="F2980" s="93">
        <v>3</v>
      </c>
      <c r="G2980" s="8">
        <v>8</v>
      </c>
      <c r="H2980" s="94">
        <f t="shared" si="28"/>
        <v>2</v>
      </c>
      <c r="I2980" s="93"/>
      <c r="J2980" s="94"/>
      <c r="K2980" s="138"/>
    </row>
    <row r="2981" spans="1:11" x14ac:dyDescent="0.2">
      <c r="A2981" s="13" t="s">
        <v>3616</v>
      </c>
      <c r="B2981" s="74">
        <v>310</v>
      </c>
      <c r="C2981" s="133"/>
      <c r="D2981" s="37"/>
      <c r="E2981" s="87"/>
      <c r="F2981" s="93">
        <v>3</v>
      </c>
      <c r="G2981" s="8">
        <v>8</v>
      </c>
      <c r="H2981" s="94">
        <f t="shared" si="28"/>
        <v>2</v>
      </c>
      <c r="I2981" s="93"/>
      <c r="J2981" s="94"/>
      <c r="K2981" s="138"/>
    </row>
    <row r="2982" spans="1:11" x14ac:dyDescent="0.2">
      <c r="A2982" s="13" t="s">
        <v>2648</v>
      </c>
      <c r="B2982" s="74">
        <v>477</v>
      </c>
      <c r="C2982" s="133"/>
      <c r="D2982" s="37"/>
      <c r="E2982" s="87"/>
      <c r="F2982" s="93">
        <v>3</v>
      </c>
      <c r="G2982" s="8">
        <v>8</v>
      </c>
      <c r="H2982" s="94">
        <f t="shared" si="28"/>
        <v>2</v>
      </c>
      <c r="I2982" s="93"/>
      <c r="J2982" s="94"/>
      <c r="K2982" s="138"/>
    </row>
    <row r="2983" spans="1:11" x14ac:dyDescent="0.2">
      <c r="A2983" s="13" t="s">
        <v>1650</v>
      </c>
      <c r="B2983" s="74">
        <v>130</v>
      </c>
      <c r="C2983" s="133"/>
      <c r="D2983" s="37"/>
      <c r="E2983" s="87"/>
      <c r="F2983" s="93">
        <v>1</v>
      </c>
      <c r="G2983" s="8">
        <v>3</v>
      </c>
      <c r="H2983" s="94">
        <f t="shared" si="28"/>
        <v>1</v>
      </c>
      <c r="I2983" s="93"/>
      <c r="J2983" s="94"/>
      <c r="K2983" s="138"/>
    </row>
    <row r="2984" spans="1:11" x14ac:dyDescent="0.2">
      <c r="A2984" s="13" t="s">
        <v>2626</v>
      </c>
      <c r="B2984" s="74">
        <v>143</v>
      </c>
      <c r="C2984" s="133"/>
      <c r="D2984" s="37"/>
      <c r="E2984" s="87"/>
      <c r="F2984" s="93">
        <v>1</v>
      </c>
      <c r="G2984" s="8">
        <v>3</v>
      </c>
      <c r="H2984" s="94">
        <f t="shared" si="28"/>
        <v>1</v>
      </c>
      <c r="I2984" s="93"/>
      <c r="J2984" s="94"/>
      <c r="K2984" s="138"/>
    </row>
    <row r="2985" spans="1:11" x14ac:dyDescent="0.2">
      <c r="A2985" s="13" t="s">
        <v>3617</v>
      </c>
      <c r="B2985" s="74">
        <v>309</v>
      </c>
      <c r="C2985" s="133"/>
      <c r="D2985" s="37"/>
      <c r="E2985" s="87"/>
      <c r="F2985" s="93">
        <v>3</v>
      </c>
      <c r="G2985" s="8">
        <v>8</v>
      </c>
      <c r="H2985" s="94">
        <f t="shared" si="28"/>
        <v>2</v>
      </c>
      <c r="I2985" s="93"/>
      <c r="J2985" s="94"/>
      <c r="K2985" s="138"/>
    </row>
    <row r="2986" spans="1:11" x14ac:dyDescent="0.2">
      <c r="A2986" s="13" t="s">
        <v>3618</v>
      </c>
      <c r="B2986" s="74">
        <v>364</v>
      </c>
      <c r="C2986" s="133"/>
      <c r="D2986" s="37"/>
      <c r="E2986" s="87"/>
      <c r="F2986" s="93">
        <v>3</v>
      </c>
      <c r="G2986" s="8">
        <v>8</v>
      </c>
      <c r="H2986" s="94">
        <f t="shared" si="28"/>
        <v>2</v>
      </c>
      <c r="I2986" s="93"/>
      <c r="J2986" s="94"/>
      <c r="K2986" s="138"/>
    </row>
    <row r="2987" spans="1:11" x14ac:dyDescent="0.2">
      <c r="A2987" s="13" t="s">
        <v>3619</v>
      </c>
      <c r="B2987" s="74">
        <v>142</v>
      </c>
      <c r="C2987" s="133"/>
      <c r="D2987" s="37"/>
      <c r="E2987" s="87"/>
      <c r="F2987" s="93">
        <v>1</v>
      </c>
      <c r="G2987" s="8">
        <v>3</v>
      </c>
      <c r="H2987" s="94">
        <f t="shared" si="28"/>
        <v>1</v>
      </c>
      <c r="I2987" s="93"/>
      <c r="J2987" s="94"/>
      <c r="K2987" s="138"/>
    </row>
    <row r="2988" spans="1:11" x14ac:dyDescent="0.2">
      <c r="A2988" s="22" t="s">
        <v>376</v>
      </c>
      <c r="B2988" s="73">
        <v>12852</v>
      </c>
      <c r="C2988" s="134">
        <v>29</v>
      </c>
      <c r="D2988" s="36">
        <f>SUM(D2989:D3031)</f>
        <v>75</v>
      </c>
      <c r="E2988" s="88">
        <v>4</v>
      </c>
      <c r="F2988" s="91">
        <f>SUM(F2990:F3038)</f>
        <v>79</v>
      </c>
      <c r="G2988" s="24">
        <f>SUM(G2990:G3038)</f>
        <v>219</v>
      </c>
      <c r="H2988" s="94"/>
      <c r="I2988" s="99">
        <f>(C2988+F2996+F3002+F3003+F3004+F3005+F3006+F3007+F3009+F3016+F3017+F3018+F3019+F3020+F3030+F3032+F3034+F3037+F3038+1)*0.4</f>
        <v>33.6</v>
      </c>
      <c r="J2988" s="99">
        <f>(D2988+G2996+G3002+G3003+G3004+G3005+G3006+G3007+G3009+G3016+G3017+G3018+G3019+G3020+G3030+G3032+G3034+G3037+G3038+1)*0.4</f>
        <v>88</v>
      </c>
      <c r="K2988" s="115">
        <f>43*0.6</f>
        <v>25.8</v>
      </c>
    </row>
    <row r="2989" spans="1:11" x14ac:dyDescent="0.2">
      <c r="A2989" s="20" t="s">
        <v>377</v>
      </c>
      <c r="B2989" s="73">
        <v>1200</v>
      </c>
      <c r="C2989" s="134">
        <v>3</v>
      </c>
      <c r="D2989" s="32">
        <v>8</v>
      </c>
      <c r="E2989" s="84"/>
      <c r="F2989" s="91"/>
      <c r="H2989" s="94"/>
      <c r="I2989" s="91"/>
      <c r="J2989" s="84"/>
      <c r="K2989" s="111"/>
    </row>
    <row r="2990" spans="1:11" x14ac:dyDescent="0.2">
      <c r="A2990" s="13" t="s">
        <v>1492</v>
      </c>
      <c r="B2990" s="74">
        <v>20</v>
      </c>
      <c r="C2990" s="133"/>
      <c r="D2990" s="37"/>
      <c r="E2990" s="87"/>
      <c r="F2990" s="93">
        <v>1</v>
      </c>
      <c r="G2990" s="8">
        <v>3</v>
      </c>
      <c r="H2990" s="94">
        <f t="shared" ref="H2990:H3007" si="30">IF(F2990=1,1,2)</f>
        <v>1</v>
      </c>
      <c r="I2990" s="93"/>
      <c r="J2990" s="94"/>
      <c r="K2990" s="138"/>
    </row>
    <row r="2991" spans="1:11" x14ac:dyDescent="0.2">
      <c r="A2991" s="13" t="s">
        <v>3620</v>
      </c>
      <c r="B2991" s="74">
        <v>27</v>
      </c>
      <c r="C2991" s="133"/>
      <c r="D2991" s="37"/>
      <c r="E2991" s="87"/>
      <c r="F2991" s="93">
        <v>1</v>
      </c>
      <c r="G2991" s="8">
        <v>3</v>
      </c>
      <c r="H2991" s="94">
        <f t="shared" si="30"/>
        <v>1</v>
      </c>
      <c r="I2991" s="93"/>
      <c r="J2991" s="94"/>
      <c r="K2991" s="138"/>
    </row>
    <row r="2992" spans="1:11" x14ac:dyDescent="0.2">
      <c r="A2992" s="13" t="s">
        <v>2815</v>
      </c>
      <c r="B2992" s="74">
        <v>67</v>
      </c>
      <c r="C2992" s="133"/>
      <c r="D2992" s="37"/>
      <c r="E2992" s="87"/>
      <c r="F2992" s="93">
        <v>1</v>
      </c>
      <c r="G2992" s="8">
        <v>3</v>
      </c>
      <c r="H2992" s="94">
        <f t="shared" si="30"/>
        <v>1</v>
      </c>
      <c r="I2992" s="93"/>
      <c r="J2992" s="94"/>
      <c r="K2992" s="138"/>
    </row>
    <row r="2993" spans="1:11" x14ac:dyDescent="0.2">
      <c r="A2993" s="13" t="s">
        <v>2957</v>
      </c>
      <c r="B2993" s="74">
        <v>134</v>
      </c>
      <c r="C2993" s="133"/>
      <c r="D2993" s="37"/>
      <c r="E2993" s="87"/>
      <c r="F2993" s="93">
        <v>1</v>
      </c>
      <c r="G2993" s="8">
        <v>3</v>
      </c>
      <c r="H2993" s="94">
        <f t="shared" si="30"/>
        <v>1</v>
      </c>
      <c r="I2993" s="93"/>
      <c r="J2993" s="94"/>
      <c r="K2993" s="138"/>
    </row>
    <row r="2994" spans="1:11" x14ac:dyDescent="0.2">
      <c r="A2994" s="13" t="s">
        <v>3621</v>
      </c>
      <c r="B2994" s="74">
        <v>54</v>
      </c>
      <c r="C2994" s="133"/>
      <c r="D2994" s="37"/>
      <c r="E2994" s="87"/>
      <c r="F2994" s="93">
        <v>1</v>
      </c>
      <c r="G2994" s="8">
        <v>3</v>
      </c>
      <c r="H2994" s="94">
        <f t="shared" si="30"/>
        <v>1</v>
      </c>
      <c r="I2994" s="93"/>
      <c r="J2994" s="94"/>
      <c r="K2994" s="138"/>
    </row>
    <row r="2995" spans="1:11" x14ac:dyDescent="0.2">
      <c r="A2995" s="13" t="s">
        <v>3179</v>
      </c>
      <c r="B2995" s="74">
        <v>18</v>
      </c>
      <c r="C2995" s="133"/>
      <c r="D2995" s="37"/>
      <c r="E2995" s="87"/>
      <c r="F2995" s="93">
        <v>1</v>
      </c>
      <c r="G2995" s="8">
        <v>3</v>
      </c>
      <c r="H2995" s="94">
        <f t="shared" si="30"/>
        <v>1</v>
      </c>
      <c r="I2995" s="93"/>
      <c r="J2995" s="94"/>
      <c r="K2995" s="138"/>
    </row>
    <row r="2996" spans="1:11" x14ac:dyDescent="0.2">
      <c r="A2996" s="13" t="s">
        <v>2768</v>
      </c>
      <c r="B2996" s="74">
        <v>396</v>
      </c>
      <c r="C2996" s="133"/>
      <c r="D2996" s="37"/>
      <c r="E2996" s="87"/>
      <c r="F2996" s="93">
        <v>3</v>
      </c>
      <c r="G2996" s="8">
        <v>8</v>
      </c>
      <c r="H2996" s="94">
        <f t="shared" si="30"/>
        <v>2</v>
      </c>
      <c r="I2996" s="93"/>
      <c r="J2996" s="94"/>
      <c r="K2996" s="138"/>
    </row>
    <row r="2997" spans="1:11" x14ac:dyDescent="0.2">
      <c r="A2997" s="13" t="s">
        <v>3622</v>
      </c>
      <c r="B2997" s="74">
        <v>144</v>
      </c>
      <c r="C2997" s="133"/>
      <c r="D2997" s="37"/>
      <c r="E2997" s="87"/>
      <c r="F2997" s="93">
        <v>1</v>
      </c>
      <c r="G2997" s="8">
        <v>3</v>
      </c>
      <c r="H2997" s="94">
        <f t="shared" si="30"/>
        <v>1</v>
      </c>
      <c r="I2997" s="93"/>
      <c r="J2997" s="94"/>
      <c r="K2997" s="138"/>
    </row>
    <row r="2998" spans="1:11" x14ac:dyDescent="0.2">
      <c r="A2998" s="13" t="s">
        <v>3623</v>
      </c>
      <c r="B2998" s="74">
        <v>191</v>
      </c>
      <c r="C2998" s="133"/>
      <c r="D2998" s="37"/>
      <c r="E2998" s="87"/>
      <c r="F2998" s="93">
        <v>1</v>
      </c>
      <c r="G2998" s="8">
        <v>3</v>
      </c>
      <c r="H2998" s="94">
        <f t="shared" si="30"/>
        <v>1</v>
      </c>
      <c r="I2998" s="93"/>
      <c r="J2998" s="94"/>
      <c r="K2998" s="138"/>
    </row>
    <row r="2999" spans="1:11" x14ac:dyDescent="0.2">
      <c r="A2999" s="13" t="s">
        <v>3624</v>
      </c>
      <c r="B2999" s="74">
        <v>102</v>
      </c>
      <c r="C2999" s="133"/>
      <c r="D2999" s="37"/>
      <c r="E2999" s="87"/>
      <c r="F2999" s="93">
        <v>1</v>
      </c>
      <c r="G2999" s="8">
        <v>3</v>
      </c>
      <c r="H2999" s="94">
        <f t="shared" si="30"/>
        <v>1</v>
      </c>
      <c r="I2999" s="93"/>
      <c r="J2999" s="94"/>
      <c r="K2999" s="138"/>
    </row>
    <row r="3000" spans="1:11" x14ac:dyDescent="0.2">
      <c r="A3000" s="13" t="s">
        <v>3625</v>
      </c>
      <c r="B3000" s="74">
        <v>47</v>
      </c>
      <c r="C3000" s="133"/>
      <c r="D3000" s="37"/>
      <c r="E3000" s="87"/>
      <c r="F3000" s="93">
        <v>1</v>
      </c>
      <c r="G3000" s="8">
        <v>3</v>
      </c>
      <c r="H3000" s="94">
        <f t="shared" si="30"/>
        <v>1</v>
      </c>
      <c r="I3000" s="93"/>
      <c r="J3000" s="94"/>
      <c r="K3000" s="138"/>
    </row>
    <row r="3001" spans="1:11" x14ac:dyDescent="0.2">
      <c r="A3001" s="20" t="s">
        <v>94</v>
      </c>
      <c r="B3001" s="73">
        <v>4097</v>
      </c>
      <c r="C3001" s="134">
        <v>8</v>
      </c>
      <c r="D3001" s="32">
        <v>20</v>
      </c>
      <c r="E3001" s="84"/>
      <c r="F3001" s="91"/>
      <c r="H3001" s="94"/>
      <c r="I3001" s="91"/>
      <c r="J3001" s="84"/>
      <c r="K3001" s="111"/>
    </row>
    <row r="3002" spans="1:11" x14ac:dyDescent="0.2">
      <c r="A3002" s="13" t="s">
        <v>3626</v>
      </c>
      <c r="B3002" s="74">
        <v>818</v>
      </c>
      <c r="C3002" s="133"/>
      <c r="D3002" s="37"/>
      <c r="E3002" s="87"/>
      <c r="F3002" s="93">
        <v>3</v>
      </c>
      <c r="G3002" s="8">
        <v>8</v>
      </c>
      <c r="H3002" s="94">
        <f t="shared" si="30"/>
        <v>2</v>
      </c>
      <c r="I3002" s="93"/>
      <c r="J3002" s="94"/>
      <c r="K3002" s="138"/>
    </row>
    <row r="3003" spans="1:11" x14ac:dyDescent="0.2">
      <c r="A3003" s="13" t="s">
        <v>2278</v>
      </c>
      <c r="B3003" s="74">
        <v>383</v>
      </c>
      <c r="C3003" s="133"/>
      <c r="D3003" s="37"/>
      <c r="E3003" s="87"/>
      <c r="F3003" s="93">
        <v>3</v>
      </c>
      <c r="G3003" s="8">
        <v>8</v>
      </c>
      <c r="H3003" s="94">
        <f t="shared" si="30"/>
        <v>2</v>
      </c>
      <c r="I3003" s="93"/>
      <c r="J3003" s="94"/>
      <c r="K3003" s="138"/>
    </row>
    <row r="3004" spans="1:11" x14ac:dyDescent="0.2">
      <c r="A3004" s="13" t="s">
        <v>2372</v>
      </c>
      <c r="B3004" s="74">
        <v>446</v>
      </c>
      <c r="C3004" s="133"/>
      <c r="D3004" s="37"/>
      <c r="E3004" s="87"/>
      <c r="F3004" s="93">
        <v>3</v>
      </c>
      <c r="G3004" s="8">
        <v>8</v>
      </c>
      <c r="H3004" s="94">
        <f t="shared" si="30"/>
        <v>2</v>
      </c>
      <c r="I3004" s="93"/>
      <c r="J3004" s="94"/>
      <c r="K3004" s="138"/>
    </row>
    <row r="3005" spans="1:11" x14ac:dyDescent="0.2">
      <c r="A3005" s="13" t="s">
        <v>3627</v>
      </c>
      <c r="B3005" s="74">
        <v>518</v>
      </c>
      <c r="C3005" s="133"/>
      <c r="D3005" s="37"/>
      <c r="E3005" s="87"/>
      <c r="F3005" s="93">
        <v>3</v>
      </c>
      <c r="G3005" s="8">
        <v>8</v>
      </c>
      <c r="H3005" s="94">
        <f t="shared" si="30"/>
        <v>2</v>
      </c>
      <c r="I3005" s="93"/>
      <c r="J3005" s="94"/>
      <c r="K3005" s="138"/>
    </row>
    <row r="3006" spans="1:11" x14ac:dyDescent="0.2">
      <c r="A3006" s="13" t="s">
        <v>3628</v>
      </c>
      <c r="B3006" s="74">
        <v>946</v>
      </c>
      <c r="C3006" s="133"/>
      <c r="D3006" s="37"/>
      <c r="E3006" s="87"/>
      <c r="F3006" s="93">
        <v>3</v>
      </c>
      <c r="G3006" s="8">
        <v>8</v>
      </c>
      <c r="H3006" s="94">
        <f t="shared" si="30"/>
        <v>2</v>
      </c>
      <c r="I3006" s="93"/>
      <c r="J3006" s="94"/>
      <c r="K3006" s="138"/>
    </row>
    <row r="3007" spans="1:11" x14ac:dyDescent="0.2">
      <c r="A3007" s="13" t="s">
        <v>3212</v>
      </c>
      <c r="B3007" s="74">
        <v>986</v>
      </c>
      <c r="C3007" s="133"/>
      <c r="D3007" s="37"/>
      <c r="E3007" s="87"/>
      <c r="F3007" s="93">
        <v>3</v>
      </c>
      <c r="G3007" s="8">
        <v>8</v>
      </c>
      <c r="H3007" s="94">
        <f t="shared" si="30"/>
        <v>2</v>
      </c>
      <c r="I3007" s="93"/>
      <c r="J3007" s="94"/>
      <c r="K3007" s="138"/>
    </row>
    <row r="3008" spans="1:11" x14ac:dyDescent="0.2">
      <c r="A3008" s="20" t="s">
        <v>528</v>
      </c>
      <c r="B3008" s="73">
        <v>234</v>
      </c>
      <c r="C3008" s="134">
        <v>1</v>
      </c>
      <c r="D3008" s="32">
        <v>3</v>
      </c>
      <c r="E3008" s="84"/>
      <c r="F3008" s="91"/>
      <c r="H3008" s="94"/>
      <c r="I3008" s="91"/>
      <c r="J3008" s="84"/>
      <c r="K3008" s="111"/>
    </row>
    <row r="3009" spans="1:11" x14ac:dyDescent="0.2">
      <c r="A3009" s="13" t="s">
        <v>3629</v>
      </c>
      <c r="B3009" s="74">
        <v>234</v>
      </c>
      <c r="C3009" s="133"/>
      <c r="D3009" s="37"/>
      <c r="E3009" s="87"/>
      <c r="F3009" s="93">
        <v>3</v>
      </c>
      <c r="G3009" s="8">
        <v>8</v>
      </c>
      <c r="H3009" s="94">
        <f t="shared" ref="H3009:H3072" si="31">IF(F3009=1,1,2)</f>
        <v>2</v>
      </c>
      <c r="I3009" s="93"/>
      <c r="J3009" s="94"/>
      <c r="K3009" s="138"/>
    </row>
    <row r="3010" spans="1:11" x14ac:dyDescent="0.2">
      <c r="A3010" s="20" t="s">
        <v>529</v>
      </c>
      <c r="B3010" s="73">
        <v>250</v>
      </c>
      <c r="C3010" s="134">
        <v>1</v>
      </c>
      <c r="D3010" s="32">
        <v>3</v>
      </c>
      <c r="E3010" s="84"/>
      <c r="F3010" s="91"/>
      <c r="H3010" s="94"/>
      <c r="I3010" s="91"/>
      <c r="J3010" s="84"/>
      <c r="K3010" s="111"/>
    </row>
    <row r="3011" spans="1:11" x14ac:dyDescent="0.2">
      <c r="A3011" s="13" t="s">
        <v>3630</v>
      </c>
      <c r="B3011" s="74">
        <v>113</v>
      </c>
      <c r="C3011" s="133"/>
      <c r="D3011" s="37"/>
      <c r="E3011" s="87"/>
      <c r="F3011" s="93">
        <v>1</v>
      </c>
      <c r="G3011" s="8">
        <v>3</v>
      </c>
      <c r="H3011" s="94">
        <f t="shared" si="31"/>
        <v>1</v>
      </c>
      <c r="I3011" s="93"/>
      <c r="J3011" s="94"/>
      <c r="K3011" s="138"/>
    </row>
    <row r="3012" spans="1:11" x14ac:dyDescent="0.2">
      <c r="A3012" s="13" t="s">
        <v>1991</v>
      </c>
      <c r="B3012" s="74">
        <v>60</v>
      </c>
      <c r="C3012" s="133"/>
      <c r="D3012" s="37"/>
      <c r="E3012" s="87"/>
      <c r="F3012" s="93">
        <v>1</v>
      </c>
      <c r="G3012" s="8">
        <v>3</v>
      </c>
      <c r="H3012" s="94">
        <f t="shared" si="31"/>
        <v>1</v>
      </c>
      <c r="I3012" s="93"/>
      <c r="J3012" s="94"/>
      <c r="K3012" s="138"/>
    </row>
    <row r="3013" spans="1:11" x14ac:dyDescent="0.2">
      <c r="A3013" s="13" t="s">
        <v>2780</v>
      </c>
      <c r="B3013" s="74">
        <v>34</v>
      </c>
      <c r="C3013" s="133"/>
      <c r="D3013" s="37"/>
      <c r="E3013" s="87"/>
      <c r="F3013" s="93">
        <v>1</v>
      </c>
      <c r="G3013" s="8">
        <v>3</v>
      </c>
      <c r="H3013" s="94">
        <f t="shared" si="31"/>
        <v>1</v>
      </c>
      <c r="I3013" s="93"/>
      <c r="J3013" s="94"/>
      <c r="K3013" s="138"/>
    </row>
    <row r="3014" spans="1:11" x14ac:dyDescent="0.2">
      <c r="A3014" s="13" t="s">
        <v>3631</v>
      </c>
      <c r="B3014" s="74">
        <v>43</v>
      </c>
      <c r="C3014" s="133"/>
      <c r="D3014" s="37"/>
      <c r="E3014" s="87"/>
      <c r="F3014" s="93">
        <v>1</v>
      </c>
      <c r="G3014" s="8">
        <v>3</v>
      </c>
      <c r="H3014" s="94">
        <f t="shared" si="31"/>
        <v>1</v>
      </c>
      <c r="I3014" s="93"/>
      <c r="J3014" s="94"/>
      <c r="K3014" s="138"/>
    </row>
    <row r="3015" spans="1:11" x14ac:dyDescent="0.2">
      <c r="A3015" s="20" t="s">
        <v>63</v>
      </c>
      <c r="B3015" s="73">
        <v>2897</v>
      </c>
      <c r="C3015" s="134">
        <v>7</v>
      </c>
      <c r="D3015" s="32">
        <v>18</v>
      </c>
      <c r="E3015" s="84"/>
      <c r="F3015" s="91"/>
      <c r="H3015" s="94"/>
      <c r="I3015" s="91"/>
      <c r="J3015" s="84"/>
      <c r="K3015" s="111"/>
    </row>
    <row r="3016" spans="1:11" x14ac:dyDescent="0.2">
      <c r="A3016" s="13" t="s">
        <v>3632</v>
      </c>
      <c r="B3016" s="74">
        <v>391</v>
      </c>
      <c r="C3016" s="133"/>
      <c r="D3016" s="37"/>
      <c r="E3016" s="87"/>
      <c r="F3016" s="93">
        <v>3</v>
      </c>
      <c r="G3016" s="8">
        <v>8</v>
      </c>
      <c r="H3016" s="94">
        <f t="shared" si="31"/>
        <v>2</v>
      </c>
      <c r="I3016" s="93"/>
      <c r="J3016" s="94"/>
      <c r="K3016" s="138"/>
    </row>
    <row r="3017" spans="1:11" x14ac:dyDescent="0.2">
      <c r="A3017" s="13" t="s">
        <v>2951</v>
      </c>
      <c r="B3017" s="74">
        <v>405</v>
      </c>
      <c r="C3017" s="133"/>
      <c r="D3017" s="37"/>
      <c r="E3017" s="87"/>
      <c r="F3017" s="93">
        <v>3</v>
      </c>
      <c r="G3017" s="8">
        <v>8</v>
      </c>
      <c r="H3017" s="94">
        <f t="shared" si="31"/>
        <v>2</v>
      </c>
      <c r="I3017" s="93"/>
      <c r="J3017" s="94"/>
      <c r="K3017" s="138"/>
    </row>
    <row r="3018" spans="1:11" x14ac:dyDescent="0.2">
      <c r="A3018" s="13" t="s">
        <v>3633</v>
      </c>
      <c r="B3018" s="74">
        <v>640</v>
      </c>
      <c r="C3018" s="133"/>
      <c r="D3018" s="37"/>
      <c r="E3018" s="87"/>
      <c r="F3018" s="93">
        <v>3</v>
      </c>
      <c r="G3018" s="8">
        <v>8</v>
      </c>
      <c r="H3018" s="94">
        <f t="shared" si="31"/>
        <v>2</v>
      </c>
      <c r="I3018" s="93"/>
      <c r="J3018" s="94"/>
      <c r="K3018" s="138"/>
    </row>
    <row r="3019" spans="1:11" x14ac:dyDescent="0.2">
      <c r="A3019" s="13" t="s">
        <v>3634</v>
      </c>
      <c r="B3019" s="74">
        <v>1136</v>
      </c>
      <c r="C3019" s="133"/>
      <c r="D3019" s="37"/>
      <c r="E3019" s="87"/>
      <c r="F3019" s="93">
        <v>3</v>
      </c>
      <c r="G3019" s="8">
        <v>8</v>
      </c>
      <c r="H3019" s="94">
        <f t="shared" si="31"/>
        <v>2</v>
      </c>
      <c r="I3019" s="93"/>
      <c r="J3019" s="94"/>
      <c r="K3019" s="138"/>
    </row>
    <row r="3020" spans="1:11" x14ac:dyDescent="0.2">
      <c r="A3020" s="13" t="s">
        <v>3635</v>
      </c>
      <c r="B3020" s="74">
        <v>325</v>
      </c>
      <c r="C3020" s="133"/>
      <c r="D3020" s="37"/>
      <c r="E3020" s="87"/>
      <c r="F3020" s="93">
        <v>3</v>
      </c>
      <c r="G3020" s="8">
        <v>8</v>
      </c>
      <c r="H3020" s="94">
        <f t="shared" si="31"/>
        <v>2</v>
      </c>
      <c r="I3020" s="93"/>
      <c r="J3020" s="94"/>
      <c r="K3020" s="138"/>
    </row>
    <row r="3021" spans="1:11" x14ac:dyDescent="0.2">
      <c r="A3021" s="20" t="s">
        <v>860</v>
      </c>
      <c r="B3021" s="73">
        <v>1015</v>
      </c>
      <c r="C3021" s="134">
        <v>2</v>
      </c>
      <c r="D3021" s="32">
        <v>5</v>
      </c>
      <c r="E3021" s="84"/>
      <c r="F3021" s="91"/>
      <c r="H3021" s="94"/>
      <c r="I3021" s="91"/>
      <c r="J3021" s="84"/>
      <c r="K3021" s="111"/>
    </row>
    <row r="3022" spans="1:11" x14ac:dyDescent="0.2">
      <c r="A3022" s="13" t="s">
        <v>3636</v>
      </c>
      <c r="B3022" s="74">
        <v>54</v>
      </c>
      <c r="C3022" s="133"/>
      <c r="D3022" s="37"/>
      <c r="E3022" s="87"/>
      <c r="F3022" s="93">
        <v>1</v>
      </c>
      <c r="G3022" s="8">
        <v>3</v>
      </c>
      <c r="H3022" s="94">
        <f t="shared" si="31"/>
        <v>1</v>
      </c>
      <c r="I3022" s="93"/>
      <c r="J3022" s="94"/>
      <c r="K3022" s="138"/>
    </row>
    <row r="3023" spans="1:11" x14ac:dyDescent="0.2">
      <c r="A3023" s="13" t="s">
        <v>3637</v>
      </c>
      <c r="B3023" s="74">
        <v>59</v>
      </c>
      <c r="C3023" s="133"/>
      <c r="D3023" s="37"/>
      <c r="E3023" s="87"/>
      <c r="F3023" s="93">
        <v>1</v>
      </c>
      <c r="G3023" s="8">
        <v>3</v>
      </c>
      <c r="H3023" s="94">
        <f t="shared" si="31"/>
        <v>1</v>
      </c>
      <c r="I3023" s="93"/>
      <c r="J3023" s="94"/>
      <c r="K3023" s="138"/>
    </row>
    <row r="3024" spans="1:11" x14ac:dyDescent="0.2">
      <c r="A3024" s="13" t="s">
        <v>2417</v>
      </c>
      <c r="B3024" s="74">
        <v>14</v>
      </c>
      <c r="C3024" s="133"/>
      <c r="D3024" s="37"/>
      <c r="E3024" s="87"/>
      <c r="F3024" s="93">
        <v>1</v>
      </c>
      <c r="G3024" s="8">
        <v>3</v>
      </c>
      <c r="H3024" s="94">
        <f t="shared" si="31"/>
        <v>1</v>
      </c>
      <c r="I3024" s="93"/>
      <c r="J3024" s="94"/>
      <c r="K3024" s="138"/>
    </row>
    <row r="3025" spans="1:11" x14ac:dyDescent="0.2">
      <c r="A3025" s="13" t="s">
        <v>3638</v>
      </c>
      <c r="B3025" s="74">
        <v>179</v>
      </c>
      <c r="C3025" s="133"/>
      <c r="D3025" s="37"/>
      <c r="E3025" s="87"/>
      <c r="F3025" s="93">
        <v>1</v>
      </c>
      <c r="G3025" s="8">
        <v>3</v>
      </c>
      <c r="H3025" s="94">
        <f t="shared" si="31"/>
        <v>1</v>
      </c>
      <c r="I3025" s="93"/>
      <c r="J3025" s="94"/>
      <c r="K3025" s="138"/>
    </row>
    <row r="3026" spans="1:11" x14ac:dyDescent="0.2">
      <c r="A3026" s="13" t="s">
        <v>3639</v>
      </c>
      <c r="B3026" s="74">
        <v>41</v>
      </c>
      <c r="C3026" s="133"/>
      <c r="D3026" s="37"/>
      <c r="E3026" s="87"/>
      <c r="F3026" s="93">
        <v>1</v>
      </c>
      <c r="G3026" s="8">
        <v>3</v>
      </c>
      <c r="H3026" s="94">
        <f t="shared" si="31"/>
        <v>1</v>
      </c>
      <c r="I3026" s="93"/>
      <c r="J3026" s="94"/>
      <c r="K3026" s="138"/>
    </row>
    <row r="3027" spans="1:11" x14ac:dyDescent="0.2">
      <c r="A3027" s="13" t="s">
        <v>3640</v>
      </c>
      <c r="B3027" s="74">
        <v>39</v>
      </c>
      <c r="C3027" s="133"/>
      <c r="D3027" s="37"/>
      <c r="E3027" s="87"/>
      <c r="F3027" s="93">
        <v>1</v>
      </c>
      <c r="G3027" s="8">
        <v>3</v>
      </c>
      <c r="H3027" s="94">
        <f t="shared" si="31"/>
        <v>1</v>
      </c>
      <c r="I3027" s="93"/>
      <c r="J3027" s="94"/>
      <c r="K3027" s="138"/>
    </row>
    <row r="3028" spans="1:11" x14ac:dyDescent="0.2">
      <c r="A3028" s="13" t="s">
        <v>3641</v>
      </c>
      <c r="B3028" s="74">
        <v>14</v>
      </c>
      <c r="C3028" s="133"/>
      <c r="D3028" s="37"/>
      <c r="E3028" s="87"/>
      <c r="F3028" s="93">
        <v>1</v>
      </c>
      <c r="G3028" s="8">
        <v>3</v>
      </c>
      <c r="H3028" s="94">
        <f t="shared" si="31"/>
        <v>1</v>
      </c>
      <c r="I3028" s="93"/>
      <c r="J3028" s="94"/>
      <c r="K3028" s="138"/>
    </row>
    <row r="3029" spans="1:11" x14ac:dyDescent="0.2">
      <c r="A3029" s="13" t="s">
        <v>2593</v>
      </c>
      <c r="B3029" s="74">
        <v>70</v>
      </c>
      <c r="C3029" s="133"/>
      <c r="D3029" s="37"/>
      <c r="E3029" s="87"/>
      <c r="F3029" s="93">
        <v>1</v>
      </c>
      <c r="G3029" s="8">
        <v>3</v>
      </c>
      <c r="H3029" s="94">
        <f t="shared" si="31"/>
        <v>1</v>
      </c>
      <c r="I3029" s="93"/>
      <c r="J3029" s="94"/>
      <c r="K3029" s="138"/>
    </row>
    <row r="3030" spans="1:11" x14ac:dyDescent="0.2">
      <c r="A3030" s="13" t="s">
        <v>3642</v>
      </c>
      <c r="B3030" s="74">
        <v>545</v>
      </c>
      <c r="C3030" s="133"/>
      <c r="D3030" s="37"/>
      <c r="E3030" s="87"/>
      <c r="F3030" s="93">
        <v>3</v>
      </c>
      <c r="G3030" s="8">
        <v>8</v>
      </c>
      <c r="H3030" s="94">
        <f t="shared" si="31"/>
        <v>2</v>
      </c>
      <c r="I3030" s="93"/>
      <c r="J3030" s="94"/>
      <c r="K3030" s="138"/>
    </row>
    <row r="3031" spans="1:11" x14ac:dyDescent="0.2">
      <c r="A3031" s="20" t="s">
        <v>21</v>
      </c>
      <c r="B3031" s="73">
        <v>3159</v>
      </c>
      <c r="C3031" s="134">
        <v>7</v>
      </c>
      <c r="D3031" s="32">
        <v>18</v>
      </c>
      <c r="E3031" s="84"/>
      <c r="F3031" s="91"/>
      <c r="H3031" s="94"/>
      <c r="I3031" s="91"/>
      <c r="J3031" s="84"/>
      <c r="K3031" s="111"/>
    </row>
    <row r="3032" spans="1:11" x14ac:dyDescent="0.2">
      <c r="A3032" s="13" t="s">
        <v>3643</v>
      </c>
      <c r="B3032" s="74">
        <v>537</v>
      </c>
      <c r="C3032" s="133"/>
      <c r="D3032" s="37"/>
      <c r="E3032" s="87"/>
      <c r="F3032" s="93">
        <v>3</v>
      </c>
      <c r="G3032" s="8">
        <v>8</v>
      </c>
      <c r="H3032" s="94">
        <f t="shared" si="31"/>
        <v>2</v>
      </c>
      <c r="I3032" s="93"/>
      <c r="J3032" s="94"/>
      <c r="K3032" s="138"/>
    </row>
    <row r="3033" spans="1:11" x14ac:dyDescent="0.2">
      <c r="A3033" s="13" t="s">
        <v>1448</v>
      </c>
      <c r="B3033" s="74">
        <v>69</v>
      </c>
      <c r="C3033" s="133"/>
      <c r="D3033" s="37"/>
      <c r="E3033" s="87"/>
      <c r="F3033" s="93">
        <v>1</v>
      </c>
      <c r="G3033" s="8">
        <v>3</v>
      </c>
      <c r="H3033" s="94">
        <f t="shared" si="31"/>
        <v>1</v>
      </c>
      <c r="I3033" s="93"/>
      <c r="J3033" s="94"/>
      <c r="K3033" s="138"/>
    </row>
    <row r="3034" spans="1:11" x14ac:dyDescent="0.2">
      <c r="A3034" s="13" t="s">
        <v>3644</v>
      </c>
      <c r="B3034" s="74">
        <v>321</v>
      </c>
      <c r="C3034" s="133"/>
      <c r="D3034" s="37"/>
      <c r="E3034" s="87"/>
      <c r="F3034" s="93">
        <v>3</v>
      </c>
      <c r="G3034" s="8">
        <v>8</v>
      </c>
      <c r="H3034" s="94">
        <f t="shared" si="31"/>
        <v>2</v>
      </c>
      <c r="I3034" s="93"/>
      <c r="J3034" s="94"/>
      <c r="K3034" s="138"/>
    </row>
    <row r="3035" spans="1:11" x14ac:dyDescent="0.2">
      <c r="A3035" s="13" t="s">
        <v>3645</v>
      </c>
      <c r="B3035" s="74">
        <v>102</v>
      </c>
      <c r="C3035" s="133"/>
      <c r="D3035" s="37"/>
      <c r="E3035" s="87"/>
      <c r="F3035" s="93">
        <v>1</v>
      </c>
      <c r="G3035" s="8">
        <v>3</v>
      </c>
      <c r="H3035" s="94">
        <f t="shared" si="31"/>
        <v>1</v>
      </c>
      <c r="I3035" s="93"/>
      <c r="J3035" s="94"/>
      <c r="K3035" s="138"/>
    </row>
    <row r="3036" spans="1:11" x14ac:dyDescent="0.2">
      <c r="A3036" s="13" t="s">
        <v>3327</v>
      </c>
      <c r="B3036" s="74">
        <v>83</v>
      </c>
      <c r="C3036" s="133"/>
      <c r="D3036" s="37"/>
      <c r="E3036" s="87"/>
      <c r="F3036" s="93">
        <v>1</v>
      </c>
      <c r="G3036" s="8">
        <v>3</v>
      </c>
      <c r="H3036" s="94">
        <f t="shared" si="31"/>
        <v>1</v>
      </c>
      <c r="I3036" s="93"/>
      <c r="J3036" s="94"/>
      <c r="K3036" s="138"/>
    </row>
    <row r="3037" spans="1:11" x14ac:dyDescent="0.2">
      <c r="A3037" s="13" t="s">
        <v>3646</v>
      </c>
      <c r="B3037" s="74">
        <v>1792</v>
      </c>
      <c r="C3037" s="133"/>
      <c r="D3037" s="37"/>
      <c r="E3037" s="87"/>
      <c r="F3037" s="93">
        <v>3</v>
      </c>
      <c r="G3037" s="8">
        <v>8</v>
      </c>
      <c r="H3037" s="94">
        <f t="shared" si="31"/>
        <v>2</v>
      </c>
      <c r="I3037" s="93"/>
      <c r="J3037" s="94"/>
      <c r="K3037" s="138"/>
    </row>
    <row r="3038" spans="1:11" x14ac:dyDescent="0.2">
      <c r="A3038" s="13" t="s">
        <v>3647</v>
      </c>
      <c r="B3038" s="74">
        <v>255</v>
      </c>
      <c r="C3038" s="133"/>
      <c r="D3038" s="37"/>
      <c r="E3038" s="87"/>
      <c r="F3038" s="93">
        <v>3</v>
      </c>
      <c r="G3038" s="8">
        <v>8</v>
      </c>
      <c r="H3038" s="94">
        <f t="shared" si="31"/>
        <v>2</v>
      </c>
      <c r="I3038" s="93"/>
      <c r="J3038" s="94"/>
      <c r="K3038" s="138"/>
    </row>
    <row r="3039" spans="1:11" x14ac:dyDescent="0.2">
      <c r="A3039" s="22" t="s">
        <v>221</v>
      </c>
      <c r="B3039" s="73">
        <v>78605</v>
      </c>
      <c r="C3039" s="134">
        <v>39</v>
      </c>
      <c r="D3039" s="36">
        <f>SUM(D3040:D3076)</f>
        <v>101</v>
      </c>
      <c r="E3039" s="88">
        <v>4</v>
      </c>
      <c r="F3039" s="91">
        <f>SUM(F3041:F3081)</f>
        <v>105</v>
      </c>
      <c r="G3039" s="24">
        <f>SUM(G3041:G3081)</f>
        <v>279</v>
      </c>
      <c r="H3039" s="94"/>
      <c r="I3039" s="99">
        <f>(C3039+F3039+1-F3061-F3066-F3069)*0.4</f>
        <v>56.800000000000004</v>
      </c>
      <c r="J3039" s="99">
        <f>(D3039+G3039+1-G3061-G3066-G3069)*0.4</f>
        <v>148.80000000000001</v>
      </c>
      <c r="K3039" s="115">
        <f>34*0.6</f>
        <v>20.399999999999999</v>
      </c>
    </row>
    <row r="3040" spans="1:11" x14ac:dyDescent="0.2">
      <c r="A3040" s="20" t="s">
        <v>222</v>
      </c>
      <c r="B3040" s="73">
        <v>2452</v>
      </c>
      <c r="C3040" s="134">
        <v>1</v>
      </c>
      <c r="D3040" s="32">
        <v>3</v>
      </c>
      <c r="E3040" s="84"/>
      <c r="F3040" s="91"/>
      <c r="H3040" s="94"/>
      <c r="I3040" s="91"/>
      <c r="J3040" s="84"/>
      <c r="K3040" s="111"/>
    </row>
    <row r="3041" spans="1:11" x14ac:dyDescent="0.2">
      <c r="A3041" s="13" t="s">
        <v>3648</v>
      </c>
      <c r="B3041" s="74">
        <v>303</v>
      </c>
      <c r="C3041" s="133"/>
      <c r="D3041" s="37"/>
      <c r="E3041" s="87"/>
      <c r="F3041" s="93">
        <v>3</v>
      </c>
      <c r="G3041" s="8">
        <v>8</v>
      </c>
      <c r="H3041" s="94">
        <f t="shared" si="31"/>
        <v>2</v>
      </c>
      <c r="I3041" s="93"/>
      <c r="J3041" s="94"/>
      <c r="K3041" s="138"/>
    </row>
    <row r="3042" spans="1:11" x14ac:dyDescent="0.2">
      <c r="A3042" s="13" t="s">
        <v>2479</v>
      </c>
      <c r="B3042" s="74">
        <v>1361</v>
      </c>
      <c r="C3042" s="133"/>
      <c r="D3042" s="37"/>
      <c r="E3042" s="87"/>
      <c r="F3042" s="93">
        <v>3</v>
      </c>
      <c r="G3042" s="8">
        <v>8</v>
      </c>
      <c r="H3042" s="94">
        <f t="shared" si="31"/>
        <v>2</v>
      </c>
      <c r="I3042" s="93"/>
      <c r="J3042" s="94"/>
      <c r="K3042" s="138"/>
    </row>
    <row r="3043" spans="1:11" x14ac:dyDescent="0.2">
      <c r="A3043" s="13" t="s">
        <v>3649</v>
      </c>
      <c r="B3043" s="74">
        <v>453</v>
      </c>
      <c r="C3043" s="133"/>
      <c r="D3043" s="37"/>
      <c r="E3043" s="87"/>
      <c r="F3043" s="93">
        <v>3</v>
      </c>
      <c r="G3043" s="8">
        <v>8</v>
      </c>
      <c r="H3043" s="94">
        <f t="shared" si="31"/>
        <v>2</v>
      </c>
      <c r="I3043" s="93"/>
      <c r="J3043" s="94"/>
      <c r="K3043" s="138"/>
    </row>
    <row r="3044" spans="1:11" x14ac:dyDescent="0.2">
      <c r="A3044" s="13" t="s">
        <v>2118</v>
      </c>
      <c r="B3044" s="74">
        <v>335</v>
      </c>
      <c r="C3044" s="133"/>
      <c r="D3044" s="37"/>
      <c r="E3044" s="87"/>
      <c r="F3044" s="93">
        <v>3</v>
      </c>
      <c r="G3044" s="8">
        <v>8</v>
      </c>
      <c r="H3044" s="94">
        <f t="shared" si="31"/>
        <v>2</v>
      </c>
      <c r="I3044" s="93"/>
      <c r="J3044" s="94"/>
      <c r="K3044" s="138"/>
    </row>
    <row r="3045" spans="1:11" x14ac:dyDescent="0.2">
      <c r="A3045" s="20" t="s">
        <v>1014</v>
      </c>
      <c r="B3045" s="73">
        <v>1956</v>
      </c>
      <c r="C3045" s="134">
        <v>1</v>
      </c>
      <c r="D3045" s="32">
        <v>3</v>
      </c>
      <c r="E3045" s="84"/>
      <c r="F3045" s="91"/>
      <c r="H3045" s="94"/>
      <c r="I3045" s="91"/>
      <c r="J3045" s="84"/>
      <c r="K3045" s="111"/>
    </row>
    <row r="3046" spans="1:11" x14ac:dyDescent="0.2">
      <c r="A3046" s="13" t="s">
        <v>3650</v>
      </c>
      <c r="B3046" s="74">
        <v>574</v>
      </c>
      <c r="C3046" s="133"/>
      <c r="D3046" s="37"/>
      <c r="E3046" s="87"/>
      <c r="F3046" s="93">
        <v>3</v>
      </c>
      <c r="G3046" s="8">
        <v>8</v>
      </c>
      <c r="H3046" s="94">
        <f t="shared" si="31"/>
        <v>2</v>
      </c>
      <c r="I3046" s="93"/>
      <c r="J3046" s="94"/>
      <c r="K3046" s="138"/>
    </row>
    <row r="3047" spans="1:11" x14ac:dyDescent="0.2">
      <c r="A3047" s="13" t="s">
        <v>2623</v>
      </c>
      <c r="B3047" s="74">
        <v>754</v>
      </c>
      <c r="C3047" s="133"/>
      <c r="D3047" s="37"/>
      <c r="E3047" s="87"/>
      <c r="F3047" s="93">
        <v>3</v>
      </c>
      <c r="G3047" s="8">
        <v>8</v>
      </c>
      <c r="H3047" s="94">
        <f t="shared" si="31"/>
        <v>2</v>
      </c>
      <c r="I3047" s="93"/>
      <c r="J3047" s="94"/>
      <c r="K3047" s="138"/>
    </row>
    <row r="3048" spans="1:11" x14ac:dyDescent="0.2">
      <c r="A3048" s="13" t="s">
        <v>3651</v>
      </c>
      <c r="B3048" s="74">
        <v>320</v>
      </c>
      <c r="C3048" s="133"/>
      <c r="D3048" s="37"/>
      <c r="E3048" s="87"/>
      <c r="F3048" s="93">
        <v>3</v>
      </c>
      <c r="G3048" s="8">
        <v>8</v>
      </c>
      <c r="H3048" s="94">
        <f t="shared" si="31"/>
        <v>2</v>
      </c>
      <c r="I3048" s="93"/>
      <c r="J3048" s="94"/>
      <c r="K3048" s="138"/>
    </row>
    <row r="3049" spans="1:11" x14ac:dyDescent="0.2">
      <c r="A3049" s="13" t="s">
        <v>3652</v>
      </c>
      <c r="B3049" s="74">
        <v>308</v>
      </c>
      <c r="C3049" s="133"/>
      <c r="D3049" s="37"/>
      <c r="E3049" s="87"/>
      <c r="F3049" s="93">
        <v>3</v>
      </c>
      <c r="G3049" s="8">
        <v>8</v>
      </c>
      <c r="H3049" s="94">
        <f t="shared" si="31"/>
        <v>2</v>
      </c>
      <c r="I3049" s="93"/>
      <c r="J3049" s="94"/>
      <c r="K3049" s="138"/>
    </row>
    <row r="3050" spans="1:11" x14ac:dyDescent="0.2">
      <c r="A3050" s="20" t="s">
        <v>314</v>
      </c>
      <c r="B3050" s="73">
        <v>1894</v>
      </c>
      <c r="C3050" s="134">
        <v>1</v>
      </c>
      <c r="D3050" s="32">
        <v>3</v>
      </c>
      <c r="E3050" s="84"/>
      <c r="F3050" s="91"/>
      <c r="H3050" s="94"/>
      <c r="I3050" s="91"/>
      <c r="J3050" s="84"/>
      <c r="K3050" s="111"/>
    </row>
    <row r="3051" spans="1:11" x14ac:dyDescent="0.2">
      <c r="A3051" s="13" t="s">
        <v>3653</v>
      </c>
      <c r="B3051" s="74">
        <v>283</v>
      </c>
      <c r="C3051" s="133"/>
      <c r="D3051" s="37"/>
      <c r="E3051" s="87"/>
      <c r="F3051" s="93">
        <v>3</v>
      </c>
      <c r="G3051" s="8">
        <v>8</v>
      </c>
      <c r="H3051" s="94">
        <f t="shared" si="31"/>
        <v>2</v>
      </c>
      <c r="I3051" s="93"/>
      <c r="J3051" s="94"/>
      <c r="K3051" s="138"/>
    </row>
    <row r="3052" spans="1:11" x14ac:dyDescent="0.2">
      <c r="A3052" s="13" t="s">
        <v>3654</v>
      </c>
      <c r="B3052" s="74">
        <v>474</v>
      </c>
      <c r="C3052" s="133"/>
      <c r="D3052" s="37"/>
      <c r="E3052" s="87"/>
      <c r="F3052" s="93">
        <v>3</v>
      </c>
      <c r="G3052" s="8">
        <v>8</v>
      </c>
      <c r="H3052" s="94">
        <f t="shared" si="31"/>
        <v>2</v>
      </c>
      <c r="I3052" s="93"/>
      <c r="J3052" s="94"/>
      <c r="K3052" s="138"/>
    </row>
    <row r="3053" spans="1:11" x14ac:dyDescent="0.2">
      <c r="A3053" s="13" t="s">
        <v>3655</v>
      </c>
      <c r="B3053" s="74">
        <v>240</v>
      </c>
      <c r="C3053" s="133"/>
      <c r="D3053" s="37"/>
      <c r="E3053" s="87"/>
      <c r="F3053" s="93">
        <v>3</v>
      </c>
      <c r="G3053" s="8">
        <v>8</v>
      </c>
      <c r="H3053" s="94">
        <f t="shared" si="31"/>
        <v>2</v>
      </c>
      <c r="I3053" s="93"/>
      <c r="J3053" s="94"/>
      <c r="K3053" s="138"/>
    </row>
    <row r="3054" spans="1:11" x14ac:dyDescent="0.2">
      <c r="A3054" s="13" t="s">
        <v>1783</v>
      </c>
      <c r="B3054" s="74">
        <v>486</v>
      </c>
      <c r="C3054" s="133"/>
      <c r="D3054" s="37"/>
      <c r="E3054" s="87"/>
      <c r="F3054" s="93">
        <v>3</v>
      </c>
      <c r="G3054" s="8">
        <v>8</v>
      </c>
      <c r="H3054" s="94">
        <f t="shared" si="31"/>
        <v>2</v>
      </c>
      <c r="I3054" s="93"/>
      <c r="J3054" s="94"/>
      <c r="K3054" s="138"/>
    </row>
    <row r="3055" spans="1:11" x14ac:dyDescent="0.2">
      <c r="A3055" s="13" t="s">
        <v>1987</v>
      </c>
      <c r="B3055" s="74">
        <v>411</v>
      </c>
      <c r="C3055" s="133"/>
      <c r="D3055" s="37"/>
      <c r="E3055" s="87"/>
      <c r="F3055" s="93">
        <v>3</v>
      </c>
      <c r="G3055" s="8">
        <v>8</v>
      </c>
      <c r="H3055" s="94">
        <f t="shared" si="31"/>
        <v>2</v>
      </c>
      <c r="I3055" s="93"/>
      <c r="J3055" s="94"/>
      <c r="K3055" s="138"/>
    </row>
    <row r="3056" spans="1:11" ht="31.5" x14ac:dyDescent="0.2">
      <c r="A3056" s="20" t="s">
        <v>315</v>
      </c>
      <c r="B3056" s="73">
        <v>2345</v>
      </c>
      <c r="C3056" s="134">
        <v>1</v>
      </c>
      <c r="D3056" s="32">
        <v>3</v>
      </c>
      <c r="E3056" s="84"/>
      <c r="F3056" s="91"/>
      <c r="H3056" s="94"/>
      <c r="I3056" s="91"/>
      <c r="J3056" s="84"/>
      <c r="K3056" s="111"/>
    </row>
    <row r="3057" spans="1:11" x14ac:dyDescent="0.2">
      <c r="A3057" s="13" t="s">
        <v>3656</v>
      </c>
      <c r="B3057" s="74">
        <v>1598</v>
      </c>
      <c r="C3057" s="133"/>
      <c r="D3057" s="37"/>
      <c r="E3057" s="87"/>
      <c r="F3057" s="93">
        <v>3</v>
      </c>
      <c r="G3057" s="8">
        <v>8</v>
      </c>
      <c r="H3057" s="94">
        <f t="shared" si="31"/>
        <v>2</v>
      </c>
      <c r="I3057" s="93"/>
      <c r="J3057" s="94"/>
      <c r="K3057" s="138"/>
    </row>
    <row r="3058" spans="1:11" x14ac:dyDescent="0.2">
      <c r="A3058" s="13" t="s">
        <v>2786</v>
      </c>
      <c r="B3058" s="74">
        <v>281</v>
      </c>
      <c r="C3058" s="133"/>
      <c r="D3058" s="37"/>
      <c r="E3058" s="87"/>
      <c r="F3058" s="93">
        <v>3</v>
      </c>
      <c r="G3058" s="8">
        <v>8</v>
      </c>
      <c r="H3058" s="94">
        <f t="shared" si="31"/>
        <v>2</v>
      </c>
      <c r="I3058" s="93"/>
      <c r="J3058" s="94"/>
      <c r="K3058" s="138"/>
    </row>
    <row r="3059" spans="1:11" x14ac:dyDescent="0.2">
      <c r="A3059" s="13" t="s">
        <v>3657</v>
      </c>
      <c r="B3059" s="74">
        <v>466</v>
      </c>
      <c r="C3059" s="133"/>
      <c r="D3059" s="37"/>
      <c r="E3059" s="87"/>
      <c r="F3059" s="93">
        <v>3</v>
      </c>
      <c r="G3059" s="8">
        <v>8</v>
      </c>
      <c r="H3059" s="94">
        <f t="shared" si="31"/>
        <v>2</v>
      </c>
      <c r="I3059" s="93"/>
      <c r="J3059" s="94"/>
      <c r="K3059" s="138"/>
    </row>
    <row r="3060" spans="1:11" x14ac:dyDescent="0.2">
      <c r="A3060" s="20" t="s">
        <v>667</v>
      </c>
      <c r="B3060" s="73">
        <v>2316</v>
      </c>
      <c r="C3060" s="134">
        <v>1</v>
      </c>
      <c r="D3060" s="32">
        <v>3</v>
      </c>
      <c r="E3060" s="84"/>
      <c r="F3060" s="91"/>
      <c r="H3060" s="94"/>
      <c r="I3060" s="91"/>
      <c r="J3060" s="84"/>
      <c r="K3060" s="111"/>
    </row>
    <row r="3061" spans="1:11" x14ac:dyDescent="0.2">
      <c r="A3061" s="13" t="s">
        <v>3658</v>
      </c>
      <c r="B3061" s="74">
        <v>145</v>
      </c>
      <c r="C3061" s="133"/>
      <c r="D3061" s="37"/>
      <c r="E3061" s="87"/>
      <c r="F3061" s="93">
        <v>1</v>
      </c>
      <c r="G3061" s="8">
        <v>3</v>
      </c>
      <c r="H3061" s="94">
        <f t="shared" si="31"/>
        <v>1</v>
      </c>
      <c r="I3061" s="93"/>
      <c r="J3061" s="94"/>
      <c r="K3061" s="138"/>
    </row>
    <row r="3062" spans="1:11" x14ac:dyDescent="0.2">
      <c r="A3062" s="13" t="s">
        <v>1704</v>
      </c>
      <c r="B3062" s="74">
        <v>324</v>
      </c>
      <c r="C3062" s="133"/>
      <c r="D3062" s="37"/>
      <c r="E3062" s="87"/>
      <c r="F3062" s="93">
        <v>3</v>
      </c>
      <c r="G3062" s="8">
        <v>8</v>
      </c>
      <c r="H3062" s="94">
        <f t="shared" si="31"/>
        <v>2</v>
      </c>
      <c r="I3062" s="93"/>
      <c r="J3062" s="94"/>
      <c r="K3062" s="138"/>
    </row>
    <row r="3063" spans="1:11" x14ac:dyDescent="0.2">
      <c r="A3063" s="13" t="s">
        <v>3659</v>
      </c>
      <c r="B3063" s="74">
        <v>387</v>
      </c>
      <c r="C3063" s="133"/>
      <c r="D3063" s="37"/>
      <c r="E3063" s="87"/>
      <c r="F3063" s="93">
        <v>3</v>
      </c>
      <c r="G3063" s="8">
        <v>8</v>
      </c>
      <c r="H3063" s="94">
        <f t="shared" si="31"/>
        <v>2</v>
      </c>
      <c r="I3063" s="93"/>
      <c r="J3063" s="94"/>
      <c r="K3063" s="138"/>
    </row>
    <row r="3064" spans="1:11" x14ac:dyDescent="0.2">
      <c r="A3064" s="56" t="s">
        <v>2012</v>
      </c>
      <c r="B3064" s="75">
        <v>0</v>
      </c>
      <c r="C3064" s="133"/>
      <c r="D3064" s="66"/>
      <c r="E3064" s="96"/>
      <c r="F3064" s="148" t="b">
        <f>IF(B2932&gt;50000,"15",IF(B2932&gt;10000,"11",IF(B2932&gt;2000,"5",IF(B2932&gt;200,"3",IF(B2932&gt;0,"1")))))</f>
        <v>0</v>
      </c>
      <c r="H3064" s="94"/>
      <c r="I3064" s="93"/>
      <c r="J3064" s="94"/>
      <c r="K3064" s="138"/>
    </row>
    <row r="3065" spans="1:11" x14ac:dyDescent="0.2">
      <c r="A3065" s="13" t="s">
        <v>3660</v>
      </c>
      <c r="B3065" s="74">
        <v>540</v>
      </c>
      <c r="C3065" s="133"/>
      <c r="D3065" s="37"/>
      <c r="E3065" s="87"/>
      <c r="F3065" s="93">
        <v>3</v>
      </c>
      <c r="G3065" s="8">
        <v>8</v>
      </c>
      <c r="H3065" s="94">
        <f t="shared" si="31"/>
        <v>2</v>
      </c>
      <c r="I3065" s="93"/>
      <c r="J3065" s="94"/>
      <c r="K3065" s="138"/>
    </row>
    <row r="3066" spans="1:11" x14ac:dyDescent="0.2">
      <c r="A3066" s="13" t="s">
        <v>3661</v>
      </c>
      <c r="B3066" s="74">
        <v>147</v>
      </c>
      <c r="C3066" s="133"/>
      <c r="D3066" s="37"/>
      <c r="E3066" s="87"/>
      <c r="F3066" s="93">
        <v>1</v>
      </c>
      <c r="G3066" s="8">
        <v>3</v>
      </c>
      <c r="H3066" s="94">
        <f t="shared" si="31"/>
        <v>1</v>
      </c>
      <c r="I3066" s="93"/>
      <c r="J3066" s="94"/>
      <c r="K3066" s="138"/>
    </row>
    <row r="3067" spans="1:11" x14ac:dyDescent="0.2">
      <c r="A3067" s="13" t="s">
        <v>3246</v>
      </c>
      <c r="B3067" s="74">
        <v>773</v>
      </c>
      <c r="C3067" s="133"/>
      <c r="D3067" s="37"/>
      <c r="E3067" s="87"/>
      <c r="F3067" s="93">
        <v>3</v>
      </c>
      <c r="G3067" s="8">
        <v>8</v>
      </c>
      <c r="H3067" s="94">
        <f t="shared" si="31"/>
        <v>2</v>
      </c>
      <c r="I3067" s="93"/>
      <c r="J3067" s="94"/>
      <c r="K3067" s="138"/>
    </row>
    <row r="3068" spans="1:11" x14ac:dyDescent="0.2">
      <c r="A3068" s="20" t="s">
        <v>871</v>
      </c>
      <c r="B3068" s="73">
        <v>2202</v>
      </c>
      <c r="C3068" s="134">
        <v>1</v>
      </c>
      <c r="D3068" s="32">
        <v>3</v>
      </c>
      <c r="E3068" s="84"/>
      <c r="F3068" s="91"/>
      <c r="H3068" s="94"/>
      <c r="I3068" s="91"/>
      <c r="J3068" s="84"/>
      <c r="K3068" s="111"/>
    </row>
    <row r="3069" spans="1:11" x14ac:dyDescent="0.2">
      <c r="A3069" s="13" t="s">
        <v>3384</v>
      </c>
      <c r="B3069" s="74">
        <v>81</v>
      </c>
      <c r="C3069" s="133"/>
      <c r="D3069" s="37"/>
      <c r="E3069" s="87"/>
      <c r="F3069" s="93">
        <v>1</v>
      </c>
      <c r="G3069" s="8">
        <v>3</v>
      </c>
      <c r="H3069" s="94">
        <f t="shared" si="31"/>
        <v>1</v>
      </c>
      <c r="I3069" s="93"/>
      <c r="J3069" s="94"/>
      <c r="K3069" s="138"/>
    </row>
    <row r="3070" spans="1:11" x14ac:dyDescent="0.2">
      <c r="A3070" s="13" t="s">
        <v>1993</v>
      </c>
      <c r="B3070" s="74">
        <v>514</v>
      </c>
      <c r="C3070" s="133"/>
      <c r="D3070" s="37"/>
      <c r="E3070" s="87"/>
      <c r="F3070" s="93">
        <v>3</v>
      </c>
      <c r="G3070" s="8">
        <v>8</v>
      </c>
      <c r="H3070" s="94">
        <f t="shared" si="31"/>
        <v>2</v>
      </c>
      <c r="I3070" s="93"/>
      <c r="J3070" s="94"/>
      <c r="K3070" s="138"/>
    </row>
    <row r="3071" spans="1:11" x14ac:dyDescent="0.2">
      <c r="A3071" s="13" t="s">
        <v>3662</v>
      </c>
      <c r="B3071" s="74">
        <v>612</v>
      </c>
      <c r="C3071" s="133"/>
      <c r="D3071" s="37"/>
      <c r="E3071" s="87"/>
      <c r="F3071" s="93">
        <v>3</v>
      </c>
      <c r="G3071" s="8">
        <v>8</v>
      </c>
      <c r="H3071" s="94">
        <f t="shared" si="31"/>
        <v>2</v>
      </c>
      <c r="I3071" s="93"/>
      <c r="J3071" s="94"/>
      <c r="K3071" s="138"/>
    </row>
    <row r="3072" spans="1:11" x14ac:dyDescent="0.2">
      <c r="A3072" s="13" t="s">
        <v>3663</v>
      </c>
      <c r="B3072" s="74">
        <v>790</v>
      </c>
      <c r="C3072" s="133"/>
      <c r="D3072" s="37"/>
      <c r="E3072" s="87"/>
      <c r="F3072" s="93">
        <v>3</v>
      </c>
      <c r="G3072" s="8">
        <v>8</v>
      </c>
      <c r="H3072" s="94">
        <f t="shared" si="31"/>
        <v>2</v>
      </c>
      <c r="I3072" s="93"/>
      <c r="J3072" s="94"/>
      <c r="K3072" s="138"/>
    </row>
    <row r="3073" spans="1:11" x14ac:dyDescent="0.2">
      <c r="A3073" s="13" t="s">
        <v>3664</v>
      </c>
      <c r="B3073" s="74">
        <v>205</v>
      </c>
      <c r="C3073" s="133"/>
      <c r="D3073" s="37"/>
      <c r="E3073" s="87"/>
      <c r="F3073" s="93">
        <v>3</v>
      </c>
      <c r="G3073" s="8">
        <v>8</v>
      </c>
      <c r="H3073" s="94">
        <f t="shared" ref="H3073:H3103" si="32">IF(F3073=1,1,2)</f>
        <v>2</v>
      </c>
      <c r="I3073" s="93"/>
      <c r="J3073" s="94"/>
      <c r="K3073" s="138"/>
    </row>
    <row r="3074" spans="1:11" x14ac:dyDescent="0.2">
      <c r="A3074" s="20" t="s">
        <v>116</v>
      </c>
      <c r="B3074" s="73">
        <v>62064</v>
      </c>
      <c r="C3074" s="134">
        <v>31</v>
      </c>
      <c r="D3074" s="32">
        <v>78</v>
      </c>
      <c r="E3074" s="84"/>
      <c r="F3074" s="91"/>
      <c r="H3074" s="94"/>
      <c r="I3074" s="91"/>
      <c r="J3074" s="84"/>
      <c r="K3074" s="111"/>
    </row>
    <row r="3075" spans="1:11" x14ac:dyDescent="0.2">
      <c r="A3075" s="13" t="s">
        <v>3665</v>
      </c>
      <c r="B3075" s="74">
        <v>62064</v>
      </c>
      <c r="C3075" s="133"/>
      <c r="D3075" s="37"/>
      <c r="E3075" s="87"/>
      <c r="F3075" s="93">
        <v>15</v>
      </c>
      <c r="G3075" s="8">
        <v>38</v>
      </c>
      <c r="H3075" s="94">
        <f t="shared" si="32"/>
        <v>2</v>
      </c>
      <c r="I3075" s="93"/>
      <c r="J3075" s="94"/>
      <c r="K3075" s="138"/>
    </row>
    <row r="3076" spans="1:11" x14ac:dyDescent="0.2">
      <c r="A3076" s="20" t="s">
        <v>508</v>
      </c>
      <c r="B3076" s="73">
        <v>3376</v>
      </c>
      <c r="C3076" s="134">
        <v>2</v>
      </c>
      <c r="D3076" s="32">
        <v>5</v>
      </c>
      <c r="E3076" s="84"/>
      <c r="F3076" s="91"/>
      <c r="H3076" s="94"/>
      <c r="I3076" s="91"/>
      <c r="J3076" s="84"/>
      <c r="K3076" s="111"/>
    </row>
    <row r="3077" spans="1:11" x14ac:dyDescent="0.2">
      <c r="A3077" s="13" t="s">
        <v>1815</v>
      </c>
      <c r="B3077" s="74">
        <v>584</v>
      </c>
      <c r="C3077" s="133"/>
      <c r="D3077" s="37"/>
      <c r="E3077" s="87"/>
      <c r="F3077" s="93">
        <v>3</v>
      </c>
      <c r="G3077" s="8">
        <v>8</v>
      </c>
      <c r="H3077" s="94">
        <f t="shared" si="32"/>
        <v>2</v>
      </c>
      <c r="I3077" s="93"/>
      <c r="J3077" s="94"/>
      <c r="K3077" s="138"/>
    </row>
    <row r="3078" spans="1:11" x14ac:dyDescent="0.2">
      <c r="A3078" s="13" t="s">
        <v>1805</v>
      </c>
      <c r="B3078" s="74">
        <v>376</v>
      </c>
      <c r="C3078" s="133"/>
      <c r="D3078" s="37"/>
      <c r="E3078" s="87"/>
      <c r="F3078" s="93">
        <v>3</v>
      </c>
      <c r="G3078" s="8">
        <v>8</v>
      </c>
      <c r="H3078" s="94">
        <f t="shared" si="32"/>
        <v>2</v>
      </c>
      <c r="I3078" s="93"/>
      <c r="J3078" s="94"/>
      <c r="K3078" s="138"/>
    </row>
    <row r="3079" spans="1:11" x14ac:dyDescent="0.2">
      <c r="A3079" s="13" t="s">
        <v>3244</v>
      </c>
      <c r="B3079" s="74">
        <v>777</v>
      </c>
      <c r="C3079" s="133"/>
      <c r="D3079" s="37"/>
      <c r="E3079" s="87"/>
      <c r="F3079" s="93">
        <v>3</v>
      </c>
      <c r="G3079" s="8">
        <v>8</v>
      </c>
      <c r="H3079" s="94">
        <f t="shared" si="32"/>
        <v>2</v>
      </c>
      <c r="I3079" s="93"/>
      <c r="J3079" s="94"/>
      <c r="K3079" s="138"/>
    </row>
    <row r="3080" spans="1:11" x14ac:dyDescent="0.2">
      <c r="A3080" s="13" t="s">
        <v>3666</v>
      </c>
      <c r="B3080" s="74">
        <v>791</v>
      </c>
      <c r="C3080" s="133"/>
      <c r="D3080" s="37"/>
      <c r="E3080" s="87"/>
      <c r="F3080" s="93">
        <v>3</v>
      </c>
      <c r="G3080" s="8">
        <v>8</v>
      </c>
      <c r="H3080" s="94">
        <f t="shared" si="32"/>
        <v>2</v>
      </c>
      <c r="I3080" s="93"/>
      <c r="J3080" s="94"/>
      <c r="K3080" s="138"/>
    </row>
    <row r="3081" spans="1:11" x14ac:dyDescent="0.2">
      <c r="A3081" s="13" t="s">
        <v>2931</v>
      </c>
      <c r="B3081" s="74">
        <v>848</v>
      </c>
      <c r="C3081" s="133"/>
      <c r="D3081" s="37"/>
      <c r="E3081" s="87"/>
      <c r="F3081" s="93">
        <v>3</v>
      </c>
      <c r="G3081" s="8">
        <v>8</v>
      </c>
      <c r="H3081" s="94">
        <f t="shared" si="32"/>
        <v>2</v>
      </c>
      <c r="I3081" s="93"/>
      <c r="J3081" s="94"/>
      <c r="K3081" s="138"/>
    </row>
    <row r="3082" spans="1:11" x14ac:dyDescent="0.2">
      <c r="A3082" s="22" t="s">
        <v>509</v>
      </c>
      <c r="B3082" s="73">
        <v>11350</v>
      </c>
      <c r="C3082" s="134">
        <v>25</v>
      </c>
      <c r="D3082" s="36">
        <f>SUM(D3083:D3096)</f>
        <v>64</v>
      </c>
      <c r="E3082" s="88">
        <v>4</v>
      </c>
      <c r="F3082" s="91">
        <f>SUM(F3084:F3103)</f>
        <v>54</v>
      </c>
      <c r="G3082" s="24">
        <f>SUM(G3084:G3103)</f>
        <v>144</v>
      </c>
      <c r="H3082" s="94"/>
      <c r="I3082" s="99">
        <f>(C3082+F3082+1-F3097)*0.4</f>
        <v>31.6</v>
      </c>
      <c r="J3082" s="99">
        <f>(D3082+G3082+1-G3097)*0.4</f>
        <v>82.4</v>
      </c>
      <c r="K3082" s="115">
        <f>18*0.6</f>
        <v>10.799999999999999</v>
      </c>
    </row>
    <row r="3083" spans="1:11" x14ac:dyDescent="0.2">
      <c r="A3083" s="20" t="s">
        <v>1336</v>
      </c>
      <c r="B3083" s="73">
        <v>4178</v>
      </c>
      <c r="C3083" s="134">
        <v>9</v>
      </c>
      <c r="D3083" s="32">
        <v>23</v>
      </c>
      <c r="E3083" s="84"/>
      <c r="F3083" s="91"/>
      <c r="H3083" s="94"/>
      <c r="I3083" s="91"/>
      <c r="J3083" s="84"/>
      <c r="K3083" s="111"/>
    </row>
    <row r="3084" spans="1:11" x14ac:dyDescent="0.2">
      <c r="A3084" s="13" t="s">
        <v>3667</v>
      </c>
      <c r="B3084" s="74">
        <v>2115</v>
      </c>
      <c r="C3084" s="133"/>
      <c r="D3084" s="37"/>
      <c r="E3084" s="87"/>
      <c r="F3084" s="93">
        <v>5</v>
      </c>
      <c r="G3084" s="8">
        <v>13</v>
      </c>
      <c r="H3084" s="94">
        <f t="shared" si="32"/>
        <v>2</v>
      </c>
      <c r="I3084" s="93"/>
      <c r="J3084" s="94"/>
      <c r="K3084" s="138"/>
    </row>
    <row r="3085" spans="1:11" x14ac:dyDescent="0.2">
      <c r="A3085" s="13" t="s">
        <v>3668</v>
      </c>
      <c r="B3085" s="74">
        <v>311</v>
      </c>
      <c r="C3085" s="133"/>
      <c r="D3085" s="37"/>
      <c r="E3085" s="87"/>
      <c r="F3085" s="93">
        <v>3</v>
      </c>
      <c r="G3085" s="8">
        <v>8</v>
      </c>
      <c r="H3085" s="94">
        <f t="shared" si="32"/>
        <v>2</v>
      </c>
      <c r="I3085" s="93"/>
      <c r="J3085" s="94"/>
      <c r="K3085" s="138"/>
    </row>
    <row r="3086" spans="1:11" x14ac:dyDescent="0.2">
      <c r="A3086" s="13" t="s">
        <v>3669</v>
      </c>
      <c r="B3086" s="74">
        <v>436</v>
      </c>
      <c r="C3086" s="133"/>
      <c r="D3086" s="37"/>
      <c r="E3086" s="87"/>
      <c r="F3086" s="93">
        <v>3</v>
      </c>
      <c r="G3086" s="8">
        <v>8</v>
      </c>
      <c r="H3086" s="94">
        <f t="shared" si="32"/>
        <v>2</v>
      </c>
      <c r="I3086" s="93"/>
      <c r="J3086" s="94"/>
      <c r="K3086" s="138"/>
    </row>
    <row r="3087" spans="1:11" x14ac:dyDescent="0.2">
      <c r="A3087" s="13" t="s">
        <v>1469</v>
      </c>
      <c r="B3087" s="74">
        <v>631</v>
      </c>
      <c r="C3087" s="133"/>
      <c r="D3087" s="37"/>
      <c r="E3087" s="87"/>
      <c r="F3087" s="93">
        <v>3</v>
      </c>
      <c r="G3087" s="8">
        <v>8</v>
      </c>
      <c r="H3087" s="94">
        <f t="shared" si="32"/>
        <v>2</v>
      </c>
      <c r="I3087" s="93"/>
      <c r="J3087" s="94"/>
      <c r="K3087" s="138"/>
    </row>
    <row r="3088" spans="1:11" x14ac:dyDescent="0.2">
      <c r="A3088" s="13" t="s">
        <v>3335</v>
      </c>
      <c r="B3088" s="74">
        <v>685</v>
      </c>
      <c r="C3088" s="133"/>
      <c r="D3088" s="37"/>
      <c r="E3088" s="87"/>
      <c r="F3088" s="93">
        <v>3</v>
      </c>
      <c r="G3088" s="8">
        <v>8</v>
      </c>
      <c r="H3088" s="94">
        <f t="shared" si="32"/>
        <v>2</v>
      </c>
      <c r="I3088" s="93"/>
      <c r="J3088" s="94"/>
      <c r="K3088" s="138"/>
    </row>
    <row r="3089" spans="1:11" x14ac:dyDescent="0.2">
      <c r="A3089" s="20" t="s">
        <v>345</v>
      </c>
      <c r="B3089" s="73">
        <v>2170</v>
      </c>
      <c r="C3089" s="134">
        <v>5</v>
      </c>
      <c r="D3089" s="32">
        <v>13</v>
      </c>
      <c r="E3089" s="84"/>
      <c r="F3089" s="91"/>
      <c r="H3089" s="94"/>
      <c r="I3089" s="91"/>
      <c r="J3089" s="84"/>
      <c r="K3089" s="111"/>
    </row>
    <row r="3090" spans="1:11" x14ac:dyDescent="0.2">
      <c r="A3090" s="13" t="s">
        <v>3670</v>
      </c>
      <c r="B3090" s="74">
        <v>316</v>
      </c>
      <c r="C3090" s="133"/>
      <c r="D3090" s="37"/>
      <c r="E3090" s="87"/>
      <c r="F3090" s="93">
        <v>3</v>
      </c>
      <c r="G3090" s="8">
        <v>8</v>
      </c>
      <c r="H3090" s="94">
        <f t="shared" si="32"/>
        <v>2</v>
      </c>
      <c r="I3090" s="93"/>
      <c r="J3090" s="94"/>
      <c r="K3090" s="138"/>
    </row>
    <row r="3091" spans="1:11" x14ac:dyDescent="0.2">
      <c r="A3091" s="13" t="s">
        <v>3671</v>
      </c>
      <c r="B3091" s="74">
        <v>369</v>
      </c>
      <c r="C3091" s="133"/>
      <c r="D3091" s="37"/>
      <c r="E3091" s="87"/>
      <c r="F3091" s="93">
        <v>3</v>
      </c>
      <c r="G3091" s="8">
        <v>8</v>
      </c>
      <c r="H3091" s="94">
        <f t="shared" si="32"/>
        <v>2</v>
      </c>
      <c r="I3091" s="93"/>
      <c r="J3091" s="94"/>
      <c r="K3091" s="138"/>
    </row>
    <row r="3092" spans="1:11" x14ac:dyDescent="0.2">
      <c r="A3092" s="13" t="s">
        <v>3672</v>
      </c>
      <c r="B3092" s="74">
        <v>396</v>
      </c>
      <c r="C3092" s="133"/>
      <c r="D3092" s="37"/>
      <c r="E3092" s="87"/>
      <c r="F3092" s="93">
        <v>3</v>
      </c>
      <c r="G3092" s="8">
        <v>8</v>
      </c>
      <c r="H3092" s="94">
        <f t="shared" si="32"/>
        <v>2</v>
      </c>
      <c r="I3092" s="93"/>
      <c r="J3092" s="94"/>
      <c r="K3092" s="138"/>
    </row>
    <row r="3093" spans="1:11" x14ac:dyDescent="0.2">
      <c r="A3093" s="13" t="s">
        <v>3673</v>
      </c>
      <c r="B3093" s="74">
        <v>751</v>
      </c>
      <c r="C3093" s="133"/>
      <c r="D3093" s="37"/>
      <c r="E3093" s="87"/>
      <c r="F3093" s="93">
        <v>3</v>
      </c>
      <c r="G3093" s="8">
        <v>8</v>
      </c>
      <c r="H3093" s="94">
        <f t="shared" si="32"/>
        <v>2</v>
      </c>
      <c r="I3093" s="93"/>
      <c r="J3093" s="94"/>
      <c r="K3093" s="138"/>
    </row>
    <row r="3094" spans="1:11" x14ac:dyDescent="0.2">
      <c r="A3094" s="13" t="s">
        <v>2884</v>
      </c>
      <c r="B3094" s="74">
        <v>338</v>
      </c>
      <c r="C3094" s="133"/>
      <c r="D3094" s="37"/>
      <c r="E3094" s="87"/>
      <c r="F3094" s="93">
        <v>3</v>
      </c>
      <c r="G3094" s="8">
        <v>8</v>
      </c>
      <c r="H3094" s="94">
        <f t="shared" si="32"/>
        <v>2</v>
      </c>
      <c r="I3094" s="93"/>
      <c r="J3094" s="94"/>
      <c r="K3094" s="138"/>
    </row>
    <row r="3095" spans="1:11" x14ac:dyDescent="0.2">
      <c r="A3095" s="20" t="s">
        <v>349</v>
      </c>
      <c r="B3095" s="73">
        <v>5002</v>
      </c>
      <c r="C3095" s="134">
        <v>11</v>
      </c>
      <c r="D3095" s="32">
        <v>28</v>
      </c>
      <c r="E3095" s="84"/>
      <c r="F3095" s="91"/>
      <c r="H3095" s="94"/>
      <c r="I3095" s="91"/>
      <c r="J3095" s="84"/>
      <c r="K3095" s="111"/>
    </row>
    <row r="3096" spans="1:11" x14ac:dyDescent="0.2">
      <c r="A3096" s="13" t="s">
        <v>3674</v>
      </c>
      <c r="B3096" s="74">
        <v>1829</v>
      </c>
      <c r="C3096" s="133"/>
      <c r="D3096" s="37"/>
      <c r="E3096" s="87"/>
      <c r="F3096" s="93">
        <v>3</v>
      </c>
      <c r="G3096" s="8">
        <v>8</v>
      </c>
      <c r="H3096" s="94">
        <f t="shared" si="32"/>
        <v>2</v>
      </c>
      <c r="I3096" s="93"/>
      <c r="J3096" s="94"/>
      <c r="K3096" s="138"/>
    </row>
    <row r="3097" spans="1:11" x14ac:dyDescent="0.2">
      <c r="A3097" s="13" t="s">
        <v>2274</v>
      </c>
      <c r="B3097" s="74">
        <v>82</v>
      </c>
      <c r="C3097" s="133"/>
      <c r="D3097" s="37"/>
      <c r="E3097" s="87"/>
      <c r="F3097" s="93">
        <v>1</v>
      </c>
      <c r="G3097" s="8">
        <v>3</v>
      </c>
      <c r="H3097" s="94">
        <f t="shared" si="32"/>
        <v>1</v>
      </c>
      <c r="I3097" s="93"/>
      <c r="J3097" s="94"/>
      <c r="K3097" s="138"/>
    </row>
    <row r="3098" spans="1:11" x14ac:dyDescent="0.2">
      <c r="A3098" s="13" t="s">
        <v>3675</v>
      </c>
      <c r="B3098" s="74">
        <v>1192</v>
      </c>
      <c r="C3098" s="133"/>
      <c r="D3098" s="37"/>
      <c r="E3098" s="87"/>
      <c r="F3098" s="93">
        <v>3</v>
      </c>
      <c r="G3098" s="8">
        <v>8</v>
      </c>
      <c r="H3098" s="94">
        <f t="shared" si="32"/>
        <v>2</v>
      </c>
      <c r="I3098" s="93"/>
      <c r="J3098" s="94"/>
      <c r="K3098" s="138"/>
    </row>
    <row r="3099" spans="1:11" x14ac:dyDescent="0.2">
      <c r="A3099" s="13" t="s">
        <v>3676</v>
      </c>
      <c r="B3099" s="74">
        <v>229</v>
      </c>
      <c r="C3099" s="133"/>
      <c r="D3099" s="37"/>
      <c r="E3099" s="87"/>
      <c r="F3099" s="93">
        <v>3</v>
      </c>
      <c r="G3099" s="8">
        <v>8</v>
      </c>
      <c r="H3099" s="94">
        <f t="shared" si="32"/>
        <v>2</v>
      </c>
      <c r="I3099" s="93"/>
      <c r="J3099" s="94"/>
      <c r="K3099" s="138"/>
    </row>
    <row r="3100" spans="1:11" x14ac:dyDescent="0.2">
      <c r="A3100" s="13" t="s">
        <v>3677</v>
      </c>
      <c r="B3100" s="74">
        <v>957</v>
      </c>
      <c r="C3100" s="133"/>
      <c r="D3100" s="37"/>
      <c r="E3100" s="87"/>
      <c r="F3100" s="93">
        <v>3</v>
      </c>
      <c r="G3100" s="8">
        <v>8</v>
      </c>
      <c r="H3100" s="94">
        <f t="shared" si="32"/>
        <v>2</v>
      </c>
      <c r="I3100" s="93"/>
      <c r="J3100" s="94"/>
      <c r="K3100" s="138"/>
    </row>
    <row r="3101" spans="1:11" x14ac:dyDescent="0.2">
      <c r="A3101" s="13" t="s">
        <v>3579</v>
      </c>
      <c r="B3101" s="74">
        <v>262</v>
      </c>
      <c r="C3101" s="133"/>
      <c r="D3101" s="37"/>
      <c r="E3101" s="87"/>
      <c r="F3101" s="93">
        <v>3</v>
      </c>
      <c r="G3101" s="8">
        <v>8</v>
      </c>
      <c r="H3101" s="94">
        <f t="shared" si="32"/>
        <v>2</v>
      </c>
      <c r="I3101" s="93"/>
      <c r="J3101" s="94"/>
      <c r="K3101" s="138"/>
    </row>
    <row r="3102" spans="1:11" x14ac:dyDescent="0.2">
      <c r="A3102" s="13" t="s">
        <v>2257</v>
      </c>
      <c r="B3102" s="74">
        <v>213</v>
      </c>
      <c r="C3102" s="133"/>
      <c r="D3102" s="37"/>
      <c r="E3102" s="87"/>
      <c r="F3102" s="93">
        <v>3</v>
      </c>
      <c r="G3102" s="8">
        <v>8</v>
      </c>
      <c r="H3102" s="94">
        <f t="shared" si="32"/>
        <v>2</v>
      </c>
      <c r="I3102" s="93"/>
      <c r="J3102" s="94"/>
      <c r="K3102" s="138"/>
    </row>
    <row r="3103" spans="1:11" ht="16.5" thickBot="1" x14ac:dyDescent="0.25">
      <c r="A3103" s="15" t="s">
        <v>3678</v>
      </c>
      <c r="B3103" s="76">
        <v>238</v>
      </c>
      <c r="C3103" s="139"/>
      <c r="D3103" s="38"/>
      <c r="E3103" s="123"/>
      <c r="F3103" s="124">
        <v>3</v>
      </c>
      <c r="G3103" s="125">
        <v>8</v>
      </c>
      <c r="H3103" s="126">
        <f t="shared" si="32"/>
        <v>2</v>
      </c>
      <c r="I3103" s="124"/>
      <c r="J3103" s="126"/>
      <c r="K3103" s="140"/>
    </row>
    <row r="3104" spans="1:11" ht="16.5" thickTop="1" x14ac:dyDescent="0.2">
      <c r="A3104" s="9" t="s">
        <v>967</v>
      </c>
      <c r="B3104" s="71">
        <v>204532</v>
      </c>
      <c r="C3104" s="79"/>
      <c r="D3104" s="40"/>
      <c r="E3104" s="80"/>
      <c r="F3104" s="155"/>
      <c r="G3104" s="10"/>
      <c r="H3104" s="156"/>
      <c r="I3104" s="155"/>
      <c r="J3104" s="156"/>
      <c r="K3104" s="157"/>
    </row>
    <row r="3105" spans="1:11" x14ac:dyDescent="0.2">
      <c r="A3105" s="11" t="s">
        <v>968</v>
      </c>
      <c r="B3105" s="72">
        <v>41180</v>
      </c>
      <c r="C3105" s="81"/>
      <c r="D3105" s="35"/>
      <c r="E3105" s="82"/>
      <c r="F3105" s="92"/>
      <c r="G3105" s="18"/>
      <c r="H3105" s="82"/>
      <c r="I3105" s="92"/>
      <c r="J3105" s="82"/>
      <c r="K3105" s="137"/>
    </row>
    <row r="3106" spans="1:11" ht="31.5" x14ac:dyDescent="0.2">
      <c r="A3106" s="22" t="s">
        <v>1346</v>
      </c>
      <c r="B3106" s="73">
        <v>41180</v>
      </c>
      <c r="C3106" s="85">
        <v>29</v>
      </c>
      <c r="D3106" s="32">
        <f>SUM(D3107:D3153)</f>
        <v>74</v>
      </c>
      <c r="E3106" s="84">
        <v>4</v>
      </c>
      <c r="F3106" s="91">
        <f>SUM(F3108:F3159)</f>
        <v>135</v>
      </c>
      <c r="G3106" s="24">
        <f>SUM(G3108:G3159)</f>
        <v>361</v>
      </c>
      <c r="H3106" s="84"/>
      <c r="I3106" s="99">
        <f>(C3106+F3106+1-F3126-F3131-F3135-F3143-F3145)*0.4</f>
        <v>64</v>
      </c>
      <c r="J3106" s="99">
        <f>(D3106+G3106+1-G3126-G3131-G3135-G3143-G3145)*0.4</f>
        <v>168.4</v>
      </c>
      <c r="K3106" s="115">
        <f>47*0.6</f>
        <v>28.2</v>
      </c>
    </row>
    <row r="3107" spans="1:11" x14ac:dyDescent="0.2">
      <c r="A3107" s="20" t="s">
        <v>970</v>
      </c>
      <c r="B3107" s="73">
        <v>5069</v>
      </c>
      <c r="C3107" s="85">
        <v>4</v>
      </c>
      <c r="D3107" s="32">
        <v>10</v>
      </c>
      <c r="E3107" s="84"/>
      <c r="F3107" s="91"/>
      <c r="G3107" s="24"/>
      <c r="H3107" s="84"/>
      <c r="I3107" s="91"/>
      <c r="J3107" s="84"/>
      <c r="K3107" s="111"/>
    </row>
    <row r="3108" spans="1:11" x14ac:dyDescent="0.2">
      <c r="A3108" s="13" t="s">
        <v>1352</v>
      </c>
      <c r="B3108" s="74">
        <v>1331</v>
      </c>
      <c r="C3108" s="86"/>
      <c r="D3108" s="37"/>
      <c r="E3108" s="87"/>
      <c r="F3108" s="93">
        <v>3</v>
      </c>
      <c r="G3108" s="8">
        <v>8</v>
      </c>
      <c r="H3108" s="94">
        <f>IF(F3108=1,1,2)</f>
        <v>2</v>
      </c>
      <c r="I3108" s="93"/>
      <c r="J3108" s="94"/>
      <c r="K3108" s="138"/>
    </row>
    <row r="3109" spans="1:11" x14ac:dyDescent="0.2">
      <c r="A3109" s="13" t="s">
        <v>1353</v>
      </c>
      <c r="B3109" s="74">
        <v>610</v>
      </c>
      <c r="C3109" s="86"/>
      <c r="D3109" s="37"/>
      <c r="E3109" s="87"/>
      <c r="F3109" s="93">
        <v>3</v>
      </c>
      <c r="G3109" s="8">
        <v>8</v>
      </c>
      <c r="H3109" s="94">
        <f t="shared" ref="H3109:H3170" si="33">IF(F3109=1,1,2)</f>
        <v>2</v>
      </c>
      <c r="I3109" s="93"/>
      <c r="J3109" s="94"/>
      <c r="K3109" s="138"/>
    </row>
    <row r="3110" spans="1:11" x14ac:dyDescent="0.2">
      <c r="A3110" s="13" t="s">
        <v>1354</v>
      </c>
      <c r="B3110" s="74">
        <v>434</v>
      </c>
      <c r="C3110" s="86"/>
      <c r="D3110" s="37"/>
      <c r="E3110" s="87"/>
      <c r="F3110" s="93">
        <v>3</v>
      </c>
      <c r="G3110" s="8">
        <v>8</v>
      </c>
      <c r="H3110" s="94">
        <f t="shared" si="33"/>
        <v>2</v>
      </c>
      <c r="I3110" s="93"/>
      <c r="J3110" s="94"/>
      <c r="K3110" s="138"/>
    </row>
    <row r="3111" spans="1:11" x14ac:dyDescent="0.2">
      <c r="A3111" s="13" t="s">
        <v>1355</v>
      </c>
      <c r="B3111" s="74">
        <v>700</v>
      </c>
      <c r="C3111" s="86"/>
      <c r="D3111" s="37"/>
      <c r="E3111" s="87"/>
      <c r="F3111" s="93">
        <v>3</v>
      </c>
      <c r="G3111" s="8">
        <v>8</v>
      </c>
      <c r="H3111" s="94">
        <f t="shared" si="33"/>
        <v>2</v>
      </c>
      <c r="I3111" s="93"/>
      <c r="J3111" s="94"/>
      <c r="K3111" s="138"/>
    </row>
    <row r="3112" spans="1:11" x14ac:dyDescent="0.2">
      <c r="A3112" s="13" t="s">
        <v>1356</v>
      </c>
      <c r="B3112" s="74">
        <v>251</v>
      </c>
      <c r="C3112" s="86"/>
      <c r="D3112" s="37"/>
      <c r="E3112" s="87"/>
      <c r="F3112" s="93">
        <v>3</v>
      </c>
      <c r="G3112" s="8">
        <v>8</v>
      </c>
      <c r="H3112" s="94">
        <f t="shared" si="33"/>
        <v>2</v>
      </c>
      <c r="I3112" s="93"/>
      <c r="J3112" s="94"/>
      <c r="K3112" s="138"/>
    </row>
    <row r="3113" spans="1:11" x14ac:dyDescent="0.2">
      <c r="A3113" s="13" t="s">
        <v>1357</v>
      </c>
      <c r="B3113" s="74">
        <v>342</v>
      </c>
      <c r="C3113" s="86"/>
      <c r="D3113" s="37"/>
      <c r="E3113" s="87"/>
      <c r="F3113" s="93">
        <v>3</v>
      </c>
      <c r="G3113" s="8">
        <v>8</v>
      </c>
      <c r="H3113" s="94">
        <f t="shared" si="33"/>
        <v>2</v>
      </c>
      <c r="I3113" s="93"/>
      <c r="J3113" s="94"/>
      <c r="K3113" s="138"/>
    </row>
    <row r="3114" spans="1:11" x14ac:dyDescent="0.2">
      <c r="A3114" s="13" t="s">
        <v>1358</v>
      </c>
      <c r="B3114" s="74">
        <v>343</v>
      </c>
      <c r="C3114" s="86"/>
      <c r="D3114" s="37"/>
      <c r="E3114" s="87"/>
      <c r="F3114" s="93">
        <v>3</v>
      </c>
      <c r="G3114" s="8">
        <v>8</v>
      </c>
      <c r="H3114" s="94">
        <f t="shared" si="33"/>
        <v>2</v>
      </c>
      <c r="I3114" s="93"/>
      <c r="J3114" s="94"/>
      <c r="K3114" s="138"/>
    </row>
    <row r="3115" spans="1:11" x14ac:dyDescent="0.2">
      <c r="A3115" s="13" t="s">
        <v>1359</v>
      </c>
      <c r="B3115" s="74">
        <v>478</v>
      </c>
      <c r="C3115" s="86"/>
      <c r="D3115" s="37"/>
      <c r="E3115" s="87"/>
      <c r="F3115" s="93">
        <v>3</v>
      </c>
      <c r="G3115" s="8">
        <v>8</v>
      </c>
      <c r="H3115" s="94">
        <f t="shared" si="33"/>
        <v>2</v>
      </c>
      <c r="I3115" s="93"/>
      <c r="J3115" s="94"/>
      <c r="K3115" s="138"/>
    </row>
    <row r="3116" spans="1:11" x14ac:dyDescent="0.2">
      <c r="A3116" s="13" t="s">
        <v>1360</v>
      </c>
      <c r="B3116" s="74">
        <v>580</v>
      </c>
      <c r="C3116" s="86"/>
      <c r="D3116" s="37"/>
      <c r="E3116" s="87"/>
      <c r="F3116" s="93">
        <v>3</v>
      </c>
      <c r="G3116" s="8">
        <v>8</v>
      </c>
      <c r="H3116" s="94">
        <f t="shared" si="33"/>
        <v>2</v>
      </c>
      <c r="I3116" s="93"/>
      <c r="J3116" s="94"/>
      <c r="K3116" s="138"/>
    </row>
    <row r="3117" spans="1:11" x14ac:dyDescent="0.2">
      <c r="A3117" s="20" t="s">
        <v>971</v>
      </c>
      <c r="B3117" s="73">
        <v>5729</v>
      </c>
      <c r="C3117" s="85">
        <v>4</v>
      </c>
      <c r="D3117" s="32">
        <v>10</v>
      </c>
      <c r="E3117" s="84"/>
      <c r="F3117" s="91"/>
      <c r="H3117" s="94"/>
      <c r="I3117" s="91"/>
      <c r="J3117" s="84"/>
      <c r="K3117" s="111"/>
    </row>
    <row r="3118" spans="1:11" x14ac:dyDescent="0.2">
      <c r="A3118" s="13" t="s">
        <v>1361</v>
      </c>
      <c r="B3118" s="74">
        <v>972</v>
      </c>
      <c r="C3118" s="86"/>
      <c r="D3118" s="37"/>
      <c r="E3118" s="87"/>
      <c r="F3118" s="93">
        <v>3</v>
      </c>
      <c r="G3118" s="8">
        <v>8</v>
      </c>
      <c r="H3118" s="94">
        <f t="shared" si="33"/>
        <v>2</v>
      </c>
      <c r="I3118" s="93"/>
      <c r="J3118" s="94"/>
      <c r="K3118" s="138"/>
    </row>
    <row r="3119" spans="1:11" x14ac:dyDescent="0.2">
      <c r="A3119" s="13" t="s">
        <v>1362</v>
      </c>
      <c r="B3119" s="74">
        <v>1191</v>
      </c>
      <c r="C3119" s="86"/>
      <c r="D3119" s="37"/>
      <c r="E3119" s="87"/>
      <c r="F3119" s="93">
        <v>3</v>
      </c>
      <c r="G3119" s="8">
        <v>8</v>
      </c>
      <c r="H3119" s="94">
        <f t="shared" si="33"/>
        <v>2</v>
      </c>
      <c r="I3119" s="93"/>
      <c r="J3119" s="94"/>
      <c r="K3119" s="138"/>
    </row>
    <row r="3120" spans="1:11" x14ac:dyDescent="0.2">
      <c r="A3120" s="13" t="s">
        <v>1363</v>
      </c>
      <c r="B3120" s="74">
        <v>654</v>
      </c>
      <c r="C3120" s="86"/>
      <c r="D3120" s="37"/>
      <c r="E3120" s="87"/>
      <c r="F3120" s="93">
        <v>3</v>
      </c>
      <c r="G3120" s="8">
        <v>8</v>
      </c>
      <c r="H3120" s="94">
        <f t="shared" si="33"/>
        <v>2</v>
      </c>
      <c r="I3120" s="93"/>
      <c r="J3120" s="94"/>
      <c r="K3120" s="138"/>
    </row>
    <row r="3121" spans="1:11" x14ac:dyDescent="0.2">
      <c r="A3121" s="13" t="s">
        <v>1364</v>
      </c>
      <c r="B3121" s="74">
        <v>622</v>
      </c>
      <c r="C3121" s="86"/>
      <c r="D3121" s="37"/>
      <c r="E3121" s="87"/>
      <c r="F3121" s="93">
        <v>3</v>
      </c>
      <c r="G3121" s="8">
        <v>8</v>
      </c>
      <c r="H3121" s="94">
        <f t="shared" si="33"/>
        <v>2</v>
      </c>
      <c r="I3121" s="93"/>
      <c r="J3121" s="94"/>
      <c r="K3121" s="138"/>
    </row>
    <row r="3122" spans="1:11" x14ac:dyDescent="0.2">
      <c r="A3122" s="13" t="s">
        <v>1365</v>
      </c>
      <c r="B3122" s="74">
        <v>1011</v>
      </c>
      <c r="C3122" s="86"/>
      <c r="D3122" s="37"/>
      <c r="E3122" s="87"/>
      <c r="F3122" s="93">
        <v>3</v>
      </c>
      <c r="G3122" s="8">
        <v>8</v>
      </c>
      <c r="H3122" s="94">
        <f t="shared" si="33"/>
        <v>2</v>
      </c>
      <c r="I3122" s="93"/>
      <c r="J3122" s="94"/>
      <c r="K3122" s="138"/>
    </row>
    <row r="3123" spans="1:11" x14ac:dyDescent="0.2">
      <c r="A3123" s="13" t="s">
        <v>1366</v>
      </c>
      <c r="B3123" s="74">
        <v>671</v>
      </c>
      <c r="C3123" s="86"/>
      <c r="D3123" s="37"/>
      <c r="E3123" s="87"/>
      <c r="F3123" s="93">
        <v>3</v>
      </c>
      <c r="G3123" s="8">
        <v>8</v>
      </c>
      <c r="H3123" s="94">
        <f t="shared" si="33"/>
        <v>2</v>
      </c>
      <c r="I3123" s="93"/>
      <c r="J3123" s="94"/>
      <c r="K3123" s="138"/>
    </row>
    <row r="3124" spans="1:11" x14ac:dyDescent="0.2">
      <c r="A3124" s="13" t="s">
        <v>1367</v>
      </c>
      <c r="B3124" s="74">
        <v>608</v>
      </c>
      <c r="C3124" s="86"/>
      <c r="D3124" s="37"/>
      <c r="E3124" s="87"/>
      <c r="F3124" s="93">
        <v>3</v>
      </c>
      <c r="G3124" s="8">
        <v>8</v>
      </c>
      <c r="H3124" s="94">
        <f t="shared" si="33"/>
        <v>2</v>
      </c>
      <c r="I3124" s="93"/>
      <c r="J3124" s="94"/>
      <c r="K3124" s="138"/>
    </row>
    <row r="3125" spans="1:11" x14ac:dyDescent="0.2">
      <c r="A3125" s="20" t="s">
        <v>793</v>
      </c>
      <c r="B3125" s="73">
        <v>4440</v>
      </c>
      <c r="C3125" s="85">
        <v>3</v>
      </c>
      <c r="D3125" s="32">
        <v>8</v>
      </c>
      <c r="E3125" s="84"/>
      <c r="F3125" s="91"/>
      <c r="H3125" s="94"/>
      <c r="I3125" s="91"/>
      <c r="J3125" s="84"/>
      <c r="K3125" s="111"/>
    </row>
    <row r="3126" spans="1:11" x14ac:dyDescent="0.2">
      <c r="A3126" s="13" t="s">
        <v>1368</v>
      </c>
      <c r="B3126" s="74">
        <v>184</v>
      </c>
      <c r="C3126" s="86"/>
      <c r="D3126" s="37"/>
      <c r="E3126" s="87"/>
      <c r="F3126" s="93">
        <v>1</v>
      </c>
      <c r="G3126" s="8">
        <v>3</v>
      </c>
      <c r="H3126" s="94">
        <f t="shared" si="33"/>
        <v>1</v>
      </c>
      <c r="I3126" s="93"/>
      <c r="J3126" s="94"/>
      <c r="K3126" s="138"/>
    </row>
    <row r="3127" spans="1:11" x14ac:dyDescent="0.2">
      <c r="A3127" s="13" t="s">
        <v>1369</v>
      </c>
      <c r="B3127" s="74">
        <v>379</v>
      </c>
      <c r="C3127" s="86"/>
      <c r="D3127" s="37"/>
      <c r="E3127" s="87"/>
      <c r="F3127" s="93">
        <v>3</v>
      </c>
      <c r="G3127" s="8">
        <v>8</v>
      </c>
      <c r="H3127" s="94">
        <f t="shared" si="33"/>
        <v>2</v>
      </c>
      <c r="I3127" s="93"/>
      <c r="J3127" s="94"/>
      <c r="K3127" s="138"/>
    </row>
    <row r="3128" spans="1:11" x14ac:dyDescent="0.2">
      <c r="A3128" s="13" t="s">
        <v>1370</v>
      </c>
      <c r="B3128" s="74">
        <v>331</v>
      </c>
      <c r="C3128" s="86"/>
      <c r="D3128" s="37"/>
      <c r="E3128" s="87"/>
      <c r="F3128" s="93">
        <v>3</v>
      </c>
      <c r="G3128" s="8">
        <v>8</v>
      </c>
      <c r="H3128" s="94">
        <f t="shared" si="33"/>
        <v>2</v>
      </c>
      <c r="I3128" s="93"/>
      <c r="J3128" s="94"/>
      <c r="K3128" s="138"/>
    </row>
    <row r="3129" spans="1:11" x14ac:dyDescent="0.2">
      <c r="A3129" s="13" t="s">
        <v>1371</v>
      </c>
      <c r="B3129" s="74">
        <v>349</v>
      </c>
      <c r="C3129" s="86"/>
      <c r="D3129" s="37"/>
      <c r="E3129" s="87"/>
      <c r="F3129" s="93">
        <v>3</v>
      </c>
      <c r="G3129" s="8">
        <v>8</v>
      </c>
      <c r="H3129" s="94">
        <f t="shared" si="33"/>
        <v>2</v>
      </c>
      <c r="I3129" s="93"/>
      <c r="J3129" s="94"/>
      <c r="K3129" s="138"/>
    </row>
    <row r="3130" spans="1:11" x14ac:dyDescent="0.2">
      <c r="A3130" s="13" t="s">
        <v>1372</v>
      </c>
      <c r="B3130" s="74">
        <v>255</v>
      </c>
      <c r="C3130" s="86"/>
      <c r="D3130" s="37"/>
      <c r="E3130" s="87"/>
      <c r="F3130" s="93">
        <v>3</v>
      </c>
      <c r="G3130" s="8">
        <v>8</v>
      </c>
      <c r="H3130" s="94">
        <f t="shared" si="33"/>
        <v>2</v>
      </c>
      <c r="I3130" s="93"/>
      <c r="J3130" s="94"/>
      <c r="K3130" s="138"/>
    </row>
    <row r="3131" spans="1:11" x14ac:dyDescent="0.2">
      <c r="A3131" s="13" t="s">
        <v>1373</v>
      </c>
      <c r="B3131" s="74">
        <v>29</v>
      </c>
      <c r="C3131" s="86"/>
      <c r="D3131" s="37"/>
      <c r="E3131" s="87"/>
      <c r="F3131" s="93">
        <v>1</v>
      </c>
      <c r="G3131" s="8">
        <v>3</v>
      </c>
      <c r="H3131" s="94">
        <f t="shared" si="33"/>
        <v>1</v>
      </c>
      <c r="I3131" s="93"/>
      <c r="J3131" s="94"/>
      <c r="K3131" s="138"/>
    </row>
    <row r="3132" spans="1:11" x14ac:dyDescent="0.2">
      <c r="A3132" s="13" t="s">
        <v>1374</v>
      </c>
      <c r="B3132" s="74">
        <v>333</v>
      </c>
      <c r="C3132" s="86"/>
      <c r="D3132" s="37"/>
      <c r="E3132" s="87"/>
      <c r="F3132" s="93">
        <v>3</v>
      </c>
      <c r="G3132" s="8">
        <v>8</v>
      </c>
      <c r="H3132" s="94">
        <f t="shared" si="33"/>
        <v>2</v>
      </c>
      <c r="I3132" s="93"/>
      <c r="J3132" s="94"/>
      <c r="K3132" s="138"/>
    </row>
    <row r="3133" spans="1:11" x14ac:dyDescent="0.2">
      <c r="A3133" s="13" t="s">
        <v>1375</v>
      </c>
      <c r="B3133" s="74">
        <v>344</v>
      </c>
      <c r="C3133" s="86"/>
      <c r="D3133" s="37"/>
      <c r="E3133" s="87"/>
      <c r="F3133" s="93">
        <v>3</v>
      </c>
      <c r="G3133" s="8">
        <v>8</v>
      </c>
      <c r="H3133" s="94">
        <f t="shared" si="33"/>
        <v>2</v>
      </c>
      <c r="I3133" s="93"/>
      <c r="J3133" s="94"/>
      <c r="K3133" s="138"/>
    </row>
    <row r="3134" spans="1:11" x14ac:dyDescent="0.2">
      <c r="A3134" s="13" t="s">
        <v>1376</v>
      </c>
      <c r="B3134" s="74">
        <v>478</v>
      </c>
      <c r="C3134" s="86"/>
      <c r="D3134" s="37"/>
      <c r="E3134" s="87"/>
      <c r="F3134" s="93">
        <v>3</v>
      </c>
      <c r="G3134" s="8">
        <v>8</v>
      </c>
      <c r="H3134" s="94">
        <f t="shared" si="33"/>
        <v>2</v>
      </c>
      <c r="I3134" s="93"/>
      <c r="J3134" s="94"/>
      <c r="K3134" s="138"/>
    </row>
    <row r="3135" spans="1:11" x14ac:dyDescent="0.2">
      <c r="A3135" s="13" t="s">
        <v>1377</v>
      </c>
      <c r="B3135" s="74">
        <v>44</v>
      </c>
      <c r="C3135" s="86"/>
      <c r="D3135" s="37"/>
      <c r="E3135" s="87"/>
      <c r="F3135" s="93">
        <v>1</v>
      </c>
      <c r="G3135" s="8">
        <v>3</v>
      </c>
      <c r="H3135" s="94">
        <f t="shared" si="33"/>
        <v>1</v>
      </c>
      <c r="I3135" s="93"/>
      <c r="J3135" s="94"/>
      <c r="K3135" s="138"/>
    </row>
    <row r="3136" spans="1:11" x14ac:dyDescent="0.2">
      <c r="A3136" s="13" t="s">
        <v>1378</v>
      </c>
      <c r="B3136" s="74">
        <v>912</v>
      </c>
      <c r="C3136" s="86"/>
      <c r="D3136" s="37"/>
      <c r="E3136" s="87"/>
      <c r="F3136" s="93">
        <v>3</v>
      </c>
      <c r="G3136" s="8">
        <v>8</v>
      </c>
      <c r="H3136" s="94">
        <f t="shared" si="33"/>
        <v>2</v>
      </c>
      <c r="I3136" s="93"/>
      <c r="J3136" s="94"/>
      <c r="K3136" s="138"/>
    </row>
    <row r="3137" spans="1:11" x14ac:dyDescent="0.2">
      <c r="A3137" s="13" t="s">
        <v>1379</v>
      </c>
      <c r="B3137" s="74">
        <v>579</v>
      </c>
      <c r="C3137" s="86"/>
      <c r="D3137" s="37"/>
      <c r="E3137" s="87"/>
      <c r="F3137" s="93">
        <v>3</v>
      </c>
      <c r="G3137" s="8">
        <v>8</v>
      </c>
      <c r="H3137" s="94">
        <f t="shared" si="33"/>
        <v>2</v>
      </c>
      <c r="I3137" s="93"/>
      <c r="J3137" s="94"/>
      <c r="K3137" s="138"/>
    </row>
    <row r="3138" spans="1:11" x14ac:dyDescent="0.2">
      <c r="A3138" s="13" t="s">
        <v>1380</v>
      </c>
      <c r="B3138" s="74">
        <v>223</v>
      </c>
      <c r="C3138" s="86"/>
      <c r="D3138" s="37"/>
      <c r="E3138" s="87"/>
      <c r="F3138" s="93">
        <v>3</v>
      </c>
      <c r="G3138" s="8">
        <v>8</v>
      </c>
      <c r="H3138" s="94">
        <f t="shared" si="33"/>
        <v>2</v>
      </c>
      <c r="I3138" s="93"/>
      <c r="J3138" s="94"/>
      <c r="K3138" s="138"/>
    </row>
    <row r="3139" spans="1:11" x14ac:dyDescent="0.2">
      <c r="A3139" s="20" t="s">
        <v>437</v>
      </c>
      <c r="B3139" s="73">
        <v>1754</v>
      </c>
      <c r="C3139" s="85">
        <v>1</v>
      </c>
      <c r="D3139" s="32">
        <v>3</v>
      </c>
      <c r="E3139" s="84"/>
      <c r="F3139" s="91"/>
      <c r="H3139" s="94"/>
      <c r="I3139" s="91"/>
      <c r="J3139" s="84"/>
      <c r="K3139" s="111"/>
    </row>
    <row r="3140" spans="1:11" x14ac:dyDescent="0.2">
      <c r="A3140" s="13" t="s">
        <v>1381</v>
      </c>
      <c r="B3140" s="74">
        <v>203</v>
      </c>
      <c r="C3140" s="86"/>
      <c r="D3140" s="37"/>
      <c r="E3140" s="87"/>
      <c r="F3140" s="93">
        <v>3</v>
      </c>
      <c r="G3140" s="8">
        <v>8</v>
      </c>
      <c r="H3140" s="94">
        <f t="shared" si="33"/>
        <v>2</v>
      </c>
      <c r="I3140" s="93"/>
      <c r="J3140" s="94"/>
      <c r="K3140" s="138"/>
    </row>
    <row r="3141" spans="1:11" x14ac:dyDescent="0.2">
      <c r="A3141" s="13" t="s">
        <v>1382</v>
      </c>
      <c r="B3141" s="74">
        <v>322</v>
      </c>
      <c r="C3141" s="86"/>
      <c r="D3141" s="37"/>
      <c r="E3141" s="87"/>
      <c r="F3141" s="93">
        <v>3</v>
      </c>
      <c r="G3141" s="8">
        <v>8</v>
      </c>
      <c r="H3141" s="94">
        <f t="shared" si="33"/>
        <v>2</v>
      </c>
      <c r="I3141" s="93"/>
      <c r="J3141" s="94"/>
      <c r="K3141" s="138"/>
    </row>
    <row r="3142" spans="1:11" x14ac:dyDescent="0.2">
      <c r="A3142" s="13" t="s">
        <v>1383</v>
      </c>
      <c r="B3142" s="74">
        <v>534</v>
      </c>
      <c r="C3142" s="86"/>
      <c r="D3142" s="37"/>
      <c r="E3142" s="87"/>
      <c r="F3142" s="93">
        <v>3</v>
      </c>
      <c r="G3142" s="8">
        <v>8</v>
      </c>
      <c r="H3142" s="94">
        <f t="shared" si="33"/>
        <v>2</v>
      </c>
      <c r="I3142" s="93"/>
      <c r="J3142" s="94"/>
      <c r="K3142" s="138"/>
    </row>
    <row r="3143" spans="1:11" x14ac:dyDescent="0.2">
      <c r="A3143" s="13" t="s">
        <v>1384</v>
      </c>
      <c r="B3143" s="74">
        <v>148</v>
      </c>
      <c r="C3143" s="86"/>
      <c r="D3143" s="37"/>
      <c r="E3143" s="87"/>
      <c r="F3143" s="93">
        <v>1</v>
      </c>
      <c r="G3143" s="8">
        <v>3</v>
      </c>
      <c r="H3143" s="94">
        <f t="shared" si="33"/>
        <v>1</v>
      </c>
      <c r="I3143" s="93"/>
      <c r="J3143" s="94"/>
      <c r="K3143" s="138"/>
    </row>
    <row r="3144" spans="1:11" x14ac:dyDescent="0.2">
      <c r="A3144" s="13" t="s">
        <v>1385</v>
      </c>
      <c r="B3144" s="74">
        <v>356</v>
      </c>
      <c r="C3144" s="86"/>
      <c r="D3144" s="37"/>
      <c r="E3144" s="87"/>
      <c r="F3144" s="93">
        <v>3</v>
      </c>
      <c r="G3144" s="8">
        <v>8</v>
      </c>
      <c r="H3144" s="94">
        <f t="shared" si="33"/>
        <v>2</v>
      </c>
      <c r="I3144" s="93"/>
      <c r="J3144" s="94"/>
      <c r="K3144" s="138"/>
    </row>
    <row r="3145" spans="1:11" x14ac:dyDescent="0.2">
      <c r="A3145" s="13" t="s">
        <v>1386</v>
      </c>
      <c r="B3145" s="74">
        <v>191</v>
      </c>
      <c r="C3145" s="86"/>
      <c r="D3145" s="37"/>
      <c r="E3145" s="87"/>
      <c r="F3145" s="93">
        <v>1</v>
      </c>
      <c r="G3145" s="8">
        <v>3</v>
      </c>
      <c r="H3145" s="94">
        <f t="shared" si="33"/>
        <v>1</v>
      </c>
      <c r="I3145" s="93"/>
      <c r="J3145" s="94"/>
      <c r="K3145" s="138"/>
    </row>
    <row r="3146" spans="1:11" x14ac:dyDescent="0.2">
      <c r="A3146" s="20" t="s">
        <v>872</v>
      </c>
      <c r="B3146" s="73">
        <v>16996</v>
      </c>
      <c r="C3146" s="85">
        <v>12</v>
      </c>
      <c r="D3146" s="32">
        <v>30</v>
      </c>
      <c r="E3146" s="84"/>
      <c r="F3146" s="91"/>
      <c r="H3146" s="94"/>
      <c r="I3146" s="91"/>
      <c r="J3146" s="84"/>
      <c r="K3146" s="111"/>
    </row>
    <row r="3147" spans="1:11" x14ac:dyDescent="0.2">
      <c r="A3147" s="13" t="s">
        <v>1387</v>
      </c>
      <c r="B3147" s="74">
        <v>2082</v>
      </c>
      <c r="C3147" s="86"/>
      <c r="D3147" s="37"/>
      <c r="E3147" s="87"/>
      <c r="F3147" s="93">
        <v>5</v>
      </c>
      <c r="G3147" s="8">
        <v>13</v>
      </c>
      <c r="H3147" s="94">
        <f t="shared" si="33"/>
        <v>2</v>
      </c>
      <c r="I3147" s="93"/>
      <c r="J3147" s="94"/>
      <c r="K3147" s="138"/>
    </row>
    <row r="3148" spans="1:11" x14ac:dyDescent="0.2">
      <c r="A3148" s="13" t="s">
        <v>1388</v>
      </c>
      <c r="B3148" s="74">
        <v>1872</v>
      </c>
      <c r="C3148" s="86"/>
      <c r="D3148" s="37"/>
      <c r="E3148" s="87"/>
      <c r="F3148" s="93">
        <v>3</v>
      </c>
      <c r="G3148" s="8">
        <v>8</v>
      </c>
      <c r="H3148" s="94">
        <f t="shared" si="33"/>
        <v>2</v>
      </c>
      <c r="I3148" s="93"/>
      <c r="J3148" s="94"/>
      <c r="K3148" s="138"/>
    </row>
    <row r="3149" spans="1:11" x14ac:dyDescent="0.2">
      <c r="A3149" s="13" t="s">
        <v>1389</v>
      </c>
      <c r="B3149" s="74">
        <v>9760</v>
      </c>
      <c r="C3149" s="86"/>
      <c r="D3149" s="37"/>
      <c r="E3149" s="87"/>
      <c r="F3149" s="93">
        <v>5</v>
      </c>
      <c r="G3149" s="8">
        <v>13</v>
      </c>
      <c r="H3149" s="94">
        <f t="shared" si="33"/>
        <v>2</v>
      </c>
      <c r="I3149" s="93"/>
      <c r="J3149" s="94"/>
      <c r="K3149" s="138"/>
    </row>
    <row r="3150" spans="1:11" x14ac:dyDescent="0.2">
      <c r="A3150" s="13" t="s">
        <v>1390</v>
      </c>
      <c r="B3150" s="74">
        <v>1379</v>
      </c>
      <c r="C3150" s="86"/>
      <c r="D3150" s="37"/>
      <c r="E3150" s="87"/>
      <c r="F3150" s="93">
        <v>3</v>
      </c>
      <c r="G3150" s="8">
        <v>8</v>
      </c>
      <c r="H3150" s="94">
        <f t="shared" si="33"/>
        <v>2</v>
      </c>
      <c r="I3150" s="93"/>
      <c r="J3150" s="94"/>
      <c r="K3150" s="138"/>
    </row>
    <row r="3151" spans="1:11" x14ac:dyDescent="0.2">
      <c r="A3151" s="13" t="s">
        <v>1391</v>
      </c>
      <c r="B3151" s="74">
        <v>728</v>
      </c>
      <c r="C3151" s="86"/>
      <c r="D3151" s="37"/>
      <c r="E3151" s="87"/>
      <c r="F3151" s="93">
        <v>3</v>
      </c>
      <c r="G3151" s="8">
        <v>8</v>
      </c>
      <c r="H3151" s="94">
        <f t="shared" si="33"/>
        <v>2</v>
      </c>
      <c r="I3151" s="93"/>
      <c r="J3151" s="94"/>
      <c r="K3151" s="138"/>
    </row>
    <row r="3152" spans="1:11" x14ac:dyDescent="0.2">
      <c r="A3152" s="13" t="s">
        <v>1392</v>
      </c>
      <c r="B3152" s="74">
        <v>1175</v>
      </c>
      <c r="C3152" s="86"/>
      <c r="D3152" s="37"/>
      <c r="E3152" s="87"/>
      <c r="F3152" s="93">
        <v>3</v>
      </c>
      <c r="G3152" s="8">
        <v>8</v>
      </c>
      <c r="H3152" s="94">
        <f t="shared" si="33"/>
        <v>2</v>
      </c>
      <c r="I3152" s="93"/>
      <c r="J3152" s="94"/>
      <c r="K3152" s="138"/>
    </row>
    <row r="3153" spans="1:11" x14ac:dyDescent="0.2">
      <c r="A3153" s="20" t="s">
        <v>679</v>
      </c>
      <c r="B3153" s="73">
        <v>7192</v>
      </c>
      <c r="C3153" s="85">
        <v>5</v>
      </c>
      <c r="D3153" s="32">
        <v>13</v>
      </c>
      <c r="E3153" s="84"/>
      <c r="F3153" s="91"/>
      <c r="H3153" s="94"/>
      <c r="I3153" s="91"/>
      <c r="J3153" s="84"/>
      <c r="K3153" s="111"/>
    </row>
    <row r="3154" spans="1:11" x14ac:dyDescent="0.2">
      <c r="A3154" s="13" t="s">
        <v>1393</v>
      </c>
      <c r="B3154" s="74">
        <v>1302</v>
      </c>
      <c r="C3154" s="86"/>
      <c r="D3154" s="37"/>
      <c r="E3154" s="87"/>
      <c r="F3154" s="93">
        <v>3</v>
      </c>
      <c r="G3154" s="8">
        <v>8</v>
      </c>
      <c r="H3154" s="94">
        <f t="shared" si="33"/>
        <v>2</v>
      </c>
      <c r="I3154" s="93"/>
      <c r="J3154" s="94"/>
      <c r="K3154" s="138"/>
    </row>
    <row r="3155" spans="1:11" x14ac:dyDescent="0.2">
      <c r="A3155" s="13" t="s">
        <v>1394</v>
      </c>
      <c r="B3155" s="74">
        <v>1965</v>
      </c>
      <c r="C3155" s="86"/>
      <c r="D3155" s="37"/>
      <c r="E3155" s="87"/>
      <c r="F3155" s="93">
        <v>3</v>
      </c>
      <c r="G3155" s="8">
        <v>8</v>
      </c>
      <c r="H3155" s="94">
        <f t="shared" si="33"/>
        <v>2</v>
      </c>
      <c r="I3155" s="93"/>
      <c r="J3155" s="94"/>
      <c r="K3155" s="138"/>
    </row>
    <row r="3156" spans="1:11" x14ac:dyDescent="0.2">
      <c r="A3156" s="13" t="s">
        <v>1395</v>
      </c>
      <c r="B3156" s="74">
        <v>1687</v>
      </c>
      <c r="C3156" s="86"/>
      <c r="D3156" s="37"/>
      <c r="E3156" s="87"/>
      <c r="F3156" s="93">
        <v>3</v>
      </c>
      <c r="G3156" s="8">
        <v>8</v>
      </c>
      <c r="H3156" s="94">
        <f t="shared" si="33"/>
        <v>2</v>
      </c>
      <c r="I3156" s="93"/>
      <c r="J3156" s="94"/>
      <c r="K3156" s="138"/>
    </row>
    <row r="3157" spans="1:11" x14ac:dyDescent="0.2">
      <c r="A3157" s="13" t="s">
        <v>1396</v>
      </c>
      <c r="B3157" s="74">
        <v>284</v>
      </c>
      <c r="C3157" s="86"/>
      <c r="D3157" s="37"/>
      <c r="E3157" s="87"/>
      <c r="F3157" s="93">
        <v>3</v>
      </c>
      <c r="G3157" s="8">
        <v>8</v>
      </c>
      <c r="H3157" s="94">
        <f t="shared" si="33"/>
        <v>2</v>
      </c>
      <c r="I3157" s="93"/>
      <c r="J3157" s="94"/>
      <c r="K3157" s="138"/>
    </row>
    <row r="3158" spans="1:11" x14ac:dyDescent="0.2">
      <c r="A3158" s="13" t="s">
        <v>1397</v>
      </c>
      <c r="B3158" s="74">
        <v>1226</v>
      </c>
      <c r="C3158" s="86"/>
      <c r="D3158" s="37"/>
      <c r="E3158" s="87"/>
      <c r="F3158" s="93">
        <v>3</v>
      </c>
      <c r="G3158" s="8">
        <v>8</v>
      </c>
      <c r="H3158" s="94">
        <f t="shared" si="33"/>
        <v>2</v>
      </c>
      <c r="I3158" s="93"/>
      <c r="J3158" s="94"/>
      <c r="K3158" s="138"/>
    </row>
    <row r="3159" spans="1:11" x14ac:dyDescent="0.2">
      <c r="A3159" s="13" t="s">
        <v>1398</v>
      </c>
      <c r="B3159" s="74">
        <v>728</v>
      </c>
      <c r="C3159" s="86"/>
      <c r="D3159" s="37"/>
      <c r="E3159" s="87"/>
      <c r="F3159" s="93">
        <v>3</v>
      </c>
      <c r="G3159" s="8">
        <v>8</v>
      </c>
      <c r="H3159" s="94">
        <f t="shared" si="33"/>
        <v>2</v>
      </c>
      <c r="I3159" s="93"/>
      <c r="J3159" s="94"/>
      <c r="K3159" s="138"/>
    </row>
    <row r="3160" spans="1:11" x14ac:dyDescent="0.2">
      <c r="A3160" s="11" t="s">
        <v>1075</v>
      </c>
      <c r="B3160" s="72">
        <v>2862</v>
      </c>
      <c r="C3160" s="81"/>
      <c r="D3160" s="37"/>
      <c r="E3160" s="87"/>
      <c r="F3160" s="92"/>
      <c r="H3160" s="94"/>
      <c r="I3160" s="92"/>
      <c r="J3160" s="82"/>
      <c r="K3160" s="137"/>
    </row>
    <row r="3161" spans="1:11" x14ac:dyDescent="0.2">
      <c r="A3161" s="22" t="s">
        <v>344</v>
      </c>
      <c r="B3161" s="73">
        <v>2862</v>
      </c>
      <c r="C3161" s="85">
        <v>15</v>
      </c>
      <c r="D3161" s="32">
        <v>38</v>
      </c>
      <c r="E3161" s="84">
        <v>3</v>
      </c>
      <c r="F3161" s="91">
        <f>SUM(F3163:F3170)</f>
        <v>16</v>
      </c>
      <c r="G3161" s="24">
        <f>SUM(G3163:G3170)</f>
        <v>44</v>
      </c>
      <c r="H3161" s="94"/>
      <c r="I3161" s="99">
        <f>(C3161+F3163+F3168+F3169+F3170+1)*0.4</f>
        <v>11.200000000000001</v>
      </c>
      <c r="J3161" s="99">
        <f>(D3161+G3163+G3168+G3169+G3170+1)*0.4</f>
        <v>28.400000000000002</v>
      </c>
      <c r="K3161" s="115">
        <f>8*0.6</f>
        <v>4.8</v>
      </c>
    </row>
    <row r="3162" spans="1:11" x14ac:dyDescent="0.2">
      <c r="A3162" s="20" t="s">
        <v>6151</v>
      </c>
      <c r="B3162" s="73">
        <v>2862</v>
      </c>
      <c r="C3162" s="85">
        <v>15</v>
      </c>
      <c r="D3162" s="37"/>
      <c r="E3162" s="87"/>
      <c r="F3162" s="91"/>
      <c r="H3162" s="94"/>
      <c r="I3162" s="91"/>
      <c r="J3162" s="84"/>
      <c r="K3162" s="111"/>
    </row>
    <row r="3163" spans="1:11" x14ac:dyDescent="0.2">
      <c r="A3163" s="13" t="s">
        <v>1399</v>
      </c>
      <c r="B3163" s="74">
        <v>1693</v>
      </c>
      <c r="C3163" s="86"/>
      <c r="D3163" s="37"/>
      <c r="E3163" s="87"/>
      <c r="F3163" s="93">
        <v>3</v>
      </c>
      <c r="G3163" s="8">
        <v>8</v>
      </c>
      <c r="H3163" s="94">
        <f t="shared" si="33"/>
        <v>2</v>
      </c>
      <c r="I3163" s="93"/>
      <c r="J3163" s="94"/>
      <c r="K3163" s="138"/>
    </row>
    <row r="3164" spans="1:11" x14ac:dyDescent="0.2">
      <c r="A3164" s="13" t="s">
        <v>1400</v>
      </c>
      <c r="B3164" s="74">
        <v>34</v>
      </c>
      <c r="C3164" s="86"/>
      <c r="D3164" s="37"/>
      <c r="E3164" s="87"/>
      <c r="F3164" s="93">
        <v>1</v>
      </c>
      <c r="G3164" s="8">
        <v>3</v>
      </c>
      <c r="H3164" s="94">
        <f t="shared" si="33"/>
        <v>1</v>
      </c>
      <c r="I3164" s="93"/>
      <c r="J3164" s="94"/>
      <c r="K3164" s="138"/>
    </row>
    <row r="3165" spans="1:11" x14ac:dyDescent="0.2">
      <c r="A3165" s="13" t="s">
        <v>1401</v>
      </c>
      <c r="B3165" s="74">
        <v>18</v>
      </c>
      <c r="C3165" s="86"/>
      <c r="D3165" s="37"/>
      <c r="E3165" s="87"/>
      <c r="F3165" s="93">
        <v>1</v>
      </c>
      <c r="G3165" s="8">
        <v>3</v>
      </c>
      <c r="H3165" s="94">
        <f t="shared" si="33"/>
        <v>1</v>
      </c>
      <c r="I3165" s="93"/>
      <c r="J3165" s="94"/>
      <c r="K3165" s="138"/>
    </row>
    <row r="3166" spans="1:11" x14ac:dyDescent="0.2">
      <c r="A3166" s="13" t="s">
        <v>1402</v>
      </c>
      <c r="B3166" s="74">
        <v>131</v>
      </c>
      <c r="C3166" s="86"/>
      <c r="D3166" s="37"/>
      <c r="E3166" s="87"/>
      <c r="F3166" s="93">
        <v>1</v>
      </c>
      <c r="G3166" s="8">
        <v>3</v>
      </c>
      <c r="H3166" s="94">
        <f t="shared" si="33"/>
        <v>1</v>
      </c>
      <c r="I3166" s="93"/>
      <c r="J3166" s="94"/>
      <c r="K3166" s="138"/>
    </row>
    <row r="3167" spans="1:11" x14ac:dyDescent="0.2">
      <c r="A3167" s="13" t="s">
        <v>1403</v>
      </c>
      <c r="B3167" s="74">
        <v>33</v>
      </c>
      <c r="C3167" s="86"/>
      <c r="D3167" s="37"/>
      <c r="E3167" s="87"/>
      <c r="F3167" s="93">
        <v>1</v>
      </c>
      <c r="G3167" s="8">
        <v>3</v>
      </c>
      <c r="H3167" s="94">
        <f t="shared" si="33"/>
        <v>1</v>
      </c>
      <c r="I3167" s="93"/>
      <c r="J3167" s="94"/>
      <c r="K3167" s="138"/>
    </row>
    <row r="3168" spans="1:11" x14ac:dyDescent="0.2">
      <c r="A3168" s="13" t="s">
        <v>1404</v>
      </c>
      <c r="B3168" s="74">
        <v>368</v>
      </c>
      <c r="C3168" s="86"/>
      <c r="D3168" s="37"/>
      <c r="E3168" s="87"/>
      <c r="F3168" s="93">
        <v>3</v>
      </c>
      <c r="G3168" s="8">
        <v>8</v>
      </c>
      <c r="H3168" s="94">
        <f t="shared" si="33"/>
        <v>2</v>
      </c>
      <c r="I3168" s="93"/>
      <c r="J3168" s="94"/>
      <c r="K3168" s="138"/>
    </row>
    <row r="3169" spans="1:11" x14ac:dyDescent="0.2">
      <c r="A3169" s="13" t="s">
        <v>1405</v>
      </c>
      <c r="B3169" s="74">
        <v>258</v>
      </c>
      <c r="C3169" s="86"/>
      <c r="D3169" s="37"/>
      <c r="E3169" s="87"/>
      <c r="F3169" s="93">
        <v>3</v>
      </c>
      <c r="G3169" s="8">
        <v>8</v>
      </c>
      <c r="H3169" s="94">
        <f t="shared" si="33"/>
        <v>2</v>
      </c>
      <c r="I3169" s="93"/>
      <c r="J3169" s="94"/>
      <c r="K3169" s="138"/>
    </row>
    <row r="3170" spans="1:11" x14ac:dyDescent="0.2">
      <c r="A3170" s="13" t="s">
        <v>1406</v>
      </c>
      <c r="B3170" s="74">
        <v>327</v>
      </c>
      <c r="C3170" s="86"/>
      <c r="D3170" s="37"/>
      <c r="E3170" s="87"/>
      <c r="F3170" s="93">
        <v>3</v>
      </c>
      <c r="G3170" s="8">
        <v>8</v>
      </c>
      <c r="H3170" s="94">
        <f t="shared" si="33"/>
        <v>2</v>
      </c>
      <c r="I3170" s="93"/>
      <c r="J3170" s="94"/>
      <c r="K3170" s="138"/>
    </row>
    <row r="3171" spans="1:11" x14ac:dyDescent="0.2">
      <c r="A3171" s="11" t="s">
        <v>784</v>
      </c>
      <c r="B3171" s="72">
        <v>101600</v>
      </c>
      <c r="C3171" s="81"/>
      <c r="D3171" s="37"/>
      <c r="E3171" s="87"/>
      <c r="F3171" s="92"/>
      <c r="H3171" s="94"/>
      <c r="I3171" s="92"/>
      <c r="J3171" s="82"/>
      <c r="K3171" s="137"/>
    </row>
    <row r="3172" spans="1:11" ht="31.5" x14ac:dyDescent="0.2">
      <c r="A3172" s="22" t="s">
        <v>1290</v>
      </c>
      <c r="B3172" s="73">
        <v>17278</v>
      </c>
      <c r="C3172" s="85">
        <v>25</v>
      </c>
      <c r="D3172" s="36">
        <f>SUM(D3173:D3210)</f>
        <v>63</v>
      </c>
      <c r="E3172" s="88">
        <v>4</v>
      </c>
      <c r="F3172" s="91">
        <f>SUM(F3174:F3214)</f>
        <v>86</v>
      </c>
      <c r="G3172" s="24">
        <f>SUM(G3174:G3214)</f>
        <v>234</v>
      </c>
      <c r="H3172" s="94"/>
      <c r="I3172" s="99">
        <f>(C3172+F3172+1-F3174-F3176-F3177-F3180-F3182-F3183-F3185-F3186-F3191-F3193-F3205-F3206-F3208-F3212)*0.4</f>
        <v>39.200000000000003</v>
      </c>
      <c r="J3172" s="99">
        <f>(D3172+G3172+1-G3174-G3176-G3177-G3180-G3182-G3183-G3185-G3186-G3191-G3193-G3205-G3206-G3208-G3212)*0.4</f>
        <v>102.4</v>
      </c>
      <c r="K3172" s="115">
        <f>38*0.6</f>
        <v>22.8</v>
      </c>
    </row>
    <row r="3173" spans="1:11" x14ac:dyDescent="0.2">
      <c r="A3173" s="20" t="s">
        <v>785</v>
      </c>
      <c r="B3173" s="73">
        <v>2992</v>
      </c>
      <c r="C3173" s="85">
        <v>4</v>
      </c>
      <c r="D3173" s="32">
        <v>10</v>
      </c>
      <c r="E3173" s="84"/>
      <c r="F3173" s="91"/>
      <c r="H3173" s="94"/>
      <c r="I3173" s="91"/>
      <c r="J3173" s="84"/>
      <c r="K3173" s="111"/>
    </row>
    <row r="3174" spans="1:11" x14ac:dyDescent="0.2">
      <c r="A3174" s="13" t="s">
        <v>1407</v>
      </c>
      <c r="B3174" s="74">
        <v>159</v>
      </c>
      <c r="C3174" s="86"/>
      <c r="D3174" s="37"/>
      <c r="E3174" s="87"/>
      <c r="F3174" s="93">
        <v>1</v>
      </c>
      <c r="G3174" s="8">
        <v>3</v>
      </c>
      <c r="H3174" s="94">
        <f t="shared" ref="H3174:H3237" si="34">IF(F3174=1,1,2)</f>
        <v>1</v>
      </c>
      <c r="I3174" s="93"/>
      <c r="J3174" s="94"/>
      <c r="K3174" s="138"/>
    </row>
    <row r="3175" spans="1:11" x14ac:dyDescent="0.2">
      <c r="A3175" s="13" t="s">
        <v>1408</v>
      </c>
      <c r="B3175" s="74">
        <v>334</v>
      </c>
      <c r="C3175" s="86"/>
      <c r="D3175" s="37"/>
      <c r="E3175" s="87"/>
      <c r="F3175" s="93">
        <v>3</v>
      </c>
      <c r="G3175" s="8">
        <v>8</v>
      </c>
      <c r="H3175" s="94">
        <f t="shared" si="34"/>
        <v>2</v>
      </c>
      <c r="I3175" s="93"/>
      <c r="J3175" s="94"/>
      <c r="K3175" s="138"/>
    </row>
    <row r="3176" spans="1:11" x14ac:dyDescent="0.2">
      <c r="A3176" s="13" t="s">
        <v>1409</v>
      </c>
      <c r="B3176" s="74">
        <v>97</v>
      </c>
      <c r="C3176" s="86"/>
      <c r="D3176" s="37"/>
      <c r="E3176" s="87"/>
      <c r="F3176" s="93">
        <v>1</v>
      </c>
      <c r="G3176" s="8">
        <v>3</v>
      </c>
      <c r="H3176" s="94">
        <f t="shared" si="34"/>
        <v>1</v>
      </c>
      <c r="I3176" s="93"/>
      <c r="J3176" s="94"/>
      <c r="K3176" s="138"/>
    </row>
    <row r="3177" spans="1:11" x14ac:dyDescent="0.2">
      <c r="A3177" s="13" t="s">
        <v>1410</v>
      </c>
      <c r="B3177" s="74">
        <v>164</v>
      </c>
      <c r="C3177" s="86"/>
      <c r="D3177" s="37"/>
      <c r="E3177" s="87"/>
      <c r="F3177" s="93">
        <v>1</v>
      </c>
      <c r="G3177" s="8">
        <v>3</v>
      </c>
      <c r="H3177" s="94">
        <f t="shared" si="34"/>
        <v>1</v>
      </c>
      <c r="I3177" s="93"/>
      <c r="J3177" s="94"/>
      <c r="K3177" s="138"/>
    </row>
    <row r="3178" spans="1:11" x14ac:dyDescent="0.2">
      <c r="A3178" s="13" t="s">
        <v>1411</v>
      </c>
      <c r="B3178" s="74">
        <v>275</v>
      </c>
      <c r="C3178" s="86"/>
      <c r="D3178" s="37"/>
      <c r="E3178" s="87"/>
      <c r="F3178" s="93">
        <v>3</v>
      </c>
      <c r="G3178" s="8">
        <v>8</v>
      </c>
      <c r="H3178" s="94">
        <f t="shared" si="34"/>
        <v>2</v>
      </c>
      <c r="I3178" s="93"/>
      <c r="J3178" s="94"/>
      <c r="K3178" s="138"/>
    </row>
    <row r="3179" spans="1:11" x14ac:dyDescent="0.2">
      <c r="A3179" s="13" t="s">
        <v>1412</v>
      </c>
      <c r="B3179" s="74">
        <v>232</v>
      </c>
      <c r="C3179" s="86"/>
      <c r="D3179" s="37"/>
      <c r="E3179" s="87"/>
      <c r="F3179" s="93">
        <v>3</v>
      </c>
      <c r="G3179" s="8">
        <v>8</v>
      </c>
      <c r="H3179" s="94">
        <f t="shared" si="34"/>
        <v>2</v>
      </c>
      <c r="I3179" s="93"/>
      <c r="J3179" s="94"/>
      <c r="K3179" s="138"/>
    </row>
    <row r="3180" spans="1:11" x14ac:dyDescent="0.2">
      <c r="A3180" s="13" t="s">
        <v>1413</v>
      </c>
      <c r="B3180" s="74">
        <v>127</v>
      </c>
      <c r="C3180" s="86"/>
      <c r="D3180" s="37"/>
      <c r="E3180" s="87"/>
      <c r="F3180" s="93">
        <v>1</v>
      </c>
      <c r="G3180" s="8">
        <v>3</v>
      </c>
      <c r="H3180" s="94">
        <f t="shared" si="34"/>
        <v>1</v>
      </c>
      <c r="I3180" s="93"/>
      <c r="J3180" s="94"/>
      <c r="K3180" s="138"/>
    </row>
    <row r="3181" spans="1:11" x14ac:dyDescent="0.2">
      <c r="A3181" s="13" t="s">
        <v>1414</v>
      </c>
      <c r="B3181" s="74">
        <v>633</v>
      </c>
      <c r="C3181" s="86"/>
      <c r="D3181" s="37"/>
      <c r="E3181" s="87"/>
      <c r="F3181" s="93">
        <v>3</v>
      </c>
      <c r="G3181" s="8">
        <v>8</v>
      </c>
      <c r="H3181" s="94">
        <f t="shared" si="34"/>
        <v>2</v>
      </c>
      <c r="I3181" s="93"/>
      <c r="J3181" s="94"/>
      <c r="K3181" s="138"/>
    </row>
    <row r="3182" spans="1:11" x14ac:dyDescent="0.2">
      <c r="A3182" s="13" t="s">
        <v>1415</v>
      </c>
      <c r="B3182" s="74">
        <v>93</v>
      </c>
      <c r="C3182" s="86"/>
      <c r="D3182" s="37"/>
      <c r="E3182" s="87"/>
      <c r="F3182" s="93">
        <v>1</v>
      </c>
      <c r="G3182" s="8">
        <v>3</v>
      </c>
      <c r="H3182" s="94">
        <f t="shared" si="34"/>
        <v>1</v>
      </c>
      <c r="I3182" s="93"/>
      <c r="J3182" s="94"/>
      <c r="K3182" s="138"/>
    </row>
    <row r="3183" spans="1:11" x14ac:dyDescent="0.2">
      <c r="A3183" s="13" t="s">
        <v>1416</v>
      </c>
      <c r="B3183" s="74">
        <v>192</v>
      </c>
      <c r="C3183" s="86"/>
      <c r="D3183" s="37"/>
      <c r="E3183" s="87"/>
      <c r="F3183" s="93">
        <v>1</v>
      </c>
      <c r="G3183" s="8">
        <v>3</v>
      </c>
      <c r="H3183" s="94">
        <f t="shared" si="34"/>
        <v>1</v>
      </c>
      <c r="I3183" s="93"/>
      <c r="J3183" s="94"/>
      <c r="K3183" s="138"/>
    </row>
    <row r="3184" spans="1:11" x14ac:dyDescent="0.2">
      <c r="A3184" s="13" t="s">
        <v>1417</v>
      </c>
      <c r="B3184" s="74">
        <v>394</v>
      </c>
      <c r="C3184" s="86"/>
      <c r="D3184" s="37"/>
      <c r="E3184" s="87"/>
      <c r="F3184" s="93">
        <v>3</v>
      </c>
      <c r="G3184" s="8">
        <v>8</v>
      </c>
      <c r="H3184" s="94">
        <f t="shared" si="34"/>
        <v>2</v>
      </c>
      <c r="I3184" s="93"/>
      <c r="J3184" s="94"/>
      <c r="K3184" s="138"/>
    </row>
    <row r="3185" spans="1:11" x14ac:dyDescent="0.2">
      <c r="A3185" s="13" t="s">
        <v>1418</v>
      </c>
      <c r="B3185" s="74">
        <v>120</v>
      </c>
      <c r="C3185" s="86"/>
      <c r="D3185" s="37"/>
      <c r="E3185" s="87"/>
      <c r="F3185" s="93">
        <v>1</v>
      </c>
      <c r="G3185" s="8">
        <v>3</v>
      </c>
      <c r="H3185" s="94">
        <f t="shared" si="34"/>
        <v>1</v>
      </c>
      <c r="I3185" s="93"/>
      <c r="J3185" s="94"/>
      <c r="K3185" s="138"/>
    </row>
    <row r="3186" spans="1:11" x14ac:dyDescent="0.2">
      <c r="A3186" s="13" t="s">
        <v>1419</v>
      </c>
      <c r="B3186" s="74">
        <v>172</v>
      </c>
      <c r="C3186" s="86"/>
      <c r="D3186" s="37"/>
      <c r="E3186" s="87"/>
      <c r="F3186" s="93">
        <v>1</v>
      </c>
      <c r="G3186" s="8">
        <v>3</v>
      </c>
      <c r="H3186" s="94">
        <f t="shared" si="34"/>
        <v>1</v>
      </c>
      <c r="I3186" s="93"/>
      <c r="J3186" s="94"/>
      <c r="K3186" s="138"/>
    </row>
    <row r="3187" spans="1:11" x14ac:dyDescent="0.2">
      <c r="A3187" s="20" t="s">
        <v>1293</v>
      </c>
      <c r="B3187" s="73">
        <v>6925</v>
      </c>
      <c r="C3187" s="85">
        <v>10</v>
      </c>
      <c r="D3187" s="32">
        <v>25</v>
      </c>
      <c r="E3187" s="84"/>
      <c r="F3187" s="91"/>
      <c r="H3187" s="94"/>
      <c r="I3187" s="91"/>
      <c r="J3187" s="84"/>
      <c r="K3187" s="111"/>
    </row>
    <row r="3188" spans="1:11" x14ac:dyDescent="0.2">
      <c r="A3188" s="13" t="s">
        <v>1420</v>
      </c>
      <c r="B3188" s="74">
        <v>1299</v>
      </c>
      <c r="C3188" s="86"/>
      <c r="D3188" s="37"/>
      <c r="E3188" s="87"/>
      <c r="F3188" s="93">
        <v>3</v>
      </c>
      <c r="G3188" s="8">
        <v>8</v>
      </c>
      <c r="H3188" s="94">
        <f t="shared" si="34"/>
        <v>2</v>
      </c>
      <c r="I3188" s="93"/>
      <c r="J3188" s="94"/>
      <c r="K3188" s="138"/>
    </row>
    <row r="3189" spans="1:11" x14ac:dyDescent="0.2">
      <c r="A3189" s="13" t="s">
        <v>1421</v>
      </c>
      <c r="B3189" s="74">
        <v>1271</v>
      </c>
      <c r="C3189" s="86"/>
      <c r="D3189" s="37"/>
      <c r="E3189" s="87"/>
      <c r="F3189" s="93">
        <v>3</v>
      </c>
      <c r="G3189" s="8">
        <v>8</v>
      </c>
      <c r="H3189" s="94">
        <f t="shared" si="34"/>
        <v>2</v>
      </c>
      <c r="I3189" s="93"/>
      <c r="J3189" s="94"/>
      <c r="K3189" s="138"/>
    </row>
    <row r="3190" spans="1:11" x14ac:dyDescent="0.2">
      <c r="A3190" s="13" t="s">
        <v>1422</v>
      </c>
      <c r="B3190" s="74">
        <v>959</v>
      </c>
      <c r="C3190" s="86"/>
      <c r="D3190" s="37"/>
      <c r="E3190" s="87"/>
      <c r="F3190" s="93">
        <v>3</v>
      </c>
      <c r="G3190" s="8">
        <v>8</v>
      </c>
      <c r="H3190" s="94">
        <f t="shared" si="34"/>
        <v>2</v>
      </c>
      <c r="I3190" s="93"/>
      <c r="J3190" s="94"/>
      <c r="K3190" s="138"/>
    </row>
    <row r="3191" spans="1:11" x14ac:dyDescent="0.2">
      <c r="A3191" s="13" t="s">
        <v>1423</v>
      </c>
      <c r="B3191" s="74">
        <v>160</v>
      </c>
      <c r="C3191" s="86"/>
      <c r="D3191" s="37"/>
      <c r="E3191" s="87"/>
      <c r="F3191" s="93">
        <v>1</v>
      </c>
      <c r="G3191" s="8">
        <v>3</v>
      </c>
      <c r="H3191" s="94">
        <f t="shared" si="34"/>
        <v>1</v>
      </c>
      <c r="I3191" s="93"/>
      <c r="J3191" s="94"/>
      <c r="K3191" s="138"/>
    </row>
    <row r="3192" spans="1:11" x14ac:dyDescent="0.2">
      <c r="A3192" s="13" t="s">
        <v>1424</v>
      </c>
      <c r="B3192" s="74">
        <v>358</v>
      </c>
      <c r="C3192" s="86"/>
      <c r="D3192" s="37"/>
      <c r="E3192" s="87"/>
      <c r="F3192" s="93">
        <v>3</v>
      </c>
      <c r="G3192" s="8">
        <v>8</v>
      </c>
      <c r="H3192" s="94">
        <f t="shared" si="34"/>
        <v>2</v>
      </c>
      <c r="I3192" s="93"/>
      <c r="J3192" s="94"/>
      <c r="K3192" s="138"/>
    </row>
    <row r="3193" spans="1:11" x14ac:dyDescent="0.2">
      <c r="A3193" s="13" t="s">
        <v>1425</v>
      </c>
      <c r="B3193" s="74">
        <v>198</v>
      </c>
      <c r="C3193" s="86"/>
      <c r="D3193" s="37"/>
      <c r="E3193" s="87"/>
      <c r="F3193" s="93">
        <v>1</v>
      </c>
      <c r="G3193" s="8">
        <v>3</v>
      </c>
      <c r="H3193" s="94">
        <f t="shared" si="34"/>
        <v>1</v>
      </c>
      <c r="I3193" s="93"/>
      <c r="J3193" s="94"/>
      <c r="K3193" s="138"/>
    </row>
    <row r="3194" spans="1:11" x14ac:dyDescent="0.2">
      <c r="A3194" s="13" t="s">
        <v>1426</v>
      </c>
      <c r="B3194" s="74">
        <v>206</v>
      </c>
      <c r="C3194" s="86"/>
      <c r="D3194" s="37"/>
      <c r="E3194" s="87"/>
      <c r="F3194" s="93">
        <v>3</v>
      </c>
      <c r="G3194" s="8">
        <v>8</v>
      </c>
      <c r="H3194" s="94">
        <f t="shared" si="34"/>
        <v>2</v>
      </c>
      <c r="I3194" s="93"/>
      <c r="J3194" s="94"/>
      <c r="K3194" s="138"/>
    </row>
    <row r="3195" spans="1:11" x14ac:dyDescent="0.2">
      <c r="A3195" s="13" t="s">
        <v>1427</v>
      </c>
      <c r="B3195" s="74">
        <v>908</v>
      </c>
      <c r="C3195" s="86"/>
      <c r="D3195" s="37"/>
      <c r="E3195" s="87"/>
      <c r="F3195" s="93">
        <v>3</v>
      </c>
      <c r="G3195" s="8">
        <v>8</v>
      </c>
      <c r="H3195" s="94">
        <f t="shared" si="34"/>
        <v>2</v>
      </c>
      <c r="I3195" s="93"/>
      <c r="J3195" s="94"/>
      <c r="K3195" s="138"/>
    </row>
    <row r="3196" spans="1:11" x14ac:dyDescent="0.2">
      <c r="A3196" s="13" t="s">
        <v>1428</v>
      </c>
      <c r="B3196" s="74">
        <v>375</v>
      </c>
      <c r="C3196" s="86"/>
      <c r="D3196" s="37"/>
      <c r="E3196" s="87"/>
      <c r="F3196" s="93">
        <v>3</v>
      </c>
      <c r="G3196" s="8">
        <v>8</v>
      </c>
      <c r="H3196" s="94">
        <f t="shared" si="34"/>
        <v>2</v>
      </c>
      <c r="I3196" s="93"/>
      <c r="J3196" s="94"/>
      <c r="K3196" s="138"/>
    </row>
    <row r="3197" spans="1:11" x14ac:dyDescent="0.2">
      <c r="A3197" s="13" t="s">
        <v>1429</v>
      </c>
      <c r="B3197" s="74">
        <v>685</v>
      </c>
      <c r="C3197" s="86"/>
      <c r="D3197" s="37"/>
      <c r="E3197" s="87"/>
      <c r="F3197" s="93">
        <v>3</v>
      </c>
      <c r="G3197" s="8">
        <v>8</v>
      </c>
      <c r="H3197" s="94">
        <f t="shared" si="34"/>
        <v>2</v>
      </c>
      <c r="I3197" s="93"/>
      <c r="J3197" s="94"/>
      <c r="K3197" s="138"/>
    </row>
    <row r="3198" spans="1:11" x14ac:dyDescent="0.2">
      <c r="A3198" s="13" t="s">
        <v>1430</v>
      </c>
      <c r="B3198" s="74">
        <v>506</v>
      </c>
      <c r="C3198" s="86"/>
      <c r="D3198" s="37"/>
      <c r="E3198" s="87"/>
      <c r="F3198" s="93">
        <v>3</v>
      </c>
      <c r="G3198" s="8">
        <v>8</v>
      </c>
      <c r="H3198" s="94">
        <f t="shared" si="34"/>
        <v>2</v>
      </c>
      <c r="I3198" s="93"/>
      <c r="J3198" s="94"/>
      <c r="K3198" s="138"/>
    </row>
    <row r="3199" spans="1:11" x14ac:dyDescent="0.2">
      <c r="A3199" s="20" t="s">
        <v>1294</v>
      </c>
      <c r="B3199" s="73">
        <v>5080</v>
      </c>
      <c r="C3199" s="85">
        <v>8</v>
      </c>
      <c r="D3199" s="32">
        <v>20</v>
      </c>
      <c r="E3199" s="84"/>
      <c r="F3199" s="91"/>
      <c r="H3199" s="94"/>
      <c r="I3199" s="91"/>
      <c r="J3199" s="84"/>
      <c r="K3199" s="111"/>
    </row>
    <row r="3200" spans="1:11" x14ac:dyDescent="0.2">
      <c r="A3200" s="13" t="s">
        <v>1431</v>
      </c>
      <c r="B3200" s="74">
        <v>1033</v>
      </c>
      <c r="C3200" s="86"/>
      <c r="D3200" s="37"/>
      <c r="E3200" s="87"/>
      <c r="F3200" s="93">
        <v>3</v>
      </c>
      <c r="G3200" s="8">
        <v>8</v>
      </c>
      <c r="H3200" s="94">
        <f t="shared" si="34"/>
        <v>2</v>
      </c>
      <c r="I3200" s="93"/>
      <c r="J3200" s="94"/>
      <c r="K3200" s="138"/>
    </row>
    <row r="3201" spans="1:11" x14ac:dyDescent="0.2">
      <c r="A3201" s="13" t="s">
        <v>1432</v>
      </c>
      <c r="B3201" s="74">
        <v>1266</v>
      </c>
      <c r="C3201" s="86"/>
      <c r="D3201" s="37"/>
      <c r="E3201" s="87"/>
      <c r="F3201" s="93">
        <v>3</v>
      </c>
      <c r="G3201" s="8">
        <v>8</v>
      </c>
      <c r="H3201" s="94">
        <f t="shared" si="34"/>
        <v>2</v>
      </c>
      <c r="I3201" s="93"/>
      <c r="J3201" s="94"/>
      <c r="K3201" s="138"/>
    </row>
    <row r="3202" spans="1:11" x14ac:dyDescent="0.2">
      <c r="A3202" s="13" t="s">
        <v>1433</v>
      </c>
      <c r="B3202" s="74">
        <v>527</v>
      </c>
      <c r="C3202" s="86"/>
      <c r="D3202" s="37"/>
      <c r="E3202" s="87"/>
      <c r="F3202" s="93">
        <v>3</v>
      </c>
      <c r="G3202" s="8">
        <v>8</v>
      </c>
      <c r="H3202" s="94">
        <f t="shared" si="34"/>
        <v>2</v>
      </c>
      <c r="I3202" s="93"/>
      <c r="J3202" s="94"/>
      <c r="K3202" s="138"/>
    </row>
    <row r="3203" spans="1:11" x14ac:dyDescent="0.2">
      <c r="A3203" s="13" t="s">
        <v>1434</v>
      </c>
      <c r="B3203" s="74">
        <v>301</v>
      </c>
      <c r="C3203" s="86"/>
      <c r="D3203" s="37"/>
      <c r="E3203" s="87"/>
      <c r="F3203" s="93">
        <v>3</v>
      </c>
      <c r="G3203" s="8">
        <v>8</v>
      </c>
      <c r="H3203" s="94">
        <f t="shared" si="34"/>
        <v>2</v>
      </c>
      <c r="I3203" s="93"/>
      <c r="J3203" s="94"/>
      <c r="K3203" s="138"/>
    </row>
    <row r="3204" spans="1:11" x14ac:dyDescent="0.2">
      <c r="A3204" s="13" t="s">
        <v>1435</v>
      </c>
      <c r="B3204" s="74">
        <v>240</v>
      </c>
      <c r="C3204" s="86"/>
      <c r="D3204" s="37"/>
      <c r="E3204" s="87"/>
      <c r="F3204" s="93">
        <v>3</v>
      </c>
      <c r="G3204" s="8">
        <v>8</v>
      </c>
      <c r="H3204" s="94">
        <f t="shared" si="34"/>
        <v>2</v>
      </c>
      <c r="I3204" s="93"/>
      <c r="J3204" s="94"/>
      <c r="K3204" s="138"/>
    </row>
    <row r="3205" spans="1:11" x14ac:dyDescent="0.2">
      <c r="A3205" s="13" t="s">
        <v>1436</v>
      </c>
      <c r="B3205" s="74">
        <v>162</v>
      </c>
      <c r="C3205" s="86"/>
      <c r="D3205" s="37"/>
      <c r="E3205" s="87"/>
      <c r="F3205" s="93">
        <v>1</v>
      </c>
      <c r="G3205" s="8">
        <v>3</v>
      </c>
      <c r="H3205" s="94">
        <f t="shared" si="34"/>
        <v>1</v>
      </c>
      <c r="I3205" s="93"/>
      <c r="J3205" s="94"/>
      <c r="K3205" s="138"/>
    </row>
    <row r="3206" spans="1:11" x14ac:dyDescent="0.2">
      <c r="A3206" s="13" t="s">
        <v>1437</v>
      </c>
      <c r="B3206" s="74">
        <v>199</v>
      </c>
      <c r="C3206" s="86"/>
      <c r="D3206" s="37"/>
      <c r="E3206" s="87"/>
      <c r="F3206" s="93">
        <v>1</v>
      </c>
      <c r="G3206" s="8">
        <v>3</v>
      </c>
      <c r="H3206" s="94">
        <f t="shared" si="34"/>
        <v>1</v>
      </c>
      <c r="I3206" s="93"/>
      <c r="J3206" s="94"/>
      <c r="K3206" s="138"/>
    </row>
    <row r="3207" spans="1:11" x14ac:dyDescent="0.2">
      <c r="A3207" s="13" t="s">
        <v>1438</v>
      </c>
      <c r="B3207" s="74">
        <v>518</v>
      </c>
      <c r="C3207" s="86"/>
      <c r="D3207" s="37"/>
      <c r="E3207" s="87"/>
      <c r="F3207" s="93">
        <v>3</v>
      </c>
      <c r="G3207" s="8">
        <v>8</v>
      </c>
      <c r="H3207" s="94">
        <f t="shared" si="34"/>
        <v>2</v>
      </c>
      <c r="I3207" s="93"/>
      <c r="J3207" s="94"/>
      <c r="K3207" s="138"/>
    </row>
    <row r="3208" spans="1:11" x14ac:dyDescent="0.2">
      <c r="A3208" s="13" t="s">
        <v>1439</v>
      </c>
      <c r="B3208" s="74">
        <v>132</v>
      </c>
      <c r="C3208" s="86"/>
      <c r="D3208" s="37"/>
      <c r="E3208" s="87"/>
      <c r="F3208" s="93">
        <v>1</v>
      </c>
      <c r="G3208" s="8">
        <v>3</v>
      </c>
      <c r="H3208" s="94">
        <f t="shared" si="34"/>
        <v>1</v>
      </c>
      <c r="I3208" s="93"/>
      <c r="J3208" s="94"/>
      <c r="K3208" s="138"/>
    </row>
    <row r="3209" spans="1:11" x14ac:dyDescent="0.2">
      <c r="A3209" s="13" t="s">
        <v>1440</v>
      </c>
      <c r="B3209" s="74">
        <v>702</v>
      </c>
      <c r="C3209" s="86"/>
      <c r="D3209" s="37"/>
      <c r="E3209" s="87"/>
      <c r="F3209" s="93">
        <v>3</v>
      </c>
      <c r="G3209" s="8">
        <v>8</v>
      </c>
      <c r="H3209" s="94">
        <f t="shared" si="34"/>
        <v>2</v>
      </c>
      <c r="I3209" s="93"/>
      <c r="J3209" s="94"/>
      <c r="K3209" s="138"/>
    </row>
    <row r="3210" spans="1:11" x14ac:dyDescent="0.2">
      <c r="A3210" s="20" t="s">
        <v>1295</v>
      </c>
      <c r="B3210" s="73">
        <v>2281</v>
      </c>
      <c r="C3210" s="85">
        <v>3</v>
      </c>
      <c r="D3210" s="32">
        <v>8</v>
      </c>
      <c r="E3210" s="84"/>
      <c r="F3210" s="91"/>
      <c r="H3210" s="94"/>
      <c r="I3210" s="91"/>
      <c r="J3210" s="84"/>
      <c r="K3210" s="111"/>
    </row>
    <row r="3211" spans="1:11" x14ac:dyDescent="0.2">
      <c r="A3211" s="13" t="s">
        <v>1441</v>
      </c>
      <c r="B3211" s="74">
        <v>1147</v>
      </c>
      <c r="C3211" s="86"/>
      <c r="D3211" s="37"/>
      <c r="E3211" s="87"/>
      <c r="F3211" s="93">
        <v>3</v>
      </c>
      <c r="G3211" s="8">
        <v>8</v>
      </c>
      <c r="H3211" s="94">
        <f t="shared" si="34"/>
        <v>2</v>
      </c>
      <c r="I3211" s="93"/>
      <c r="J3211" s="94"/>
      <c r="K3211" s="138"/>
    </row>
    <row r="3212" spans="1:11" x14ac:dyDescent="0.2">
      <c r="A3212" s="13" t="s">
        <v>1442</v>
      </c>
      <c r="B3212" s="74">
        <v>197</v>
      </c>
      <c r="C3212" s="86"/>
      <c r="D3212" s="37"/>
      <c r="E3212" s="87"/>
      <c r="F3212" s="93">
        <v>1</v>
      </c>
      <c r="G3212" s="8">
        <v>3</v>
      </c>
      <c r="H3212" s="94">
        <f t="shared" si="34"/>
        <v>1</v>
      </c>
      <c r="I3212" s="93"/>
      <c r="J3212" s="94"/>
      <c r="K3212" s="138"/>
    </row>
    <row r="3213" spans="1:11" x14ac:dyDescent="0.2">
      <c r="A3213" s="13" t="s">
        <v>1443</v>
      </c>
      <c r="B3213" s="74">
        <v>329</v>
      </c>
      <c r="C3213" s="86"/>
      <c r="D3213" s="37"/>
      <c r="E3213" s="87"/>
      <c r="F3213" s="93">
        <v>3</v>
      </c>
      <c r="G3213" s="8">
        <v>8</v>
      </c>
      <c r="H3213" s="94">
        <f t="shared" si="34"/>
        <v>2</v>
      </c>
      <c r="I3213" s="93"/>
      <c r="J3213" s="94"/>
      <c r="K3213" s="138"/>
    </row>
    <row r="3214" spans="1:11" x14ac:dyDescent="0.2">
      <c r="A3214" s="13" t="s">
        <v>1444</v>
      </c>
      <c r="B3214" s="74">
        <v>608</v>
      </c>
      <c r="C3214" s="86"/>
      <c r="D3214" s="37"/>
      <c r="E3214" s="87"/>
      <c r="F3214" s="93">
        <v>3</v>
      </c>
      <c r="G3214" s="8">
        <v>8</v>
      </c>
      <c r="H3214" s="94">
        <f t="shared" si="34"/>
        <v>2</v>
      </c>
      <c r="I3214" s="93"/>
      <c r="J3214" s="94"/>
      <c r="K3214" s="138"/>
    </row>
    <row r="3215" spans="1:11" ht="31.5" x14ac:dyDescent="0.2">
      <c r="A3215" s="22" t="s">
        <v>1291</v>
      </c>
      <c r="B3215" s="73">
        <v>67112</v>
      </c>
      <c r="C3215" s="85">
        <v>39</v>
      </c>
      <c r="D3215" s="36">
        <f>SUM(D3216:D3262)</f>
        <v>100</v>
      </c>
      <c r="E3215" s="88">
        <v>4</v>
      </c>
      <c r="F3215" s="91">
        <f>SUM(F3217:F3269)</f>
        <v>136</v>
      </c>
      <c r="G3215" s="24">
        <f>SUM(G3217:G3269)</f>
        <v>363</v>
      </c>
      <c r="H3215" s="94"/>
      <c r="I3215" s="99">
        <f>(C3215+F3215+1-F3222-F3225-F3239-F3244-F3249-F3257-F3260-F3266-F3267-F3269)*0.4</f>
        <v>66.400000000000006</v>
      </c>
      <c r="J3215" s="99">
        <f>(D3215+G3215+1-G3222-G3225-G3239-G3244-G3249-G3257-G3260-G3266-G3267-G3269)*0.4</f>
        <v>173.60000000000002</v>
      </c>
      <c r="K3215" s="115">
        <f>46*0.6</f>
        <v>27.599999999999998</v>
      </c>
    </row>
    <row r="3216" spans="1:11" x14ac:dyDescent="0.2">
      <c r="A3216" s="20" t="s">
        <v>1296</v>
      </c>
      <c r="B3216" s="73">
        <v>10134</v>
      </c>
      <c r="C3216" s="85">
        <v>5</v>
      </c>
      <c r="D3216" s="32">
        <v>13</v>
      </c>
      <c r="E3216" s="84"/>
      <c r="F3216" s="91"/>
      <c r="H3216" s="94"/>
      <c r="I3216" s="91"/>
      <c r="J3216" s="84"/>
      <c r="K3216" s="111"/>
    </row>
    <row r="3217" spans="1:11" x14ac:dyDescent="0.2">
      <c r="A3217" s="13" t="s">
        <v>1445</v>
      </c>
      <c r="B3217" s="74">
        <v>2268</v>
      </c>
      <c r="C3217" s="86"/>
      <c r="D3217" s="37"/>
      <c r="E3217" s="87"/>
      <c r="F3217" s="93">
        <v>5</v>
      </c>
      <c r="G3217" s="8">
        <v>13</v>
      </c>
      <c r="H3217" s="94">
        <f t="shared" si="34"/>
        <v>2</v>
      </c>
      <c r="I3217" s="93"/>
      <c r="J3217" s="94"/>
      <c r="K3217" s="138"/>
    </row>
    <row r="3218" spans="1:11" x14ac:dyDescent="0.2">
      <c r="A3218" s="13" t="s">
        <v>1446</v>
      </c>
      <c r="B3218" s="74">
        <v>1303</v>
      </c>
      <c r="C3218" s="86"/>
      <c r="D3218" s="37"/>
      <c r="E3218" s="87"/>
      <c r="F3218" s="93">
        <v>3</v>
      </c>
      <c r="G3218" s="8">
        <v>8</v>
      </c>
      <c r="H3218" s="94">
        <f t="shared" si="34"/>
        <v>2</v>
      </c>
      <c r="I3218" s="93"/>
      <c r="J3218" s="94"/>
      <c r="K3218" s="138"/>
    </row>
    <row r="3219" spans="1:11" x14ac:dyDescent="0.2">
      <c r="A3219" s="13" t="s">
        <v>1447</v>
      </c>
      <c r="B3219" s="74">
        <v>2500</v>
      </c>
      <c r="C3219" s="86"/>
      <c r="D3219" s="37"/>
      <c r="E3219" s="87"/>
      <c r="F3219" s="93">
        <v>5</v>
      </c>
      <c r="G3219" s="8">
        <v>13</v>
      </c>
      <c r="H3219" s="94">
        <f t="shared" si="34"/>
        <v>2</v>
      </c>
      <c r="I3219" s="93"/>
      <c r="J3219" s="94"/>
      <c r="K3219" s="138"/>
    </row>
    <row r="3220" spans="1:11" x14ac:dyDescent="0.2">
      <c r="A3220" s="13" t="s">
        <v>1448</v>
      </c>
      <c r="B3220" s="74">
        <v>413</v>
      </c>
      <c r="C3220" s="86"/>
      <c r="D3220" s="37"/>
      <c r="E3220" s="87"/>
      <c r="F3220" s="93">
        <v>3</v>
      </c>
      <c r="G3220" s="8">
        <v>8</v>
      </c>
      <c r="H3220" s="94">
        <f t="shared" si="34"/>
        <v>2</v>
      </c>
      <c r="I3220" s="93"/>
      <c r="J3220" s="94"/>
      <c r="K3220" s="138"/>
    </row>
    <row r="3221" spans="1:11" x14ac:dyDescent="0.2">
      <c r="A3221" s="13" t="s">
        <v>1449</v>
      </c>
      <c r="B3221" s="74">
        <v>394</v>
      </c>
      <c r="C3221" s="86"/>
      <c r="D3221" s="37"/>
      <c r="E3221" s="87"/>
      <c r="F3221" s="93">
        <v>3</v>
      </c>
      <c r="G3221" s="8">
        <v>8</v>
      </c>
      <c r="H3221" s="94">
        <f t="shared" si="34"/>
        <v>2</v>
      </c>
      <c r="I3221" s="93"/>
      <c r="J3221" s="94"/>
      <c r="K3221" s="138"/>
    </row>
    <row r="3222" spans="1:11" x14ac:dyDescent="0.2">
      <c r="A3222" s="13" t="s">
        <v>1450</v>
      </c>
      <c r="B3222" s="74">
        <v>144</v>
      </c>
      <c r="C3222" s="86"/>
      <c r="D3222" s="37"/>
      <c r="E3222" s="87"/>
      <c r="F3222" s="93">
        <v>1</v>
      </c>
      <c r="G3222" s="8">
        <v>3</v>
      </c>
      <c r="H3222" s="94">
        <f t="shared" si="34"/>
        <v>1</v>
      </c>
      <c r="I3222" s="93"/>
      <c r="J3222" s="94"/>
      <c r="K3222" s="138"/>
    </row>
    <row r="3223" spans="1:11" x14ac:dyDescent="0.2">
      <c r="A3223" s="13" t="s">
        <v>1451</v>
      </c>
      <c r="B3223" s="74">
        <v>279</v>
      </c>
      <c r="C3223" s="86"/>
      <c r="D3223" s="37"/>
      <c r="E3223" s="87"/>
      <c r="F3223" s="93">
        <v>3</v>
      </c>
      <c r="G3223" s="8">
        <v>8</v>
      </c>
      <c r="H3223" s="94">
        <f t="shared" si="34"/>
        <v>2</v>
      </c>
      <c r="I3223" s="93"/>
      <c r="J3223" s="94"/>
      <c r="K3223" s="138"/>
    </row>
    <row r="3224" spans="1:11" x14ac:dyDescent="0.2">
      <c r="A3224" s="13" t="s">
        <v>1452</v>
      </c>
      <c r="B3224" s="74">
        <v>452</v>
      </c>
      <c r="C3224" s="86"/>
      <c r="D3224" s="37"/>
      <c r="E3224" s="87"/>
      <c r="F3224" s="93">
        <v>3</v>
      </c>
      <c r="G3224" s="8">
        <v>8</v>
      </c>
      <c r="H3224" s="94">
        <f t="shared" si="34"/>
        <v>2</v>
      </c>
      <c r="I3224" s="93"/>
      <c r="J3224" s="94"/>
      <c r="K3224" s="138"/>
    </row>
    <row r="3225" spans="1:11" x14ac:dyDescent="0.2">
      <c r="A3225" s="13" t="s">
        <v>1453</v>
      </c>
      <c r="B3225" s="74">
        <v>135</v>
      </c>
      <c r="C3225" s="86"/>
      <c r="D3225" s="37"/>
      <c r="E3225" s="87"/>
      <c r="F3225" s="93">
        <v>1</v>
      </c>
      <c r="G3225" s="8">
        <v>3</v>
      </c>
      <c r="H3225" s="94">
        <f t="shared" si="34"/>
        <v>1</v>
      </c>
      <c r="I3225" s="93"/>
      <c r="J3225" s="94"/>
      <c r="K3225" s="138"/>
    </row>
    <row r="3226" spans="1:11" x14ac:dyDescent="0.2">
      <c r="A3226" s="13" t="s">
        <v>1454</v>
      </c>
      <c r="B3226" s="74">
        <v>506</v>
      </c>
      <c r="C3226" s="86"/>
      <c r="D3226" s="37"/>
      <c r="E3226" s="87"/>
      <c r="F3226" s="93">
        <v>3</v>
      </c>
      <c r="G3226" s="8">
        <v>8</v>
      </c>
      <c r="H3226" s="94">
        <f t="shared" si="34"/>
        <v>2</v>
      </c>
      <c r="I3226" s="93"/>
      <c r="J3226" s="94"/>
      <c r="K3226" s="138"/>
    </row>
    <row r="3227" spans="1:11" x14ac:dyDescent="0.2">
      <c r="A3227" s="13" t="s">
        <v>1455</v>
      </c>
      <c r="B3227" s="74">
        <v>603</v>
      </c>
      <c r="C3227" s="86"/>
      <c r="D3227" s="37"/>
      <c r="E3227" s="87"/>
      <c r="F3227" s="93">
        <v>3</v>
      </c>
      <c r="G3227" s="8">
        <v>8</v>
      </c>
      <c r="H3227" s="94">
        <f t="shared" si="34"/>
        <v>2</v>
      </c>
      <c r="I3227" s="93"/>
      <c r="J3227" s="94"/>
      <c r="K3227" s="138"/>
    </row>
    <row r="3228" spans="1:11" x14ac:dyDescent="0.2">
      <c r="A3228" s="13" t="s">
        <v>1456</v>
      </c>
      <c r="B3228" s="74">
        <v>251</v>
      </c>
      <c r="C3228" s="86"/>
      <c r="D3228" s="37"/>
      <c r="E3228" s="87"/>
      <c r="F3228" s="93">
        <v>3</v>
      </c>
      <c r="G3228" s="8">
        <v>8</v>
      </c>
      <c r="H3228" s="94">
        <f t="shared" si="34"/>
        <v>2</v>
      </c>
      <c r="I3228" s="93"/>
      <c r="J3228" s="94"/>
      <c r="K3228" s="138"/>
    </row>
    <row r="3229" spans="1:11" x14ac:dyDescent="0.2">
      <c r="A3229" s="13" t="s">
        <v>1457</v>
      </c>
      <c r="B3229" s="74">
        <v>630</v>
      </c>
      <c r="C3229" s="86"/>
      <c r="D3229" s="37"/>
      <c r="E3229" s="87"/>
      <c r="F3229" s="93">
        <v>3</v>
      </c>
      <c r="G3229" s="8">
        <v>8</v>
      </c>
      <c r="H3229" s="94">
        <f t="shared" si="34"/>
        <v>2</v>
      </c>
      <c r="I3229" s="93"/>
      <c r="J3229" s="94"/>
      <c r="K3229" s="138"/>
    </row>
    <row r="3230" spans="1:11" x14ac:dyDescent="0.2">
      <c r="A3230" s="13" t="s">
        <v>1406</v>
      </c>
      <c r="B3230" s="74">
        <v>256</v>
      </c>
      <c r="C3230" s="86"/>
      <c r="D3230" s="37"/>
      <c r="E3230" s="87"/>
      <c r="F3230" s="93">
        <v>3</v>
      </c>
      <c r="G3230" s="8">
        <v>8</v>
      </c>
      <c r="H3230" s="94">
        <f t="shared" si="34"/>
        <v>2</v>
      </c>
      <c r="I3230" s="93"/>
      <c r="J3230" s="94"/>
      <c r="K3230" s="138"/>
    </row>
    <row r="3231" spans="1:11" x14ac:dyDescent="0.2">
      <c r="A3231" s="20" t="s">
        <v>1297</v>
      </c>
      <c r="B3231" s="73">
        <v>447</v>
      </c>
      <c r="C3231" s="85">
        <v>1</v>
      </c>
      <c r="D3231" s="32">
        <v>3</v>
      </c>
      <c r="E3231" s="84"/>
      <c r="F3231" s="91"/>
      <c r="H3231" s="94"/>
      <c r="I3231" s="91"/>
      <c r="J3231" s="84"/>
      <c r="K3231" s="111"/>
    </row>
    <row r="3232" spans="1:11" x14ac:dyDescent="0.2">
      <c r="A3232" s="13" t="s">
        <v>1458</v>
      </c>
      <c r="B3232" s="74">
        <v>447</v>
      </c>
      <c r="C3232" s="86"/>
      <c r="D3232" s="37"/>
      <c r="E3232" s="87"/>
      <c r="F3232" s="93">
        <v>3</v>
      </c>
      <c r="G3232" s="8">
        <v>8</v>
      </c>
      <c r="H3232" s="94">
        <f t="shared" si="34"/>
        <v>2</v>
      </c>
      <c r="I3232" s="93"/>
      <c r="J3232" s="94"/>
      <c r="K3232" s="138"/>
    </row>
    <row r="3233" spans="1:11" x14ac:dyDescent="0.2">
      <c r="A3233" s="20" t="s">
        <v>1298</v>
      </c>
      <c r="B3233" s="73">
        <v>40047</v>
      </c>
      <c r="C3233" s="85">
        <v>22</v>
      </c>
      <c r="D3233" s="32">
        <v>55</v>
      </c>
      <c r="E3233" s="84"/>
      <c r="F3233" s="91"/>
      <c r="H3233" s="94"/>
      <c r="I3233" s="91"/>
      <c r="J3233" s="84"/>
      <c r="K3233" s="111"/>
    </row>
    <row r="3234" spans="1:11" x14ac:dyDescent="0.2">
      <c r="A3234" s="13" t="s">
        <v>1459</v>
      </c>
      <c r="B3234" s="74">
        <v>4171</v>
      </c>
      <c r="C3234" s="86"/>
      <c r="D3234" s="37"/>
      <c r="E3234" s="87"/>
      <c r="F3234" s="93">
        <v>5</v>
      </c>
      <c r="G3234" s="8">
        <v>13</v>
      </c>
      <c r="H3234" s="94">
        <f t="shared" si="34"/>
        <v>2</v>
      </c>
      <c r="I3234" s="93"/>
      <c r="J3234" s="94"/>
      <c r="K3234" s="138"/>
    </row>
    <row r="3235" spans="1:11" x14ac:dyDescent="0.2">
      <c r="A3235" s="13" t="s">
        <v>1460</v>
      </c>
      <c r="B3235" s="74">
        <v>4768</v>
      </c>
      <c r="C3235" s="86"/>
      <c r="D3235" s="37"/>
      <c r="E3235" s="87"/>
      <c r="F3235" s="93">
        <v>5</v>
      </c>
      <c r="G3235" s="8">
        <v>13</v>
      </c>
      <c r="H3235" s="94">
        <f t="shared" si="34"/>
        <v>2</v>
      </c>
      <c r="I3235" s="93"/>
      <c r="J3235" s="94"/>
      <c r="K3235" s="138"/>
    </row>
    <row r="3236" spans="1:11" x14ac:dyDescent="0.2">
      <c r="A3236" s="13" t="s">
        <v>1461</v>
      </c>
      <c r="B3236" s="74">
        <v>30737</v>
      </c>
      <c r="C3236" s="86"/>
      <c r="D3236" s="37"/>
      <c r="E3236" s="87"/>
      <c r="F3236" s="93">
        <v>11</v>
      </c>
      <c r="G3236" s="8">
        <v>28</v>
      </c>
      <c r="H3236" s="94">
        <f t="shared" si="34"/>
        <v>2</v>
      </c>
      <c r="I3236" s="93"/>
      <c r="J3236" s="94"/>
      <c r="K3236" s="138"/>
    </row>
    <row r="3237" spans="1:11" x14ac:dyDescent="0.2">
      <c r="A3237" s="13" t="s">
        <v>1462</v>
      </c>
      <c r="B3237" s="74">
        <v>371</v>
      </c>
      <c r="C3237" s="86"/>
      <c r="D3237" s="37"/>
      <c r="E3237" s="87"/>
      <c r="F3237" s="93">
        <v>3</v>
      </c>
      <c r="G3237" s="8">
        <v>8</v>
      </c>
      <c r="H3237" s="94">
        <f t="shared" si="34"/>
        <v>2</v>
      </c>
      <c r="I3237" s="93"/>
      <c r="J3237" s="94"/>
      <c r="K3237" s="138"/>
    </row>
    <row r="3238" spans="1:11" x14ac:dyDescent="0.2">
      <c r="A3238" s="20" t="s">
        <v>1299</v>
      </c>
      <c r="B3238" s="73">
        <v>174</v>
      </c>
      <c r="C3238" s="85">
        <v>1</v>
      </c>
      <c r="D3238" s="32">
        <v>3</v>
      </c>
      <c r="E3238" s="84"/>
      <c r="F3238" s="91"/>
      <c r="H3238" s="94"/>
      <c r="I3238" s="91"/>
      <c r="J3238" s="84"/>
      <c r="K3238" s="111"/>
    </row>
    <row r="3239" spans="1:11" x14ac:dyDescent="0.2">
      <c r="A3239" s="13" t="s">
        <v>1463</v>
      </c>
      <c r="B3239" s="74">
        <v>174</v>
      </c>
      <c r="C3239" s="86"/>
      <c r="D3239" s="37"/>
      <c r="E3239" s="87"/>
      <c r="F3239" s="93">
        <v>1</v>
      </c>
      <c r="G3239" s="8">
        <v>3</v>
      </c>
      <c r="H3239" s="94">
        <f t="shared" ref="H3239:H3298" si="35">IF(F3239=1,1,2)</f>
        <v>1</v>
      </c>
      <c r="I3239" s="93"/>
      <c r="J3239" s="94"/>
      <c r="K3239" s="138"/>
    </row>
    <row r="3240" spans="1:11" x14ac:dyDescent="0.2">
      <c r="A3240" s="20" t="s">
        <v>1300</v>
      </c>
      <c r="B3240" s="73">
        <v>386</v>
      </c>
      <c r="C3240" s="85">
        <v>1</v>
      </c>
      <c r="D3240" s="32">
        <v>3</v>
      </c>
      <c r="E3240" s="84"/>
      <c r="F3240" s="91"/>
      <c r="H3240" s="94"/>
      <c r="I3240" s="91"/>
      <c r="J3240" s="84"/>
      <c r="K3240" s="111"/>
    </row>
    <row r="3241" spans="1:11" x14ac:dyDescent="0.2">
      <c r="A3241" s="13" t="s">
        <v>1464</v>
      </c>
      <c r="B3241" s="74">
        <v>386</v>
      </c>
      <c r="C3241" s="86"/>
      <c r="D3241" s="37"/>
      <c r="E3241" s="87"/>
      <c r="F3241" s="93">
        <v>3</v>
      </c>
      <c r="G3241" s="8">
        <v>8</v>
      </c>
      <c r="H3241" s="94">
        <f t="shared" si="35"/>
        <v>2</v>
      </c>
      <c r="I3241" s="93"/>
      <c r="J3241" s="94"/>
      <c r="K3241" s="138"/>
    </row>
    <row r="3242" spans="1:11" x14ac:dyDescent="0.2">
      <c r="A3242" s="20" t="s">
        <v>1301</v>
      </c>
      <c r="B3242" s="73">
        <v>3389</v>
      </c>
      <c r="C3242" s="85">
        <v>2</v>
      </c>
      <c r="D3242" s="32">
        <v>5</v>
      </c>
      <c r="E3242" s="84"/>
      <c r="F3242" s="91"/>
      <c r="H3242" s="94"/>
      <c r="I3242" s="91"/>
      <c r="J3242" s="84"/>
      <c r="K3242" s="111"/>
    </row>
    <row r="3243" spans="1:11" x14ac:dyDescent="0.2">
      <c r="A3243" s="13" t="s">
        <v>1465</v>
      </c>
      <c r="B3243" s="74">
        <v>938</v>
      </c>
      <c r="C3243" s="86"/>
      <c r="D3243" s="37"/>
      <c r="E3243" s="87"/>
      <c r="F3243" s="93">
        <v>3</v>
      </c>
      <c r="G3243" s="8">
        <v>8</v>
      </c>
      <c r="H3243" s="94">
        <f t="shared" si="35"/>
        <v>2</v>
      </c>
      <c r="I3243" s="93"/>
      <c r="J3243" s="94"/>
      <c r="K3243" s="138"/>
    </row>
    <row r="3244" spans="1:11" x14ac:dyDescent="0.2">
      <c r="A3244" s="13" t="s">
        <v>1466</v>
      </c>
      <c r="B3244" s="74">
        <v>120</v>
      </c>
      <c r="C3244" s="86"/>
      <c r="D3244" s="37"/>
      <c r="E3244" s="87"/>
      <c r="F3244" s="93">
        <v>1</v>
      </c>
      <c r="G3244" s="8">
        <v>3</v>
      </c>
      <c r="H3244" s="94">
        <f t="shared" si="35"/>
        <v>1</v>
      </c>
      <c r="I3244" s="93"/>
      <c r="J3244" s="94"/>
      <c r="K3244" s="138"/>
    </row>
    <row r="3245" spans="1:11" x14ac:dyDescent="0.2">
      <c r="A3245" s="13" t="s">
        <v>1467</v>
      </c>
      <c r="B3245" s="74">
        <v>315</v>
      </c>
      <c r="C3245" s="86"/>
      <c r="D3245" s="37"/>
      <c r="E3245" s="87"/>
      <c r="F3245" s="93">
        <v>3</v>
      </c>
      <c r="G3245" s="8">
        <v>8</v>
      </c>
      <c r="H3245" s="94">
        <f t="shared" si="35"/>
        <v>2</v>
      </c>
      <c r="I3245" s="93"/>
      <c r="J3245" s="94"/>
      <c r="K3245" s="138"/>
    </row>
    <row r="3246" spans="1:11" x14ac:dyDescent="0.2">
      <c r="A3246" s="13" t="s">
        <v>1468</v>
      </c>
      <c r="B3246" s="74">
        <v>487</v>
      </c>
      <c r="C3246" s="86"/>
      <c r="D3246" s="37"/>
      <c r="E3246" s="87"/>
      <c r="F3246" s="93">
        <v>3</v>
      </c>
      <c r="G3246" s="8">
        <v>8</v>
      </c>
      <c r="H3246" s="94">
        <f t="shared" si="35"/>
        <v>2</v>
      </c>
      <c r="I3246" s="93"/>
      <c r="J3246" s="94"/>
      <c r="K3246" s="138"/>
    </row>
    <row r="3247" spans="1:11" x14ac:dyDescent="0.2">
      <c r="A3247" s="13" t="s">
        <v>1469</v>
      </c>
      <c r="B3247" s="74">
        <v>276</v>
      </c>
      <c r="C3247" s="86"/>
      <c r="D3247" s="37"/>
      <c r="E3247" s="87"/>
      <c r="F3247" s="93">
        <v>3</v>
      </c>
      <c r="G3247" s="8">
        <v>8</v>
      </c>
      <c r="H3247" s="94">
        <f t="shared" si="35"/>
        <v>2</v>
      </c>
      <c r="I3247" s="93"/>
      <c r="J3247" s="94"/>
      <c r="K3247" s="138"/>
    </row>
    <row r="3248" spans="1:11" x14ac:dyDescent="0.2">
      <c r="A3248" s="13" t="s">
        <v>1470</v>
      </c>
      <c r="B3248" s="74">
        <v>563</v>
      </c>
      <c r="C3248" s="86"/>
      <c r="D3248" s="37"/>
      <c r="E3248" s="87"/>
      <c r="F3248" s="93">
        <v>3</v>
      </c>
      <c r="G3248" s="8">
        <v>8</v>
      </c>
      <c r="H3248" s="94">
        <f t="shared" si="35"/>
        <v>2</v>
      </c>
      <c r="I3248" s="93"/>
      <c r="J3248" s="94"/>
      <c r="K3248" s="138"/>
    </row>
    <row r="3249" spans="1:11" x14ac:dyDescent="0.2">
      <c r="A3249" s="13" t="s">
        <v>1471</v>
      </c>
      <c r="B3249" s="74">
        <v>198</v>
      </c>
      <c r="C3249" s="86"/>
      <c r="D3249" s="37"/>
      <c r="E3249" s="87"/>
      <c r="F3249" s="93">
        <v>1</v>
      </c>
      <c r="G3249" s="8">
        <v>3</v>
      </c>
      <c r="H3249" s="94">
        <f t="shared" si="35"/>
        <v>1</v>
      </c>
      <c r="I3249" s="93"/>
      <c r="J3249" s="94"/>
      <c r="K3249" s="138"/>
    </row>
    <row r="3250" spans="1:11" x14ac:dyDescent="0.2">
      <c r="A3250" s="13" t="s">
        <v>1472</v>
      </c>
      <c r="B3250" s="74">
        <v>492</v>
      </c>
      <c r="C3250" s="86"/>
      <c r="D3250" s="37"/>
      <c r="E3250" s="87"/>
      <c r="F3250" s="93">
        <v>3</v>
      </c>
      <c r="G3250" s="8">
        <v>8</v>
      </c>
      <c r="H3250" s="94">
        <f t="shared" si="35"/>
        <v>2</v>
      </c>
      <c r="I3250" s="93"/>
      <c r="J3250" s="94"/>
      <c r="K3250" s="138"/>
    </row>
    <row r="3251" spans="1:11" x14ac:dyDescent="0.2">
      <c r="A3251" s="20" t="s">
        <v>1302</v>
      </c>
      <c r="B3251" s="73">
        <v>6751</v>
      </c>
      <c r="C3251" s="85">
        <v>4</v>
      </c>
      <c r="D3251" s="32">
        <v>10</v>
      </c>
      <c r="E3251" s="84"/>
      <c r="F3251" s="91"/>
      <c r="H3251" s="94"/>
      <c r="I3251" s="91"/>
      <c r="J3251" s="84"/>
      <c r="K3251" s="111"/>
    </row>
    <row r="3252" spans="1:11" x14ac:dyDescent="0.2">
      <c r="A3252" s="13" t="s">
        <v>1473</v>
      </c>
      <c r="B3252" s="74">
        <v>722</v>
      </c>
      <c r="C3252" s="86"/>
      <c r="D3252" s="37"/>
      <c r="E3252" s="87"/>
      <c r="F3252" s="93">
        <v>3</v>
      </c>
      <c r="G3252" s="8">
        <v>8</v>
      </c>
      <c r="H3252" s="94">
        <f t="shared" si="35"/>
        <v>2</v>
      </c>
      <c r="I3252" s="93"/>
      <c r="J3252" s="94"/>
      <c r="K3252" s="138"/>
    </row>
    <row r="3253" spans="1:11" x14ac:dyDescent="0.2">
      <c r="A3253" s="13" t="s">
        <v>1474</v>
      </c>
      <c r="B3253" s="74">
        <v>1541</v>
      </c>
      <c r="C3253" s="86"/>
      <c r="D3253" s="37"/>
      <c r="E3253" s="87"/>
      <c r="F3253" s="93">
        <v>3</v>
      </c>
      <c r="G3253" s="8">
        <v>8</v>
      </c>
      <c r="H3253" s="94">
        <f t="shared" si="35"/>
        <v>2</v>
      </c>
      <c r="I3253" s="93"/>
      <c r="J3253" s="94"/>
      <c r="K3253" s="138"/>
    </row>
    <row r="3254" spans="1:11" x14ac:dyDescent="0.2">
      <c r="A3254" s="13" t="s">
        <v>1475</v>
      </c>
      <c r="B3254" s="74">
        <v>1292</v>
      </c>
      <c r="C3254" s="86"/>
      <c r="D3254" s="37"/>
      <c r="E3254" s="87"/>
      <c r="F3254" s="93">
        <v>3</v>
      </c>
      <c r="G3254" s="8">
        <v>8</v>
      </c>
      <c r="H3254" s="94">
        <f t="shared" si="35"/>
        <v>2</v>
      </c>
      <c r="I3254" s="93"/>
      <c r="J3254" s="94"/>
      <c r="K3254" s="138"/>
    </row>
    <row r="3255" spans="1:11" x14ac:dyDescent="0.2">
      <c r="A3255" s="13" t="s">
        <v>1476</v>
      </c>
      <c r="B3255" s="74">
        <v>408</v>
      </c>
      <c r="C3255" s="86"/>
      <c r="D3255" s="37"/>
      <c r="E3255" s="87"/>
      <c r="F3255" s="93">
        <v>3</v>
      </c>
      <c r="G3255" s="8">
        <v>8</v>
      </c>
      <c r="H3255" s="94">
        <f t="shared" si="35"/>
        <v>2</v>
      </c>
      <c r="I3255" s="93"/>
      <c r="J3255" s="94"/>
      <c r="K3255" s="138"/>
    </row>
    <row r="3256" spans="1:11" x14ac:dyDescent="0.2">
      <c r="A3256" s="13" t="s">
        <v>1477</v>
      </c>
      <c r="B3256" s="74">
        <v>504</v>
      </c>
      <c r="C3256" s="86"/>
      <c r="D3256" s="37"/>
      <c r="E3256" s="87"/>
      <c r="F3256" s="93">
        <v>3</v>
      </c>
      <c r="G3256" s="8">
        <v>8</v>
      </c>
      <c r="H3256" s="94">
        <f t="shared" si="35"/>
        <v>2</v>
      </c>
      <c r="I3256" s="93"/>
      <c r="J3256" s="94"/>
      <c r="K3256" s="138"/>
    </row>
    <row r="3257" spans="1:11" x14ac:dyDescent="0.2">
      <c r="A3257" s="13" t="s">
        <v>1478</v>
      </c>
      <c r="B3257" s="74">
        <v>182</v>
      </c>
      <c r="C3257" s="86"/>
      <c r="D3257" s="37"/>
      <c r="E3257" s="87"/>
      <c r="F3257" s="93">
        <v>1</v>
      </c>
      <c r="G3257" s="8">
        <v>3</v>
      </c>
      <c r="H3257" s="94">
        <f t="shared" si="35"/>
        <v>1</v>
      </c>
      <c r="I3257" s="93"/>
      <c r="J3257" s="94"/>
      <c r="K3257" s="138"/>
    </row>
    <row r="3258" spans="1:11" x14ac:dyDescent="0.2">
      <c r="A3258" s="13" t="s">
        <v>1479</v>
      </c>
      <c r="B3258" s="74">
        <v>566</v>
      </c>
      <c r="C3258" s="86"/>
      <c r="D3258" s="37"/>
      <c r="E3258" s="87"/>
      <c r="F3258" s="93">
        <v>3</v>
      </c>
      <c r="G3258" s="8">
        <v>8</v>
      </c>
      <c r="H3258" s="94">
        <f t="shared" si="35"/>
        <v>2</v>
      </c>
      <c r="I3258" s="93"/>
      <c r="J3258" s="94"/>
      <c r="K3258" s="138"/>
    </row>
    <row r="3259" spans="1:11" x14ac:dyDescent="0.2">
      <c r="A3259" s="13" t="s">
        <v>1480</v>
      </c>
      <c r="B3259" s="74">
        <v>704</v>
      </c>
      <c r="C3259" s="86"/>
      <c r="D3259" s="37"/>
      <c r="E3259" s="87"/>
      <c r="F3259" s="93">
        <v>3</v>
      </c>
      <c r="G3259" s="8">
        <v>8</v>
      </c>
      <c r="H3259" s="94">
        <f t="shared" si="35"/>
        <v>2</v>
      </c>
      <c r="I3259" s="93"/>
      <c r="J3259" s="94"/>
      <c r="K3259" s="138"/>
    </row>
    <row r="3260" spans="1:11" x14ac:dyDescent="0.2">
      <c r="A3260" s="13" t="s">
        <v>1481</v>
      </c>
      <c r="B3260" s="74">
        <v>185</v>
      </c>
      <c r="C3260" s="86"/>
      <c r="D3260" s="37"/>
      <c r="E3260" s="87"/>
      <c r="F3260" s="93">
        <v>1</v>
      </c>
      <c r="G3260" s="8">
        <v>3</v>
      </c>
      <c r="H3260" s="94">
        <f t="shared" si="35"/>
        <v>1</v>
      </c>
      <c r="I3260" s="93"/>
      <c r="J3260" s="94"/>
      <c r="K3260" s="138"/>
    </row>
    <row r="3261" spans="1:11" x14ac:dyDescent="0.2">
      <c r="A3261" s="13" t="s">
        <v>1482</v>
      </c>
      <c r="B3261" s="74">
        <v>647</v>
      </c>
      <c r="C3261" s="86"/>
      <c r="D3261" s="37"/>
      <c r="E3261" s="87"/>
      <c r="F3261" s="93">
        <v>3</v>
      </c>
      <c r="G3261" s="8">
        <v>8</v>
      </c>
      <c r="H3261" s="94">
        <f t="shared" si="35"/>
        <v>2</v>
      </c>
      <c r="I3261" s="93"/>
      <c r="J3261" s="94"/>
      <c r="K3261" s="138"/>
    </row>
    <row r="3262" spans="1:11" x14ac:dyDescent="0.2">
      <c r="A3262" s="20" t="s">
        <v>1303</v>
      </c>
      <c r="B3262" s="73">
        <v>5784</v>
      </c>
      <c r="C3262" s="85">
        <v>3</v>
      </c>
      <c r="D3262" s="32">
        <v>8</v>
      </c>
      <c r="E3262" s="84"/>
      <c r="F3262" s="91"/>
      <c r="H3262" s="94"/>
      <c r="I3262" s="91"/>
      <c r="J3262" s="84"/>
      <c r="K3262" s="111"/>
    </row>
    <row r="3263" spans="1:11" x14ac:dyDescent="0.2">
      <c r="A3263" s="13" t="s">
        <v>1483</v>
      </c>
      <c r="B3263" s="74">
        <v>1161</v>
      </c>
      <c r="C3263" s="86"/>
      <c r="D3263" s="37"/>
      <c r="E3263" s="87"/>
      <c r="F3263" s="93">
        <v>3</v>
      </c>
      <c r="G3263" s="8">
        <v>8</v>
      </c>
      <c r="H3263" s="94">
        <f t="shared" si="35"/>
        <v>2</v>
      </c>
      <c r="I3263" s="93"/>
      <c r="J3263" s="94"/>
      <c r="K3263" s="138"/>
    </row>
    <row r="3264" spans="1:11" x14ac:dyDescent="0.2">
      <c r="A3264" s="13" t="s">
        <v>1484</v>
      </c>
      <c r="B3264" s="74">
        <v>2507</v>
      </c>
      <c r="C3264" s="86"/>
      <c r="D3264" s="37"/>
      <c r="E3264" s="87"/>
      <c r="F3264" s="93">
        <v>5</v>
      </c>
      <c r="G3264" s="8">
        <v>13</v>
      </c>
      <c r="H3264" s="94">
        <f t="shared" si="35"/>
        <v>2</v>
      </c>
      <c r="I3264" s="93"/>
      <c r="J3264" s="94"/>
      <c r="K3264" s="138"/>
    </row>
    <row r="3265" spans="1:11" x14ac:dyDescent="0.2">
      <c r="A3265" s="13" t="s">
        <v>1485</v>
      </c>
      <c r="B3265" s="74">
        <v>892</v>
      </c>
      <c r="C3265" s="86"/>
      <c r="D3265" s="37"/>
      <c r="E3265" s="87"/>
      <c r="F3265" s="93">
        <v>3</v>
      </c>
      <c r="G3265" s="8">
        <v>8</v>
      </c>
      <c r="H3265" s="94">
        <f t="shared" si="35"/>
        <v>2</v>
      </c>
      <c r="I3265" s="93"/>
      <c r="J3265" s="94"/>
      <c r="K3265" s="138"/>
    </row>
    <row r="3266" spans="1:11" x14ac:dyDescent="0.2">
      <c r="A3266" s="13" t="s">
        <v>1486</v>
      </c>
      <c r="B3266" s="74">
        <v>137</v>
      </c>
      <c r="C3266" s="86"/>
      <c r="D3266" s="37"/>
      <c r="E3266" s="87"/>
      <c r="F3266" s="93">
        <v>1</v>
      </c>
      <c r="G3266" s="8">
        <v>3</v>
      </c>
      <c r="H3266" s="94">
        <f t="shared" si="35"/>
        <v>1</v>
      </c>
      <c r="I3266" s="93"/>
      <c r="J3266" s="94"/>
      <c r="K3266" s="138"/>
    </row>
    <row r="3267" spans="1:11" x14ac:dyDescent="0.2">
      <c r="A3267" s="13" t="s">
        <v>1487</v>
      </c>
      <c r="B3267" s="74">
        <v>165</v>
      </c>
      <c r="C3267" s="86"/>
      <c r="D3267" s="37"/>
      <c r="E3267" s="87"/>
      <c r="F3267" s="93">
        <v>1</v>
      </c>
      <c r="G3267" s="8">
        <v>3</v>
      </c>
      <c r="H3267" s="94">
        <f t="shared" si="35"/>
        <v>1</v>
      </c>
      <c r="I3267" s="93"/>
      <c r="J3267" s="94"/>
      <c r="K3267" s="138"/>
    </row>
    <row r="3268" spans="1:11" x14ac:dyDescent="0.2">
      <c r="A3268" s="13" t="s">
        <v>1488</v>
      </c>
      <c r="B3268" s="74">
        <v>762</v>
      </c>
      <c r="C3268" s="86"/>
      <c r="D3268" s="37"/>
      <c r="E3268" s="87"/>
      <c r="F3268" s="93">
        <v>3</v>
      </c>
      <c r="G3268" s="8">
        <v>8</v>
      </c>
      <c r="H3268" s="94">
        <f t="shared" si="35"/>
        <v>2</v>
      </c>
      <c r="I3268" s="93"/>
      <c r="J3268" s="94"/>
      <c r="K3268" s="138"/>
    </row>
    <row r="3269" spans="1:11" x14ac:dyDescent="0.2">
      <c r="A3269" s="13" t="s">
        <v>1489</v>
      </c>
      <c r="B3269" s="74">
        <v>160</v>
      </c>
      <c r="C3269" s="86"/>
      <c r="D3269" s="37"/>
      <c r="E3269" s="87"/>
      <c r="F3269" s="93">
        <v>1</v>
      </c>
      <c r="G3269" s="8">
        <v>3</v>
      </c>
      <c r="H3269" s="94">
        <f t="shared" si="35"/>
        <v>1</v>
      </c>
      <c r="I3269" s="93"/>
      <c r="J3269" s="94"/>
      <c r="K3269" s="138"/>
    </row>
    <row r="3270" spans="1:11" ht="31.5" x14ac:dyDescent="0.2">
      <c r="A3270" s="22" t="s">
        <v>1292</v>
      </c>
      <c r="B3270" s="73">
        <v>14744</v>
      </c>
      <c r="C3270" s="85">
        <v>25</v>
      </c>
      <c r="D3270" s="36">
        <f>SUM(D3271:D3283)</f>
        <v>63</v>
      </c>
      <c r="E3270" s="88">
        <v>4</v>
      </c>
      <c r="F3270" s="91">
        <f>SUM(F3272:F3292)</f>
        <v>53</v>
      </c>
      <c r="G3270" s="24">
        <f>SUM(G3272:G3292)</f>
        <v>142</v>
      </c>
      <c r="H3270" s="94"/>
      <c r="I3270" s="99">
        <f>(C3270+F3270+1-F3275-F3287-F3288)*0.4</f>
        <v>30.400000000000002</v>
      </c>
      <c r="J3270" s="99">
        <f>(D3270+G3270+1-G3275-G3287-G3288)*0.4</f>
        <v>78.800000000000011</v>
      </c>
      <c r="K3270" s="115">
        <f>19*0.6</f>
        <v>11.4</v>
      </c>
    </row>
    <row r="3271" spans="1:11" x14ac:dyDescent="0.2">
      <c r="A3271" s="20" t="s">
        <v>1304</v>
      </c>
      <c r="B3271" s="73">
        <v>4364</v>
      </c>
      <c r="C3271" s="85">
        <v>7</v>
      </c>
      <c r="D3271" s="32">
        <v>18</v>
      </c>
      <c r="E3271" s="84"/>
      <c r="F3271" s="91"/>
      <c r="H3271" s="94"/>
      <c r="I3271" s="91"/>
      <c r="J3271" s="84"/>
      <c r="K3271" s="111"/>
    </row>
    <row r="3272" spans="1:11" x14ac:dyDescent="0.2">
      <c r="A3272" s="13" t="s">
        <v>1490</v>
      </c>
      <c r="B3272" s="74">
        <v>1555</v>
      </c>
      <c r="C3272" s="86"/>
      <c r="D3272" s="37"/>
      <c r="E3272" s="87"/>
      <c r="F3272" s="93">
        <v>3</v>
      </c>
      <c r="G3272" s="8">
        <v>8</v>
      </c>
      <c r="H3272" s="94">
        <f t="shared" si="35"/>
        <v>2</v>
      </c>
      <c r="I3272" s="93"/>
      <c r="J3272" s="94"/>
      <c r="K3272" s="138"/>
    </row>
    <row r="3273" spans="1:11" x14ac:dyDescent="0.2">
      <c r="A3273" s="13" t="s">
        <v>1491</v>
      </c>
      <c r="B3273" s="74">
        <v>1297</v>
      </c>
      <c r="C3273" s="86"/>
      <c r="D3273" s="37"/>
      <c r="E3273" s="87"/>
      <c r="F3273" s="93">
        <v>3</v>
      </c>
      <c r="G3273" s="8">
        <v>8</v>
      </c>
      <c r="H3273" s="94">
        <f t="shared" si="35"/>
        <v>2</v>
      </c>
      <c r="I3273" s="93"/>
      <c r="J3273" s="94"/>
      <c r="K3273" s="138"/>
    </row>
    <row r="3274" spans="1:11" x14ac:dyDescent="0.2">
      <c r="A3274" s="13" t="s">
        <v>1492</v>
      </c>
      <c r="B3274" s="74">
        <v>436</v>
      </c>
      <c r="C3274" s="86"/>
      <c r="D3274" s="37"/>
      <c r="E3274" s="87"/>
      <c r="F3274" s="93">
        <v>3</v>
      </c>
      <c r="G3274" s="8">
        <v>8</v>
      </c>
      <c r="H3274" s="94">
        <f t="shared" si="35"/>
        <v>2</v>
      </c>
      <c r="I3274" s="93"/>
      <c r="J3274" s="94"/>
      <c r="K3274" s="138"/>
    </row>
    <row r="3275" spans="1:11" x14ac:dyDescent="0.2">
      <c r="A3275" s="13" t="s">
        <v>1493</v>
      </c>
      <c r="B3275" s="74">
        <v>131</v>
      </c>
      <c r="C3275" s="86"/>
      <c r="D3275" s="37"/>
      <c r="E3275" s="87"/>
      <c r="F3275" s="93">
        <v>1</v>
      </c>
      <c r="G3275" s="8">
        <v>3</v>
      </c>
      <c r="H3275" s="94">
        <f t="shared" si="35"/>
        <v>1</v>
      </c>
      <c r="I3275" s="93"/>
      <c r="J3275" s="94"/>
      <c r="K3275" s="138"/>
    </row>
    <row r="3276" spans="1:11" x14ac:dyDescent="0.2">
      <c r="A3276" s="13" t="s">
        <v>1494</v>
      </c>
      <c r="B3276" s="74">
        <v>310</v>
      </c>
      <c r="C3276" s="86"/>
      <c r="D3276" s="37"/>
      <c r="E3276" s="87"/>
      <c r="F3276" s="93">
        <v>3</v>
      </c>
      <c r="G3276" s="8">
        <v>8</v>
      </c>
      <c r="H3276" s="94">
        <f t="shared" si="35"/>
        <v>2</v>
      </c>
      <c r="I3276" s="93"/>
      <c r="J3276" s="94"/>
      <c r="K3276" s="138"/>
    </row>
    <row r="3277" spans="1:11" x14ac:dyDescent="0.2">
      <c r="A3277" s="13" t="s">
        <v>1495</v>
      </c>
      <c r="B3277" s="74">
        <v>635</v>
      </c>
      <c r="C3277" s="86"/>
      <c r="D3277" s="37"/>
      <c r="E3277" s="87"/>
      <c r="F3277" s="93">
        <v>3</v>
      </c>
      <c r="G3277" s="8">
        <v>8</v>
      </c>
      <c r="H3277" s="94">
        <f t="shared" si="35"/>
        <v>2</v>
      </c>
      <c r="I3277" s="93"/>
      <c r="J3277" s="94"/>
      <c r="K3277" s="138"/>
    </row>
    <row r="3278" spans="1:11" x14ac:dyDescent="0.2">
      <c r="A3278" s="20" t="s">
        <v>1305</v>
      </c>
      <c r="B3278" s="73">
        <v>5647</v>
      </c>
      <c r="C3278" s="85">
        <v>10</v>
      </c>
      <c r="D3278" s="32">
        <v>25</v>
      </c>
      <c r="E3278" s="84"/>
      <c r="F3278" s="91"/>
      <c r="H3278" s="94"/>
      <c r="I3278" s="91"/>
      <c r="J3278" s="84"/>
      <c r="K3278" s="111"/>
    </row>
    <row r="3279" spans="1:11" x14ac:dyDescent="0.2">
      <c r="A3279" s="13" t="s">
        <v>1496</v>
      </c>
      <c r="B3279" s="74">
        <v>3323</v>
      </c>
      <c r="C3279" s="86"/>
      <c r="D3279" s="37"/>
      <c r="E3279" s="87"/>
      <c r="F3279" s="93">
        <v>5</v>
      </c>
      <c r="G3279" s="8">
        <v>13</v>
      </c>
      <c r="H3279" s="94">
        <f t="shared" si="35"/>
        <v>2</v>
      </c>
      <c r="I3279" s="93"/>
      <c r="J3279" s="94"/>
      <c r="K3279" s="138"/>
    </row>
    <row r="3280" spans="1:11" x14ac:dyDescent="0.2">
      <c r="A3280" s="13" t="s">
        <v>1497</v>
      </c>
      <c r="B3280" s="74">
        <v>1421</v>
      </c>
      <c r="C3280" s="86"/>
      <c r="D3280" s="37"/>
      <c r="E3280" s="87"/>
      <c r="F3280" s="93">
        <v>3</v>
      </c>
      <c r="G3280" s="8">
        <v>8</v>
      </c>
      <c r="H3280" s="94">
        <f t="shared" si="35"/>
        <v>2</v>
      </c>
      <c r="I3280" s="93"/>
      <c r="J3280" s="94"/>
      <c r="K3280" s="138"/>
    </row>
    <row r="3281" spans="1:11" x14ac:dyDescent="0.2">
      <c r="A3281" s="13" t="s">
        <v>1498</v>
      </c>
      <c r="B3281" s="74">
        <v>418</v>
      </c>
      <c r="C3281" s="86"/>
      <c r="D3281" s="37"/>
      <c r="E3281" s="87"/>
      <c r="F3281" s="93">
        <v>3</v>
      </c>
      <c r="G3281" s="8">
        <v>8</v>
      </c>
      <c r="H3281" s="94">
        <f t="shared" si="35"/>
        <v>2</v>
      </c>
      <c r="I3281" s="93"/>
      <c r="J3281" s="94"/>
      <c r="K3281" s="138"/>
    </row>
    <row r="3282" spans="1:11" x14ac:dyDescent="0.2">
      <c r="A3282" s="13" t="s">
        <v>1499</v>
      </c>
      <c r="B3282" s="74">
        <v>485</v>
      </c>
      <c r="C3282" s="86"/>
      <c r="D3282" s="37"/>
      <c r="E3282" s="87"/>
      <c r="F3282" s="93">
        <v>3</v>
      </c>
      <c r="G3282" s="8">
        <v>8</v>
      </c>
      <c r="H3282" s="94">
        <f t="shared" si="35"/>
        <v>2</v>
      </c>
      <c r="I3282" s="93"/>
      <c r="J3282" s="94"/>
      <c r="K3282" s="138"/>
    </row>
    <row r="3283" spans="1:11" x14ac:dyDescent="0.2">
      <c r="A3283" s="20" t="s">
        <v>1306</v>
      </c>
      <c r="B3283" s="73">
        <v>4733</v>
      </c>
      <c r="C3283" s="85">
        <v>8</v>
      </c>
      <c r="D3283" s="32">
        <v>20</v>
      </c>
      <c r="E3283" s="84"/>
      <c r="F3283" s="91"/>
      <c r="H3283" s="94"/>
      <c r="I3283" s="91"/>
      <c r="J3283" s="84"/>
      <c r="K3283" s="111"/>
    </row>
    <row r="3284" spans="1:11" x14ac:dyDescent="0.2">
      <c r="A3284" s="13" t="s">
        <v>1500</v>
      </c>
      <c r="B3284" s="74">
        <v>1276</v>
      </c>
      <c r="C3284" s="86"/>
      <c r="D3284" s="37"/>
      <c r="E3284" s="87"/>
      <c r="F3284" s="93">
        <v>3</v>
      </c>
      <c r="G3284" s="8">
        <v>8</v>
      </c>
      <c r="H3284" s="94">
        <f t="shared" si="35"/>
        <v>2</v>
      </c>
      <c r="I3284" s="93"/>
      <c r="J3284" s="94"/>
      <c r="K3284" s="138"/>
    </row>
    <row r="3285" spans="1:11" x14ac:dyDescent="0.2">
      <c r="A3285" s="13" t="s">
        <v>1501</v>
      </c>
      <c r="B3285" s="74">
        <v>536</v>
      </c>
      <c r="C3285" s="86"/>
      <c r="D3285" s="37"/>
      <c r="E3285" s="87"/>
      <c r="F3285" s="93">
        <v>3</v>
      </c>
      <c r="G3285" s="8">
        <v>8</v>
      </c>
      <c r="H3285" s="94">
        <f t="shared" si="35"/>
        <v>2</v>
      </c>
      <c r="I3285" s="93"/>
      <c r="J3285" s="94"/>
      <c r="K3285" s="138"/>
    </row>
    <row r="3286" spans="1:11" x14ac:dyDescent="0.2">
      <c r="A3286" s="13" t="s">
        <v>1502</v>
      </c>
      <c r="B3286" s="74">
        <v>402</v>
      </c>
      <c r="C3286" s="86"/>
      <c r="D3286" s="37"/>
      <c r="E3286" s="87"/>
      <c r="F3286" s="93">
        <v>3</v>
      </c>
      <c r="G3286" s="8">
        <v>8</v>
      </c>
      <c r="H3286" s="94">
        <f t="shared" si="35"/>
        <v>2</v>
      </c>
      <c r="I3286" s="93"/>
      <c r="J3286" s="94"/>
      <c r="K3286" s="138"/>
    </row>
    <row r="3287" spans="1:11" x14ac:dyDescent="0.2">
      <c r="A3287" s="13" t="s">
        <v>1503</v>
      </c>
      <c r="B3287" s="74">
        <v>195</v>
      </c>
      <c r="C3287" s="86"/>
      <c r="D3287" s="37"/>
      <c r="E3287" s="87"/>
      <c r="F3287" s="93">
        <v>1</v>
      </c>
      <c r="G3287" s="8">
        <v>3</v>
      </c>
      <c r="H3287" s="94">
        <f t="shared" si="35"/>
        <v>1</v>
      </c>
      <c r="I3287" s="93"/>
      <c r="J3287" s="94"/>
      <c r="K3287" s="138"/>
    </row>
    <row r="3288" spans="1:11" x14ac:dyDescent="0.2">
      <c r="A3288" s="13" t="s">
        <v>1504</v>
      </c>
      <c r="B3288" s="74">
        <v>116</v>
      </c>
      <c r="C3288" s="86"/>
      <c r="D3288" s="37"/>
      <c r="E3288" s="87"/>
      <c r="F3288" s="93">
        <v>1</v>
      </c>
      <c r="G3288" s="8">
        <v>3</v>
      </c>
      <c r="H3288" s="94">
        <f t="shared" si="35"/>
        <v>1</v>
      </c>
      <c r="I3288" s="93"/>
      <c r="J3288" s="94"/>
      <c r="K3288" s="138"/>
    </row>
    <row r="3289" spans="1:11" x14ac:dyDescent="0.2">
      <c r="A3289" s="13" t="s">
        <v>1505</v>
      </c>
      <c r="B3289" s="74">
        <v>803</v>
      </c>
      <c r="C3289" s="86"/>
      <c r="D3289" s="37"/>
      <c r="E3289" s="87"/>
      <c r="F3289" s="93">
        <v>3</v>
      </c>
      <c r="G3289" s="8">
        <v>8</v>
      </c>
      <c r="H3289" s="94">
        <f t="shared" si="35"/>
        <v>2</v>
      </c>
      <c r="I3289" s="93"/>
      <c r="J3289" s="94"/>
      <c r="K3289" s="138"/>
    </row>
    <row r="3290" spans="1:11" x14ac:dyDescent="0.2">
      <c r="A3290" s="13" t="s">
        <v>1506</v>
      </c>
      <c r="B3290" s="74">
        <v>235</v>
      </c>
      <c r="C3290" s="86"/>
      <c r="D3290" s="37"/>
      <c r="E3290" s="87"/>
      <c r="F3290" s="93">
        <v>3</v>
      </c>
      <c r="G3290" s="8">
        <v>8</v>
      </c>
      <c r="H3290" s="94">
        <f t="shared" si="35"/>
        <v>2</v>
      </c>
      <c r="I3290" s="93"/>
      <c r="J3290" s="94"/>
      <c r="K3290" s="138"/>
    </row>
    <row r="3291" spans="1:11" x14ac:dyDescent="0.2">
      <c r="A3291" s="13" t="s">
        <v>1507</v>
      </c>
      <c r="B3291" s="74">
        <v>416</v>
      </c>
      <c r="C3291" s="86"/>
      <c r="D3291" s="37"/>
      <c r="E3291" s="87"/>
      <c r="F3291" s="93">
        <v>3</v>
      </c>
      <c r="G3291" s="8">
        <v>8</v>
      </c>
      <c r="H3291" s="94">
        <f t="shared" si="35"/>
        <v>2</v>
      </c>
      <c r="I3291" s="93"/>
      <c r="J3291" s="94"/>
      <c r="K3291" s="138"/>
    </row>
    <row r="3292" spans="1:11" x14ac:dyDescent="0.2">
      <c r="A3292" s="13" t="s">
        <v>1508</v>
      </c>
      <c r="B3292" s="74">
        <v>754</v>
      </c>
      <c r="C3292" s="86"/>
      <c r="D3292" s="37"/>
      <c r="E3292" s="87"/>
      <c r="F3292" s="93">
        <v>3</v>
      </c>
      <c r="G3292" s="8">
        <v>8</v>
      </c>
      <c r="H3292" s="94">
        <f t="shared" si="35"/>
        <v>2</v>
      </c>
      <c r="I3292" s="93"/>
      <c r="J3292" s="94"/>
      <c r="K3292" s="138"/>
    </row>
    <row r="3293" spans="1:11" x14ac:dyDescent="0.2">
      <c r="A3293" s="22" t="s">
        <v>1289</v>
      </c>
      <c r="B3293" s="73">
        <v>2466</v>
      </c>
      <c r="C3293" s="85">
        <v>15</v>
      </c>
      <c r="D3293" s="32">
        <v>38</v>
      </c>
      <c r="E3293" s="84">
        <v>3</v>
      </c>
      <c r="F3293" s="91">
        <f>SUM(F3295:F3298)</f>
        <v>12</v>
      </c>
      <c r="G3293" s="24">
        <f>SUM(G3295:G3298)</f>
        <v>32</v>
      </c>
      <c r="H3293" s="94"/>
      <c r="I3293" s="99">
        <f>(C3293+F3293+1)*0.4</f>
        <v>11.200000000000001</v>
      </c>
      <c r="J3293" s="100">
        <f>(D3293+G3293+1)*0.4</f>
        <v>28.400000000000002</v>
      </c>
      <c r="K3293" s="115">
        <f>4*0.6</f>
        <v>2.4</v>
      </c>
    </row>
    <row r="3294" spans="1:11" x14ac:dyDescent="0.2">
      <c r="A3294" s="20" t="s">
        <v>6152</v>
      </c>
      <c r="B3294" s="73">
        <v>2466</v>
      </c>
      <c r="C3294" s="85">
        <v>15</v>
      </c>
      <c r="D3294" s="37"/>
      <c r="E3294" s="87"/>
      <c r="F3294" s="91"/>
      <c r="H3294" s="94"/>
      <c r="I3294" s="91"/>
      <c r="J3294" s="84"/>
      <c r="K3294" s="111"/>
    </row>
    <row r="3295" spans="1:11" x14ac:dyDescent="0.2">
      <c r="A3295" s="13" t="s">
        <v>1509</v>
      </c>
      <c r="B3295" s="74">
        <v>1396</v>
      </c>
      <c r="C3295" s="86"/>
      <c r="D3295" s="37"/>
      <c r="E3295" s="87"/>
      <c r="F3295" s="93">
        <v>3</v>
      </c>
      <c r="G3295" s="8">
        <v>8</v>
      </c>
      <c r="H3295" s="94">
        <f t="shared" si="35"/>
        <v>2</v>
      </c>
      <c r="I3295" s="93"/>
      <c r="J3295" s="94"/>
      <c r="K3295" s="138"/>
    </row>
    <row r="3296" spans="1:11" x14ac:dyDescent="0.2">
      <c r="A3296" s="13" t="s">
        <v>1510</v>
      </c>
      <c r="B3296" s="74">
        <v>487</v>
      </c>
      <c r="C3296" s="86"/>
      <c r="D3296" s="37"/>
      <c r="E3296" s="87"/>
      <c r="F3296" s="93">
        <v>3</v>
      </c>
      <c r="G3296" s="8">
        <v>8</v>
      </c>
      <c r="H3296" s="94">
        <f t="shared" si="35"/>
        <v>2</v>
      </c>
      <c r="I3296" s="93"/>
      <c r="J3296" s="94"/>
      <c r="K3296" s="138"/>
    </row>
    <row r="3297" spans="1:11" x14ac:dyDescent="0.2">
      <c r="A3297" s="13" t="s">
        <v>1511</v>
      </c>
      <c r="B3297" s="74">
        <v>267</v>
      </c>
      <c r="C3297" s="86"/>
      <c r="D3297" s="37"/>
      <c r="E3297" s="87"/>
      <c r="F3297" s="93">
        <v>3</v>
      </c>
      <c r="G3297" s="8">
        <v>8</v>
      </c>
      <c r="H3297" s="94">
        <f t="shared" si="35"/>
        <v>2</v>
      </c>
      <c r="I3297" s="93"/>
      <c r="J3297" s="94"/>
      <c r="K3297" s="138"/>
    </row>
    <row r="3298" spans="1:11" x14ac:dyDescent="0.2">
      <c r="A3298" s="13" t="s">
        <v>1512</v>
      </c>
      <c r="B3298" s="74">
        <v>316</v>
      </c>
      <c r="C3298" s="86"/>
      <c r="D3298" s="37"/>
      <c r="E3298" s="87"/>
      <c r="F3298" s="93">
        <v>3</v>
      </c>
      <c r="G3298" s="8">
        <v>8</v>
      </c>
      <c r="H3298" s="94">
        <f t="shared" si="35"/>
        <v>2</v>
      </c>
      <c r="I3298" s="93"/>
      <c r="J3298" s="94"/>
      <c r="K3298" s="138"/>
    </row>
    <row r="3299" spans="1:11" x14ac:dyDescent="0.2">
      <c r="A3299" s="11" t="s">
        <v>847</v>
      </c>
      <c r="B3299" s="72">
        <v>36064</v>
      </c>
      <c r="C3299" s="81"/>
      <c r="D3299" s="37"/>
      <c r="E3299" s="87"/>
      <c r="F3299" s="92"/>
      <c r="H3299" s="94"/>
      <c r="I3299" s="92"/>
      <c r="J3299" s="82"/>
      <c r="K3299" s="137"/>
    </row>
    <row r="3300" spans="1:11" x14ac:dyDescent="0.2">
      <c r="A3300" s="22" t="s">
        <v>1307</v>
      </c>
      <c r="B3300" s="142">
        <v>23574</v>
      </c>
      <c r="C3300" s="85">
        <v>25</v>
      </c>
      <c r="D3300" s="36">
        <f>SUM(D3301:D3337)</f>
        <v>63</v>
      </c>
      <c r="E3300" s="88">
        <v>4</v>
      </c>
      <c r="F3300" s="91">
        <f>SUM(F3302:F3338)</f>
        <v>84</v>
      </c>
      <c r="G3300" s="24">
        <f>SUM(G3302:G3338)</f>
        <v>227</v>
      </c>
      <c r="H3300" s="94"/>
      <c r="I3300" s="99">
        <f>(C3300+F3300+1-F3303-F3304-F3306-F3307-F3308-F3309-F3316-F3317-F3320-F3321-F3322-F3324-F3330)*0.4</f>
        <v>38.800000000000004</v>
      </c>
      <c r="J3300" s="99">
        <f>(D3300+G3300+1-G3303-G3304-G3306-G3307-G3308-G3309-G3316-G3317-G3320-G3321-G3322-G3324-G3330)*0.4</f>
        <v>100.80000000000001</v>
      </c>
      <c r="K3300" s="115">
        <f>34*0.6</f>
        <v>20.399999999999999</v>
      </c>
    </row>
    <row r="3301" spans="1:11" x14ac:dyDescent="0.2">
      <c r="A3301" s="20" t="s">
        <v>458</v>
      </c>
      <c r="B3301" s="73">
        <v>13666</v>
      </c>
      <c r="C3301" s="85">
        <v>14</v>
      </c>
      <c r="D3301" s="32">
        <v>35</v>
      </c>
      <c r="E3301" s="84"/>
      <c r="F3301" s="91"/>
      <c r="H3301" s="94"/>
      <c r="I3301" s="91"/>
      <c r="J3301" s="84"/>
      <c r="K3301" s="111"/>
    </row>
    <row r="3302" spans="1:11" x14ac:dyDescent="0.2">
      <c r="A3302" s="13" t="s">
        <v>1513</v>
      </c>
      <c r="B3302" s="74">
        <v>10982</v>
      </c>
      <c r="C3302" s="86"/>
      <c r="D3302" s="37"/>
      <c r="E3302" s="87"/>
      <c r="F3302" s="93">
        <v>11</v>
      </c>
      <c r="G3302" s="8">
        <v>28</v>
      </c>
      <c r="H3302" s="94">
        <f t="shared" ref="H3302:H3365" si="36">IF(F3302=1,1,2)</f>
        <v>2</v>
      </c>
      <c r="I3302" s="93"/>
      <c r="J3302" s="94"/>
      <c r="K3302" s="138"/>
    </row>
    <row r="3303" spans="1:11" x14ac:dyDescent="0.2">
      <c r="A3303" s="13" t="s">
        <v>1514</v>
      </c>
      <c r="B3303" s="74">
        <v>143</v>
      </c>
      <c r="C3303" s="86"/>
      <c r="D3303" s="37"/>
      <c r="E3303" s="87"/>
      <c r="F3303" s="93">
        <v>1</v>
      </c>
      <c r="G3303" s="8">
        <v>3</v>
      </c>
      <c r="H3303" s="94">
        <f t="shared" si="36"/>
        <v>1</v>
      </c>
      <c r="I3303" s="93"/>
      <c r="J3303" s="94"/>
      <c r="K3303" s="138"/>
    </row>
    <row r="3304" spans="1:11" x14ac:dyDescent="0.2">
      <c r="A3304" s="13" t="s">
        <v>1515</v>
      </c>
      <c r="B3304" s="74">
        <v>62</v>
      </c>
      <c r="C3304" s="86"/>
      <c r="D3304" s="37"/>
      <c r="E3304" s="87"/>
      <c r="F3304" s="93">
        <v>1</v>
      </c>
      <c r="G3304" s="8">
        <v>3</v>
      </c>
      <c r="H3304" s="94">
        <f t="shared" si="36"/>
        <v>1</v>
      </c>
      <c r="I3304" s="93"/>
      <c r="J3304" s="94"/>
      <c r="K3304" s="138"/>
    </row>
    <row r="3305" spans="1:11" x14ac:dyDescent="0.2">
      <c r="A3305" s="13" t="s">
        <v>1516</v>
      </c>
      <c r="B3305" s="74">
        <v>507</v>
      </c>
      <c r="C3305" s="86"/>
      <c r="D3305" s="37"/>
      <c r="E3305" s="87"/>
      <c r="F3305" s="93">
        <v>3</v>
      </c>
      <c r="G3305" s="8">
        <v>8</v>
      </c>
      <c r="H3305" s="94">
        <f t="shared" si="36"/>
        <v>2</v>
      </c>
      <c r="I3305" s="93"/>
      <c r="J3305" s="94"/>
      <c r="K3305" s="138"/>
    </row>
    <row r="3306" spans="1:11" x14ac:dyDescent="0.2">
      <c r="A3306" s="13" t="s">
        <v>1517</v>
      </c>
      <c r="B3306" s="74">
        <v>89</v>
      </c>
      <c r="C3306" s="86"/>
      <c r="D3306" s="37"/>
      <c r="E3306" s="87"/>
      <c r="F3306" s="93">
        <v>1</v>
      </c>
      <c r="G3306" s="8">
        <v>3</v>
      </c>
      <c r="H3306" s="94">
        <f t="shared" si="36"/>
        <v>1</v>
      </c>
      <c r="I3306" s="93"/>
      <c r="J3306" s="94"/>
      <c r="K3306" s="138"/>
    </row>
    <row r="3307" spans="1:11" x14ac:dyDescent="0.2">
      <c r="A3307" s="13" t="s">
        <v>1518</v>
      </c>
      <c r="B3307" s="74">
        <v>200</v>
      </c>
      <c r="C3307" s="86"/>
      <c r="D3307" s="37"/>
      <c r="E3307" s="87"/>
      <c r="F3307" s="93">
        <v>1</v>
      </c>
      <c r="G3307" s="8">
        <v>3</v>
      </c>
      <c r="H3307" s="94">
        <f t="shared" si="36"/>
        <v>1</v>
      </c>
      <c r="I3307" s="93"/>
      <c r="J3307" s="94"/>
      <c r="K3307" s="138"/>
    </row>
    <row r="3308" spans="1:11" x14ac:dyDescent="0.2">
      <c r="A3308" s="13" t="s">
        <v>1519</v>
      </c>
      <c r="B3308" s="74">
        <v>63</v>
      </c>
      <c r="C3308" s="86"/>
      <c r="D3308" s="37"/>
      <c r="E3308" s="87"/>
      <c r="F3308" s="93">
        <v>1</v>
      </c>
      <c r="G3308" s="8">
        <v>3</v>
      </c>
      <c r="H3308" s="94">
        <f t="shared" si="36"/>
        <v>1</v>
      </c>
      <c r="I3308" s="93"/>
      <c r="J3308" s="94"/>
      <c r="K3308" s="138"/>
    </row>
    <row r="3309" spans="1:11" x14ac:dyDescent="0.2">
      <c r="A3309" s="13" t="s">
        <v>1520</v>
      </c>
      <c r="B3309" s="74">
        <v>47</v>
      </c>
      <c r="C3309" s="86"/>
      <c r="D3309" s="37"/>
      <c r="E3309" s="87"/>
      <c r="F3309" s="93">
        <v>1</v>
      </c>
      <c r="G3309" s="8">
        <v>3</v>
      </c>
      <c r="H3309" s="94">
        <f t="shared" si="36"/>
        <v>1</v>
      </c>
      <c r="I3309" s="93"/>
      <c r="J3309" s="94"/>
      <c r="K3309" s="138"/>
    </row>
    <row r="3310" spans="1:11" x14ac:dyDescent="0.2">
      <c r="A3310" s="13" t="s">
        <v>1521</v>
      </c>
      <c r="B3310" s="74">
        <v>248</v>
      </c>
      <c r="C3310" s="86"/>
      <c r="D3310" s="37"/>
      <c r="E3310" s="87"/>
      <c r="F3310" s="93">
        <v>3</v>
      </c>
      <c r="G3310" s="8">
        <v>8</v>
      </c>
      <c r="H3310" s="94">
        <f t="shared" si="36"/>
        <v>2</v>
      </c>
      <c r="I3310" s="93"/>
      <c r="J3310" s="94"/>
      <c r="K3310" s="138"/>
    </row>
    <row r="3311" spans="1:11" x14ac:dyDescent="0.2">
      <c r="A3311" s="13" t="s">
        <v>1522</v>
      </c>
      <c r="B3311" s="74">
        <v>1123</v>
      </c>
      <c r="C3311" s="86"/>
      <c r="D3311" s="37"/>
      <c r="E3311" s="87"/>
      <c r="F3311" s="93">
        <v>3</v>
      </c>
      <c r="G3311" s="8">
        <v>8</v>
      </c>
      <c r="H3311" s="94">
        <f t="shared" si="36"/>
        <v>2</v>
      </c>
      <c r="I3311" s="93"/>
      <c r="J3311" s="94"/>
      <c r="K3311" s="138"/>
    </row>
    <row r="3312" spans="1:11" x14ac:dyDescent="0.2">
      <c r="A3312" s="13" t="s">
        <v>1523</v>
      </c>
      <c r="B3312" s="74">
        <v>202</v>
      </c>
      <c r="C3312" s="86"/>
      <c r="D3312" s="37"/>
      <c r="E3312" s="87"/>
      <c r="F3312" s="93">
        <v>3</v>
      </c>
      <c r="G3312" s="8">
        <v>8</v>
      </c>
      <c r="H3312" s="94">
        <f t="shared" si="36"/>
        <v>2</v>
      </c>
      <c r="I3312" s="93"/>
      <c r="J3312" s="94"/>
      <c r="K3312" s="138"/>
    </row>
    <row r="3313" spans="1:11" x14ac:dyDescent="0.2">
      <c r="A3313" s="20" t="s">
        <v>1077</v>
      </c>
      <c r="B3313" s="73">
        <v>3395</v>
      </c>
      <c r="C3313" s="85">
        <v>4</v>
      </c>
      <c r="D3313" s="32">
        <v>10</v>
      </c>
      <c r="E3313" s="84"/>
      <c r="F3313" s="91"/>
      <c r="H3313" s="94"/>
      <c r="I3313" s="91"/>
      <c r="J3313" s="84"/>
      <c r="K3313" s="111"/>
    </row>
    <row r="3314" spans="1:11" x14ac:dyDescent="0.2">
      <c r="A3314" s="13" t="s">
        <v>1524</v>
      </c>
      <c r="B3314" s="74">
        <v>1131</v>
      </c>
      <c r="C3314" s="86"/>
      <c r="D3314" s="37"/>
      <c r="E3314" s="87"/>
      <c r="F3314" s="93">
        <v>3</v>
      </c>
      <c r="G3314" s="8">
        <v>8</v>
      </c>
      <c r="H3314" s="94">
        <f t="shared" si="36"/>
        <v>2</v>
      </c>
      <c r="I3314" s="93"/>
      <c r="J3314" s="94"/>
      <c r="K3314" s="138"/>
    </row>
    <row r="3315" spans="1:11" x14ac:dyDescent="0.2">
      <c r="A3315" s="13" t="s">
        <v>1525</v>
      </c>
      <c r="B3315" s="74">
        <v>294</v>
      </c>
      <c r="C3315" s="86"/>
      <c r="D3315" s="37"/>
      <c r="E3315" s="87"/>
      <c r="F3315" s="93">
        <v>3</v>
      </c>
      <c r="G3315" s="8">
        <v>8</v>
      </c>
      <c r="H3315" s="94">
        <f t="shared" si="36"/>
        <v>2</v>
      </c>
      <c r="I3315" s="93"/>
      <c r="J3315" s="94"/>
      <c r="K3315" s="138"/>
    </row>
    <row r="3316" spans="1:11" x14ac:dyDescent="0.2">
      <c r="A3316" s="13" t="s">
        <v>1492</v>
      </c>
      <c r="B3316" s="74">
        <v>82</v>
      </c>
      <c r="C3316" s="86"/>
      <c r="D3316" s="37"/>
      <c r="E3316" s="87"/>
      <c r="F3316" s="93">
        <v>1</v>
      </c>
      <c r="G3316" s="8">
        <v>3</v>
      </c>
      <c r="H3316" s="94">
        <f t="shared" si="36"/>
        <v>1</v>
      </c>
      <c r="I3316" s="93"/>
      <c r="J3316" s="94"/>
      <c r="K3316" s="138"/>
    </row>
    <row r="3317" spans="1:11" x14ac:dyDescent="0.2">
      <c r="A3317" s="13" t="s">
        <v>1526</v>
      </c>
      <c r="B3317" s="74">
        <v>21</v>
      </c>
      <c r="C3317" s="86"/>
      <c r="D3317" s="37"/>
      <c r="E3317" s="87"/>
      <c r="F3317" s="93">
        <v>1</v>
      </c>
      <c r="G3317" s="8">
        <v>3</v>
      </c>
      <c r="H3317" s="94">
        <f t="shared" si="36"/>
        <v>1</v>
      </c>
      <c r="I3317" s="93"/>
      <c r="J3317" s="94"/>
      <c r="K3317" s="138"/>
    </row>
    <row r="3318" spans="1:11" x14ac:dyDescent="0.2">
      <c r="A3318" s="13" t="s">
        <v>1527</v>
      </c>
      <c r="B3318" s="74">
        <v>284</v>
      </c>
      <c r="C3318" s="86"/>
      <c r="D3318" s="37"/>
      <c r="E3318" s="87"/>
      <c r="F3318" s="93">
        <v>3</v>
      </c>
      <c r="G3318" s="8">
        <v>8</v>
      </c>
      <c r="H3318" s="94">
        <f t="shared" si="36"/>
        <v>2</v>
      </c>
      <c r="I3318" s="93"/>
      <c r="J3318" s="94"/>
      <c r="K3318" s="138"/>
    </row>
    <row r="3319" spans="1:11" x14ac:dyDescent="0.2">
      <c r="A3319" s="13" t="s">
        <v>1528</v>
      </c>
      <c r="B3319" s="74">
        <v>254</v>
      </c>
      <c r="C3319" s="86"/>
      <c r="D3319" s="37"/>
      <c r="E3319" s="87"/>
      <c r="F3319" s="93">
        <v>3</v>
      </c>
      <c r="G3319" s="8">
        <v>8</v>
      </c>
      <c r="H3319" s="94">
        <f t="shared" si="36"/>
        <v>2</v>
      </c>
      <c r="I3319" s="93"/>
      <c r="J3319" s="94"/>
      <c r="K3319" s="138"/>
    </row>
    <row r="3320" spans="1:11" x14ac:dyDescent="0.2">
      <c r="A3320" s="13" t="s">
        <v>1529</v>
      </c>
      <c r="B3320" s="74">
        <v>120</v>
      </c>
      <c r="C3320" s="86"/>
      <c r="D3320" s="37"/>
      <c r="E3320" s="87"/>
      <c r="F3320" s="93">
        <v>1</v>
      </c>
      <c r="G3320" s="8">
        <v>3</v>
      </c>
      <c r="H3320" s="94">
        <f t="shared" si="36"/>
        <v>1</v>
      </c>
      <c r="I3320" s="93"/>
      <c r="J3320" s="94"/>
      <c r="K3320" s="138"/>
    </row>
    <row r="3321" spans="1:11" x14ac:dyDescent="0.2">
      <c r="A3321" s="13" t="s">
        <v>1530</v>
      </c>
      <c r="B3321" s="74">
        <v>94</v>
      </c>
      <c r="C3321" s="86"/>
      <c r="D3321" s="37"/>
      <c r="E3321" s="87"/>
      <c r="F3321" s="93">
        <v>1</v>
      </c>
      <c r="G3321" s="8">
        <v>3</v>
      </c>
      <c r="H3321" s="94">
        <f t="shared" si="36"/>
        <v>1</v>
      </c>
      <c r="I3321" s="93"/>
      <c r="J3321" s="94"/>
      <c r="K3321" s="138"/>
    </row>
    <row r="3322" spans="1:11" x14ac:dyDescent="0.2">
      <c r="A3322" s="13" t="s">
        <v>1531</v>
      </c>
      <c r="B3322" s="74">
        <v>160</v>
      </c>
      <c r="C3322" s="86"/>
      <c r="D3322" s="37"/>
      <c r="E3322" s="87"/>
      <c r="F3322" s="93">
        <v>1</v>
      </c>
      <c r="G3322" s="8">
        <v>3</v>
      </c>
      <c r="H3322" s="94">
        <f t="shared" si="36"/>
        <v>1</v>
      </c>
      <c r="I3322" s="93"/>
      <c r="J3322" s="94"/>
      <c r="K3322" s="138"/>
    </row>
    <row r="3323" spans="1:11" x14ac:dyDescent="0.2">
      <c r="A3323" s="13" t="s">
        <v>1532</v>
      </c>
      <c r="B3323" s="74">
        <v>804</v>
      </c>
      <c r="C3323" s="86"/>
      <c r="D3323" s="37"/>
      <c r="E3323" s="87"/>
      <c r="F3323" s="93">
        <v>3</v>
      </c>
      <c r="G3323" s="8">
        <v>8</v>
      </c>
      <c r="H3323" s="94">
        <f t="shared" si="36"/>
        <v>2</v>
      </c>
      <c r="I3323" s="93"/>
      <c r="J3323" s="94"/>
      <c r="K3323" s="138"/>
    </row>
    <row r="3324" spans="1:11" x14ac:dyDescent="0.2">
      <c r="A3324" s="13" t="s">
        <v>1533</v>
      </c>
      <c r="B3324" s="74">
        <v>151</v>
      </c>
      <c r="C3324" s="86"/>
      <c r="D3324" s="37"/>
      <c r="E3324" s="87"/>
      <c r="F3324" s="93">
        <v>1</v>
      </c>
      <c r="G3324" s="8">
        <v>3</v>
      </c>
      <c r="H3324" s="94">
        <f t="shared" si="36"/>
        <v>1</v>
      </c>
      <c r="I3324" s="93"/>
      <c r="J3324" s="94"/>
      <c r="K3324" s="138"/>
    </row>
    <row r="3325" spans="1:11" x14ac:dyDescent="0.2">
      <c r="A3325" s="20" t="s">
        <v>1309</v>
      </c>
      <c r="B3325" s="73">
        <v>5765</v>
      </c>
      <c r="C3325" s="85">
        <v>6</v>
      </c>
      <c r="D3325" s="32">
        <v>15</v>
      </c>
      <c r="E3325" s="84"/>
      <c r="F3325" s="91"/>
      <c r="H3325" s="94"/>
      <c r="I3325" s="91"/>
      <c r="J3325" s="84"/>
      <c r="K3325" s="111"/>
    </row>
    <row r="3326" spans="1:11" x14ac:dyDescent="0.2">
      <c r="A3326" s="13" t="s">
        <v>1534</v>
      </c>
      <c r="B3326" s="74">
        <v>799</v>
      </c>
      <c r="C3326" s="86"/>
      <c r="D3326" s="37"/>
      <c r="E3326" s="87"/>
      <c r="F3326" s="93">
        <v>3</v>
      </c>
      <c r="G3326" s="8">
        <v>8</v>
      </c>
      <c r="H3326" s="94">
        <f t="shared" si="36"/>
        <v>2</v>
      </c>
      <c r="I3326" s="93"/>
      <c r="J3326" s="94"/>
      <c r="K3326" s="138"/>
    </row>
    <row r="3327" spans="1:11" x14ac:dyDescent="0.2">
      <c r="A3327" s="13" t="s">
        <v>1535</v>
      </c>
      <c r="B3327" s="74">
        <v>456</v>
      </c>
      <c r="C3327" s="86"/>
      <c r="D3327" s="37"/>
      <c r="E3327" s="87"/>
      <c r="F3327" s="93">
        <v>3</v>
      </c>
      <c r="G3327" s="8">
        <v>8</v>
      </c>
      <c r="H3327" s="94">
        <f t="shared" si="36"/>
        <v>2</v>
      </c>
      <c r="I3327" s="93"/>
      <c r="J3327" s="94"/>
      <c r="K3327" s="138"/>
    </row>
    <row r="3328" spans="1:11" x14ac:dyDescent="0.2">
      <c r="A3328" s="13" t="s">
        <v>1536</v>
      </c>
      <c r="B3328" s="74">
        <v>380</v>
      </c>
      <c r="C3328" s="86"/>
      <c r="D3328" s="37"/>
      <c r="E3328" s="87"/>
      <c r="F3328" s="93">
        <v>3</v>
      </c>
      <c r="G3328" s="8">
        <v>8</v>
      </c>
      <c r="H3328" s="94">
        <f t="shared" si="36"/>
        <v>2</v>
      </c>
      <c r="I3328" s="93"/>
      <c r="J3328" s="94"/>
      <c r="K3328" s="138"/>
    </row>
    <row r="3329" spans="1:11" x14ac:dyDescent="0.2">
      <c r="A3329" s="13" t="s">
        <v>1537</v>
      </c>
      <c r="B3329" s="74">
        <v>726</v>
      </c>
      <c r="C3329" s="86"/>
      <c r="D3329" s="37"/>
      <c r="E3329" s="87"/>
      <c r="F3329" s="93">
        <v>3</v>
      </c>
      <c r="G3329" s="8">
        <v>8</v>
      </c>
      <c r="H3329" s="94">
        <f t="shared" si="36"/>
        <v>2</v>
      </c>
      <c r="I3329" s="93"/>
      <c r="J3329" s="94"/>
      <c r="K3329" s="138"/>
    </row>
    <row r="3330" spans="1:11" x14ac:dyDescent="0.2">
      <c r="A3330" s="13" t="s">
        <v>1538</v>
      </c>
      <c r="B3330" s="74">
        <v>147</v>
      </c>
      <c r="C3330" s="86"/>
      <c r="D3330" s="37"/>
      <c r="E3330" s="87"/>
      <c r="F3330" s="93">
        <v>1</v>
      </c>
      <c r="G3330" s="8">
        <v>3</v>
      </c>
      <c r="H3330" s="94">
        <f t="shared" si="36"/>
        <v>1</v>
      </c>
      <c r="I3330" s="93"/>
      <c r="J3330" s="94"/>
      <c r="K3330" s="138"/>
    </row>
    <row r="3331" spans="1:11" x14ac:dyDescent="0.2">
      <c r="A3331" s="13" t="s">
        <v>1539</v>
      </c>
      <c r="B3331" s="74">
        <v>439</v>
      </c>
      <c r="C3331" s="86"/>
      <c r="D3331" s="37"/>
      <c r="E3331" s="87"/>
      <c r="F3331" s="93">
        <v>3</v>
      </c>
      <c r="G3331" s="8">
        <v>8</v>
      </c>
      <c r="H3331" s="94">
        <f t="shared" si="36"/>
        <v>2</v>
      </c>
      <c r="I3331" s="93"/>
      <c r="J3331" s="94"/>
      <c r="K3331" s="138"/>
    </row>
    <row r="3332" spans="1:11" x14ac:dyDescent="0.2">
      <c r="A3332" s="13" t="s">
        <v>1540</v>
      </c>
      <c r="B3332" s="74">
        <v>335</v>
      </c>
      <c r="C3332" s="86"/>
      <c r="D3332" s="37"/>
      <c r="E3332" s="87"/>
      <c r="F3332" s="93">
        <v>3</v>
      </c>
      <c r="G3332" s="8">
        <v>8</v>
      </c>
      <c r="H3332" s="94">
        <f t="shared" si="36"/>
        <v>2</v>
      </c>
      <c r="I3332" s="93"/>
      <c r="J3332" s="94"/>
      <c r="K3332" s="138"/>
    </row>
    <row r="3333" spans="1:11" x14ac:dyDescent="0.2">
      <c r="A3333" s="13" t="s">
        <v>1541</v>
      </c>
      <c r="B3333" s="74">
        <v>845</v>
      </c>
      <c r="C3333" s="86"/>
      <c r="D3333" s="37"/>
      <c r="E3333" s="87"/>
      <c r="F3333" s="93">
        <v>3</v>
      </c>
      <c r="G3333" s="8">
        <v>8</v>
      </c>
      <c r="H3333" s="94">
        <f t="shared" si="36"/>
        <v>2</v>
      </c>
      <c r="I3333" s="93"/>
      <c r="J3333" s="94"/>
      <c r="K3333" s="138"/>
    </row>
    <row r="3334" spans="1:11" x14ac:dyDescent="0.2">
      <c r="A3334" s="13" t="s">
        <v>1542</v>
      </c>
      <c r="B3334" s="74">
        <v>416</v>
      </c>
      <c r="C3334" s="86"/>
      <c r="D3334" s="37"/>
      <c r="E3334" s="87"/>
      <c r="F3334" s="93">
        <v>3</v>
      </c>
      <c r="G3334" s="8">
        <v>8</v>
      </c>
      <c r="H3334" s="94">
        <f t="shared" si="36"/>
        <v>2</v>
      </c>
      <c r="I3334" s="93"/>
      <c r="J3334" s="94"/>
      <c r="K3334" s="138"/>
    </row>
    <row r="3335" spans="1:11" x14ac:dyDescent="0.2">
      <c r="A3335" s="13" t="s">
        <v>1543</v>
      </c>
      <c r="B3335" s="74">
        <v>694</v>
      </c>
      <c r="C3335" s="86"/>
      <c r="D3335" s="37"/>
      <c r="E3335" s="87"/>
      <c r="F3335" s="93">
        <v>3</v>
      </c>
      <c r="G3335" s="8">
        <v>8</v>
      </c>
      <c r="H3335" s="94">
        <f t="shared" si="36"/>
        <v>2</v>
      </c>
      <c r="I3335" s="93"/>
      <c r="J3335" s="94"/>
      <c r="K3335" s="138"/>
    </row>
    <row r="3336" spans="1:11" x14ac:dyDescent="0.2">
      <c r="A3336" s="13" t="s">
        <v>1544</v>
      </c>
      <c r="B3336" s="74">
        <v>528</v>
      </c>
      <c r="C3336" s="86"/>
      <c r="D3336" s="37"/>
      <c r="E3336" s="87"/>
      <c r="F3336" s="93">
        <v>3</v>
      </c>
      <c r="G3336" s="8">
        <v>8</v>
      </c>
      <c r="H3336" s="94">
        <f t="shared" si="36"/>
        <v>2</v>
      </c>
      <c r="I3336" s="93"/>
      <c r="J3336" s="94"/>
      <c r="K3336" s="138"/>
    </row>
    <row r="3337" spans="1:11" x14ac:dyDescent="0.2">
      <c r="A3337" s="20" t="s">
        <v>1310</v>
      </c>
      <c r="B3337" s="73">
        <v>748</v>
      </c>
      <c r="C3337" s="85">
        <v>1</v>
      </c>
      <c r="D3337" s="32">
        <v>3</v>
      </c>
      <c r="E3337" s="84"/>
      <c r="F3337" s="91"/>
      <c r="H3337" s="94"/>
      <c r="I3337" s="91"/>
      <c r="J3337" s="84"/>
      <c r="K3337" s="111"/>
    </row>
    <row r="3338" spans="1:11" x14ac:dyDescent="0.2">
      <c r="A3338" s="13" t="s">
        <v>1545</v>
      </c>
      <c r="B3338" s="74">
        <v>748</v>
      </c>
      <c r="C3338" s="86"/>
      <c r="D3338" s="37"/>
      <c r="E3338" s="87"/>
      <c r="F3338" s="93">
        <v>3</v>
      </c>
      <c r="G3338" s="8">
        <v>8</v>
      </c>
      <c r="H3338" s="94">
        <f t="shared" si="36"/>
        <v>2</v>
      </c>
      <c r="I3338" s="93"/>
      <c r="J3338" s="94"/>
      <c r="K3338" s="138"/>
    </row>
    <row r="3339" spans="1:11" x14ac:dyDescent="0.2">
      <c r="A3339" s="22" t="s">
        <v>1308</v>
      </c>
      <c r="B3339" s="73">
        <v>6989</v>
      </c>
      <c r="C3339" s="85">
        <v>19</v>
      </c>
      <c r="D3339" s="32">
        <v>48</v>
      </c>
      <c r="E3339" s="84">
        <v>3</v>
      </c>
      <c r="F3339" s="91">
        <f>SUM(F3341:F3355)</f>
        <v>33</v>
      </c>
      <c r="G3339" s="24">
        <f>SUM(G3341:G3355)</f>
        <v>90</v>
      </c>
      <c r="H3339" s="94"/>
      <c r="I3339" s="99">
        <f>(C3339+F3339+1-F3343-F3344-F3347-F3349-F3350-F3351-F3353)*0.4</f>
        <v>18.400000000000002</v>
      </c>
      <c r="J3339" s="99">
        <f>(D3339+G3339+1-G3343-G3344-G3347-G3349-G3350-G3351-G3353)*0.4</f>
        <v>47.2</v>
      </c>
      <c r="K3339" s="115">
        <f>15*0.6</f>
        <v>9</v>
      </c>
    </row>
    <row r="3340" spans="1:11" x14ac:dyDescent="0.2">
      <c r="A3340" s="20" t="s">
        <v>6245</v>
      </c>
      <c r="B3340" s="73">
        <v>6989</v>
      </c>
      <c r="C3340" s="85">
        <v>19</v>
      </c>
      <c r="D3340" s="37"/>
      <c r="E3340" s="87"/>
      <c r="F3340" s="93"/>
      <c r="H3340" s="94"/>
      <c r="I3340" s="93"/>
      <c r="J3340" s="94"/>
      <c r="K3340" s="138"/>
    </row>
    <row r="3341" spans="1:11" x14ac:dyDescent="0.2">
      <c r="A3341" s="13" t="s">
        <v>1546</v>
      </c>
      <c r="B3341" s="74">
        <v>4128</v>
      </c>
      <c r="C3341" s="86"/>
      <c r="D3341" s="37"/>
      <c r="E3341" s="87"/>
      <c r="F3341" s="93">
        <v>5</v>
      </c>
      <c r="G3341" s="8">
        <v>13</v>
      </c>
      <c r="H3341" s="94">
        <f t="shared" si="36"/>
        <v>2</v>
      </c>
      <c r="I3341" s="93"/>
      <c r="J3341" s="94"/>
      <c r="K3341" s="138"/>
    </row>
    <row r="3342" spans="1:11" x14ac:dyDescent="0.2">
      <c r="A3342" s="13" t="s">
        <v>1547</v>
      </c>
      <c r="B3342" s="74">
        <v>239</v>
      </c>
      <c r="C3342" s="86"/>
      <c r="D3342" s="37"/>
      <c r="E3342" s="87"/>
      <c r="F3342" s="93">
        <v>3</v>
      </c>
      <c r="G3342" s="8">
        <v>8</v>
      </c>
      <c r="H3342" s="94">
        <f t="shared" si="36"/>
        <v>2</v>
      </c>
      <c r="I3342" s="93"/>
      <c r="J3342" s="94"/>
      <c r="K3342" s="138"/>
    </row>
    <row r="3343" spans="1:11" x14ac:dyDescent="0.2">
      <c r="A3343" s="13" t="s">
        <v>1548</v>
      </c>
      <c r="B3343" s="74">
        <v>134</v>
      </c>
      <c r="C3343" s="86"/>
      <c r="D3343" s="37"/>
      <c r="E3343" s="87"/>
      <c r="F3343" s="93">
        <v>1</v>
      </c>
      <c r="G3343" s="8">
        <v>3</v>
      </c>
      <c r="H3343" s="94">
        <f t="shared" si="36"/>
        <v>1</v>
      </c>
      <c r="I3343" s="93"/>
      <c r="J3343" s="94"/>
      <c r="K3343" s="138"/>
    </row>
    <row r="3344" spans="1:11" x14ac:dyDescent="0.2">
      <c r="A3344" s="13" t="s">
        <v>1549</v>
      </c>
      <c r="B3344" s="74">
        <v>126</v>
      </c>
      <c r="C3344" s="86"/>
      <c r="D3344" s="37"/>
      <c r="E3344" s="87"/>
      <c r="F3344" s="93">
        <v>1</v>
      </c>
      <c r="G3344" s="8">
        <v>3</v>
      </c>
      <c r="H3344" s="94">
        <f t="shared" si="36"/>
        <v>1</v>
      </c>
      <c r="I3344" s="93"/>
      <c r="J3344" s="94"/>
      <c r="K3344" s="138"/>
    </row>
    <row r="3345" spans="1:11" x14ac:dyDescent="0.2">
      <c r="A3345" s="13" t="s">
        <v>1550</v>
      </c>
      <c r="B3345" s="74">
        <v>250</v>
      </c>
      <c r="C3345" s="86"/>
      <c r="D3345" s="37"/>
      <c r="E3345" s="87"/>
      <c r="F3345" s="93">
        <v>3</v>
      </c>
      <c r="G3345" s="8">
        <v>8</v>
      </c>
      <c r="H3345" s="94">
        <f t="shared" si="36"/>
        <v>2</v>
      </c>
      <c r="I3345" s="93"/>
      <c r="J3345" s="94"/>
      <c r="K3345" s="138"/>
    </row>
    <row r="3346" spans="1:11" x14ac:dyDescent="0.2">
      <c r="A3346" s="13" t="s">
        <v>1551</v>
      </c>
      <c r="B3346" s="74">
        <v>389</v>
      </c>
      <c r="C3346" s="86"/>
      <c r="D3346" s="37"/>
      <c r="E3346" s="87"/>
      <c r="F3346" s="93">
        <v>3</v>
      </c>
      <c r="G3346" s="8">
        <v>8</v>
      </c>
      <c r="H3346" s="94">
        <f t="shared" si="36"/>
        <v>2</v>
      </c>
      <c r="I3346" s="93"/>
      <c r="J3346" s="94"/>
      <c r="K3346" s="138"/>
    </row>
    <row r="3347" spans="1:11" x14ac:dyDescent="0.2">
      <c r="A3347" s="13" t="s">
        <v>1552</v>
      </c>
      <c r="B3347" s="74">
        <v>76</v>
      </c>
      <c r="C3347" s="86"/>
      <c r="D3347" s="37"/>
      <c r="E3347" s="87"/>
      <c r="F3347" s="93">
        <v>1</v>
      </c>
      <c r="G3347" s="8">
        <v>3</v>
      </c>
      <c r="H3347" s="94">
        <f t="shared" si="36"/>
        <v>1</v>
      </c>
      <c r="I3347" s="93"/>
      <c r="J3347" s="94"/>
      <c r="K3347" s="138"/>
    </row>
    <row r="3348" spans="1:11" x14ac:dyDescent="0.2">
      <c r="A3348" s="13" t="s">
        <v>1553</v>
      </c>
      <c r="B3348" s="74">
        <v>311</v>
      </c>
      <c r="C3348" s="86"/>
      <c r="D3348" s="37"/>
      <c r="E3348" s="87"/>
      <c r="F3348" s="93">
        <v>3</v>
      </c>
      <c r="G3348" s="8">
        <v>8</v>
      </c>
      <c r="H3348" s="94">
        <f t="shared" si="36"/>
        <v>2</v>
      </c>
      <c r="I3348" s="93"/>
      <c r="J3348" s="94"/>
      <c r="K3348" s="138"/>
    </row>
    <row r="3349" spans="1:11" x14ac:dyDescent="0.2">
      <c r="A3349" s="13" t="s">
        <v>1554</v>
      </c>
      <c r="B3349" s="74">
        <v>106</v>
      </c>
      <c r="C3349" s="86"/>
      <c r="D3349" s="37"/>
      <c r="E3349" s="87"/>
      <c r="F3349" s="93">
        <v>1</v>
      </c>
      <c r="G3349" s="8">
        <v>3</v>
      </c>
      <c r="H3349" s="94">
        <f t="shared" si="36"/>
        <v>1</v>
      </c>
      <c r="I3349" s="93"/>
      <c r="J3349" s="94"/>
      <c r="K3349" s="138"/>
    </row>
    <row r="3350" spans="1:11" x14ac:dyDescent="0.2">
      <c r="A3350" s="13" t="s">
        <v>1555</v>
      </c>
      <c r="B3350" s="74">
        <v>53</v>
      </c>
      <c r="C3350" s="86"/>
      <c r="D3350" s="37"/>
      <c r="E3350" s="87"/>
      <c r="F3350" s="93">
        <v>1</v>
      </c>
      <c r="G3350" s="8">
        <v>3</v>
      </c>
      <c r="H3350" s="94">
        <f t="shared" si="36"/>
        <v>1</v>
      </c>
      <c r="I3350" s="93"/>
      <c r="J3350" s="94"/>
      <c r="K3350" s="138"/>
    </row>
    <row r="3351" spans="1:11" x14ac:dyDescent="0.2">
      <c r="A3351" s="13" t="s">
        <v>1556</v>
      </c>
      <c r="B3351" s="74">
        <v>146</v>
      </c>
      <c r="C3351" s="86"/>
      <c r="D3351" s="37"/>
      <c r="E3351" s="87"/>
      <c r="F3351" s="93">
        <v>1</v>
      </c>
      <c r="G3351" s="8">
        <v>3</v>
      </c>
      <c r="H3351" s="94">
        <f t="shared" si="36"/>
        <v>1</v>
      </c>
      <c r="I3351" s="93"/>
      <c r="J3351" s="94"/>
      <c r="K3351" s="138"/>
    </row>
    <row r="3352" spans="1:11" x14ac:dyDescent="0.2">
      <c r="A3352" s="13" t="s">
        <v>1557</v>
      </c>
      <c r="B3352" s="74">
        <v>352</v>
      </c>
      <c r="C3352" s="86"/>
      <c r="D3352" s="37"/>
      <c r="E3352" s="87"/>
      <c r="F3352" s="93">
        <v>3</v>
      </c>
      <c r="G3352" s="8">
        <v>8</v>
      </c>
      <c r="H3352" s="94">
        <f t="shared" si="36"/>
        <v>2</v>
      </c>
      <c r="I3352" s="93"/>
      <c r="J3352" s="94"/>
      <c r="K3352" s="138"/>
    </row>
    <row r="3353" spans="1:11" x14ac:dyDescent="0.2">
      <c r="A3353" s="13" t="s">
        <v>1558</v>
      </c>
      <c r="B3353" s="74">
        <v>124</v>
      </c>
      <c r="C3353" s="86"/>
      <c r="D3353" s="37"/>
      <c r="E3353" s="87"/>
      <c r="F3353" s="93">
        <v>1</v>
      </c>
      <c r="G3353" s="8">
        <v>3</v>
      </c>
      <c r="H3353" s="94">
        <f t="shared" si="36"/>
        <v>1</v>
      </c>
      <c r="I3353" s="93"/>
      <c r="J3353" s="94"/>
      <c r="K3353" s="138"/>
    </row>
    <row r="3354" spans="1:11" x14ac:dyDescent="0.2">
      <c r="A3354" s="13" t="s">
        <v>1559</v>
      </c>
      <c r="B3354" s="74">
        <v>332</v>
      </c>
      <c r="C3354" s="86"/>
      <c r="D3354" s="37"/>
      <c r="E3354" s="87"/>
      <c r="F3354" s="93">
        <v>3</v>
      </c>
      <c r="G3354" s="8">
        <v>8</v>
      </c>
      <c r="H3354" s="94">
        <f t="shared" si="36"/>
        <v>2</v>
      </c>
      <c r="I3354" s="93"/>
      <c r="J3354" s="94"/>
      <c r="K3354" s="138"/>
    </row>
    <row r="3355" spans="1:11" x14ac:dyDescent="0.2">
      <c r="A3355" s="13" t="s">
        <v>1560</v>
      </c>
      <c r="B3355" s="74">
        <v>223</v>
      </c>
      <c r="C3355" s="86"/>
      <c r="D3355" s="37"/>
      <c r="E3355" s="87"/>
      <c r="F3355" s="93">
        <v>3</v>
      </c>
      <c r="G3355" s="8">
        <v>8</v>
      </c>
      <c r="H3355" s="94">
        <f t="shared" si="36"/>
        <v>2</v>
      </c>
      <c r="I3355" s="93"/>
      <c r="J3355" s="94"/>
      <c r="K3355" s="138"/>
    </row>
    <row r="3356" spans="1:11" x14ac:dyDescent="0.2">
      <c r="A3356" s="22" t="s">
        <v>1311</v>
      </c>
      <c r="B3356" s="142">
        <v>5501</v>
      </c>
      <c r="C3356" s="85">
        <v>19</v>
      </c>
      <c r="D3356" s="36">
        <f>SUM(D3357:D3375)</f>
        <v>49</v>
      </c>
      <c r="E3356" s="88">
        <v>3</v>
      </c>
      <c r="F3356" s="91">
        <f>SUM(F3358:F3381)</f>
        <v>40</v>
      </c>
      <c r="G3356" s="24">
        <f>SUM(G3358:G3381)</f>
        <v>111</v>
      </c>
      <c r="H3356" s="94"/>
      <c r="I3356" s="99">
        <f>(C3356+F3369+F3370+F3372+F3373+F3374+F3376+F3377+F3378+F3380+1)*0.4</f>
        <v>18.8</v>
      </c>
      <c r="J3356" s="99">
        <f>(D3356+G3369+G3370+G3372+G3373+G3374+G3376+G3377+G3378+G3380+1)*0.4</f>
        <v>48.800000000000004</v>
      </c>
      <c r="K3356" s="115">
        <f>22*0.6</f>
        <v>13.2</v>
      </c>
    </row>
    <row r="3357" spans="1:11" x14ac:dyDescent="0.2">
      <c r="A3357" s="20" t="s">
        <v>1312</v>
      </c>
      <c r="B3357" s="73">
        <v>1601</v>
      </c>
      <c r="C3357" s="85">
        <v>5</v>
      </c>
      <c r="D3357" s="32">
        <v>13</v>
      </c>
      <c r="E3357" s="84"/>
      <c r="F3357" s="91"/>
      <c r="H3357" s="94"/>
      <c r="I3357" s="91"/>
      <c r="J3357" s="84"/>
      <c r="K3357" s="111"/>
    </row>
    <row r="3358" spans="1:11" x14ac:dyDescent="0.2">
      <c r="A3358" s="13" t="s">
        <v>1561</v>
      </c>
      <c r="B3358" s="74">
        <v>193</v>
      </c>
      <c r="C3358" s="86"/>
      <c r="D3358" s="37"/>
      <c r="E3358" s="87"/>
      <c r="F3358" s="93">
        <v>1</v>
      </c>
      <c r="G3358" s="8">
        <v>3</v>
      </c>
      <c r="H3358" s="94">
        <f t="shared" si="36"/>
        <v>1</v>
      </c>
      <c r="I3358" s="93"/>
      <c r="J3358" s="94"/>
      <c r="K3358" s="138"/>
    </row>
    <row r="3359" spans="1:11" x14ac:dyDescent="0.2">
      <c r="A3359" s="13" t="s">
        <v>1562</v>
      </c>
      <c r="B3359" s="74">
        <v>61</v>
      </c>
      <c r="C3359" s="86"/>
      <c r="D3359" s="37"/>
      <c r="E3359" s="87"/>
      <c r="F3359" s="93">
        <v>1</v>
      </c>
      <c r="G3359" s="8">
        <v>3</v>
      </c>
      <c r="H3359" s="94">
        <f t="shared" si="36"/>
        <v>1</v>
      </c>
      <c r="I3359" s="93"/>
      <c r="J3359" s="94"/>
      <c r="K3359" s="138"/>
    </row>
    <row r="3360" spans="1:11" x14ac:dyDescent="0.2">
      <c r="A3360" s="13" t="s">
        <v>1563</v>
      </c>
      <c r="B3360" s="74">
        <v>50</v>
      </c>
      <c r="C3360" s="86"/>
      <c r="D3360" s="37"/>
      <c r="E3360" s="87"/>
      <c r="F3360" s="93">
        <v>1</v>
      </c>
      <c r="G3360" s="8">
        <v>3</v>
      </c>
      <c r="H3360" s="94">
        <f t="shared" si="36"/>
        <v>1</v>
      </c>
      <c r="I3360" s="93"/>
      <c r="J3360" s="94"/>
      <c r="K3360" s="138"/>
    </row>
    <row r="3361" spans="1:11" x14ac:dyDescent="0.2">
      <c r="A3361" s="13" t="s">
        <v>1564</v>
      </c>
      <c r="B3361" s="74">
        <v>138</v>
      </c>
      <c r="C3361" s="86"/>
      <c r="D3361" s="37"/>
      <c r="E3361" s="87"/>
      <c r="F3361" s="93">
        <v>1</v>
      </c>
      <c r="G3361" s="8">
        <v>3</v>
      </c>
      <c r="H3361" s="94">
        <f t="shared" si="36"/>
        <v>1</v>
      </c>
      <c r="I3361" s="93"/>
      <c r="J3361" s="94"/>
      <c r="K3361" s="138"/>
    </row>
    <row r="3362" spans="1:11" x14ac:dyDescent="0.2">
      <c r="A3362" s="13" t="s">
        <v>1565</v>
      </c>
      <c r="B3362" s="74">
        <v>46</v>
      </c>
      <c r="C3362" s="86"/>
      <c r="D3362" s="37"/>
      <c r="E3362" s="87"/>
      <c r="F3362" s="93">
        <v>1</v>
      </c>
      <c r="G3362" s="8">
        <v>3</v>
      </c>
      <c r="H3362" s="94">
        <f t="shared" si="36"/>
        <v>1</v>
      </c>
      <c r="I3362" s="93"/>
      <c r="J3362" s="94"/>
      <c r="K3362" s="138"/>
    </row>
    <row r="3363" spans="1:11" x14ac:dyDescent="0.2">
      <c r="A3363" s="13" t="s">
        <v>1566</v>
      </c>
      <c r="B3363" s="74">
        <v>101</v>
      </c>
      <c r="C3363" s="86"/>
      <c r="D3363" s="37"/>
      <c r="E3363" s="87"/>
      <c r="F3363" s="93">
        <v>1</v>
      </c>
      <c r="G3363" s="8">
        <v>3</v>
      </c>
      <c r="H3363" s="94">
        <f t="shared" si="36"/>
        <v>1</v>
      </c>
      <c r="I3363" s="93"/>
      <c r="J3363" s="94"/>
      <c r="K3363" s="138"/>
    </row>
    <row r="3364" spans="1:11" x14ac:dyDescent="0.2">
      <c r="A3364" s="13" t="s">
        <v>1567</v>
      </c>
      <c r="B3364" s="74">
        <v>71</v>
      </c>
      <c r="C3364" s="86"/>
      <c r="D3364" s="37"/>
      <c r="E3364" s="87"/>
      <c r="F3364" s="93">
        <v>1</v>
      </c>
      <c r="G3364" s="8">
        <v>3</v>
      </c>
      <c r="H3364" s="94">
        <f t="shared" si="36"/>
        <v>1</v>
      </c>
      <c r="I3364" s="93"/>
      <c r="J3364" s="94"/>
      <c r="K3364" s="138"/>
    </row>
    <row r="3365" spans="1:11" x14ac:dyDescent="0.2">
      <c r="A3365" s="13" t="s">
        <v>1568</v>
      </c>
      <c r="B3365" s="74">
        <v>125</v>
      </c>
      <c r="C3365" s="86"/>
      <c r="D3365" s="37"/>
      <c r="E3365" s="87"/>
      <c r="F3365" s="93">
        <v>1</v>
      </c>
      <c r="G3365" s="8">
        <v>3</v>
      </c>
      <c r="H3365" s="94">
        <f t="shared" si="36"/>
        <v>1</v>
      </c>
      <c r="I3365" s="93"/>
      <c r="J3365" s="94"/>
      <c r="K3365" s="138"/>
    </row>
    <row r="3366" spans="1:11" x14ac:dyDescent="0.2">
      <c r="A3366" s="13" t="s">
        <v>1497</v>
      </c>
      <c r="B3366" s="74">
        <v>27</v>
      </c>
      <c r="C3366" s="86"/>
      <c r="D3366" s="37"/>
      <c r="E3366" s="87"/>
      <c r="F3366" s="93">
        <v>1</v>
      </c>
      <c r="G3366" s="8">
        <v>3</v>
      </c>
      <c r="H3366" s="94">
        <f t="shared" ref="H3366:H3429" si="37">IF(F3366=1,1,2)</f>
        <v>1</v>
      </c>
      <c r="I3366" s="93"/>
      <c r="J3366" s="94"/>
      <c r="K3366" s="138"/>
    </row>
    <row r="3367" spans="1:11" x14ac:dyDescent="0.2">
      <c r="A3367" s="13" t="s">
        <v>1569</v>
      </c>
      <c r="B3367" s="74">
        <v>39</v>
      </c>
      <c r="C3367" s="86"/>
      <c r="D3367" s="37"/>
      <c r="E3367" s="87"/>
      <c r="F3367" s="93">
        <v>1</v>
      </c>
      <c r="G3367" s="8">
        <v>3</v>
      </c>
      <c r="H3367" s="94">
        <f t="shared" si="37"/>
        <v>1</v>
      </c>
      <c r="I3367" s="93"/>
      <c r="J3367" s="94"/>
      <c r="K3367" s="138"/>
    </row>
    <row r="3368" spans="1:11" x14ac:dyDescent="0.2">
      <c r="A3368" s="13" t="s">
        <v>1570</v>
      </c>
      <c r="B3368" s="74">
        <v>66</v>
      </c>
      <c r="C3368" s="86"/>
      <c r="D3368" s="37"/>
      <c r="E3368" s="87"/>
      <c r="F3368" s="93">
        <v>1</v>
      </c>
      <c r="G3368" s="8">
        <v>3</v>
      </c>
      <c r="H3368" s="94">
        <f t="shared" si="37"/>
        <v>1</v>
      </c>
      <c r="I3368" s="93"/>
      <c r="J3368" s="94"/>
      <c r="K3368" s="138"/>
    </row>
    <row r="3369" spans="1:11" x14ac:dyDescent="0.2">
      <c r="A3369" s="13" t="s">
        <v>1571</v>
      </c>
      <c r="B3369" s="74">
        <v>362</v>
      </c>
      <c r="C3369" s="86"/>
      <c r="D3369" s="37"/>
      <c r="E3369" s="87"/>
      <c r="F3369" s="93">
        <v>3</v>
      </c>
      <c r="G3369" s="8">
        <v>8</v>
      </c>
      <c r="H3369" s="94">
        <f t="shared" si="37"/>
        <v>2</v>
      </c>
      <c r="I3369" s="93"/>
      <c r="J3369" s="94"/>
      <c r="K3369" s="138"/>
    </row>
    <row r="3370" spans="1:11" x14ac:dyDescent="0.2">
      <c r="A3370" s="13" t="s">
        <v>1572</v>
      </c>
      <c r="B3370" s="74">
        <v>322</v>
      </c>
      <c r="C3370" s="86"/>
      <c r="D3370" s="37"/>
      <c r="E3370" s="87"/>
      <c r="F3370" s="93">
        <v>3</v>
      </c>
      <c r="G3370" s="8">
        <v>8</v>
      </c>
      <c r="H3370" s="94">
        <f t="shared" si="37"/>
        <v>2</v>
      </c>
      <c r="I3370" s="93"/>
      <c r="J3370" s="94"/>
      <c r="K3370" s="138"/>
    </row>
    <row r="3371" spans="1:11" x14ac:dyDescent="0.2">
      <c r="A3371" s="20" t="s">
        <v>1313</v>
      </c>
      <c r="B3371" s="73">
        <v>1422</v>
      </c>
      <c r="C3371" s="85">
        <v>5</v>
      </c>
      <c r="D3371" s="32">
        <v>13</v>
      </c>
      <c r="E3371" s="84"/>
      <c r="F3371" s="91"/>
      <c r="H3371" s="94"/>
      <c r="I3371" s="91"/>
      <c r="J3371" s="84"/>
      <c r="K3371" s="111"/>
    </row>
    <row r="3372" spans="1:11" x14ac:dyDescent="0.2">
      <c r="A3372" s="13" t="s">
        <v>1573</v>
      </c>
      <c r="B3372" s="74">
        <v>638</v>
      </c>
      <c r="C3372" s="86"/>
      <c r="D3372" s="37"/>
      <c r="E3372" s="87"/>
      <c r="F3372" s="93">
        <v>3</v>
      </c>
      <c r="G3372" s="8">
        <v>8</v>
      </c>
      <c r="H3372" s="94">
        <f t="shared" si="37"/>
        <v>2</v>
      </c>
      <c r="I3372" s="93"/>
      <c r="J3372" s="94"/>
      <c r="K3372" s="138"/>
    </row>
    <row r="3373" spans="1:11" x14ac:dyDescent="0.2">
      <c r="A3373" s="13" t="s">
        <v>1574</v>
      </c>
      <c r="B3373" s="74">
        <v>382</v>
      </c>
      <c r="C3373" s="86"/>
      <c r="D3373" s="37"/>
      <c r="E3373" s="87"/>
      <c r="F3373" s="93">
        <v>3</v>
      </c>
      <c r="G3373" s="8">
        <v>8</v>
      </c>
      <c r="H3373" s="94">
        <f t="shared" si="37"/>
        <v>2</v>
      </c>
      <c r="I3373" s="93"/>
      <c r="J3373" s="94"/>
      <c r="K3373" s="138"/>
    </row>
    <row r="3374" spans="1:11" x14ac:dyDescent="0.2">
      <c r="A3374" s="13" t="s">
        <v>1575</v>
      </c>
      <c r="B3374" s="74">
        <v>402</v>
      </c>
      <c r="C3374" s="86"/>
      <c r="D3374" s="37"/>
      <c r="E3374" s="87"/>
      <c r="F3374" s="93">
        <v>3</v>
      </c>
      <c r="G3374" s="8">
        <v>8</v>
      </c>
      <c r="H3374" s="94">
        <f t="shared" si="37"/>
        <v>2</v>
      </c>
      <c r="I3374" s="93"/>
      <c r="J3374" s="94"/>
      <c r="K3374" s="138"/>
    </row>
    <row r="3375" spans="1:11" x14ac:dyDescent="0.2">
      <c r="A3375" s="20" t="s">
        <v>1314</v>
      </c>
      <c r="B3375" s="73">
        <v>2478</v>
      </c>
      <c r="C3375" s="85">
        <v>9</v>
      </c>
      <c r="D3375" s="32">
        <v>23</v>
      </c>
      <c r="E3375" s="84"/>
      <c r="F3375" s="91"/>
      <c r="H3375" s="94"/>
      <c r="I3375" s="91"/>
      <c r="J3375" s="84"/>
      <c r="K3375" s="111"/>
    </row>
    <row r="3376" spans="1:11" x14ac:dyDescent="0.2">
      <c r="A3376" s="13" t="s">
        <v>1576</v>
      </c>
      <c r="B3376" s="74">
        <v>1078</v>
      </c>
      <c r="C3376" s="86"/>
      <c r="D3376" s="37"/>
      <c r="E3376" s="87"/>
      <c r="F3376" s="93">
        <v>3</v>
      </c>
      <c r="G3376" s="8">
        <v>8</v>
      </c>
      <c r="H3376" s="94">
        <f t="shared" si="37"/>
        <v>2</v>
      </c>
      <c r="I3376" s="93"/>
      <c r="J3376" s="94"/>
      <c r="K3376" s="138"/>
    </row>
    <row r="3377" spans="1:11" x14ac:dyDescent="0.2">
      <c r="A3377" s="13" t="s">
        <v>1577</v>
      </c>
      <c r="B3377" s="74">
        <v>401</v>
      </c>
      <c r="C3377" s="86"/>
      <c r="D3377" s="37"/>
      <c r="E3377" s="87"/>
      <c r="F3377" s="93">
        <v>3</v>
      </c>
      <c r="G3377" s="8">
        <v>8</v>
      </c>
      <c r="H3377" s="94">
        <f t="shared" si="37"/>
        <v>2</v>
      </c>
      <c r="I3377" s="93"/>
      <c r="J3377" s="94"/>
      <c r="K3377" s="138"/>
    </row>
    <row r="3378" spans="1:11" x14ac:dyDescent="0.2">
      <c r="A3378" s="13" t="s">
        <v>1578</v>
      </c>
      <c r="B3378" s="74">
        <v>391</v>
      </c>
      <c r="C3378" s="86"/>
      <c r="D3378" s="37"/>
      <c r="E3378" s="87"/>
      <c r="F3378" s="93">
        <v>3</v>
      </c>
      <c r="G3378" s="8">
        <v>8</v>
      </c>
      <c r="H3378" s="94">
        <f t="shared" si="37"/>
        <v>2</v>
      </c>
      <c r="I3378" s="93"/>
      <c r="J3378" s="94"/>
      <c r="K3378" s="138"/>
    </row>
    <row r="3379" spans="1:11" x14ac:dyDescent="0.2">
      <c r="A3379" s="13" t="s">
        <v>1579</v>
      </c>
      <c r="B3379" s="74">
        <v>174</v>
      </c>
      <c r="C3379" s="86"/>
      <c r="D3379" s="37"/>
      <c r="E3379" s="87"/>
      <c r="F3379" s="93">
        <v>1</v>
      </c>
      <c r="G3379" s="8">
        <v>3</v>
      </c>
      <c r="H3379" s="94">
        <f t="shared" si="37"/>
        <v>1</v>
      </c>
      <c r="I3379" s="93"/>
      <c r="J3379" s="94"/>
      <c r="K3379" s="138"/>
    </row>
    <row r="3380" spans="1:11" x14ac:dyDescent="0.2">
      <c r="A3380" s="13" t="s">
        <v>1580</v>
      </c>
      <c r="B3380" s="74">
        <v>348</v>
      </c>
      <c r="C3380" s="86"/>
      <c r="D3380" s="37"/>
      <c r="E3380" s="87"/>
      <c r="F3380" s="93">
        <v>3</v>
      </c>
      <c r="G3380" s="8">
        <v>8</v>
      </c>
      <c r="H3380" s="94">
        <f t="shared" si="37"/>
        <v>2</v>
      </c>
      <c r="I3380" s="93"/>
      <c r="J3380" s="94"/>
      <c r="K3380" s="138"/>
    </row>
    <row r="3381" spans="1:11" x14ac:dyDescent="0.2">
      <c r="A3381" s="13" t="s">
        <v>1581</v>
      </c>
      <c r="B3381" s="74">
        <v>86</v>
      </c>
      <c r="C3381" s="86"/>
      <c r="D3381" s="37"/>
      <c r="E3381" s="87"/>
      <c r="F3381" s="93">
        <v>1</v>
      </c>
      <c r="G3381" s="8">
        <v>3</v>
      </c>
      <c r="H3381" s="94">
        <f t="shared" si="37"/>
        <v>1</v>
      </c>
      <c r="I3381" s="93"/>
      <c r="J3381" s="94"/>
      <c r="K3381" s="138"/>
    </row>
    <row r="3382" spans="1:11" x14ac:dyDescent="0.2">
      <c r="A3382" s="11" t="s">
        <v>1104</v>
      </c>
      <c r="B3382" s="72">
        <v>22826</v>
      </c>
      <c r="C3382" s="81"/>
      <c r="D3382" s="37"/>
      <c r="E3382" s="87"/>
      <c r="F3382" s="92"/>
      <c r="H3382" s="94"/>
      <c r="I3382" s="92"/>
      <c r="J3382" s="82"/>
      <c r="K3382" s="137"/>
    </row>
    <row r="3383" spans="1:11" x14ac:dyDescent="0.2">
      <c r="A3383" s="22" t="s">
        <v>1105</v>
      </c>
      <c r="B3383" s="73">
        <v>21900</v>
      </c>
      <c r="C3383" s="85">
        <v>29</v>
      </c>
      <c r="D3383" s="36">
        <f>SUM(D3384:D3425)</f>
        <v>76</v>
      </c>
      <c r="E3383" s="88">
        <v>4</v>
      </c>
      <c r="F3383" s="91">
        <f>SUM(F3385:F3432)</f>
        <v>84</v>
      </c>
      <c r="G3383" s="24">
        <f>SUM(G3385:G3432)</f>
        <v>231</v>
      </c>
      <c r="H3383" s="94"/>
      <c r="I3383" s="99">
        <f>(C3383+F3386+F3388+F3394+F3396+F3399+F3401+F3403+F3404+F3405+F3407+F3409+F3412+F3417+F3419+F3420+F3422+F3423+F3424+F3430+F3431+1)*0.4</f>
        <v>36.800000000000004</v>
      </c>
      <c r="J3383" s="99">
        <f>(D3383+G3386+G3388+G3394+G3396+G3399+G3401+G3403+G3404+G3405+G3407+G3409+G3412+G3417+G3419+G3420+G3422+G3423+G3424+G3430+G3431+1)*0.4</f>
        <v>96.800000000000011</v>
      </c>
      <c r="K3383" s="115">
        <f>42*0.6</f>
        <v>25.2</v>
      </c>
    </row>
    <row r="3384" spans="1:11" x14ac:dyDescent="0.2">
      <c r="A3384" s="20" t="s">
        <v>1106</v>
      </c>
      <c r="B3384" s="73">
        <v>2389</v>
      </c>
      <c r="C3384" s="85">
        <v>3</v>
      </c>
      <c r="D3384" s="32">
        <v>8</v>
      </c>
      <c r="E3384" s="84"/>
      <c r="F3384" s="91"/>
      <c r="H3384" s="94"/>
      <c r="I3384" s="91"/>
      <c r="J3384" s="84"/>
      <c r="K3384" s="111"/>
    </row>
    <row r="3385" spans="1:11" x14ac:dyDescent="0.2">
      <c r="A3385" s="13" t="s">
        <v>1582</v>
      </c>
      <c r="B3385" s="74">
        <v>78</v>
      </c>
      <c r="C3385" s="86"/>
      <c r="D3385" s="37"/>
      <c r="E3385" s="87"/>
      <c r="F3385" s="93">
        <v>1</v>
      </c>
      <c r="G3385" s="8">
        <v>3</v>
      </c>
      <c r="H3385" s="94">
        <f t="shared" si="37"/>
        <v>1</v>
      </c>
      <c r="I3385" s="93"/>
      <c r="J3385" s="94"/>
      <c r="K3385" s="138"/>
    </row>
    <row r="3386" spans="1:11" x14ac:dyDescent="0.2">
      <c r="A3386" s="13" t="s">
        <v>1583</v>
      </c>
      <c r="B3386" s="74">
        <v>461</v>
      </c>
      <c r="C3386" s="86"/>
      <c r="D3386" s="37"/>
      <c r="E3386" s="87"/>
      <c r="F3386" s="93">
        <v>3</v>
      </c>
      <c r="G3386" s="8">
        <v>8</v>
      </c>
      <c r="H3386" s="94">
        <f t="shared" si="37"/>
        <v>2</v>
      </c>
      <c r="I3386" s="93"/>
      <c r="J3386" s="94"/>
      <c r="K3386" s="138"/>
    </row>
    <row r="3387" spans="1:11" x14ac:dyDescent="0.2">
      <c r="A3387" s="13" t="s">
        <v>1584</v>
      </c>
      <c r="B3387" s="74">
        <v>172</v>
      </c>
      <c r="C3387" s="86"/>
      <c r="D3387" s="37"/>
      <c r="E3387" s="87"/>
      <c r="F3387" s="93">
        <v>1</v>
      </c>
      <c r="G3387" s="8">
        <v>3</v>
      </c>
      <c r="H3387" s="94">
        <f t="shared" si="37"/>
        <v>1</v>
      </c>
      <c r="I3387" s="93"/>
      <c r="J3387" s="94"/>
      <c r="K3387" s="138"/>
    </row>
    <row r="3388" spans="1:11" x14ac:dyDescent="0.2">
      <c r="A3388" s="13" t="s">
        <v>1585</v>
      </c>
      <c r="B3388" s="74">
        <v>407</v>
      </c>
      <c r="C3388" s="86"/>
      <c r="D3388" s="37"/>
      <c r="E3388" s="87"/>
      <c r="F3388" s="93">
        <v>3</v>
      </c>
      <c r="G3388" s="8">
        <v>8</v>
      </c>
      <c r="H3388" s="94">
        <f t="shared" si="37"/>
        <v>2</v>
      </c>
      <c r="I3388" s="93"/>
      <c r="J3388" s="94"/>
      <c r="K3388" s="138"/>
    </row>
    <row r="3389" spans="1:11" x14ac:dyDescent="0.2">
      <c r="A3389" s="13" t="s">
        <v>1586</v>
      </c>
      <c r="B3389" s="74">
        <v>113</v>
      </c>
      <c r="C3389" s="86"/>
      <c r="D3389" s="37"/>
      <c r="E3389" s="87"/>
      <c r="F3389" s="93">
        <v>1</v>
      </c>
      <c r="G3389" s="8">
        <v>3</v>
      </c>
      <c r="H3389" s="94">
        <f t="shared" si="37"/>
        <v>1</v>
      </c>
      <c r="I3389" s="93"/>
      <c r="J3389" s="94"/>
      <c r="K3389" s="138"/>
    </row>
    <row r="3390" spans="1:11" x14ac:dyDescent="0.2">
      <c r="A3390" s="13" t="s">
        <v>1587</v>
      </c>
      <c r="B3390" s="74">
        <v>50</v>
      </c>
      <c r="C3390" s="86"/>
      <c r="D3390" s="37"/>
      <c r="E3390" s="87"/>
      <c r="F3390" s="93">
        <v>1</v>
      </c>
      <c r="G3390" s="8">
        <v>3</v>
      </c>
      <c r="H3390" s="94">
        <f t="shared" si="37"/>
        <v>1</v>
      </c>
      <c r="I3390" s="93"/>
      <c r="J3390" s="94"/>
      <c r="K3390" s="138"/>
    </row>
    <row r="3391" spans="1:11" x14ac:dyDescent="0.2">
      <c r="A3391" s="13" t="s">
        <v>1588</v>
      </c>
      <c r="B3391" s="74">
        <v>121</v>
      </c>
      <c r="C3391" s="86"/>
      <c r="D3391" s="37"/>
      <c r="E3391" s="87"/>
      <c r="F3391" s="93">
        <v>1</v>
      </c>
      <c r="G3391" s="8">
        <v>3</v>
      </c>
      <c r="H3391" s="94">
        <f t="shared" si="37"/>
        <v>1</v>
      </c>
      <c r="I3391" s="93"/>
      <c r="J3391" s="94"/>
      <c r="K3391" s="138"/>
    </row>
    <row r="3392" spans="1:11" x14ac:dyDescent="0.2">
      <c r="A3392" s="13" t="s">
        <v>1589</v>
      </c>
      <c r="B3392" s="74">
        <v>10</v>
      </c>
      <c r="C3392" s="86"/>
      <c r="D3392" s="37"/>
      <c r="E3392" s="87"/>
      <c r="F3392" s="93">
        <v>1</v>
      </c>
      <c r="G3392" s="8">
        <v>3</v>
      </c>
      <c r="H3392" s="94">
        <f t="shared" si="37"/>
        <v>1</v>
      </c>
      <c r="I3392" s="93"/>
      <c r="J3392" s="94"/>
      <c r="K3392" s="138"/>
    </row>
    <row r="3393" spans="1:11" x14ac:dyDescent="0.2">
      <c r="A3393" s="13" t="s">
        <v>1590</v>
      </c>
      <c r="B3393" s="74">
        <v>195</v>
      </c>
      <c r="C3393" s="86"/>
      <c r="D3393" s="37"/>
      <c r="E3393" s="87"/>
      <c r="F3393" s="93">
        <v>1</v>
      </c>
      <c r="G3393" s="8">
        <v>3</v>
      </c>
      <c r="H3393" s="94">
        <f t="shared" si="37"/>
        <v>1</v>
      </c>
      <c r="I3393" s="93"/>
      <c r="J3393" s="94"/>
      <c r="K3393" s="138"/>
    </row>
    <row r="3394" spans="1:11" x14ac:dyDescent="0.2">
      <c r="A3394" s="13" t="s">
        <v>1591</v>
      </c>
      <c r="B3394" s="74">
        <v>330</v>
      </c>
      <c r="C3394" s="86"/>
      <c r="D3394" s="37"/>
      <c r="E3394" s="87"/>
      <c r="F3394" s="93">
        <v>3</v>
      </c>
      <c r="G3394" s="8">
        <v>8</v>
      </c>
      <c r="H3394" s="94">
        <f t="shared" si="37"/>
        <v>2</v>
      </c>
      <c r="I3394" s="93"/>
      <c r="J3394" s="94"/>
      <c r="K3394" s="138"/>
    </row>
    <row r="3395" spans="1:11" x14ac:dyDescent="0.2">
      <c r="A3395" s="13" t="s">
        <v>1592</v>
      </c>
      <c r="B3395" s="74">
        <v>53</v>
      </c>
      <c r="C3395" s="86"/>
      <c r="D3395" s="37"/>
      <c r="E3395" s="87"/>
      <c r="F3395" s="93">
        <v>1</v>
      </c>
      <c r="G3395" s="8">
        <v>3</v>
      </c>
      <c r="H3395" s="94">
        <f t="shared" si="37"/>
        <v>1</v>
      </c>
      <c r="I3395" s="93"/>
      <c r="J3395" s="94"/>
      <c r="K3395" s="138"/>
    </row>
    <row r="3396" spans="1:11" x14ac:dyDescent="0.2">
      <c r="A3396" s="13" t="s">
        <v>1593</v>
      </c>
      <c r="B3396" s="74">
        <v>346</v>
      </c>
      <c r="C3396" s="86"/>
      <c r="D3396" s="37"/>
      <c r="E3396" s="87"/>
      <c r="F3396" s="93">
        <v>3</v>
      </c>
      <c r="G3396" s="8">
        <v>8</v>
      </c>
      <c r="H3396" s="94">
        <f t="shared" si="37"/>
        <v>2</v>
      </c>
      <c r="I3396" s="93"/>
      <c r="J3396" s="94"/>
      <c r="K3396" s="138"/>
    </row>
    <row r="3397" spans="1:11" x14ac:dyDescent="0.2">
      <c r="A3397" s="13" t="s">
        <v>1594</v>
      </c>
      <c r="B3397" s="74">
        <v>53</v>
      </c>
      <c r="C3397" s="86"/>
      <c r="D3397" s="37"/>
      <c r="E3397" s="87"/>
      <c r="F3397" s="93">
        <v>1</v>
      </c>
      <c r="G3397" s="8">
        <v>3</v>
      </c>
      <c r="H3397" s="94">
        <f t="shared" si="37"/>
        <v>1</v>
      </c>
      <c r="I3397" s="93"/>
      <c r="J3397" s="94"/>
      <c r="K3397" s="138"/>
    </row>
    <row r="3398" spans="1:11" x14ac:dyDescent="0.2">
      <c r="A3398" s="20" t="s">
        <v>999</v>
      </c>
      <c r="B3398" s="73">
        <v>3832</v>
      </c>
      <c r="C3398" s="85">
        <v>5</v>
      </c>
      <c r="D3398" s="32">
        <v>13</v>
      </c>
      <c r="E3398" s="84"/>
      <c r="F3398" s="91"/>
      <c r="H3398" s="94"/>
      <c r="I3398" s="91"/>
      <c r="J3398" s="84"/>
      <c r="K3398" s="111"/>
    </row>
    <row r="3399" spans="1:11" x14ac:dyDescent="0.2">
      <c r="A3399" s="13" t="s">
        <v>1595</v>
      </c>
      <c r="B3399" s="74">
        <v>1402</v>
      </c>
      <c r="C3399" s="86"/>
      <c r="D3399" s="37"/>
      <c r="E3399" s="87"/>
      <c r="F3399" s="93">
        <v>3</v>
      </c>
      <c r="G3399" s="8">
        <v>8</v>
      </c>
      <c r="H3399" s="94">
        <f t="shared" si="37"/>
        <v>2</v>
      </c>
      <c r="I3399" s="93"/>
      <c r="J3399" s="94"/>
      <c r="K3399" s="138"/>
    </row>
    <row r="3400" spans="1:11" x14ac:dyDescent="0.2">
      <c r="A3400" s="13" t="s">
        <v>1596</v>
      </c>
      <c r="B3400" s="74">
        <v>56</v>
      </c>
      <c r="C3400" s="86"/>
      <c r="D3400" s="37"/>
      <c r="E3400" s="87"/>
      <c r="F3400" s="93">
        <v>1</v>
      </c>
      <c r="G3400" s="8">
        <v>3</v>
      </c>
      <c r="H3400" s="94">
        <f t="shared" si="37"/>
        <v>1</v>
      </c>
      <c r="I3400" s="93"/>
      <c r="J3400" s="94"/>
      <c r="K3400" s="138"/>
    </row>
    <row r="3401" spans="1:11" x14ac:dyDescent="0.2">
      <c r="A3401" s="13" t="s">
        <v>1597</v>
      </c>
      <c r="B3401" s="74">
        <v>610</v>
      </c>
      <c r="C3401" s="86"/>
      <c r="D3401" s="37"/>
      <c r="E3401" s="87"/>
      <c r="F3401" s="93">
        <v>3</v>
      </c>
      <c r="G3401" s="8">
        <v>8</v>
      </c>
      <c r="H3401" s="94">
        <f t="shared" si="37"/>
        <v>2</v>
      </c>
      <c r="I3401" s="93"/>
      <c r="J3401" s="94"/>
      <c r="K3401" s="138"/>
    </row>
    <row r="3402" spans="1:11" x14ac:dyDescent="0.2">
      <c r="A3402" s="13" t="s">
        <v>1598</v>
      </c>
      <c r="B3402" s="74">
        <v>192</v>
      </c>
      <c r="C3402" s="86"/>
      <c r="D3402" s="37"/>
      <c r="E3402" s="87"/>
      <c r="F3402" s="93">
        <v>1</v>
      </c>
      <c r="G3402" s="8">
        <v>3</v>
      </c>
      <c r="H3402" s="94">
        <f t="shared" si="37"/>
        <v>1</v>
      </c>
      <c r="I3402" s="93"/>
      <c r="J3402" s="94"/>
      <c r="K3402" s="138"/>
    </row>
    <row r="3403" spans="1:11" x14ac:dyDescent="0.2">
      <c r="A3403" s="13" t="s">
        <v>1497</v>
      </c>
      <c r="B3403" s="74">
        <v>633</v>
      </c>
      <c r="C3403" s="86"/>
      <c r="D3403" s="37"/>
      <c r="E3403" s="87"/>
      <c r="F3403" s="93">
        <v>3</v>
      </c>
      <c r="G3403" s="8">
        <v>8</v>
      </c>
      <c r="H3403" s="94">
        <f t="shared" si="37"/>
        <v>2</v>
      </c>
      <c r="I3403" s="93"/>
      <c r="J3403" s="94"/>
      <c r="K3403" s="138"/>
    </row>
    <row r="3404" spans="1:11" x14ac:dyDescent="0.2">
      <c r="A3404" s="13" t="s">
        <v>1599</v>
      </c>
      <c r="B3404" s="74">
        <v>368</v>
      </c>
      <c r="C3404" s="86"/>
      <c r="D3404" s="37"/>
      <c r="E3404" s="87"/>
      <c r="F3404" s="93">
        <v>3</v>
      </c>
      <c r="G3404" s="8">
        <v>8</v>
      </c>
      <c r="H3404" s="94">
        <f t="shared" si="37"/>
        <v>2</v>
      </c>
      <c r="I3404" s="93"/>
      <c r="J3404" s="94"/>
      <c r="K3404" s="138"/>
    </row>
    <row r="3405" spans="1:11" x14ac:dyDescent="0.2">
      <c r="A3405" s="13" t="s">
        <v>1524</v>
      </c>
      <c r="B3405" s="74">
        <v>209</v>
      </c>
      <c r="C3405" s="86"/>
      <c r="D3405" s="37"/>
      <c r="E3405" s="87"/>
      <c r="F3405" s="93">
        <v>3</v>
      </c>
      <c r="G3405" s="8">
        <v>8</v>
      </c>
      <c r="H3405" s="94">
        <f t="shared" si="37"/>
        <v>2</v>
      </c>
      <c r="I3405" s="93"/>
      <c r="J3405" s="94"/>
      <c r="K3405" s="138"/>
    </row>
    <row r="3406" spans="1:11" x14ac:dyDescent="0.2">
      <c r="A3406" s="13" t="s">
        <v>1600</v>
      </c>
      <c r="B3406" s="74">
        <v>143</v>
      </c>
      <c r="C3406" s="86"/>
      <c r="D3406" s="37"/>
      <c r="E3406" s="87"/>
      <c r="F3406" s="93">
        <v>1</v>
      </c>
      <c r="G3406" s="8">
        <v>3</v>
      </c>
      <c r="H3406" s="94">
        <f t="shared" si="37"/>
        <v>1</v>
      </c>
      <c r="I3406" s="93"/>
      <c r="J3406" s="94"/>
      <c r="K3406" s="138"/>
    </row>
    <row r="3407" spans="1:11" x14ac:dyDescent="0.2">
      <c r="A3407" s="13" t="s">
        <v>1601</v>
      </c>
      <c r="B3407" s="74">
        <v>219</v>
      </c>
      <c r="C3407" s="86"/>
      <c r="D3407" s="37"/>
      <c r="E3407" s="87"/>
      <c r="F3407" s="93">
        <v>3</v>
      </c>
      <c r="G3407" s="8">
        <v>8</v>
      </c>
      <c r="H3407" s="94">
        <f t="shared" si="37"/>
        <v>2</v>
      </c>
      <c r="I3407" s="93"/>
      <c r="J3407" s="94"/>
      <c r="K3407" s="138"/>
    </row>
    <row r="3408" spans="1:11" x14ac:dyDescent="0.2">
      <c r="A3408" s="20" t="s">
        <v>95</v>
      </c>
      <c r="B3408" s="73">
        <v>342</v>
      </c>
      <c r="C3408" s="85">
        <v>1</v>
      </c>
      <c r="D3408" s="32">
        <v>3</v>
      </c>
      <c r="E3408" s="84"/>
      <c r="F3408" s="91"/>
      <c r="H3408" s="94"/>
      <c r="I3408" s="91"/>
      <c r="J3408" s="84"/>
      <c r="K3408" s="111"/>
    </row>
    <row r="3409" spans="1:11" ht="31.5" x14ac:dyDescent="0.2">
      <c r="A3409" s="13" t="s">
        <v>1602</v>
      </c>
      <c r="B3409" s="74">
        <v>342</v>
      </c>
      <c r="C3409" s="86"/>
      <c r="D3409" s="37"/>
      <c r="E3409" s="87"/>
      <c r="F3409" s="93">
        <v>3</v>
      </c>
      <c r="G3409" s="8">
        <v>8</v>
      </c>
      <c r="H3409" s="94">
        <f t="shared" si="37"/>
        <v>2</v>
      </c>
      <c r="I3409" s="93"/>
      <c r="J3409" s="94"/>
      <c r="K3409" s="138"/>
    </row>
    <row r="3410" spans="1:11" x14ac:dyDescent="0.2">
      <c r="A3410" s="20" t="s">
        <v>198</v>
      </c>
      <c r="B3410" s="73">
        <v>663</v>
      </c>
      <c r="C3410" s="85">
        <v>1</v>
      </c>
      <c r="D3410" s="32">
        <v>3</v>
      </c>
      <c r="E3410" s="84"/>
      <c r="F3410" s="91"/>
      <c r="H3410" s="94"/>
      <c r="I3410" s="91"/>
      <c r="J3410" s="84"/>
      <c r="K3410" s="111"/>
    </row>
    <row r="3411" spans="1:11" x14ac:dyDescent="0.2">
      <c r="A3411" s="13" t="s">
        <v>1603</v>
      </c>
      <c r="B3411" s="74">
        <v>101</v>
      </c>
      <c r="C3411" s="86"/>
      <c r="D3411" s="37"/>
      <c r="E3411" s="87"/>
      <c r="F3411" s="93">
        <v>1</v>
      </c>
      <c r="G3411" s="8">
        <v>3</v>
      </c>
      <c r="H3411" s="94">
        <f t="shared" si="37"/>
        <v>1</v>
      </c>
      <c r="I3411" s="93"/>
      <c r="J3411" s="94"/>
      <c r="K3411" s="138"/>
    </row>
    <row r="3412" spans="1:11" x14ac:dyDescent="0.2">
      <c r="A3412" s="13" t="s">
        <v>1565</v>
      </c>
      <c r="B3412" s="74">
        <v>429</v>
      </c>
      <c r="C3412" s="86"/>
      <c r="D3412" s="37"/>
      <c r="E3412" s="87"/>
      <c r="F3412" s="93">
        <v>3</v>
      </c>
      <c r="G3412" s="8">
        <v>8</v>
      </c>
      <c r="H3412" s="94">
        <f t="shared" si="37"/>
        <v>2</v>
      </c>
      <c r="I3412" s="93"/>
      <c r="J3412" s="94"/>
      <c r="K3412" s="138"/>
    </row>
    <row r="3413" spans="1:11" x14ac:dyDescent="0.2">
      <c r="A3413" s="13" t="s">
        <v>1604</v>
      </c>
      <c r="B3413" s="74">
        <v>133</v>
      </c>
      <c r="C3413" s="86"/>
      <c r="D3413" s="37"/>
      <c r="E3413" s="87"/>
      <c r="F3413" s="93">
        <v>1</v>
      </c>
      <c r="G3413" s="8">
        <v>3</v>
      </c>
      <c r="H3413" s="94">
        <f t="shared" si="37"/>
        <v>1</v>
      </c>
      <c r="I3413" s="93"/>
      <c r="J3413" s="94"/>
      <c r="K3413" s="138"/>
    </row>
    <row r="3414" spans="1:11" x14ac:dyDescent="0.2">
      <c r="A3414" s="20" t="s">
        <v>245</v>
      </c>
      <c r="B3414" s="73">
        <v>40</v>
      </c>
      <c r="C3414" s="85">
        <v>1</v>
      </c>
      <c r="D3414" s="32">
        <v>3</v>
      </c>
      <c r="E3414" s="84"/>
      <c r="F3414" s="91"/>
      <c r="H3414" s="94"/>
      <c r="I3414" s="91"/>
      <c r="J3414" s="84"/>
      <c r="K3414" s="111"/>
    </row>
    <row r="3415" spans="1:11" x14ac:dyDescent="0.2">
      <c r="A3415" s="13" t="s">
        <v>1605</v>
      </c>
      <c r="B3415" s="74">
        <v>40</v>
      </c>
      <c r="C3415" s="86"/>
      <c r="D3415" s="37"/>
      <c r="E3415" s="87"/>
      <c r="F3415" s="93">
        <v>1</v>
      </c>
      <c r="G3415" s="8">
        <v>3</v>
      </c>
      <c r="H3415" s="94">
        <f t="shared" si="37"/>
        <v>1</v>
      </c>
      <c r="I3415" s="93"/>
      <c r="J3415" s="94"/>
      <c r="K3415" s="138"/>
    </row>
    <row r="3416" spans="1:11" x14ac:dyDescent="0.2">
      <c r="A3416" s="20" t="s">
        <v>808</v>
      </c>
      <c r="B3416" s="73">
        <v>13540</v>
      </c>
      <c r="C3416" s="85">
        <v>17</v>
      </c>
      <c r="D3416" s="32">
        <v>43</v>
      </c>
      <c r="E3416" s="84"/>
      <c r="F3416" s="91"/>
      <c r="H3416" s="94"/>
      <c r="I3416" s="91"/>
      <c r="J3416" s="84"/>
      <c r="K3416" s="111"/>
    </row>
    <row r="3417" spans="1:11" x14ac:dyDescent="0.2">
      <c r="A3417" s="13" t="s">
        <v>1606</v>
      </c>
      <c r="B3417" s="74">
        <v>9253</v>
      </c>
      <c r="C3417" s="86"/>
      <c r="D3417" s="37"/>
      <c r="E3417" s="87"/>
      <c r="F3417" s="93">
        <v>5</v>
      </c>
      <c r="G3417" s="8">
        <v>13</v>
      </c>
      <c r="H3417" s="94">
        <f t="shared" si="37"/>
        <v>2</v>
      </c>
      <c r="I3417" s="93"/>
      <c r="J3417" s="94"/>
      <c r="K3417" s="138"/>
    </row>
    <row r="3418" spans="1:11" x14ac:dyDescent="0.2">
      <c r="A3418" s="13" t="s">
        <v>1607</v>
      </c>
      <c r="B3418" s="74">
        <v>63</v>
      </c>
      <c r="C3418" s="86"/>
      <c r="D3418" s="37"/>
      <c r="E3418" s="87"/>
      <c r="F3418" s="93">
        <v>1</v>
      </c>
      <c r="G3418" s="8">
        <v>3</v>
      </c>
      <c r="H3418" s="94">
        <f t="shared" si="37"/>
        <v>1</v>
      </c>
      <c r="I3418" s="93"/>
      <c r="J3418" s="94"/>
      <c r="K3418" s="138"/>
    </row>
    <row r="3419" spans="1:11" x14ac:dyDescent="0.2">
      <c r="A3419" s="13" t="s">
        <v>1608</v>
      </c>
      <c r="B3419" s="74">
        <v>750</v>
      </c>
      <c r="C3419" s="86"/>
      <c r="D3419" s="37"/>
      <c r="E3419" s="87"/>
      <c r="F3419" s="93">
        <v>3</v>
      </c>
      <c r="G3419" s="8">
        <v>8</v>
      </c>
      <c r="H3419" s="94">
        <f t="shared" si="37"/>
        <v>2</v>
      </c>
      <c r="I3419" s="93"/>
      <c r="J3419" s="94"/>
      <c r="K3419" s="138"/>
    </row>
    <row r="3420" spans="1:11" x14ac:dyDescent="0.2">
      <c r="A3420" s="13" t="s">
        <v>1609</v>
      </c>
      <c r="B3420" s="74">
        <v>969</v>
      </c>
      <c r="C3420" s="86"/>
      <c r="D3420" s="37"/>
      <c r="E3420" s="87"/>
      <c r="F3420" s="93">
        <v>3</v>
      </c>
      <c r="G3420" s="8">
        <v>8</v>
      </c>
      <c r="H3420" s="94">
        <f t="shared" si="37"/>
        <v>2</v>
      </c>
      <c r="I3420" s="93"/>
      <c r="J3420" s="94"/>
      <c r="K3420" s="138"/>
    </row>
    <row r="3421" spans="1:11" x14ac:dyDescent="0.2">
      <c r="A3421" s="13" t="s">
        <v>1610</v>
      </c>
      <c r="B3421" s="74">
        <v>174</v>
      </c>
      <c r="C3421" s="86"/>
      <c r="D3421" s="37"/>
      <c r="E3421" s="87"/>
      <c r="F3421" s="93">
        <v>1</v>
      </c>
      <c r="G3421" s="8">
        <v>3</v>
      </c>
      <c r="H3421" s="94">
        <f t="shared" si="37"/>
        <v>1</v>
      </c>
      <c r="I3421" s="93"/>
      <c r="J3421" s="94"/>
      <c r="K3421" s="138"/>
    </row>
    <row r="3422" spans="1:11" x14ac:dyDescent="0.2">
      <c r="A3422" s="13" t="s">
        <v>1611</v>
      </c>
      <c r="B3422" s="74">
        <v>514</v>
      </c>
      <c r="C3422" s="86"/>
      <c r="D3422" s="37"/>
      <c r="E3422" s="87"/>
      <c r="F3422" s="93">
        <v>3</v>
      </c>
      <c r="G3422" s="8">
        <v>8</v>
      </c>
      <c r="H3422" s="94">
        <f t="shared" si="37"/>
        <v>2</v>
      </c>
      <c r="I3422" s="93"/>
      <c r="J3422" s="94"/>
      <c r="K3422" s="138"/>
    </row>
    <row r="3423" spans="1:11" x14ac:dyDescent="0.2">
      <c r="A3423" s="13" t="s">
        <v>1612</v>
      </c>
      <c r="B3423" s="74">
        <v>1234</v>
      </c>
      <c r="C3423" s="86"/>
      <c r="D3423" s="37"/>
      <c r="E3423" s="87"/>
      <c r="F3423" s="93">
        <v>3</v>
      </c>
      <c r="G3423" s="8">
        <v>8</v>
      </c>
      <c r="H3423" s="94">
        <f t="shared" si="37"/>
        <v>2</v>
      </c>
      <c r="I3423" s="93"/>
      <c r="J3423" s="94"/>
      <c r="K3423" s="138"/>
    </row>
    <row r="3424" spans="1:11" x14ac:dyDescent="0.2">
      <c r="A3424" s="13" t="s">
        <v>1613</v>
      </c>
      <c r="B3424" s="74">
        <v>583</v>
      </c>
      <c r="C3424" s="86"/>
      <c r="D3424" s="37"/>
      <c r="E3424" s="87"/>
      <c r="F3424" s="93">
        <v>3</v>
      </c>
      <c r="G3424" s="8">
        <v>8</v>
      </c>
      <c r="H3424" s="94">
        <f t="shared" si="37"/>
        <v>2</v>
      </c>
      <c r="I3424" s="93"/>
      <c r="J3424" s="94"/>
      <c r="K3424" s="138"/>
    </row>
    <row r="3425" spans="1:11" x14ac:dyDescent="0.2">
      <c r="A3425" s="20" t="s">
        <v>313</v>
      </c>
      <c r="B3425" s="73">
        <v>1094</v>
      </c>
      <c r="C3425" s="85">
        <v>1</v>
      </c>
      <c r="D3425" s="32">
        <v>3</v>
      </c>
      <c r="E3425" s="84"/>
      <c r="F3425" s="91"/>
      <c r="H3425" s="94"/>
      <c r="I3425" s="91"/>
      <c r="J3425" s="84"/>
      <c r="K3425" s="111"/>
    </row>
    <row r="3426" spans="1:11" x14ac:dyDescent="0.2">
      <c r="A3426" s="13" t="s">
        <v>1614</v>
      </c>
      <c r="B3426" s="74">
        <v>79</v>
      </c>
      <c r="C3426" s="86"/>
      <c r="D3426" s="37"/>
      <c r="E3426" s="87"/>
      <c r="F3426" s="93">
        <v>1</v>
      </c>
      <c r="G3426" s="8">
        <v>3</v>
      </c>
      <c r="H3426" s="94">
        <f t="shared" si="37"/>
        <v>1</v>
      </c>
      <c r="I3426" s="93"/>
      <c r="J3426" s="94"/>
      <c r="K3426" s="138"/>
    </row>
    <row r="3427" spans="1:11" x14ac:dyDescent="0.2">
      <c r="A3427" s="13" t="s">
        <v>1615</v>
      </c>
      <c r="B3427" s="74">
        <v>54</v>
      </c>
      <c r="C3427" s="86"/>
      <c r="D3427" s="37"/>
      <c r="E3427" s="87"/>
      <c r="F3427" s="93">
        <v>1</v>
      </c>
      <c r="G3427" s="8">
        <v>3</v>
      </c>
      <c r="H3427" s="94">
        <f t="shared" si="37"/>
        <v>1</v>
      </c>
      <c r="I3427" s="93"/>
      <c r="J3427" s="94"/>
      <c r="K3427" s="138"/>
    </row>
    <row r="3428" spans="1:11" x14ac:dyDescent="0.2">
      <c r="A3428" s="13" t="s">
        <v>1616</v>
      </c>
      <c r="B3428" s="74">
        <v>165</v>
      </c>
      <c r="C3428" s="86"/>
      <c r="D3428" s="37"/>
      <c r="E3428" s="87"/>
      <c r="F3428" s="93">
        <v>1</v>
      </c>
      <c r="G3428" s="8">
        <v>3</v>
      </c>
      <c r="H3428" s="94">
        <f t="shared" si="37"/>
        <v>1</v>
      </c>
      <c r="I3428" s="93"/>
      <c r="J3428" s="94"/>
      <c r="K3428" s="138"/>
    </row>
    <row r="3429" spans="1:11" x14ac:dyDescent="0.2">
      <c r="A3429" s="13" t="s">
        <v>1617</v>
      </c>
      <c r="B3429" s="74">
        <v>130</v>
      </c>
      <c r="C3429" s="86"/>
      <c r="D3429" s="37"/>
      <c r="E3429" s="87"/>
      <c r="F3429" s="93">
        <v>1</v>
      </c>
      <c r="G3429" s="8">
        <v>3</v>
      </c>
      <c r="H3429" s="94">
        <f t="shared" si="37"/>
        <v>1</v>
      </c>
      <c r="I3429" s="93"/>
      <c r="J3429" s="94"/>
      <c r="K3429" s="138"/>
    </row>
    <row r="3430" spans="1:11" x14ac:dyDescent="0.2">
      <c r="A3430" s="13" t="s">
        <v>1618</v>
      </c>
      <c r="B3430" s="74">
        <v>332</v>
      </c>
      <c r="C3430" s="86"/>
      <c r="D3430" s="37"/>
      <c r="E3430" s="87"/>
      <c r="F3430" s="93">
        <v>3</v>
      </c>
      <c r="G3430" s="8">
        <v>8</v>
      </c>
      <c r="H3430" s="94">
        <f t="shared" ref="H3430:H3437" si="38">IF(F3430=1,1,2)</f>
        <v>2</v>
      </c>
      <c r="I3430" s="93"/>
      <c r="J3430" s="94"/>
      <c r="K3430" s="138"/>
    </row>
    <row r="3431" spans="1:11" x14ac:dyDescent="0.2">
      <c r="A3431" s="13" t="s">
        <v>1619</v>
      </c>
      <c r="B3431" s="74">
        <v>210</v>
      </c>
      <c r="C3431" s="86"/>
      <c r="D3431" s="37"/>
      <c r="E3431" s="87"/>
      <c r="F3431" s="93">
        <v>3</v>
      </c>
      <c r="G3431" s="8">
        <v>8</v>
      </c>
      <c r="H3431" s="94">
        <f t="shared" si="38"/>
        <v>2</v>
      </c>
      <c r="I3431" s="93"/>
      <c r="J3431" s="94"/>
      <c r="K3431" s="138"/>
    </row>
    <row r="3432" spans="1:11" x14ac:dyDescent="0.2">
      <c r="A3432" s="13" t="s">
        <v>1620</v>
      </c>
      <c r="B3432" s="74">
        <v>124</v>
      </c>
      <c r="C3432" s="86"/>
      <c r="D3432" s="37"/>
      <c r="E3432" s="87"/>
      <c r="F3432" s="93">
        <v>1</v>
      </c>
      <c r="G3432" s="8">
        <v>3</v>
      </c>
      <c r="H3432" s="94">
        <f t="shared" si="38"/>
        <v>1</v>
      </c>
      <c r="I3432" s="93"/>
      <c r="J3432" s="94"/>
      <c r="K3432" s="138"/>
    </row>
    <row r="3433" spans="1:11" x14ac:dyDescent="0.2">
      <c r="A3433" s="22" t="s">
        <v>731</v>
      </c>
      <c r="B3433" s="73">
        <v>926</v>
      </c>
      <c r="C3433" s="85">
        <v>13</v>
      </c>
      <c r="D3433" s="32">
        <v>33</v>
      </c>
      <c r="E3433" s="84">
        <v>3</v>
      </c>
      <c r="F3433" s="91">
        <f>SUM(F3435:F3437)</f>
        <v>7</v>
      </c>
      <c r="G3433" s="24">
        <f>SUM(G3435:G3437)</f>
        <v>19</v>
      </c>
      <c r="H3433" s="94"/>
      <c r="I3433" s="99">
        <f>(C3433+F3436+F3437+1)*0.4</f>
        <v>8</v>
      </c>
      <c r="J3433" s="99">
        <f>(D3433+G3436+G3437+1)*0.4</f>
        <v>20</v>
      </c>
      <c r="K3433" s="115">
        <f>3*0.6</f>
        <v>1.7999999999999998</v>
      </c>
    </row>
    <row r="3434" spans="1:11" x14ac:dyDescent="0.2">
      <c r="A3434" s="20" t="s">
        <v>6153</v>
      </c>
      <c r="B3434" s="73">
        <v>926</v>
      </c>
      <c r="C3434" s="85">
        <v>13</v>
      </c>
      <c r="D3434" s="37"/>
      <c r="E3434" s="87"/>
      <c r="F3434" s="91"/>
      <c r="H3434" s="94"/>
      <c r="I3434" s="91"/>
      <c r="J3434" s="84"/>
      <c r="K3434" s="111"/>
    </row>
    <row r="3435" spans="1:11" x14ac:dyDescent="0.2">
      <c r="A3435" s="13" t="s">
        <v>1621</v>
      </c>
      <c r="B3435" s="74">
        <v>177</v>
      </c>
      <c r="C3435" s="86"/>
      <c r="D3435" s="37"/>
      <c r="E3435" s="87"/>
      <c r="F3435" s="93">
        <v>1</v>
      </c>
      <c r="G3435" s="8">
        <v>3</v>
      </c>
      <c r="H3435" s="94">
        <f t="shared" si="38"/>
        <v>1</v>
      </c>
      <c r="I3435" s="93"/>
      <c r="J3435" s="94"/>
      <c r="K3435" s="138"/>
    </row>
    <row r="3436" spans="1:11" x14ac:dyDescent="0.2">
      <c r="A3436" s="13" t="s">
        <v>1622</v>
      </c>
      <c r="B3436" s="74">
        <v>388</v>
      </c>
      <c r="C3436" s="86"/>
      <c r="D3436" s="37"/>
      <c r="E3436" s="87"/>
      <c r="F3436" s="93">
        <v>3</v>
      </c>
      <c r="G3436" s="8">
        <v>8</v>
      </c>
      <c r="H3436" s="94">
        <f t="shared" si="38"/>
        <v>2</v>
      </c>
      <c r="I3436" s="93"/>
      <c r="J3436" s="94"/>
      <c r="K3436" s="138"/>
    </row>
    <row r="3437" spans="1:11" ht="16.5" thickBot="1" x14ac:dyDescent="0.25">
      <c r="A3437" s="15" t="s">
        <v>1623</v>
      </c>
      <c r="B3437" s="76">
        <v>361</v>
      </c>
      <c r="C3437" s="122"/>
      <c r="D3437" s="38"/>
      <c r="E3437" s="123"/>
      <c r="F3437" s="124">
        <v>3</v>
      </c>
      <c r="G3437" s="125">
        <v>8</v>
      </c>
      <c r="H3437" s="126">
        <f t="shared" si="38"/>
        <v>2</v>
      </c>
      <c r="I3437" s="124"/>
      <c r="J3437" s="126"/>
      <c r="K3437" s="140"/>
    </row>
    <row r="3438" spans="1:11" ht="16.5" thickTop="1" x14ac:dyDescent="0.2">
      <c r="A3438" s="9" t="s">
        <v>445</v>
      </c>
      <c r="B3438" s="192">
        <v>648220</v>
      </c>
      <c r="C3438" s="79"/>
      <c r="D3438" s="40"/>
      <c r="E3438" s="80"/>
      <c r="F3438" s="91"/>
      <c r="G3438" s="24"/>
      <c r="H3438" s="84"/>
      <c r="I3438" s="91"/>
      <c r="J3438" s="84"/>
      <c r="K3438" s="111"/>
    </row>
    <row r="3439" spans="1:11" ht="31.5" x14ac:dyDescent="0.2">
      <c r="A3439" s="11" t="s">
        <v>277</v>
      </c>
      <c r="B3439" s="72">
        <v>192345</v>
      </c>
      <c r="C3439" s="81"/>
      <c r="D3439" s="35"/>
      <c r="E3439" s="82"/>
      <c r="F3439" s="92"/>
      <c r="G3439" s="18"/>
      <c r="H3439" s="82"/>
      <c r="I3439" s="92"/>
      <c r="J3439" s="82"/>
      <c r="K3439" s="137"/>
    </row>
    <row r="3440" spans="1:11" x14ac:dyDescent="0.2">
      <c r="A3440" s="46" t="s">
        <v>1178</v>
      </c>
      <c r="B3440" s="73">
        <v>89691</v>
      </c>
      <c r="C3440" s="85">
        <v>39</v>
      </c>
      <c r="D3440" s="32">
        <f>SUM(D3441:D3510)</f>
        <v>101</v>
      </c>
      <c r="E3440" s="84">
        <v>4</v>
      </c>
      <c r="F3440" s="91">
        <f>SUM(F3442:F3518)</f>
        <v>171</v>
      </c>
      <c r="G3440" s="24">
        <f>SUM(G3442:G3518)</f>
        <v>462</v>
      </c>
      <c r="H3440" s="84"/>
      <c r="I3440" s="99">
        <f>(C3440+F3440+1-F3448-F3452-F3464-F3467-F3469-F3474-F3475-F3482-F3483-F3484-F3485-F3489-F3490-F3491-F3492-F3494-F3497-F3498-F3500-F3501-F3502-F3503-F3504-F3506-F3507-F3508-F3509-F3515)*0.4</f>
        <v>73.2</v>
      </c>
      <c r="J3440" s="99">
        <f>(D3440+G3440+1-G3448-G3452-G3464-G3467-G3469-G3474-G3475-G3482-G3483-G3484-G3485-G3489-G3490-G3491-G3492-G3494-G3497-G3498-G3500-G3501-G3502-G3503-G3504-G3506-G3507-G3508-G3509-G3515)*0.4</f>
        <v>192</v>
      </c>
      <c r="K3440" s="115">
        <f>68*0.6</f>
        <v>40.799999999999997</v>
      </c>
    </row>
    <row r="3441" spans="1:11" x14ac:dyDescent="0.2">
      <c r="A3441" s="20" t="s">
        <v>1179</v>
      </c>
      <c r="B3441" s="73">
        <v>1661</v>
      </c>
      <c r="C3441" s="85">
        <v>1</v>
      </c>
      <c r="D3441" s="32">
        <v>3</v>
      </c>
      <c r="E3441" s="84"/>
      <c r="F3441" s="91"/>
      <c r="G3441" s="24"/>
      <c r="H3441" s="84"/>
      <c r="I3441" s="91"/>
      <c r="J3441" s="84"/>
      <c r="K3441" s="111"/>
    </row>
    <row r="3442" spans="1:11" x14ac:dyDescent="0.2">
      <c r="A3442" s="13" t="s">
        <v>3679</v>
      </c>
      <c r="B3442" s="74">
        <v>1099</v>
      </c>
      <c r="C3442" s="86"/>
      <c r="D3442" s="37"/>
      <c r="E3442" s="87"/>
      <c r="F3442" s="93">
        <v>3</v>
      </c>
      <c r="G3442" s="8">
        <v>8</v>
      </c>
      <c r="H3442" s="94">
        <f>IF(F3442=1,1,2)</f>
        <v>2</v>
      </c>
      <c r="I3442" s="93"/>
      <c r="J3442" s="94"/>
      <c r="K3442" s="138"/>
    </row>
    <row r="3443" spans="1:11" x14ac:dyDescent="0.2">
      <c r="A3443" s="13" t="s">
        <v>3680</v>
      </c>
      <c r="B3443" s="74">
        <v>295</v>
      </c>
      <c r="C3443" s="85"/>
      <c r="D3443" s="37"/>
      <c r="E3443" s="87"/>
      <c r="F3443" s="93">
        <v>3</v>
      </c>
      <c r="G3443" s="8">
        <v>8</v>
      </c>
      <c r="H3443" s="94">
        <f t="shared" ref="H3443:H3506" si="39">IF(F3443=1,1,2)</f>
        <v>2</v>
      </c>
      <c r="I3443" s="91"/>
      <c r="J3443" s="84"/>
      <c r="K3443" s="111"/>
    </row>
    <row r="3444" spans="1:11" x14ac:dyDescent="0.2">
      <c r="A3444" s="13" t="s">
        <v>3681</v>
      </c>
      <c r="B3444" s="74">
        <v>267</v>
      </c>
      <c r="C3444" s="86"/>
      <c r="D3444" s="37"/>
      <c r="E3444" s="87"/>
      <c r="F3444" s="93">
        <v>3</v>
      </c>
      <c r="G3444" s="8">
        <v>8</v>
      </c>
      <c r="H3444" s="94">
        <f t="shared" si="39"/>
        <v>2</v>
      </c>
      <c r="I3444" s="93"/>
      <c r="J3444" s="94"/>
      <c r="K3444" s="138"/>
    </row>
    <row r="3445" spans="1:11" x14ac:dyDescent="0.2">
      <c r="A3445" s="20" t="s">
        <v>711</v>
      </c>
      <c r="B3445" s="73">
        <v>60609</v>
      </c>
      <c r="C3445" s="85">
        <v>25</v>
      </c>
      <c r="D3445" s="32">
        <v>63</v>
      </c>
      <c r="E3445" s="84"/>
      <c r="F3445" s="93"/>
      <c r="H3445" s="94"/>
      <c r="I3445" s="91"/>
      <c r="J3445" s="84"/>
      <c r="K3445" s="111"/>
    </row>
    <row r="3446" spans="1:11" x14ac:dyDescent="0.2">
      <c r="A3446" s="13" t="s">
        <v>3682</v>
      </c>
      <c r="B3446" s="74">
        <v>6194</v>
      </c>
      <c r="C3446" s="86"/>
      <c r="D3446" s="37"/>
      <c r="E3446" s="87"/>
      <c r="F3446" s="93">
        <v>5</v>
      </c>
      <c r="G3446" s="8">
        <v>13</v>
      </c>
      <c r="H3446" s="94">
        <f t="shared" si="39"/>
        <v>2</v>
      </c>
      <c r="I3446" s="93"/>
      <c r="J3446" s="94"/>
      <c r="K3446" s="138"/>
    </row>
    <row r="3447" spans="1:11" x14ac:dyDescent="0.2">
      <c r="A3447" s="13" t="s">
        <v>3683</v>
      </c>
      <c r="B3447" s="74">
        <v>50690</v>
      </c>
      <c r="C3447" s="86"/>
      <c r="D3447" s="37"/>
      <c r="E3447" s="87"/>
      <c r="F3447" s="93">
        <v>15</v>
      </c>
      <c r="G3447" s="8">
        <v>38</v>
      </c>
      <c r="H3447" s="94">
        <f t="shared" si="39"/>
        <v>2</v>
      </c>
      <c r="I3447" s="93"/>
      <c r="J3447" s="94"/>
      <c r="K3447" s="138"/>
    </row>
    <row r="3448" spans="1:11" x14ac:dyDescent="0.2">
      <c r="A3448" s="13" t="s">
        <v>3684</v>
      </c>
      <c r="B3448" s="74">
        <v>97</v>
      </c>
      <c r="C3448" s="86"/>
      <c r="D3448" s="37"/>
      <c r="E3448" s="87"/>
      <c r="F3448" s="93">
        <v>1</v>
      </c>
      <c r="G3448" s="8">
        <v>3</v>
      </c>
      <c r="H3448" s="94">
        <f t="shared" si="39"/>
        <v>1</v>
      </c>
      <c r="I3448" s="93"/>
      <c r="J3448" s="94"/>
      <c r="K3448" s="138"/>
    </row>
    <row r="3449" spans="1:11" x14ac:dyDescent="0.2">
      <c r="A3449" s="13" t="s">
        <v>3685</v>
      </c>
      <c r="B3449" s="74">
        <v>1476</v>
      </c>
      <c r="C3449" s="86"/>
      <c r="D3449" s="37"/>
      <c r="E3449" s="87"/>
      <c r="F3449" s="93">
        <v>3</v>
      </c>
      <c r="G3449" s="8">
        <v>8</v>
      </c>
      <c r="H3449" s="94">
        <f t="shared" si="39"/>
        <v>2</v>
      </c>
      <c r="I3449" s="93"/>
      <c r="J3449" s="94"/>
      <c r="K3449" s="138"/>
    </row>
    <row r="3450" spans="1:11" x14ac:dyDescent="0.2">
      <c r="A3450" s="13" t="s">
        <v>2296</v>
      </c>
      <c r="B3450" s="74">
        <v>1186</v>
      </c>
      <c r="C3450" s="86"/>
      <c r="D3450" s="37"/>
      <c r="E3450" s="87"/>
      <c r="F3450" s="93">
        <v>3</v>
      </c>
      <c r="G3450" s="8">
        <v>8</v>
      </c>
      <c r="H3450" s="94">
        <f t="shared" si="39"/>
        <v>2</v>
      </c>
      <c r="I3450" s="93"/>
      <c r="J3450" s="94"/>
      <c r="K3450" s="138"/>
    </row>
    <row r="3451" spans="1:11" x14ac:dyDescent="0.2">
      <c r="A3451" s="13" t="s">
        <v>3686</v>
      </c>
      <c r="B3451" s="74">
        <v>796</v>
      </c>
      <c r="C3451" s="86"/>
      <c r="D3451" s="37"/>
      <c r="E3451" s="87"/>
      <c r="F3451" s="93">
        <v>3</v>
      </c>
      <c r="G3451" s="8">
        <v>8</v>
      </c>
      <c r="H3451" s="94">
        <f t="shared" si="39"/>
        <v>2</v>
      </c>
      <c r="I3451" s="93"/>
      <c r="J3451" s="94"/>
      <c r="K3451" s="138"/>
    </row>
    <row r="3452" spans="1:11" x14ac:dyDescent="0.2">
      <c r="A3452" s="13" t="s">
        <v>3687</v>
      </c>
      <c r="B3452" s="74">
        <v>170</v>
      </c>
      <c r="C3452" s="86"/>
      <c r="D3452" s="37"/>
      <c r="E3452" s="87"/>
      <c r="F3452" s="93">
        <v>1</v>
      </c>
      <c r="G3452" s="8">
        <v>3</v>
      </c>
      <c r="H3452" s="94">
        <f t="shared" si="39"/>
        <v>1</v>
      </c>
      <c r="I3452" s="93"/>
      <c r="J3452" s="94"/>
      <c r="K3452" s="138"/>
    </row>
    <row r="3453" spans="1:11" x14ac:dyDescent="0.2">
      <c r="A3453" s="20" t="s">
        <v>633</v>
      </c>
      <c r="B3453" s="73">
        <v>4197</v>
      </c>
      <c r="C3453" s="85">
        <v>2</v>
      </c>
      <c r="D3453" s="32">
        <v>5</v>
      </c>
      <c r="E3453" s="84"/>
      <c r="F3453" s="93"/>
      <c r="H3453" s="94"/>
      <c r="I3453" s="91"/>
      <c r="J3453" s="84"/>
      <c r="K3453" s="111"/>
    </row>
    <row r="3454" spans="1:11" x14ac:dyDescent="0.2">
      <c r="A3454" s="13" t="s">
        <v>3688</v>
      </c>
      <c r="B3454" s="74">
        <v>222</v>
      </c>
      <c r="C3454" s="86"/>
      <c r="D3454" s="37"/>
      <c r="E3454" s="87"/>
      <c r="F3454" s="93">
        <v>3</v>
      </c>
      <c r="G3454" s="8">
        <v>8</v>
      </c>
      <c r="H3454" s="94">
        <f t="shared" si="39"/>
        <v>2</v>
      </c>
      <c r="I3454" s="93"/>
      <c r="J3454" s="94"/>
      <c r="K3454" s="138"/>
    </row>
    <row r="3455" spans="1:11" x14ac:dyDescent="0.2">
      <c r="A3455" s="13" t="s">
        <v>3689</v>
      </c>
      <c r="B3455" s="74">
        <v>667</v>
      </c>
      <c r="C3455" s="86"/>
      <c r="D3455" s="37"/>
      <c r="E3455" s="87"/>
      <c r="F3455" s="93">
        <v>3</v>
      </c>
      <c r="G3455" s="8">
        <v>8</v>
      </c>
      <c r="H3455" s="94">
        <f t="shared" si="39"/>
        <v>2</v>
      </c>
      <c r="I3455" s="93"/>
      <c r="J3455" s="94"/>
      <c r="K3455" s="138"/>
    </row>
    <row r="3456" spans="1:11" x14ac:dyDescent="0.2">
      <c r="A3456" s="13" t="s">
        <v>3690</v>
      </c>
      <c r="B3456" s="74">
        <v>787</v>
      </c>
      <c r="C3456" s="86"/>
      <c r="D3456" s="37"/>
      <c r="E3456" s="87"/>
      <c r="F3456" s="93">
        <v>3</v>
      </c>
      <c r="G3456" s="8">
        <v>8</v>
      </c>
      <c r="H3456" s="94">
        <f t="shared" si="39"/>
        <v>2</v>
      </c>
      <c r="I3456" s="93"/>
      <c r="J3456" s="94"/>
      <c r="K3456" s="138"/>
    </row>
    <row r="3457" spans="1:11" x14ac:dyDescent="0.2">
      <c r="A3457" s="13" t="s">
        <v>3691</v>
      </c>
      <c r="B3457" s="74">
        <v>303</v>
      </c>
      <c r="C3457" s="86"/>
      <c r="D3457" s="37"/>
      <c r="E3457" s="87"/>
      <c r="F3457" s="93">
        <v>3</v>
      </c>
      <c r="G3457" s="8">
        <v>8</v>
      </c>
      <c r="H3457" s="94">
        <f t="shared" si="39"/>
        <v>2</v>
      </c>
      <c r="I3457" s="93"/>
      <c r="J3457" s="94"/>
      <c r="K3457" s="138"/>
    </row>
    <row r="3458" spans="1:11" x14ac:dyDescent="0.2">
      <c r="A3458" s="13" t="s">
        <v>3404</v>
      </c>
      <c r="B3458" s="74">
        <v>1394</v>
      </c>
      <c r="C3458" s="86"/>
      <c r="D3458" s="37"/>
      <c r="E3458" s="87"/>
      <c r="F3458" s="93">
        <v>3</v>
      </c>
      <c r="G3458" s="8">
        <v>8</v>
      </c>
      <c r="H3458" s="94">
        <f t="shared" si="39"/>
        <v>2</v>
      </c>
      <c r="I3458" s="93"/>
      <c r="J3458" s="94"/>
      <c r="K3458" s="138"/>
    </row>
    <row r="3459" spans="1:11" x14ac:dyDescent="0.2">
      <c r="A3459" s="13" t="s">
        <v>3280</v>
      </c>
      <c r="B3459" s="74">
        <v>824</v>
      </c>
      <c r="C3459" s="86"/>
      <c r="D3459" s="37"/>
      <c r="E3459" s="87"/>
      <c r="F3459" s="93">
        <v>3</v>
      </c>
      <c r="G3459" s="8">
        <v>8</v>
      </c>
      <c r="H3459" s="94">
        <f t="shared" si="39"/>
        <v>2</v>
      </c>
      <c r="I3459" s="93"/>
      <c r="J3459" s="94"/>
      <c r="K3459" s="138"/>
    </row>
    <row r="3460" spans="1:11" x14ac:dyDescent="0.2">
      <c r="A3460" s="20" t="s">
        <v>768</v>
      </c>
      <c r="B3460" s="73">
        <v>5874</v>
      </c>
      <c r="C3460" s="85">
        <v>3</v>
      </c>
      <c r="D3460" s="32">
        <v>8</v>
      </c>
      <c r="E3460" s="84"/>
      <c r="F3460" s="93"/>
      <c r="H3460" s="94"/>
      <c r="I3460" s="91"/>
      <c r="J3460" s="84"/>
      <c r="K3460" s="111"/>
    </row>
    <row r="3461" spans="1:11" x14ac:dyDescent="0.2">
      <c r="A3461" s="13" t="s">
        <v>3692</v>
      </c>
      <c r="B3461" s="74">
        <v>2669</v>
      </c>
      <c r="C3461" s="85"/>
      <c r="D3461" s="37"/>
      <c r="E3461" s="87"/>
      <c r="F3461" s="93">
        <v>5</v>
      </c>
      <c r="G3461" s="8">
        <v>13</v>
      </c>
      <c r="H3461" s="94">
        <f t="shared" si="39"/>
        <v>2</v>
      </c>
      <c r="I3461" s="91"/>
      <c r="J3461" s="84"/>
      <c r="K3461" s="111"/>
    </row>
    <row r="3462" spans="1:11" x14ac:dyDescent="0.2">
      <c r="A3462" s="13" t="s">
        <v>3693</v>
      </c>
      <c r="B3462" s="74">
        <v>2560</v>
      </c>
      <c r="C3462" s="86"/>
      <c r="D3462" s="37"/>
      <c r="E3462" s="87"/>
      <c r="F3462" s="93">
        <v>5</v>
      </c>
      <c r="G3462" s="8">
        <v>13</v>
      </c>
      <c r="H3462" s="94">
        <f t="shared" si="39"/>
        <v>2</v>
      </c>
      <c r="I3462" s="93"/>
      <c r="J3462" s="94"/>
      <c r="K3462" s="138"/>
    </row>
    <row r="3463" spans="1:11" x14ac:dyDescent="0.2">
      <c r="A3463" s="13" t="s">
        <v>3694</v>
      </c>
      <c r="B3463" s="74">
        <v>623</v>
      </c>
      <c r="C3463" s="86"/>
      <c r="D3463" s="37"/>
      <c r="E3463" s="87"/>
      <c r="F3463" s="93">
        <v>3</v>
      </c>
      <c r="G3463" s="8">
        <v>8</v>
      </c>
      <c r="H3463" s="94">
        <f t="shared" si="39"/>
        <v>2</v>
      </c>
      <c r="I3463" s="93"/>
      <c r="J3463" s="94"/>
      <c r="K3463" s="138"/>
    </row>
    <row r="3464" spans="1:11" x14ac:dyDescent="0.2">
      <c r="A3464" s="13" t="s">
        <v>3695</v>
      </c>
      <c r="B3464" s="74">
        <v>22</v>
      </c>
      <c r="C3464" s="86"/>
      <c r="D3464" s="37"/>
      <c r="E3464" s="87"/>
      <c r="F3464" s="93">
        <v>1</v>
      </c>
      <c r="G3464" s="8">
        <v>3</v>
      </c>
      <c r="H3464" s="94">
        <f t="shared" si="39"/>
        <v>1</v>
      </c>
      <c r="I3464" s="93"/>
      <c r="J3464" s="94"/>
      <c r="K3464" s="138"/>
    </row>
    <row r="3465" spans="1:11" x14ac:dyDescent="0.2">
      <c r="A3465" s="20" t="s">
        <v>1238</v>
      </c>
      <c r="B3465" s="73">
        <v>2988</v>
      </c>
      <c r="C3465" s="85">
        <v>1</v>
      </c>
      <c r="D3465" s="32">
        <v>3</v>
      </c>
      <c r="E3465" s="84"/>
      <c r="F3465" s="93">
        <v>5</v>
      </c>
      <c r="G3465" s="8">
        <v>13</v>
      </c>
      <c r="H3465" s="94">
        <f t="shared" si="39"/>
        <v>2</v>
      </c>
      <c r="I3465" s="91"/>
      <c r="J3465" s="84"/>
      <c r="K3465" s="111"/>
    </row>
    <row r="3466" spans="1:11" x14ac:dyDescent="0.2">
      <c r="A3466" s="13" t="s">
        <v>1831</v>
      </c>
      <c r="B3466" s="74">
        <v>516</v>
      </c>
      <c r="C3466" s="86"/>
      <c r="D3466" s="37"/>
      <c r="E3466" s="87"/>
      <c r="F3466" s="93">
        <v>3</v>
      </c>
      <c r="G3466" s="8">
        <v>8</v>
      </c>
      <c r="H3466" s="94">
        <f t="shared" si="39"/>
        <v>2</v>
      </c>
      <c r="I3466" s="93"/>
      <c r="J3466" s="94"/>
      <c r="K3466" s="138"/>
    </row>
    <row r="3467" spans="1:11" x14ac:dyDescent="0.2">
      <c r="A3467" s="13" t="s">
        <v>3696</v>
      </c>
      <c r="B3467" s="74">
        <v>59</v>
      </c>
      <c r="C3467" s="86"/>
      <c r="D3467" s="37"/>
      <c r="E3467" s="87"/>
      <c r="F3467" s="93">
        <v>1</v>
      </c>
      <c r="G3467" s="8">
        <v>3</v>
      </c>
      <c r="H3467" s="94">
        <f t="shared" si="39"/>
        <v>1</v>
      </c>
      <c r="I3467" s="93"/>
      <c r="J3467" s="94"/>
      <c r="K3467" s="138"/>
    </row>
    <row r="3468" spans="1:11" x14ac:dyDescent="0.2">
      <c r="A3468" s="13" t="s">
        <v>3697</v>
      </c>
      <c r="B3468" s="74">
        <v>944</v>
      </c>
      <c r="C3468" s="85"/>
      <c r="D3468" s="37"/>
      <c r="E3468" s="87"/>
      <c r="F3468" s="93">
        <v>3</v>
      </c>
      <c r="G3468" s="8">
        <v>8</v>
      </c>
      <c r="H3468" s="94">
        <f t="shared" si="39"/>
        <v>2</v>
      </c>
      <c r="I3468" s="91"/>
      <c r="J3468" s="84"/>
      <c r="K3468" s="111"/>
    </row>
    <row r="3469" spans="1:11" x14ac:dyDescent="0.2">
      <c r="A3469" s="13" t="s">
        <v>3698</v>
      </c>
      <c r="B3469" s="74">
        <v>191</v>
      </c>
      <c r="C3469" s="86"/>
      <c r="D3469" s="37"/>
      <c r="E3469" s="87"/>
      <c r="F3469" s="93">
        <v>1</v>
      </c>
      <c r="G3469" s="8">
        <v>3</v>
      </c>
      <c r="H3469" s="94">
        <f t="shared" si="39"/>
        <v>1</v>
      </c>
      <c r="I3469" s="93"/>
      <c r="J3469" s="94"/>
      <c r="K3469" s="138"/>
    </row>
    <row r="3470" spans="1:11" x14ac:dyDescent="0.2">
      <c r="A3470" s="13" t="s">
        <v>3699</v>
      </c>
      <c r="B3470" s="74">
        <v>401</v>
      </c>
      <c r="C3470" s="86"/>
      <c r="D3470" s="37"/>
      <c r="E3470" s="87"/>
      <c r="F3470" s="93">
        <v>3</v>
      </c>
      <c r="G3470" s="8">
        <v>8</v>
      </c>
      <c r="H3470" s="94">
        <f t="shared" si="39"/>
        <v>2</v>
      </c>
      <c r="I3470" s="93"/>
      <c r="J3470" s="94"/>
      <c r="K3470" s="138"/>
    </row>
    <row r="3471" spans="1:11" x14ac:dyDescent="0.2">
      <c r="A3471" s="13" t="s">
        <v>3700</v>
      </c>
      <c r="B3471" s="74">
        <v>218</v>
      </c>
      <c r="C3471" s="86"/>
      <c r="D3471" s="37"/>
      <c r="E3471" s="87"/>
      <c r="F3471" s="93">
        <v>3</v>
      </c>
      <c r="G3471" s="8">
        <v>8</v>
      </c>
      <c r="H3471" s="94">
        <f t="shared" si="39"/>
        <v>2</v>
      </c>
      <c r="I3471" s="93"/>
      <c r="J3471" s="94"/>
      <c r="K3471" s="138"/>
    </row>
    <row r="3472" spans="1:11" x14ac:dyDescent="0.2">
      <c r="A3472" s="13" t="s">
        <v>3701</v>
      </c>
      <c r="B3472" s="74">
        <v>255</v>
      </c>
      <c r="C3472" s="86"/>
      <c r="D3472" s="37"/>
      <c r="E3472" s="87"/>
      <c r="F3472" s="93">
        <v>3</v>
      </c>
      <c r="G3472" s="8">
        <v>8</v>
      </c>
      <c r="H3472" s="94">
        <f t="shared" si="39"/>
        <v>2</v>
      </c>
      <c r="I3472" s="93"/>
      <c r="J3472" s="94"/>
      <c r="K3472" s="138"/>
    </row>
    <row r="3473" spans="1:11" x14ac:dyDescent="0.2">
      <c r="A3473" s="13" t="s">
        <v>3702</v>
      </c>
      <c r="B3473" s="74">
        <v>253</v>
      </c>
      <c r="C3473" s="86"/>
      <c r="D3473" s="37"/>
      <c r="E3473" s="87"/>
      <c r="F3473" s="93">
        <v>3</v>
      </c>
      <c r="G3473" s="8">
        <v>8</v>
      </c>
      <c r="H3473" s="94">
        <f t="shared" si="39"/>
        <v>2</v>
      </c>
      <c r="I3473" s="93"/>
      <c r="J3473" s="94"/>
      <c r="K3473" s="138"/>
    </row>
    <row r="3474" spans="1:11" x14ac:dyDescent="0.2">
      <c r="A3474" s="13" t="s">
        <v>3703</v>
      </c>
      <c r="B3474" s="74">
        <v>14</v>
      </c>
      <c r="C3474" s="86"/>
      <c r="D3474" s="37"/>
      <c r="E3474" s="87"/>
      <c r="F3474" s="93">
        <v>1</v>
      </c>
      <c r="G3474" s="8">
        <v>3</v>
      </c>
      <c r="H3474" s="94">
        <f t="shared" si="39"/>
        <v>1</v>
      </c>
      <c r="I3474" s="93"/>
      <c r="J3474" s="94"/>
      <c r="K3474" s="138"/>
    </row>
    <row r="3475" spans="1:11" x14ac:dyDescent="0.2">
      <c r="A3475" s="13" t="s">
        <v>3704</v>
      </c>
      <c r="B3475" s="74">
        <v>137</v>
      </c>
      <c r="C3475" s="86"/>
      <c r="D3475" s="37"/>
      <c r="E3475" s="87"/>
      <c r="F3475" s="93">
        <v>1</v>
      </c>
      <c r="G3475" s="8">
        <v>3</v>
      </c>
      <c r="H3475" s="94">
        <f t="shared" si="39"/>
        <v>1</v>
      </c>
      <c r="I3475" s="93"/>
      <c r="J3475" s="94"/>
      <c r="K3475" s="138"/>
    </row>
    <row r="3476" spans="1:11" x14ac:dyDescent="0.2">
      <c r="A3476" s="20" t="s">
        <v>309</v>
      </c>
      <c r="B3476" s="73">
        <v>4415</v>
      </c>
      <c r="C3476" s="85">
        <v>2</v>
      </c>
      <c r="D3476" s="32">
        <v>5</v>
      </c>
      <c r="E3476" s="84"/>
      <c r="F3476" s="93"/>
      <c r="H3476" s="94"/>
      <c r="I3476" s="91"/>
      <c r="J3476" s="84"/>
      <c r="K3476" s="111"/>
    </row>
    <row r="3477" spans="1:11" x14ac:dyDescent="0.2">
      <c r="A3477" s="13" t="s">
        <v>3705</v>
      </c>
      <c r="B3477" s="74">
        <v>1525</v>
      </c>
      <c r="C3477" s="86"/>
      <c r="D3477" s="37"/>
      <c r="E3477" s="87"/>
      <c r="F3477" s="93">
        <v>3</v>
      </c>
      <c r="G3477" s="8">
        <v>8</v>
      </c>
      <c r="H3477" s="94">
        <f t="shared" si="39"/>
        <v>2</v>
      </c>
      <c r="I3477" s="93"/>
      <c r="J3477" s="94"/>
      <c r="K3477" s="138"/>
    </row>
    <row r="3478" spans="1:11" x14ac:dyDescent="0.2">
      <c r="A3478" s="13" t="s">
        <v>3706</v>
      </c>
      <c r="B3478" s="74">
        <v>1238</v>
      </c>
      <c r="C3478" s="86"/>
      <c r="D3478" s="37"/>
      <c r="E3478" s="87"/>
      <c r="F3478" s="93">
        <v>3</v>
      </c>
      <c r="G3478" s="8">
        <v>8</v>
      </c>
      <c r="H3478" s="94">
        <f t="shared" si="39"/>
        <v>2</v>
      </c>
      <c r="I3478" s="93"/>
      <c r="J3478" s="94"/>
      <c r="K3478" s="138"/>
    </row>
    <row r="3479" spans="1:11" x14ac:dyDescent="0.2">
      <c r="A3479" s="13" t="s">
        <v>2666</v>
      </c>
      <c r="B3479" s="74">
        <v>1266</v>
      </c>
      <c r="C3479" s="86"/>
      <c r="D3479" s="37"/>
      <c r="E3479" s="87"/>
      <c r="F3479" s="93">
        <v>3</v>
      </c>
      <c r="G3479" s="8">
        <v>8</v>
      </c>
      <c r="H3479" s="94">
        <f t="shared" si="39"/>
        <v>2</v>
      </c>
      <c r="I3479" s="93"/>
      <c r="J3479" s="94"/>
      <c r="K3479" s="138"/>
    </row>
    <row r="3480" spans="1:11" x14ac:dyDescent="0.2">
      <c r="A3480" s="13" t="s">
        <v>3707</v>
      </c>
      <c r="B3480" s="74">
        <v>386</v>
      </c>
      <c r="C3480" s="86"/>
      <c r="D3480" s="37"/>
      <c r="E3480" s="87"/>
      <c r="F3480" s="93">
        <v>3</v>
      </c>
      <c r="G3480" s="8">
        <v>8</v>
      </c>
      <c r="H3480" s="94">
        <f t="shared" si="39"/>
        <v>2</v>
      </c>
      <c r="I3480" s="93"/>
      <c r="J3480" s="94"/>
      <c r="K3480" s="138"/>
    </row>
    <row r="3481" spans="1:11" x14ac:dyDescent="0.2">
      <c r="A3481" s="20" t="s">
        <v>310</v>
      </c>
      <c r="B3481" s="73">
        <v>1073</v>
      </c>
      <c r="C3481" s="85">
        <v>1</v>
      </c>
      <c r="D3481" s="32">
        <v>3</v>
      </c>
      <c r="E3481" s="84"/>
      <c r="F3481" s="93"/>
      <c r="H3481" s="94"/>
      <c r="I3481" s="91"/>
      <c r="J3481" s="84"/>
      <c r="K3481" s="111"/>
    </row>
    <row r="3482" spans="1:11" x14ac:dyDescent="0.2">
      <c r="A3482" s="13" t="s">
        <v>2006</v>
      </c>
      <c r="B3482" s="74">
        <v>153</v>
      </c>
      <c r="C3482" s="85"/>
      <c r="D3482" s="37"/>
      <c r="E3482" s="87"/>
      <c r="F3482" s="93">
        <v>1</v>
      </c>
      <c r="G3482" s="8">
        <v>3</v>
      </c>
      <c r="H3482" s="94">
        <f t="shared" si="39"/>
        <v>1</v>
      </c>
      <c r="I3482" s="91"/>
      <c r="J3482" s="84"/>
      <c r="K3482" s="111"/>
    </row>
    <row r="3483" spans="1:11" x14ac:dyDescent="0.2">
      <c r="A3483" s="13" t="s">
        <v>1630</v>
      </c>
      <c r="B3483" s="74">
        <v>164</v>
      </c>
      <c r="C3483" s="86"/>
      <c r="D3483" s="37"/>
      <c r="E3483" s="87"/>
      <c r="F3483" s="93">
        <v>1</v>
      </c>
      <c r="G3483" s="8">
        <v>3</v>
      </c>
      <c r="H3483" s="94">
        <f t="shared" si="39"/>
        <v>1</v>
      </c>
      <c r="I3483" s="93"/>
      <c r="J3483" s="94"/>
      <c r="K3483" s="138"/>
    </row>
    <row r="3484" spans="1:11" x14ac:dyDescent="0.2">
      <c r="A3484" s="13" t="s">
        <v>3708</v>
      </c>
      <c r="B3484" s="74">
        <v>43</v>
      </c>
      <c r="C3484" s="85"/>
      <c r="D3484" s="37"/>
      <c r="E3484" s="87"/>
      <c r="F3484" s="93">
        <v>1</v>
      </c>
      <c r="G3484" s="8">
        <v>3</v>
      </c>
      <c r="H3484" s="94">
        <f t="shared" si="39"/>
        <v>1</v>
      </c>
      <c r="I3484" s="91"/>
      <c r="J3484" s="84"/>
      <c r="K3484" s="111"/>
    </row>
    <row r="3485" spans="1:11" x14ac:dyDescent="0.2">
      <c r="A3485" s="13" t="s">
        <v>1927</v>
      </c>
      <c r="B3485" s="74">
        <v>131</v>
      </c>
      <c r="C3485" s="86"/>
      <c r="D3485" s="37"/>
      <c r="E3485" s="87"/>
      <c r="F3485" s="93">
        <v>1</v>
      </c>
      <c r="G3485" s="8">
        <v>3</v>
      </c>
      <c r="H3485" s="94">
        <f t="shared" si="39"/>
        <v>1</v>
      </c>
      <c r="I3485" s="93"/>
      <c r="J3485" s="94"/>
      <c r="K3485" s="138"/>
    </row>
    <row r="3486" spans="1:11" x14ac:dyDescent="0.2">
      <c r="A3486" s="13" t="s">
        <v>3709</v>
      </c>
      <c r="B3486" s="74">
        <v>311</v>
      </c>
      <c r="C3486" s="86"/>
      <c r="D3486" s="37"/>
      <c r="E3486" s="87"/>
      <c r="F3486" s="93">
        <v>3</v>
      </c>
      <c r="G3486" s="8">
        <v>8</v>
      </c>
      <c r="H3486" s="94">
        <f t="shared" si="39"/>
        <v>2</v>
      </c>
      <c r="I3486" s="93"/>
      <c r="J3486" s="94"/>
      <c r="K3486" s="138"/>
    </row>
    <row r="3487" spans="1:11" x14ac:dyDescent="0.2">
      <c r="A3487" s="13" t="s">
        <v>3710</v>
      </c>
      <c r="B3487" s="74">
        <v>271</v>
      </c>
      <c r="C3487" s="86"/>
      <c r="D3487" s="37"/>
      <c r="E3487" s="87"/>
      <c r="F3487" s="93">
        <v>3</v>
      </c>
      <c r="G3487" s="8">
        <v>8</v>
      </c>
      <c r="H3487" s="94">
        <f t="shared" si="39"/>
        <v>2</v>
      </c>
      <c r="I3487" s="93"/>
      <c r="J3487" s="94"/>
      <c r="K3487" s="138"/>
    </row>
    <row r="3488" spans="1:11" x14ac:dyDescent="0.2">
      <c r="A3488" s="20" t="s">
        <v>1115</v>
      </c>
      <c r="B3488" s="73">
        <v>3105</v>
      </c>
      <c r="C3488" s="85">
        <v>1</v>
      </c>
      <c r="D3488" s="32">
        <v>3</v>
      </c>
      <c r="E3488" s="84"/>
      <c r="F3488" s="93"/>
      <c r="H3488" s="94"/>
      <c r="I3488" s="91"/>
      <c r="J3488" s="84"/>
      <c r="K3488" s="111"/>
    </row>
    <row r="3489" spans="1:11" x14ac:dyDescent="0.2">
      <c r="A3489" s="13" t="s">
        <v>3711</v>
      </c>
      <c r="B3489" s="74">
        <v>11</v>
      </c>
      <c r="C3489" s="86"/>
      <c r="D3489" s="37"/>
      <c r="E3489" s="87"/>
      <c r="F3489" s="93">
        <v>1</v>
      </c>
      <c r="G3489" s="8">
        <v>3</v>
      </c>
      <c r="H3489" s="94">
        <f t="shared" si="39"/>
        <v>1</v>
      </c>
      <c r="I3489" s="93"/>
      <c r="J3489" s="94"/>
      <c r="K3489" s="138"/>
    </row>
    <row r="3490" spans="1:11" x14ac:dyDescent="0.2">
      <c r="A3490" s="13" t="s">
        <v>1356</v>
      </c>
      <c r="B3490" s="74">
        <v>168</v>
      </c>
      <c r="C3490" s="86"/>
      <c r="D3490" s="37"/>
      <c r="E3490" s="87"/>
      <c r="F3490" s="93">
        <v>1</v>
      </c>
      <c r="G3490" s="8">
        <v>3</v>
      </c>
      <c r="H3490" s="94">
        <f t="shared" si="39"/>
        <v>1</v>
      </c>
      <c r="I3490" s="93"/>
      <c r="J3490" s="94"/>
      <c r="K3490" s="138"/>
    </row>
    <row r="3491" spans="1:11" x14ac:dyDescent="0.2">
      <c r="A3491" s="13" t="s">
        <v>3712</v>
      </c>
      <c r="B3491" s="74">
        <v>82</v>
      </c>
      <c r="C3491" s="86"/>
      <c r="D3491" s="37"/>
      <c r="E3491" s="87"/>
      <c r="F3491" s="93">
        <v>1</v>
      </c>
      <c r="G3491" s="8">
        <v>3</v>
      </c>
      <c r="H3491" s="94">
        <f t="shared" si="39"/>
        <v>1</v>
      </c>
      <c r="I3491" s="93"/>
      <c r="J3491" s="94"/>
      <c r="K3491" s="138"/>
    </row>
    <row r="3492" spans="1:11" x14ac:dyDescent="0.2">
      <c r="A3492" s="13" t="s">
        <v>3713</v>
      </c>
      <c r="B3492" s="74">
        <v>199</v>
      </c>
      <c r="C3492" s="86"/>
      <c r="D3492" s="37"/>
      <c r="E3492" s="87"/>
      <c r="F3492" s="93">
        <v>1</v>
      </c>
      <c r="G3492" s="8">
        <v>3</v>
      </c>
      <c r="H3492" s="94">
        <f t="shared" si="39"/>
        <v>1</v>
      </c>
      <c r="I3492" s="93"/>
      <c r="J3492" s="94"/>
      <c r="K3492" s="138"/>
    </row>
    <row r="3493" spans="1:11" x14ac:dyDescent="0.2">
      <c r="A3493" s="13" t="s">
        <v>3714</v>
      </c>
      <c r="B3493" s="74">
        <v>340</v>
      </c>
      <c r="C3493" s="85"/>
      <c r="D3493" s="37"/>
      <c r="E3493" s="87"/>
      <c r="F3493" s="93">
        <v>3</v>
      </c>
      <c r="G3493" s="8">
        <v>8</v>
      </c>
      <c r="H3493" s="94">
        <f t="shared" si="39"/>
        <v>2</v>
      </c>
      <c r="I3493" s="91"/>
      <c r="J3493" s="84"/>
      <c r="K3493" s="111"/>
    </row>
    <row r="3494" spans="1:11" x14ac:dyDescent="0.2">
      <c r="A3494" s="13" t="s">
        <v>3645</v>
      </c>
      <c r="B3494" s="74">
        <v>135</v>
      </c>
      <c r="C3494" s="86"/>
      <c r="D3494" s="37"/>
      <c r="E3494" s="87"/>
      <c r="F3494" s="93">
        <v>1</v>
      </c>
      <c r="G3494" s="8">
        <v>3</v>
      </c>
      <c r="H3494" s="94">
        <f t="shared" si="39"/>
        <v>1</v>
      </c>
      <c r="I3494" s="93"/>
      <c r="J3494" s="94"/>
      <c r="K3494" s="138"/>
    </row>
    <row r="3495" spans="1:11" x14ac:dyDescent="0.2">
      <c r="A3495" s="13" t="s">
        <v>2880</v>
      </c>
      <c r="B3495" s="74">
        <v>547</v>
      </c>
      <c r="C3495" s="86"/>
      <c r="D3495" s="37"/>
      <c r="E3495" s="87"/>
      <c r="F3495" s="93">
        <v>3</v>
      </c>
      <c r="G3495" s="8">
        <v>8</v>
      </c>
      <c r="H3495" s="94">
        <f t="shared" si="39"/>
        <v>2</v>
      </c>
      <c r="I3495" s="93"/>
      <c r="J3495" s="94"/>
      <c r="K3495" s="138"/>
    </row>
    <row r="3496" spans="1:11" x14ac:dyDescent="0.2">
      <c r="A3496" s="13" t="s">
        <v>3715</v>
      </c>
      <c r="B3496" s="74">
        <v>1408</v>
      </c>
      <c r="C3496" s="86"/>
      <c r="D3496" s="37"/>
      <c r="E3496" s="87"/>
      <c r="F3496" s="93">
        <v>3</v>
      </c>
      <c r="G3496" s="8">
        <v>8</v>
      </c>
      <c r="H3496" s="94">
        <f t="shared" si="39"/>
        <v>2</v>
      </c>
      <c r="I3496" s="93"/>
      <c r="J3496" s="94"/>
      <c r="K3496" s="138"/>
    </row>
    <row r="3497" spans="1:11" x14ac:dyDescent="0.2">
      <c r="A3497" s="13" t="s">
        <v>3256</v>
      </c>
      <c r="B3497" s="74">
        <v>106</v>
      </c>
      <c r="C3497" s="86"/>
      <c r="D3497" s="37"/>
      <c r="E3497" s="87"/>
      <c r="F3497" s="93">
        <v>1</v>
      </c>
      <c r="G3497" s="8">
        <v>3</v>
      </c>
      <c r="H3497" s="94">
        <f t="shared" si="39"/>
        <v>1</v>
      </c>
      <c r="I3497" s="93"/>
      <c r="J3497" s="94"/>
      <c r="K3497" s="138"/>
    </row>
    <row r="3498" spans="1:11" x14ac:dyDescent="0.2">
      <c r="A3498" s="13" t="s">
        <v>3716</v>
      </c>
      <c r="B3498" s="74">
        <v>109</v>
      </c>
      <c r="C3498" s="86"/>
      <c r="D3498" s="37"/>
      <c r="E3498" s="87"/>
      <c r="F3498" s="93">
        <v>1</v>
      </c>
      <c r="G3498" s="8">
        <v>3</v>
      </c>
      <c r="H3498" s="94">
        <f t="shared" si="39"/>
        <v>1</v>
      </c>
      <c r="I3498" s="93"/>
      <c r="J3498" s="94"/>
      <c r="K3498" s="138"/>
    </row>
    <row r="3499" spans="1:11" x14ac:dyDescent="0.2">
      <c r="A3499" s="20" t="s">
        <v>1114</v>
      </c>
      <c r="B3499" s="73">
        <v>1400</v>
      </c>
      <c r="C3499" s="85">
        <v>1</v>
      </c>
      <c r="D3499" s="32">
        <v>3</v>
      </c>
      <c r="E3499" s="84"/>
      <c r="F3499" s="93"/>
      <c r="H3499" s="94"/>
      <c r="I3499" s="91"/>
      <c r="J3499" s="84"/>
      <c r="K3499" s="111"/>
    </row>
    <row r="3500" spans="1:11" x14ac:dyDescent="0.2">
      <c r="A3500" s="13" t="s">
        <v>3717</v>
      </c>
      <c r="B3500" s="74">
        <v>49</v>
      </c>
      <c r="C3500" s="86"/>
      <c r="D3500" s="37"/>
      <c r="E3500" s="87"/>
      <c r="F3500" s="93">
        <v>1</v>
      </c>
      <c r="G3500" s="8">
        <v>3</v>
      </c>
      <c r="H3500" s="94">
        <f t="shared" si="39"/>
        <v>1</v>
      </c>
      <c r="I3500" s="93"/>
      <c r="J3500" s="94"/>
      <c r="K3500" s="138"/>
    </row>
    <row r="3501" spans="1:11" x14ac:dyDescent="0.2">
      <c r="A3501" s="13" t="s">
        <v>2933</v>
      </c>
      <c r="B3501" s="74">
        <v>136</v>
      </c>
      <c r="C3501" s="86"/>
      <c r="D3501" s="37"/>
      <c r="E3501" s="87"/>
      <c r="F3501" s="93">
        <v>1</v>
      </c>
      <c r="G3501" s="8">
        <v>3</v>
      </c>
      <c r="H3501" s="94">
        <f t="shared" si="39"/>
        <v>1</v>
      </c>
      <c r="I3501" s="93"/>
      <c r="J3501" s="94"/>
      <c r="K3501" s="138"/>
    </row>
    <row r="3502" spans="1:11" x14ac:dyDescent="0.2">
      <c r="A3502" s="13" t="s">
        <v>3718</v>
      </c>
      <c r="B3502" s="74">
        <v>153</v>
      </c>
      <c r="C3502" s="86"/>
      <c r="D3502" s="37"/>
      <c r="E3502" s="87"/>
      <c r="F3502" s="93">
        <v>1</v>
      </c>
      <c r="G3502" s="8">
        <v>3</v>
      </c>
      <c r="H3502" s="94">
        <f t="shared" si="39"/>
        <v>1</v>
      </c>
      <c r="I3502" s="93"/>
      <c r="J3502" s="94"/>
      <c r="K3502" s="138"/>
    </row>
    <row r="3503" spans="1:11" x14ac:dyDescent="0.2">
      <c r="A3503" s="13" t="s">
        <v>3001</v>
      </c>
      <c r="B3503" s="74">
        <v>191</v>
      </c>
      <c r="C3503" s="86"/>
      <c r="D3503" s="37"/>
      <c r="E3503" s="87"/>
      <c r="F3503" s="93">
        <v>1</v>
      </c>
      <c r="G3503" s="8">
        <v>3</v>
      </c>
      <c r="H3503" s="94">
        <f t="shared" si="39"/>
        <v>1</v>
      </c>
      <c r="I3503" s="93"/>
      <c r="J3503" s="94"/>
      <c r="K3503" s="138"/>
    </row>
    <row r="3504" spans="1:11" x14ac:dyDescent="0.2">
      <c r="A3504" s="13" t="s">
        <v>3719</v>
      </c>
      <c r="B3504" s="74">
        <v>152</v>
      </c>
      <c r="C3504" s="86"/>
      <c r="D3504" s="37"/>
      <c r="E3504" s="87"/>
      <c r="F3504" s="93">
        <v>1</v>
      </c>
      <c r="G3504" s="8">
        <v>3</v>
      </c>
      <c r="H3504" s="94">
        <f t="shared" si="39"/>
        <v>1</v>
      </c>
      <c r="I3504" s="93"/>
      <c r="J3504" s="94"/>
      <c r="K3504" s="138"/>
    </row>
    <row r="3505" spans="1:11" x14ac:dyDescent="0.2">
      <c r="A3505" s="13" t="s">
        <v>3720</v>
      </c>
      <c r="B3505" s="74">
        <v>259</v>
      </c>
      <c r="C3505" s="86"/>
      <c r="D3505" s="37"/>
      <c r="E3505" s="87"/>
      <c r="F3505" s="93">
        <v>3</v>
      </c>
      <c r="G3505" s="8">
        <v>8</v>
      </c>
      <c r="H3505" s="94">
        <f t="shared" si="39"/>
        <v>2</v>
      </c>
      <c r="I3505" s="93"/>
      <c r="J3505" s="94"/>
      <c r="K3505" s="138"/>
    </row>
    <row r="3506" spans="1:11" x14ac:dyDescent="0.2">
      <c r="A3506" s="13" t="s">
        <v>3721</v>
      </c>
      <c r="B3506" s="74">
        <v>195</v>
      </c>
      <c r="C3506" s="85"/>
      <c r="D3506" s="37"/>
      <c r="E3506" s="87"/>
      <c r="F3506" s="93">
        <v>1</v>
      </c>
      <c r="G3506" s="8">
        <v>3</v>
      </c>
      <c r="H3506" s="94">
        <f t="shared" si="39"/>
        <v>1</v>
      </c>
      <c r="I3506" s="91"/>
      <c r="J3506" s="84"/>
      <c r="K3506" s="111"/>
    </row>
    <row r="3507" spans="1:11" x14ac:dyDescent="0.2">
      <c r="A3507" s="13" t="s">
        <v>3722</v>
      </c>
      <c r="B3507" s="74">
        <v>32</v>
      </c>
      <c r="C3507" s="86"/>
      <c r="D3507" s="37"/>
      <c r="E3507" s="87"/>
      <c r="F3507" s="93">
        <v>1</v>
      </c>
      <c r="G3507" s="8">
        <v>3</v>
      </c>
      <c r="H3507" s="94">
        <f t="shared" ref="H3507:H3570" si="40">IF(F3507=1,1,2)</f>
        <v>1</v>
      </c>
      <c r="I3507" s="93"/>
      <c r="J3507" s="94"/>
      <c r="K3507" s="138"/>
    </row>
    <row r="3508" spans="1:11" x14ac:dyDescent="0.2">
      <c r="A3508" s="13" t="s">
        <v>3723</v>
      </c>
      <c r="B3508" s="74">
        <v>125</v>
      </c>
      <c r="C3508" s="85"/>
      <c r="D3508" s="37"/>
      <c r="E3508" s="87"/>
      <c r="F3508" s="93">
        <v>1</v>
      </c>
      <c r="G3508" s="8">
        <v>3</v>
      </c>
      <c r="H3508" s="94">
        <f t="shared" si="40"/>
        <v>1</v>
      </c>
      <c r="I3508" s="91"/>
      <c r="J3508" s="84"/>
      <c r="K3508" s="111"/>
    </row>
    <row r="3509" spans="1:11" x14ac:dyDescent="0.2">
      <c r="A3509" s="13" t="s">
        <v>3724</v>
      </c>
      <c r="B3509" s="74">
        <v>108</v>
      </c>
      <c r="C3509" s="86"/>
      <c r="D3509" s="37"/>
      <c r="E3509" s="87"/>
      <c r="F3509" s="93">
        <v>1</v>
      </c>
      <c r="G3509" s="8">
        <v>3</v>
      </c>
      <c r="H3509" s="94">
        <f t="shared" si="40"/>
        <v>1</v>
      </c>
      <c r="I3509" s="93"/>
      <c r="J3509" s="94"/>
      <c r="K3509" s="138"/>
    </row>
    <row r="3510" spans="1:11" x14ac:dyDescent="0.2">
      <c r="A3510" s="20" t="s">
        <v>321</v>
      </c>
      <c r="B3510" s="73">
        <v>4369</v>
      </c>
      <c r="C3510" s="85">
        <v>2</v>
      </c>
      <c r="D3510" s="32">
        <v>5</v>
      </c>
      <c r="E3510" s="84"/>
      <c r="F3510" s="93"/>
      <c r="H3510" s="94"/>
      <c r="I3510" s="91"/>
      <c r="J3510" s="84"/>
      <c r="K3510" s="111"/>
    </row>
    <row r="3511" spans="1:11" x14ac:dyDescent="0.2">
      <c r="A3511" s="13" t="s">
        <v>3725</v>
      </c>
      <c r="B3511" s="74">
        <v>1763</v>
      </c>
      <c r="C3511" s="86"/>
      <c r="D3511" s="37"/>
      <c r="E3511" s="87"/>
      <c r="F3511" s="93">
        <v>3</v>
      </c>
      <c r="G3511" s="8">
        <v>8</v>
      </c>
      <c r="H3511" s="94">
        <f t="shared" si="40"/>
        <v>2</v>
      </c>
      <c r="I3511" s="93"/>
      <c r="J3511" s="94"/>
      <c r="K3511" s="138"/>
    </row>
    <row r="3512" spans="1:11" x14ac:dyDescent="0.2">
      <c r="A3512" s="13" t="s">
        <v>3726</v>
      </c>
      <c r="B3512" s="74">
        <v>297</v>
      </c>
      <c r="C3512" s="85"/>
      <c r="D3512" s="37"/>
      <c r="E3512" s="87"/>
      <c r="F3512" s="93">
        <v>3</v>
      </c>
      <c r="G3512" s="8">
        <v>8</v>
      </c>
      <c r="H3512" s="94">
        <f t="shared" si="40"/>
        <v>2</v>
      </c>
      <c r="I3512" s="91"/>
      <c r="J3512" s="84"/>
      <c r="K3512" s="111"/>
    </row>
    <row r="3513" spans="1:11" x14ac:dyDescent="0.2">
      <c r="A3513" s="13" t="s">
        <v>3596</v>
      </c>
      <c r="B3513" s="74">
        <v>356</v>
      </c>
      <c r="C3513" s="86"/>
      <c r="D3513" s="37"/>
      <c r="E3513" s="87"/>
      <c r="F3513" s="93">
        <v>3</v>
      </c>
      <c r="G3513" s="8">
        <v>8</v>
      </c>
      <c r="H3513" s="94">
        <f t="shared" si="40"/>
        <v>2</v>
      </c>
      <c r="I3513" s="93"/>
      <c r="J3513" s="94"/>
      <c r="K3513" s="138"/>
    </row>
    <row r="3514" spans="1:11" x14ac:dyDescent="0.2">
      <c r="A3514" s="13" t="s">
        <v>3727</v>
      </c>
      <c r="B3514" s="74">
        <v>209</v>
      </c>
      <c r="C3514" s="85"/>
      <c r="D3514" s="37"/>
      <c r="E3514" s="87"/>
      <c r="F3514" s="93">
        <v>3</v>
      </c>
      <c r="G3514" s="8">
        <v>8</v>
      </c>
      <c r="H3514" s="94">
        <f t="shared" si="40"/>
        <v>2</v>
      </c>
      <c r="I3514" s="91"/>
      <c r="J3514" s="84"/>
      <c r="K3514" s="111"/>
    </row>
    <row r="3515" spans="1:11" x14ac:dyDescent="0.2">
      <c r="A3515" s="13" t="s">
        <v>3023</v>
      </c>
      <c r="B3515" s="74">
        <v>172</v>
      </c>
      <c r="C3515" s="86"/>
      <c r="D3515" s="37"/>
      <c r="E3515" s="87"/>
      <c r="F3515" s="93">
        <v>1</v>
      </c>
      <c r="G3515" s="8">
        <v>3</v>
      </c>
      <c r="H3515" s="94">
        <f t="shared" si="40"/>
        <v>1</v>
      </c>
      <c r="I3515" s="93"/>
      <c r="J3515" s="94"/>
      <c r="K3515" s="138"/>
    </row>
    <row r="3516" spans="1:11" x14ac:dyDescent="0.2">
      <c r="A3516" s="13" t="s">
        <v>3728</v>
      </c>
      <c r="B3516" s="74">
        <v>384</v>
      </c>
      <c r="C3516" s="85"/>
      <c r="D3516" s="37"/>
      <c r="E3516" s="87"/>
      <c r="F3516" s="93">
        <v>3</v>
      </c>
      <c r="G3516" s="8">
        <v>8</v>
      </c>
      <c r="H3516" s="94">
        <f t="shared" si="40"/>
        <v>2</v>
      </c>
      <c r="I3516" s="91"/>
      <c r="J3516" s="84"/>
      <c r="K3516" s="111"/>
    </row>
    <row r="3517" spans="1:11" x14ac:dyDescent="0.2">
      <c r="A3517" s="13" t="s">
        <v>3729</v>
      </c>
      <c r="B3517" s="74">
        <v>328</v>
      </c>
      <c r="C3517" s="85"/>
      <c r="D3517" s="37"/>
      <c r="E3517" s="87"/>
      <c r="F3517" s="93">
        <v>3</v>
      </c>
      <c r="G3517" s="8">
        <v>8</v>
      </c>
      <c r="H3517" s="94">
        <f t="shared" si="40"/>
        <v>2</v>
      </c>
      <c r="I3517" s="91"/>
      <c r="J3517" s="84"/>
      <c r="K3517" s="111"/>
    </row>
    <row r="3518" spans="1:11" x14ac:dyDescent="0.2">
      <c r="A3518" s="13" t="s">
        <v>3730</v>
      </c>
      <c r="B3518" s="74">
        <v>860</v>
      </c>
      <c r="C3518" s="86"/>
      <c r="D3518" s="37"/>
      <c r="E3518" s="87"/>
      <c r="F3518" s="93">
        <v>3</v>
      </c>
      <c r="G3518" s="8">
        <v>8</v>
      </c>
      <c r="H3518" s="94">
        <f t="shared" si="40"/>
        <v>2</v>
      </c>
      <c r="I3518" s="93"/>
      <c r="J3518" s="94"/>
      <c r="K3518" s="138"/>
    </row>
    <row r="3519" spans="1:11" x14ac:dyDescent="0.2">
      <c r="A3519" s="46" t="s">
        <v>1138</v>
      </c>
      <c r="B3519" s="73">
        <v>14644</v>
      </c>
      <c r="C3519" s="85">
        <v>25</v>
      </c>
      <c r="D3519" s="36">
        <f>SUM(D3520:D3534)</f>
        <v>63</v>
      </c>
      <c r="E3519" s="88">
        <v>4</v>
      </c>
      <c r="F3519" s="91">
        <f>SUM(F3521:F3539)</f>
        <v>51</v>
      </c>
      <c r="G3519" s="24">
        <f>SUM(G3521:G3539)</f>
        <v>136</v>
      </c>
      <c r="H3519" s="94"/>
      <c r="I3519" s="99">
        <f>(C3519+F3519+1-F3529-F3536)*0.4</f>
        <v>30</v>
      </c>
      <c r="J3519" s="99">
        <f>(D3519+G3519+1-G3529-G3536)*0.4</f>
        <v>77.600000000000009</v>
      </c>
      <c r="K3519" s="115">
        <f>17*0.6</f>
        <v>10.199999999999999</v>
      </c>
    </row>
    <row r="3520" spans="1:11" x14ac:dyDescent="0.2">
      <c r="A3520" s="20" t="s">
        <v>1139</v>
      </c>
      <c r="B3520" s="73">
        <v>7534</v>
      </c>
      <c r="C3520" s="85">
        <v>13</v>
      </c>
      <c r="D3520" s="32">
        <v>33</v>
      </c>
      <c r="E3520" s="84"/>
      <c r="F3520" s="93"/>
      <c r="H3520" s="94"/>
      <c r="I3520" s="91"/>
      <c r="J3520" s="84"/>
      <c r="K3520" s="111"/>
    </row>
    <row r="3521" spans="1:11" x14ac:dyDescent="0.2">
      <c r="A3521" s="13" t="s">
        <v>3731</v>
      </c>
      <c r="B3521" s="74">
        <v>4264</v>
      </c>
      <c r="C3521" s="86"/>
      <c r="D3521" s="37"/>
      <c r="E3521" s="87"/>
      <c r="F3521" s="93">
        <v>5</v>
      </c>
      <c r="G3521" s="8">
        <v>13</v>
      </c>
      <c r="H3521" s="94">
        <f t="shared" si="40"/>
        <v>2</v>
      </c>
      <c r="I3521" s="93"/>
      <c r="J3521" s="94"/>
      <c r="K3521" s="138"/>
    </row>
    <row r="3522" spans="1:11" ht="31.5" x14ac:dyDescent="0.2">
      <c r="A3522" s="13" t="s">
        <v>3732</v>
      </c>
      <c r="B3522" s="74">
        <v>572</v>
      </c>
      <c r="C3522" s="86"/>
      <c r="D3522" s="37"/>
      <c r="E3522" s="87"/>
      <c r="F3522" s="93">
        <v>3</v>
      </c>
      <c r="G3522" s="8">
        <v>8</v>
      </c>
      <c r="H3522" s="94">
        <f t="shared" si="40"/>
        <v>2</v>
      </c>
      <c r="I3522" s="93"/>
      <c r="J3522" s="94"/>
      <c r="K3522" s="138"/>
    </row>
    <row r="3523" spans="1:11" x14ac:dyDescent="0.2">
      <c r="A3523" s="13" t="s">
        <v>2151</v>
      </c>
      <c r="B3523" s="74">
        <v>419</v>
      </c>
      <c r="C3523" s="85"/>
      <c r="D3523" s="37"/>
      <c r="E3523" s="87"/>
      <c r="F3523" s="93">
        <v>3</v>
      </c>
      <c r="G3523" s="8">
        <v>8</v>
      </c>
      <c r="H3523" s="94">
        <f t="shared" si="40"/>
        <v>2</v>
      </c>
      <c r="I3523" s="91"/>
      <c r="J3523" s="84"/>
      <c r="K3523" s="111"/>
    </row>
    <row r="3524" spans="1:11" x14ac:dyDescent="0.2">
      <c r="A3524" s="13" t="s">
        <v>3733</v>
      </c>
      <c r="B3524" s="74">
        <v>579</v>
      </c>
      <c r="C3524" s="86"/>
      <c r="D3524" s="37"/>
      <c r="E3524" s="87"/>
      <c r="F3524" s="93">
        <v>3</v>
      </c>
      <c r="G3524" s="8">
        <v>8</v>
      </c>
      <c r="H3524" s="94">
        <f t="shared" si="40"/>
        <v>2</v>
      </c>
      <c r="I3524" s="93"/>
      <c r="J3524" s="94"/>
      <c r="K3524" s="138"/>
    </row>
    <row r="3525" spans="1:11" x14ac:dyDescent="0.2">
      <c r="A3525" s="13" t="s">
        <v>1644</v>
      </c>
      <c r="B3525" s="74">
        <v>1179</v>
      </c>
      <c r="C3525" s="86"/>
      <c r="D3525" s="37"/>
      <c r="E3525" s="87"/>
      <c r="F3525" s="93">
        <v>3</v>
      </c>
      <c r="G3525" s="8">
        <v>8</v>
      </c>
      <c r="H3525" s="94">
        <f t="shared" si="40"/>
        <v>2</v>
      </c>
      <c r="I3525" s="93"/>
      <c r="J3525" s="94"/>
      <c r="K3525" s="138"/>
    </row>
    <row r="3526" spans="1:11" x14ac:dyDescent="0.2">
      <c r="A3526" s="13" t="s">
        <v>3734</v>
      </c>
      <c r="B3526" s="74">
        <v>521</v>
      </c>
      <c r="C3526" s="86"/>
      <c r="D3526" s="37"/>
      <c r="E3526" s="87"/>
      <c r="F3526" s="93">
        <v>3</v>
      </c>
      <c r="G3526" s="8">
        <v>8</v>
      </c>
      <c r="H3526" s="94">
        <f t="shared" si="40"/>
        <v>2</v>
      </c>
      <c r="I3526" s="93"/>
      <c r="J3526" s="94"/>
      <c r="K3526" s="138"/>
    </row>
    <row r="3527" spans="1:11" x14ac:dyDescent="0.2">
      <c r="A3527" s="20" t="s">
        <v>1262</v>
      </c>
      <c r="B3527" s="73">
        <v>3311</v>
      </c>
      <c r="C3527" s="85">
        <v>6</v>
      </c>
      <c r="D3527" s="32">
        <v>15</v>
      </c>
      <c r="E3527" s="84"/>
      <c r="F3527" s="152"/>
      <c r="H3527" s="94"/>
      <c r="I3527" s="92"/>
      <c r="J3527" s="82"/>
      <c r="K3527" s="137"/>
    </row>
    <row r="3528" spans="1:11" x14ac:dyDescent="0.2">
      <c r="A3528" s="13" t="s">
        <v>2790</v>
      </c>
      <c r="B3528" s="74">
        <v>424</v>
      </c>
      <c r="C3528" s="85"/>
      <c r="D3528" s="37"/>
      <c r="E3528" s="87"/>
      <c r="F3528" s="93">
        <v>3</v>
      </c>
      <c r="G3528" s="8">
        <v>8</v>
      </c>
      <c r="H3528" s="94">
        <f t="shared" si="40"/>
        <v>2</v>
      </c>
      <c r="I3528" s="91"/>
      <c r="J3528" s="84"/>
      <c r="K3528" s="111"/>
    </row>
    <row r="3529" spans="1:11" x14ac:dyDescent="0.2">
      <c r="A3529" s="13" t="s">
        <v>3735</v>
      </c>
      <c r="B3529" s="74">
        <v>101</v>
      </c>
      <c r="C3529" s="85"/>
      <c r="D3529" s="37"/>
      <c r="E3529" s="87"/>
      <c r="F3529" s="93">
        <v>1</v>
      </c>
      <c r="G3529" s="8">
        <v>3</v>
      </c>
      <c r="H3529" s="94">
        <f t="shared" si="40"/>
        <v>1</v>
      </c>
      <c r="I3529" s="91"/>
      <c r="J3529" s="84"/>
      <c r="K3529" s="111"/>
    </row>
    <row r="3530" spans="1:11" x14ac:dyDescent="0.2">
      <c r="A3530" s="13" t="s">
        <v>3736</v>
      </c>
      <c r="B3530" s="74">
        <v>1634</v>
      </c>
      <c r="C3530" s="86"/>
      <c r="D3530" s="37"/>
      <c r="E3530" s="87"/>
      <c r="F3530" s="93">
        <v>3</v>
      </c>
      <c r="G3530" s="8">
        <v>8</v>
      </c>
      <c r="H3530" s="94">
        <f t="shared" si="40"/>
        <v>2</v>
      </c>
      <c r="I3530" s="93"/>
      <c r="J3530" s="94"/>
      <c r="K3530" s="138"/>
    </row>
    <row r="3531" spans="1:11" x14ac:dyDescent="0.2">
      <c r="A3531" s="13" t="s">
        <v>3737</v>
      </c>
      <c r="B3531" s="74">
        <v>317</v>
      </c>
      <c r="C3531" s="86"/>
      <c r="D3531" s="37"/>
      <c r="E3531" s="87"/>
      <c r="F3531" s="93">
        <v>3</v>
      </c>
      <c r="G3531" s="8">
        <v>8</v>
      </c>
      <c r="H3531" s="94">
        <f t="shared" si="40"/>
        <v>2</v>
      </c>
      <c r="I3531" s="93"/>
      <c r="J3531" s="94"/>
      <c r="K3531" s="138"/>
    </row>
    <row r="3532" spans="1:11" x14ac:dyDescent="0.2">
      <c r="A3532" s="13" t="s">
        <v>3738</v>
      </c>
      <c r="B3532" s="74">
        <v>310</v>
      </c>
      <c r="C3532" s="86"/>
      <c r="D3532" s="37"/>
      <c r="E3532" s="87"/>
      <c r="F3532" s="93">
        <v>3</v>
      </c>
      <c r="G3532" s="8">
        <v>8</v>
      </c>
      <c r="H3532" s="94">
        <f t="shared" si="40"/>
        <v>2</v>
      </c>
      <c r="I3532" s="93"/>
      <c r="J3532" s="94"/>
      <c r="K3532" s="138"/>
    </row>
    <row r="3533" spans="1:11" x14ac:dyDescent="0.2">
      <c r="A3533" s="13" t="s">
        <v>3739</v>
      </c>
      <c r="B3533" s="74">
        <v>525</v>
      </c>
      <c r="C3533" s="86"/>
      <c r="D3533" s="37"/>
      <c r="E3533" s="87"/>
      <c r="F3533" s="93">
        <v>3</v>
      </c>
      <c r="G3533" s="8">
        <v>8</v>
      </c>
      <c r="H3533" s="94">
        <f t="shared" si="40"/>
        <v>2</v>
      </c>
      <c r="I3533" s="93"/>
      <c r="J3533" s="94"/>
      <c r="K3533" s="138"/>
    </row>
    <row r="3534" spans="1:11" x14ac:dyDescent="0.2">
      <c r="A3534" s="20" t="s">
        <v>922</v>
      </c>
      <c r="B3534" s="73">
        <v>3799</v>
      </c>
      <c r="C3534" s="85">
        <v>6</v>
      </c>
      <c r="D3534" s="32">
        <v>15</v>
      </c>
      <c r="E3534" s="84"/>
      <c r="F3534" s="93"/>
      <c r="H3534" s="94"/>
      <c r="I3534" s="91"/>
      <c r="J3534" s="84"/>
      <c r="K3534" s="111"/>
    </row>
    <row r="3535" spans="1:11" x14ac:dyDescent="0.2">
      <c r="A3535" s="13" t="s">
        <v>3740</v>
      </c>
      <c r="B3535" s="74">
        <v>2029</v>
      </c>
      <c r="C3535" s="86"/>
      <c r="D3535" s="37"/>
      <c r="E3535" s="87"/>
      <c r="F3535" s="93">
        <v>5</v>
      </c>
      <c r="G3535" s="8">
        <v>13</v>
      </c>
      <c r="H3535" s="94">
        <f t="shared" si="40"/>
        <v>2</v>
      </c>
      <c r="I3535" s="93"/>
      <c r="J3535" s="94"/>
      <c r="K3535" s="138"/>
    </row>
    <row r="3536" spans="1:11" x14ac:dyDescent="0.2">
      <c r="A3536" s="13" t="s">
        <v>1476</v>
      </c>
      <c r="B3536" s="74">
        <v>1</v>
      </c>
      <c r="C3536" s="86"/>
      <c r="D3536" s="37"/>
      <c r="E3536" s="87"/>
      <c r="F3536" s="93">
        <v>1</v>
      </c>
      <c r="G3536" s="8">
        <v>3</v>
      </c>
      <c r="H3536" s="94">
        <f t="shared" si="40"/>
        <v>1</v>
      </c>
      <c r="I3536" s="93"/>
      <c r="J3536" s="94"/>
      <c r="K3536" s="138"/>
    </row>
    <row r="3537" spans="1:11" x14ac:dyDescent="0.2">
      <c r="A3537" s="13" t="s">
        <v>3741</v>
      </c>
      <c r="B3537" s="74">
        <v>380</v>
      </c>
      <c r="C3537" s="86"/>
      <c r="D3537" s="37"/>
      <c r="E3537" s="87"/>
      <c r="F3537" s="93">
        <v>3</v>
      </c>
      <c r="G3537" s="8">
        <v>8</v>
      </c>
      <c r="H3537" s="94">
        <f t="shared" si="40"/>
        <v>2</v>
      </c>
      <c r="I3537" s="93"/>
      <c r="J3537" s="94"/>
      <c r="K3537" s="138"/>
    </row>
    <row r="3538" spans="1:11" x14ac:dyDescent="0.2">
      <c r="A3538" s="13" t="s">
        <v>1570</v>
      </c>
      <c r="B3538" s="74">
        <v>1007</v>
      </c>
      <c r="C3538" s="85"/>
      <c r="D3538" s="37"/>
      <c r="E3538" s="87"/>
      <c r="F3538" s="93">
        <v>3</v>
      </c>
      <c r="G3538" s="8">
        <v>8</v>
      </c>
      <c r="H3538" s="94">
        <f t="shared" si="40"/>
        <v>2</v>
      </c>
      <c r="I3538" s="91"/>
      <c r="J3538" s="84"/>
      <c r="K3538" s="111"/>
    </row>
    <row r="3539" spans="1:11" x14ac:dyDescent="0.2">
      <c r="A3539" s="13" t="s">
        <v>3742</v>
      </c>
      <c r="B3539" s="74">
        <v>382</v>
      </c>
      <c r="C3539" s="86"/>
      <c r="D3539" s="37"/>
      <c r="E3539" s="87"/>
      <c r="F3539" s="93">
        <v>3</v>
      </c>
      <c r="G3539" s="8">
        <v>8</v>
      </c>
      <c r="H3539" s="94">
        <f t="shared" si="40"/>
        <v>2</v>
      </c>
      <c r="I3539" s="93"/>
      <c r="J3539" s="94"/>
      <c r="K3539" s="138"/>
    </row>
    <row r="3540" spans="1:11" x14ac:dyDescent="0.2">
      <c r="A3540" s="46" t="s">
        <v>1141</v>
      </c>
      <c r="B3540" s="73">
        <v>14979</v>
      </c>
      <c r="C3540" s="85">
        <v>25</v>
      </c>
      <c r="D3540" s="36">
        <f>SUM(D3541:D3568)</f>
        <v>64</v>
      </c>
      <c r="E3540" s="88">
        <v>4</v>
      </c>
      <c r="F3540" s="91">
        <f>SUM(F3542:F3570)</f>
        <v>67</v>
      </c>
      <c r="G3540" s="24">
        <f>SUM(G3542:G3570)</f>
        <v>181</v>
      </c>
      <c r="H3540" s="94"/>
      <c r="I3540" s="99">
        <f>(C3540+F3540+1-F3548-F3553-F3554-F3557-F3560-F3563-F3564-F3566)*0.4</f>
        <v>34</v>
      </c>
      <c r="J3540" s="99">
        <f>(D3540+G3540+1-G3548-G3553-G3554-G3557-G3560-G3563-G3564-G3566)*0.4</f>
        <v>88.800000000000011</v>
      </c>
      <c r="K3540" s="115">
        <f>27*0.6</f>
        <v>16.2</v>
      </c>
    </row>
    <row r="3541" spans="1:11" x14ac:dyDescent="0.2">
      <c r="A3541" s="20" t="s">
        <v>1142</v>
      </c>
      <c r="B3541" s="73">
        <v>9154</v>
      </c>
      <c r="C3541" s="85">
        <v>15</v>
      </c>
      <c r="D3541" s="32">
        <v>38</v>
      </c>
      <c r="E3541" s="84"/>
      <c r="F3541" s="93"/>
      <c r="H3541" s="94"/>
      <c r="I3541" s="91"/>
      <c r="J3541" s="84"/>
      <c r="K3541" s="111"/>
    </row>
    <row r="3542" spans="1:11" x14ac:dyDescent="0.2">
      <c r="A3542" s="13" t="s">
        <v>3743</v>
      </c>
      <c r="B3542" s="74">
        <v>4241</v>
      </c>
      <c r="C3542" s="86"/>
      <c r="D3542" s="37"/>
      <c r="E3542" s="87"/>
      <c r="F3542" s="93">
        <v>5</v>
      </c>
      <c r="G3542" s="8">
        <v>13</v>
      </c>
      <c r="H3542" s="94">
        <f t="shared" si="40"/>
        <v>2</v>
      </c>
      <c r="I3542" s="93"/>
      <c r="J3542" s="94"/>
      <c r="K3542" s="138"/>
    </row>
    <row r="3543" spans="1:11" x14ac:dyDescent="0.2">
      <c r="A3543" s="13" t="s">
        <v>3744</v>
      </c>
      <c r="B3543" s="74">
        <v>581</v>
      </c>
      <c r="C3543" s="85"/>
      <c r="D3543" s="37"/>
      <c r="E3543" s="87"/>
      <c r="F3543" s="93">
        <v>3</v>
      </c>
      <c r="G3543" s="8">
        <v>8</v>
      </c>
      <c r="H3543" s="94">
        <f t="shared" si="40"/>
        <v>2</v>
      </c>
      <c r="I3543" s="91"/>
      <c r="J3543" s="84"/>
      <c r="K3543" s="111"/>
    </row>
    <row r="3544" spans="1:11" x14ac:dyDescent="0.2">
      <c r="A3544" s="13" t="s">
        <v>3745</v>
      </c>
      <c r="B3544" s="74">
        <v>812</v>
      </c>
      <c r="C3544" s="86"/>
      <c r="D3544" s="37"/>
      <c r="E3544" s="87"/>
      <c r="F3544" s="93">
        <v>3</v>
      </c>
      <c r="G3544" s="8">
        <v>8</v>
      </c>
      <c r="H3544" s="94">
        <f t="shared" si="40"/>
        <v>2</v>
      </c>
      <c r="I3544" s="93"/>
      <c r="J3544" s="94"/>
      <c r="K3544" s="138"/>
    </row>
    <row r="3545" spans="1:11" x14ac:dyDescent="0.2">
      <c r="A3545" s="13" t="s">
        <v>3746</v>
      </c>
      <c r="B3545" s="74">
        <v>212</v>
      </c>
      <c r="C3545" s="86"/>
      <c r="D3545" s="37"/>
      <c r="E3545" s="87"/>
      <c r="F3545" s="93">
        <v>3</v>
      </c>
      <c r="G3545" s="8">
        <v>8</v>
      </c>
      <c r="H3545" s="94">
        <f t="shared" si="40"/>
        <v>2</v>
      </c>
      <c r="I3545" s="93"/>
      <c r="J3545" s="94"/>
      <c r="K3545" s="138"/>
    </row>
    <row r="3546" spans="1:11" x14ac:dyDescent="0.2">
      <c r="A3546" s="13" t="s">
        <v>3747</v>
      </c>
      <c r="B3546" s="74">
        <v>526</v>
      </c>
      <c r="C3546" s="86"/>
      <c r="D3546" s="37"/>
      <c r="E3546" s="87"/>
      <c r="F3546" s="93">
        <v>3</v>
      </c>
      <c r="G3546" s="8">
        <v>8</v>
      </c>
      <c r="H3546" s="94">
        <f t="shared" si="40"/>
        <v>2</v>
      </c>
      <c r="I3546" s="93"/>
      <c r="J3546" s="94"/>
      <c r="K3546" s="138"/>
    </row>
    <row r="3547" spans="1:11" x14ac:dyDescent="0.2">
      <c r="A3547" s="13" t="s">
        <v>1701</v>
      </c>
      <c r="B3547" s="74">
        <v>1002</v>
      </c>
      <c r="C3547" s="86"/>
      <c r="D3547" s="37"/>
      <c r="E3547" s="87"/>
      <c r="F3547" s="93">
        <v>3</v>
      </c>
      <c r="G3547" s="8">
        <v>8</v>
      </c>
      <c r="H3547" s="94">
        <f t="shared" si="40"/>
        <v>2</v>
      </c>
      <c r="I3547" s="93"/>
      <c r="J3547" s="94"/>
      <c r="K3547" s="138"/>
    </row>
    <row r="3548" spans="1:11" x14ac:dyDescent="0.2">
      <c r="A3548" s="13" t="s">
        <v>3748</v>
      </c>
      <c r="B3548" s="74">
        <v>47</v>
      </c>
      <c r="C3548" s="86"/>
      <c r="D3548" s="37"/>
      <c r="E3548" s="87"/>
      <c r="F3548" s="93">
        <v>1</v>
      </c>
      <c r="G3548" s="8">
        <v>3</v>
      </c>
      <c r="H3548" s="94">
        <f t="shared" si="40"/>
        <v>1</v>
      </c>
      <c r="I3548" s="93"/>
      <c r="J3548" s="94"/>
      <c r="K3548" s="138"/>
    </row>
    <row r="3549" spans="1:11" x14ac:dyDescent="0.2">
      <c r="A3549" s="13" t="s">
        <v>3749</v>
      </c>
      <c r="B3549" s="74">
        <v>516</v>
      </c>
      <c r="C3549" s="86"/>
      <c r="D3549" s="37"/>
      <c r="E3549" s="87"/>
      <c r="F3549" s="93">
        <v>3</v>
      </c>
      <c r="G3549" s="8">
        <v>8</v>
      </c>
      <c r="H3549" s="94">
        <f t="shared" si="40"/>
        <v>2</v>
      </c>
      <c r="I3549" s="93"/>
      <c r="J3549" s="94"/>
      <c r="K3549" s="138"/>
    </row>
    <row r="3550" spans="1:11" x14ac:dyDescent="0.2">
      <c r="A3550" s="13" t="s">
        <v>2740</v>
      </c>
      <c r="B3550" s="74">
        <v>447</v>
      </c>
      <c r="C3550" s="85"/>
      <c r="D3550" s="37"/>
      <c r="E3550" s="87"/>
      <c r="F3550" s="93">
        <v>3</v>
      </c>
      <c r="G3550" s="8">
        <v>8</v>
      </c>
      <c r="H3550" s="94">
        <f t="shared" si="40"/>
        <v>2</v>
      </c>
      <c r="I3550" s="91"/>
      <c r="J3550" s="84"/>
      <c r="K3550" s="111"/>
    </row>
    <row r="3551" spans="1:11" x14ac:dyDescent="0.2">
      <c r="A3551" s="13" t="s">
        <v>3750</v>
      </c>
      <c r="B3551" s="74">
        <v>770</v>
      </c>
      <c r="C3551" s="86"/>
      <c r="D3551" s="37"/>
      <c r="E3551" s="87"/>
      <c r="F3551" s="93">
        <v>3</v>
      </c>
      <c r="G3551" s="8">
        <v>8</v>
      </c>
      <c r="H3551" s="94">
        <f t="shared" si="40"/>
        <v>2</v>
      </c>
      <c r="I3551" s="93"/>
      <c r="J3551" s="94"/>
      <c r="K3551" s="138"/>
    </row>
    <row r="3552" spans="1:11" x14ac:dyDescent="0.2">
      <c r="A3552" s="20" t="s">
        <v>1079</v>
      </c>
      <c r="B3552" s="73">
        <v>3967</v>
      </c>
      <c r="C3552" s="85">
        <v>7</v>
      </c>
      <c r="D3552" s="32">
        <v>18</v>
      </c>
      <c r="E3552" s="84"/>
      <c r="F3552" s="93"/>
      <c r="H3552" s="94"/>
      <c r="I3552" s="91"/>
      <c r="J3552" s="84"/>
      <c r="K3552" s="111"/>
    </row>
    <row r="3553" spans="1:11" x14ac:dyDescent="0.2">
      <c r="A3553" s="13" t="s">
        <v>3751</v>
      </c>
      <c r="B3553" s="74">
        <v>133</v>
      </c>
      <c r="C3553" s="86"/>
      <c r="D3553" s="37"/>
      <c r="E3553" s="87"/>
      <c r="F3553" s="93">
        <v>1</v>
      </c>
      <c r="G3553" s="8">
        <v>3</v>
      </c>
      <c r="H3553" s="94">
        <f t="shared" si="40"/>
        <v>1</v>
      </c>
      <c r="I3553" s="93"/>
      <c r="J3553" s="94"/>
      <c r="K3553" s="138"/>
    </row>
    <row r="3554" spans="1:11" x14ac:dyDescent="0.2">
      <c r="A3554" s="13" t="s">
        <v>3752</v>
      </c>
      <c r="B3554" s="74">
        <v>84</v>
      </c>
      <c r="C3554" s="86"/>
      <c r="D3554" s="37"/>
      <c r="E3554" s="87"/>
      <c r="F3554" s="93">
        <v>1</v>
      </c>
      <c r="G3554" s="8">
        <v>3</v>
      </c>
      <c r="H3554" s="94">
        <f t="shared" si="40"/>
        <v>1</v>
      </c>
      <c r="I3554" s="93"/>
      <c r="J3554" s="94"/>
      <c r="K3554" s="138"/>
    </row>
    <row r="3555" spans="1:11" x14ac:dyDescent="0.2">
      <c r="A3555" s="13" t="s">
        <v>3753</v>
      </c>
      <c r="B3555" s="74">
        <v>324</v>
      </c>
      <c r="C3555" s="85"/>
      <c r="D3555" s="37"/>
      <c r="E3555" s="87"/>
      <c r="F3555" s="93">
        <v>3</v>
      </c>
      <c r="G3555" s="8">
        <v>8</v>
      </c>
      <c r="H3555" s="94">
        <f t="shared" si="40"/>
        <v>2</v>
      </c>
      <c r="I3555" s="91"/>
      <c r="J3555" s="84"/>
      <c r="K3555" s="111"/>
    </row>
    <row r="3556" spans="1:11" x14ac:dyDescent="0.2">
      <c r="A3556" s="13" t="s">
        <v>3754</v>
      </c>
      <c r="B3556" s="74">
        <v>297</v>
      </c>
      <c r="C3556" s="86"/>
      <c r="D3556" s="37"/>
      <c r="E3556" s="87"/>
      <c r="F3556" s="93">
        <v>3</v>
      </c>
      <c r="G3556" s="8">
        <v>8</v>
      </c>
      <c r="H3556" s="94">
        <f t="shared" si="40"/>
        <v>2</v>
      </c>
      <c r="I3556" s="93"/>
      <c r="J3556" s="94"/>
      <c r="K3556" s="138"/>
    </row>
    <row r="3557" spans="1:11" x14ac:dyDescent="0.2">
      <c r="A3557" s="13" t="s">
        <v>3755</v>
      </c>
      <c r="B3557" s="74">
        <v>179</v>
      </c>
      <c r="C3557" s="85"/>
      <c r="D3557" s="37"/>
      <c r="E3557" s="87"/>
      <c r="F3557" s="93">
        <v>1</v>
      </c>
      <c r="G3557" s="8">
        <v>3</v>
      </c>
      <c r="H3557" s="94">
        <f t="shared" si="40"/>
        <v>1</v>
      </c>
      <c r="I3557" s="91"/>
      <c r="J3557" s="84"/>
      <c r="K3557" s="111"/>
    </row>
    <row r="3558" spans="1:11" x14ac:dyDescent="0.2">
      <c r="A3558" s="13" t="s">
        <v>3756</v>
      </c>
      <c r="B3558" s="74">
        <v>406</v>
      </c>
      <c r="C3558" s="86"/>
      <c r="D3558" s="37"/>
      <c r="E3558" s="87"/>
      <c r="F3558" s="93">
        <v>3</v>
      </c>
      <c r="G3558" s="8">
        <v>8</v>
      </c>
      <c r="H3558" s="94">
        <f t="shared" si="40"/>
        <v>2</v>
      </c>
      <c r="I3558" s="93"/>
      <c r="J3558" s="94"/>
      <c r="K3558" s="138"/>
    </row>
    <row r="3559" spans="1:11" x14ac:dyDescent="0.2">
      <c r="A3559" s="13" t="s">
        <v>3757</v>
      </c>
      <c r="B3559" s="74">
        <v>286</v>
      </c>
      <c r="C3559" s="86"/>
      <c r="D3559" s="37"/>
      <c r="E3559" s="87"/>
      <c r="F3559" s="93">
        <v>3</v>
      </c>
      <c r="G3559" s="8">
        <v>8</v>
      </c>
      <c r="H3559" s="94">
        <f t="shared" si="40"/>
        <v>2</v>
      </c>
      <c r="I3559" s="93"/>
      <c r="J3559" s="94"/>
      <c r="K3559" s="138"/>
    </row>
    <row r="3560" spans="1:11" x14ac:dyDescent="0.2">
      <c r="A3560" s="13" t="s">
        <v>3758</v>
      </c>
      <c r="B3560" s="74">
        <v>54</v>
      </c>
      <c r="C3560" s="86"/>
      <c r="D3560" s="37"/>
      <c r="E3560" s="87"/>
      <c r="F3560" s="93">
        <v>1</v>
      </c>
      <c r="G3560" s="8">
        <v>3</v>
      </c>
      <c r="H3560" s="94">
        <f t="shared" si="40"/>
        <v>1</v>
      </c>
      <c r="I3560" s="93"/>
      <c r="J3560" s="94"/>
      <c r="K3560" s="138"/>
    </row>
    <row r="3561" spans="1:11" x14ac:dyDescent="0.2">
      <c r="A3561" s="13" t="s">
        <v>3759</v>
      </c>
      <c r="B3561" s="74">
        <v>504</v>
      </c>
      <c r="C3561" s="86"/>
      <c r="D3561" s="37"/>
      <c r="E3561" s="87"/>
      <c r="F3561" s="93">
        <v>3</v>
      </c>
      <c r="G3561" s="8">
        <v>8</v>
      </c>
      <c r="H3561" s="94">
        <f t="shared" si="40"/>
        <v>2</v>
      </c>
      <c r="I3561" s="93"/>
      <c r="J3561" s="94"/>
      <c r="K3561" s="138"/>
    </row>
    <row r="3562" spans="1:11" x14ac:dyDescent="0.2">
      <c r="A3562" s="13" t="s">
        <v>3760</v>
      </c>
      <c r="B3562" s="74">
        <v>310</v>
      </c>
      <c r="C3562" s="86"/>
      <c r="D3562" s="37"/>
      <c r="E3562" s="87"/>
      <c r="F3562" s="93">
        <v>3</v>
      </c>
      <c r="G3562" s="8">
        <v>8</v>
      </c>
      <c r="H3562" s="94">
        <f t="shared" si="40"/>
        <v>2</v>
      </c>
      <c r="I3562" s="93"/>
      <c r="J3562" s="94"/>
      <c r="K3562" s="138"/>
    </row>
    <row r="3563" spans="1:11" x14ac:dyDescent="0.2">
      <c r="A3563" s="13" t="s">
        <v>3761</v>
      </c>
      <c r="B3563" s="74">
        <v>146</v>
      </c>
      <c r="C3563" s="86"/>
      <c r="D3563" s="37"/>
      <c r="E3563" s="87"/>
      <c r="F3563" s="93">
        <v>1</v>
      </c>
      <c r="G3563" s="8">
        <v>3</v>
      </c>
      <c r="H3563" s="94">
        <f t="shared" si="40"/>
        <v>1</v>
      </c>
      <c r="I3563" s="93"/>
      <c r="J3563" s="94"/>
      <c r="K3563" s="138"/>
    </row>
    <row r="3564" spans="1:11" x14ac:dyDescent="0.2">
      <c r="A3564" s="13" t="s">
        <v>3762</v>
      </c>
      <c r="B3564" s="74">
        <v>113</v>
      </c>
      <c r="C3564" s="86"/>
      <c r="D3564" s="37"/>
      <c r="E3564" s="87"/>
      <c r="F3564" s="93">
        <v>1</v>
      </c>
      <c r="G3564" s="8">
        <v>3</v>
      </c>
      <c r="H3564" s="94">
        <f t="shared" si="40"/>
        <v>1</v>
      </c>
      <c r="I3564" s="93"/>
      <c r="J3564" s="94"/>
      <c r="K3564" s="138"/>
    </row>
    <row r="3565" spans="1:11" x14ac:dyDescent="0.2">
      <c r="A3565" s="13" t="s">
        <v>3763</v>
      </c>
      <c r="B3565" s="74">
        <v>248</v>
      </c>
      <c r="C3565" s="85"/>
      <c r="D3565" s="37"/>
      <c r="E3565" s="87"/>
      <c r="F3565" s="93">
        <v>3</v>
      </c>
      <c r="G3565" s="8">
        <v>8</v>
      </c>
      <c r="H3565" s="94">
        <f t="shared" si="40"/>
        <v>2</v>
      </c>
      <c r="I3565" s="91"/>
      <c r="J3565" s="84"/>
      <c r="K3565" s="111"/>
    </row>
    <row r="3566" spans="1:11" x14ac:dyDescent="0.2">
      <c r="A3566" s="13" t="s">
        <v>3764</v>
      </c>
      <c r="B3566" s="74">
        <v>119</v>
      </c>
      <c r="C3566" s="86"/>
      <c r="D3566" s="37"/>
      <c r="E3566" s="87"/>
      <c r="F3566" s="93">
        <v>1</v>
      </c>
      <c r="G3566" s="8">
        <v>3</v>
      </c>
      <c r="H3566" s="94">
        <f t="shared" si="40"/>
        <v>1</v>
      </c>
      <c r="I3566" s="93"/>
      <c r="J3566" s="94"/>
      <c r="K3566" s="138"/>
    </row>
    <row r="3567" spans="1:11" x14ac:dyDescent="0.2">
      <c r="A3567" s="13" t="s">
        <v>3765</v>
      </c>
      <c r="B3567" s="74">
        <v>764</v>
      </c>
      <c r="C3567" s="86"/>
      <c r="D3567" s="37"/>
      <c r="E3567" s="87"/>
      <c r="F3567" s="93">
        <v>3</v>
      </c>
      <c r="G3567" s="8">
        <v>8</v>
      </c>
      <c r="H3567" s="94">
        <f t="shared" si="40"/>
        <v>2</v>
      </c>
      <c r="I3567" s="93"/>
      <c r="J3567" s="94"/>
      <c r="K3567" s="138"/>
    </row>
    <row r="3568" spans="1:11" x14ac:dyDescent="0.2">
      <c r="A3568" s="20" t="s">
        <v>175</v>
      </c>
      <c r="B3568" s="73">
        <v>1858</v>
      </c>
      <c r="C3568" s="85">
        <v>3</v>
      </c>
      <c r="D3568" s="32">
        <v>8</v>
      </c>
      <c r="E3568" s="84"/>
      <c r="F3568" s="93"/>
      <c r="H3568" s="94"/>
      <c r="I3568" s="91"/>
      <c r="J3568" s="84"/>
      <c r="K3568" s="111"/>
    </row>
    <row r="3569" spans="1:11" x14ac:dyDescent="0.2">
      <c r="A3569" s="13" t="s">
        <v>3766</v>
      </c>
      <c r="B3569" s="74">
        <v>1190</v>
      </c>
      <c r="C3569" s="85"/>
      <c r="D3569" s="37"/>
      <c r="E3569" s="87"/>
      <c r="F3569" s="93">
        <v>3</v>
      </c>
      <c r="G3569" s="8">
        <v>8</v>
      </c>
      <c r="H3569" s="94">
        <f t="shared" si="40"/>
        <v>2</v>
      </c>
      <c r="I3569" s="91"/>
      <c r="J3569" s="84"/>
      <c r="K3569" s="111"/>
    </row>
    <row r="3570" spans="1:11" x14ac:dyDescent="0.2">
      <c r="A3570" s="13" t="s">
        <v>3767</v>
      </c>
      <c r="B3570" s="74">
        <v>668</v>
      </c>
      <c r="C3570" s="86"/>
      <c r="D3570" s="37"/>
      <c r="E3570" s="87"/>
      <c r="F3570" s="93">
        <v>3</v>
      </c>
      <c r="G3570" s="8">
        <v>8</v>
      </c>
      <c r="H3570" s="94">
        <f t="shared" si="40"/>
        <v>2</v>
      </c>
      <c r="I3570" s="93"/>
      <c r="J3570" s="94"/>
      <c r="K3570" s="138"/>
    </row>
    <row r="3571" spans="1:11" x14ac:dyDescent="0.2">
      <c r="A3571" s="46" t="s">
        <v>180</v>
      </c>
      <c r="B3571" s="73">
        <v>5712</v>
      </c>
      <c r="C3571" s="85">
        <v>19</v>
      </c>
      <c r="D3571" s="32">
        <v>48</v>
      </c>
      <c r="E3571" s="84">
        <v>3</v>
      </c>
      <c r="F3571" s="91">
        <f>SUM(F3573:F3595)</f>
        <v>41</v>
      </c>
      <c r="G3571" s="24">
        <f>SUM(G3573:G3595)</f>
        <v>114</v>
      </c>
      <c r="H3571" s="94"/>
      <c r="I3571" s="99">
        <f>(C3571+F3574+F3575+F3577+F3581+F3582+F3583+F3588+F3592+F3593+1)*0.4</f>
        <v>18.8</v>
      </c>
      <c r="J3571" s="99">
        <f>(D3571+G3574+G3575+G3577+G3581+G3582+G3583+G3588+G3592+G3593+1)*0.4</f>
        <v>48.400000000000006</v>
      </c>
      <c r="K3571" s="115">
        <f>23*0.6</f>
        <v>13.799999999999999</v>
      </c>
    </row>
    <row r="3572" spans="1:11" x14ac:dyDescent="0.2">
      <c r="A3572" s="20" t="s">
        <v>6154</v>
      </c>
      <c r="B3572" s="73">
        <v>5712</v>
      </c>
      <c r="C3572" s="85">
        <v>19</v>
      </c>
      <c r="D3572" s="37"/>
      <c r="E3572" s="87"/>
      <c r="F3572" s="93"/>
      <c r="H3572" s="94"/>
      <c r="I3572" s="91"/>
      <c r="J3572" s="84"/>
      <c r="K3572" s="111"/>
    </row>
    <row r="3573" spans="1:11" x14ac:dyDescent="0.2">
      <c r="A3573" s="13" t="s">
        <v>3768</v>
      </c>
      <c r="B3573" s="74">
        <v>170</v>
      </c>
      <c r="C3573" s="86"/>
      <c r="D3573" s="37"/>
      <c r="E3573" s="87"/>
      <c r="F3573" s="93">
        <v>1</v>
      </c>
      <c r="G3573" s="8">
        <v>3</v>
      </c>
      <c r="H3573" s="94">
        <f t="shared" ref="H3573:H3636" si="41">IF(F3573=1,1,2)</f>
        <v>1</v>
      </c>
      <c r="I3573" s="93"/>
      <c r="J3573" s="94"/>
      <c r="K3573" s="138"/>
    </row>
    <row r="3574" spans="1:11" x14ac:dyDescent="0.2">
      <c r="A3574" s="13" t="s">
        <v>3769</v>
      </c>
      <c r="B3574" s="74">
        <v>281</v>
      </c>
      <c r="C3574" s="86"/>
      <c r="D3574" s="37"/>
      <c r="E3574" s="87"/>
      <c r="F3574" s="93">
        <v>3</v>
      </c>
      <c r="G3574" s="8">
        <v>8</v>
      </c>
      <c r="H3574" s="94">
        <f t="shared" si="41"/>
        <v>2</v>
      </c>
      <c r="I3574" s="93"/>
      <c r="J3574" s="94"/>
      <c r="K3574" s="138"/>
    </row>
    <row r="3575" spans="1:11" x14ac:dyDescent="0.2">
      <c r="A3575" s="13" t="s">
        <v>3770</v>
      </c>
      <c r="B3575" s="74">
        <v>211</v>
      </c>
      <c r="C3575" s="86"/>
      <c r="D3575" s="37"/>
      <c r="E3575" s="87"/>
      <c r="F3575" s="93">
        <v>3</v>
      </c>
      <c r="G3575" s="8">
        <v>8</v>
      </c>
      <c r="H3575" s="94">
        <f t="shared" si="41"/>
        <v>2</v>
      </c>
      <c r="I3575" s="93"/>
      <c r="J3575" s="94"/>
      <c r="K3575" s="138"/>
    </row>
    <row r="3576" spans="1:11" x14ac:dyDescent="0.2">
      <c r="A3576" s="13" t="s">
        <v>3771</v>
      </c>
      <c r="B3576" s="74">
        <v>92</v>
      </c>
      <c r="C3576" s="85"/>
      <c r="D3576" s="37"/>
      <c r="E3576" s="87"/>
      <c r="F3576" s="93">
        <v>1</v>
      </c>
      <c r="G3576" s="8">
        <v>3</v>
      </c>
      <c r="H3576" s="94">
        <f t="shared" si="41"/>
        <v>1</v>
      </c>
      <c r="I3576" s="91"/>
      <c r="J3576" s="84"/>
      <c r="K3576" s="111"/>
    </row>
    <row r="3577" spans="1:11" x14ac:dyDescent="0.2">
      <c r="A3577" s="13" t="s">
        <v>2114</v>
      </c>
      <c r="B3577" s="74">
        <v>521</v>
      </c>
      <c r="C3577" s="85"/>
      <c r="D3577" s="37"/>
      <c r="E3577" s="87"/>
      <c r="F3577" s="93">
        <v>3</v>
      </c>
      <c r="G3577" s="8">
        <v>8</v>
      </c>
      <c r="H3577" s="94">
        <f t="shared" si="41"/>
        <v>2</v>
      </c>
      <c r="I3577" s="91"/>
      <c r="J3577" s="84"/>
      <c r="K3577" s="111"/>
    </row>
    <row r="3578" spans="1:11" x14ac:dyDescent="0.2">
      <c r="A3578" s="13" t="s">
        <v>3772</v>
      </c>
      <c r="B3578" s="74">
        <v>84</v>
      </c>
      <c r="C3578" s="86"/>
      <c r="D3578" s="37"/>
      <c r="E3578" s="87"/>
      <c r="F3578" s="93">
        <v>1</v>
      </c>
      <c r="G3578" s="8">
        <v>3</v>
      </c>
      <c r="H3578" s="94">
        <f t="shared" si="41"/>
        <v>1</v>
      </c>
      <c r="I3578" s="93"/>
      <c r="J3578" s="94"/>
      <c r="K3578" s="138"/>
    </row>
    <row r="3579" spans="1:11" x14ac:dyDescent="0.2">
      <c r="A3579" s="13" t="s">
        <v>3773</v>
      </c>
      <c r="B3579" s="74">
        <v>122</v>
      </c>
      <c r="C3579" s="86"/>
      <c r="D3579" s="37"/>
      <c r="E3579" s="87"/>
      <c r="F3579" s="93">
        <v>1</v>
      </c>
      <c r="G3579" s="8">
        <v>3</v>
      </c>
      <c r="H3579" s="94">
        <f t="shared" si="41"/>
        <v>1</v>
      </c>
      <c r="I3579" s="93"/>
      <c r="J3579" s="94"/>
      <c r="K3579" s="138"/>
    </row>
    <row r="3580" spans="1:11" x14ac:dyDescent="0.2">
      <c r="A3580" s="13" t="s">
        <v>3774</v>
      </c>
      <c r="B3580" s="74">
        <v>43</v>
      </c>
      <c r="C3580" s="86"/>
      <c r="D3580" s="37"/>
      <c r="E3580" s="87"/>
      <c r="F3580" s="93">
        <v>1</v>
      </c>
      <c r="G3580" s="8">
        <v>3</v>
      </c>
      <c r="H3580" s="94">
        <f t="shared" si="41"/>
        <v>1</v>
      </c>
      <c r="I3580" s="93"/>
      <c r="J3580" s="94"/>
      <c r="K3580" s="138"/>
    </row>
    <row r="3581" spans="1:11" x14ac:dyDescent="0.2">
      <c r="A3581" s="13" t="s">
        <v>1615</v>
      </c>
      <c r="B3581" s="74">
        <v>214</v>
      </c>
      <c r="C3581" s="86"/>
      <c r="D3581" s="37"/>
      <c r="E3581" s="87"/>
      <c r="F3581" s="93">
        <v>3</v>
      </c>
      <c r="G3581" s="8">
        <v>8</v>
      </c>
      <c r="H3581" s="94">
        <f t="shared" si="41"/>
        <v>2</v>
      </c>
      <c r="I3581" s="93"/>
      <c r="J3581" s="94"/>
      <c r="K3581" s="138"/>
    </row>
    <row r="3582" spans="1:11" x14ac:dyDescent="0.2">
      <c r="A3582" s="13" t="s">
        <v>3775</v>
      </c>
      <c r="B3582" s="74">
        <v>1823</v>
      </c>
      <c r="C3582" s="85"/>
      <c r="D3582" s="37"/>
      <c r="E3582" s="87"/>
      <c r="F3582" s="93">
        <v>3</v>
      </c>
      <c r="G3582" s="8">
        <v>8</v>
      </c>
      <c r="H3582" s="94">
        <f t="shared" si="41"/>
        <v>2</v>
      </c>
      <c r="I3582" s="91"/>
      <c r="J3582" s="84"/>
      <c r="K3582" s="111"/>
    </row>
    <row r="3583" spans="1:11" x14ac:dyDescent="0.2">
      <c r="A3583" s="13" t="s">
        <v>3776</v>
      </c>
      <c r="B3583" s="74">
        <v>257</v>
      </c>
      <c r="C3583" s="86"/>
      <c r="D3583" s="37"/>
      <c r="E3583" s="87"/>
      <c r="F3583" s="93">
        <v>3</v>
      </c>
      <c r="G3583" s="8">
        <v>8</v>
      </c>
      <c r="H3583" s="94">
        <f t="shared" si="41"/>
        <v>2</v>
      </c>
      <c r="I3583" s="93"/>
      <c r="J3583" s="94"/>
      <c r="K3583" s="138"/>
    </row>
    <row r="3584" spans="1:11" x14ac:dyDescent="0.2">
      <c r="A3584" s="13" t="s">
        <v>3777</v>
      </c>
      <c r="B3584" s="74">
        <v>169</v>
      </c>
      <c r="C3584" s="86"/>
      <c r="D3584" s="37"/>
      <c r="E3584" s="87"/>
      <c r="F3584" s="93">
        <v>1</v>
      </c>
      <c r="G3584" s="8">
        <v>3</v>
      </c>
      <c r="H3584" s="94">
        <f t="shared" si="41"/>
        <v>1</v>
      </c>
      <c r="I3584" s="93"/>
      <c r="J3584" s="94"/>
      <c r="K3584" s="138"/>
    </row>
    <row r="3585" spans="1:11" x14ac:dyDescent="0.2">
      <c r="A3585" s="13" t="s">
        <v>3778</v>
      </c>
      <c r="B3585" s="74">
        <v>128</v>
      </c>
      <c r="C3585" s="86"/>
      <c r="D3585" s="37"/>
      <c r="E3585" s="87"/>
      <c r="F3585" s="93">
        <v>1</v>
      </c>
      <c r="G3585" s="8">
        <v>3</v>
      </c>
      <c r="H3585" s="94">
        <f t="shared" si="41"/>
        <v>1</v>
      </c>
      <c r="I3585" s="93"/>
      <c r="J3585" s="94"/>
      <c r="K3585" s="138"/>
    </row>
    <row r="3586" spans="1:11" x14ac:dyDescent="0.2">
      <c r="A3586" s="13" t="s">
        <v>3779</v>
      </c>
      <c r="B3586" s="74">
        <v>132</v>
      </c>
      <c r="C3586" s="85"/>
      <c r="D3586" s="37"/>
      <c r="E3586" s="87"/>
      <c r="F3586" s="93">
        <v>1</v>
      </c>
      <c r="G3586" s="8">
        <v>3</v>
      </c>
      <c r="H3586" s="94">
        <f t="shared" si="41"/>
        <v>1</v>
      </c>
      <c r="I3586" s="91"/>
      <c r="J3586" s="84"/>
      <c r="K3586" s="111"/>
    </row>
    <row r="3587" spans="1:11" x14ac:dyDescent="0.2">
      <c r="A3587" s="13" t="s">
        <v>3780</v>
      </c>
      <c r="B3587" s="74">
        <v>68</v>
      </c>
      <c r="C3587" s="86"/>
      <c r="D3587" s="37"/>
      <c r="E3587" s="87"/>
      <c r="F3587" s="93">
        <v>1</v>
      </c>
      <c r="G3587" s="8">
        <v>3</v>
      </c>
      <c r="H3587" s="94">
        <f t="shared" si="41"/>
        <v>1</v>
      </c>
      <c r="I3587" s="93"/>
      <c r="J3587" s="94"/>
      <c r="K3587" s="138"/>
    </row>
    <row r="3588" spans="1:11" x14ac:dyDescent="0.2">
      <c r="A3588" s="13" t="s">
        <v>3781</v>
      </c>
      <c r="B3588" s="74">
        <v>457</v>
      </c>
      <c r="C3588" s="85"/>
      <c r="D3588" s="37"/>
      <c r="E3588" s="87"/>
      <c r="F3588" s="93">
        <v>3</v>
      </c>
      <c r="G3588" s="8">
        <v>8</v>
      </c>
      <c r="H3588" s="94">
        <f t="shared" si="41"/>
        <v>2</v>
      </c>
      <c r="I3588" s="91"/>
      <c r="J3588" s="84"/>
      <c r="K3588" s="111"/>
    </row>
    <row r="3589" spans="1:11" x14ac:dyDescent="0.2">
      <c r="A3589" s="13" t="s">
        <v>3782</v>
      </c>
      <c r="B3589" s="74">
        <v>96</v>
      </c>
      <c r="C3589" s="86"/>
      <c r="D3589" s="37"/>
      <c r="E3589" s="87"/>
      <c r="F3589" s="93">
        <v>1</v>
      </c>
      <c r="G3589" s="8">
        <v>3</v>
      </c>
      <c r="H3589" s="94">
        <f t="shared" si="41"/>
        <v>1</v>
      </c>
      <c r="I3589" s="93"/>
      <c r="J3589" s="94"/>
      <c r="K3589" s="138"/>
    </row>
    <row r="3590" spans="1:11" x14ac:dyDescent="0.2">
      <c r="A3590" s="13" t="s">
        <v>3783</v>
      </c>
      <c r="B3590" s="74">
        <v>57</v>
      </c>
      <c r="C3590" s="86"/>
      <c r="D3590" s="37"/>
      <c r="E3590" s="87"/>
      <c r="F3590" s="93">
        <v>1</v>
      </c>
      <c r="G3590" s="8">
        <v>3</v>
      </c>
      <c r="H3590" s="94">
        <f t="shared" si="41"/>
        <v>1</v>
      </c>
      <c r="I3590" s="93"/>
      <c r="J3590" s="94"/>
      <c r="K3590" s="138"/>
    </row>
    <row r="3591" spans="1:11" x14ac:dyDescent="0.2">
      <c r="A3591" s="13" t="s">
        <v>3784</v>
      </c>
      <c r="B3591" s="74">
        <v>117</v>
      </c>
      <c r="C3591" s="86"/>
      <c r="D3591" s="37"/>
      <c r="E3591" s="87"/>
      <c r="F3591" s="93">
        <v>1</v>
      </c>
      <c r="G3591" s="8">
        <v>3</v>
      </c>
      <c r="H3591" s="94">
        <f t="shared" si="41"/>
        <v>1</v>
      </c>
      <c r="I3591" s="93"/>
      <c r="J3591" s="94"/>
      <c r="K3591" s="138"/>
    </row>
    <row r="3592" spans="1:11" x14ac:dyDescent="0.2">
      <c r="A3592" s="13" t="s">
        <v>3327</v>
      </c>
      <c r="B3592" s="74">
        <v>277</v>
      </c>
      <c r="C3592" s="86"/>
      <c r="D3592" s="37"/>
      <c r="E3592" s="87"/>
      <c r="F3592" s="93">
        <v>3</v>
      </c>
      <c r="G3592" s="8">
        <v>8</v>
      </c>
      <c r="H3592" s="94">
        <f t="shared" si="41"/>
        <v>2</v>
      </c>
      <c r="I3592" s="93"/>
      <c r="J3592" s="94"/>
      <c r="K3592" s="138"/>
    </row>
    <row r="3593" spans="1:11" x14ac:dyDescent="0.2">
      <c r="A3593" s="13" t="s">
        <v>3785</v>
      </c>
      <c r="B3593" s="74">
        <v>240</v>
      </c>
      <c r="C3593" s="85"/>
      <c r="D3593" s="37"/>
      <c r="E3593" s="87"/>
      <c r="F3593" s="93">
        <v>3</v>
      </c>
      <c r="G3593" s="8">
        <v>8</v>
      </c>
      <c r="H3593" s="94">
        <f t="shared" si="41"/>
        <v>2</v>
      </c>
      <c r="I3593" s="91"/>
      <c r="J3593" s="84"/>
      <c r="K3593" s="111"/>
    </row>
    <row r="3594" spans="1:11" x14ac:dyDescent="0.2">
      <c r="A3594" s="13" t="s">
        <v>3786</v>
      </c>
      <c r="B3594" s="74">
        <v>78</v>
      </c>
      <c r="C3594" s="85"/>
      <c r="D3594" s="37"/>
      <c r="E3594" s="87"/>
      <c r="F3594" s="93">
        <v>1</v>
      </c>
      <c r="G3594" s="8">
        <v>3</v>
      </c>
      <c r="H3594" s="94">
        <f t="shared" si="41"/>
        <v>1</v>
      </c>
      <c r="I3594" s="91"/>
      <c r="J3594" s="84"/>
      <c r="K3594" s="111"/>
    </row>
    <row r="3595" spans="1:11" x14ac:dyDescent="0.2">
      <c r="A3595" s="13" t="s">
        <v>3787</v>
      </c>
      <c r="B3595" s="74">
        <v>75</v>
      </c>
      <c r="C3595" s="86"/>
      <c r="D3595" s="37"/>
      <c r="E3595" s="87"/>
      <c r="F3595" s="93">
        <v>1</v>
      </c>
      <c r="G3595" s="8">
        <v>3</v>
      </c>
      <c r="H3595" s="94">
        <f t="shared" si="41"/>
        <v>1</v>
      </c>
      <c r="I3595" s="93"/>
      <c r="J3595" s="94"/>
      <c r="K3595" s="138"/>
    </row>
    <row r="3596" spans="1:11" ht="31.5" x14ac:dyDescent="0.2">
      <c r="A3596" s="46" t="s">
        <v>187</v>
      </c>
      <c r="B3596" s="73">
        <v>32048</v>
      </c>
      <c r="C3596" s="85">
        <v>29</v>
      </c>
      <c r="D3596" s="36">
        <f>SUM(D3597:D3612)</f>
        <v>73</v>
      </c>
      <c r="E3596" s="88">
        <v>4</v>
      </c>
      <c r="F3596" s="91">
        <f>SUM(F3598:F3618)</f>
        <v>61</v>
      </c>
      <c r="G3596" s="24">
        <f>SUM(G3598:G3618)</f>
        <v>162</v>
      </c>
      <c r="H3596" s="94"/>
      <c r="I3596" s="99">
        <f>(C3596+F3596+1-F3599-F3601-F3607-F3610-F3611)*0.4</f>
        <v>34.4</v>
      </c>
      <c r="J3596" s="99">
        <f>(D3596+G3596+1-G3599-G3601-G3607-G3610-G3611)*0.4</f>
        <v>88.4</v>
      </c>
      <c r="K3596" s="115">
        <f>19*0.6</f>
        <v>11.4</v>
      </c>
    </row>
    <row r="3597" spans="1:11" x14ac:dyDescent="0.2">
      <c r="A3597" s="20" t="s">
        <v>1103</v>
      </c>
      <c r="B3597" s="73">
        <v>6215</v>
      </c>
      <c r="C3597" s="85">
        <v>6</v>
      </c>
      <c r="D3597" s="32">
        <v>15</v>
      </c>
      <c r="E3597" s="84"/>
      <c r="F3597" s="93"/>
      <c r="H3597" s="94"/>
      <c r="I3597" s="91"/>
      <c r="J3597" s="84"/>
      <c r="K3597" s="111"/>
    </row>
    <row r="3598" spans="1:11" x14ac:dyDescent="0.2">
      <c r="A3598" s="13" t="s">
        <v>3788</v>
      </c>
      <c r="B3598" s="74">
        <v>4813</v>
      </c>
      <c r="C3598" s="86"/>
      <c r="D3598" s="37"/>
      <c r="E3598" s="87"/>
      <c r="F3598" s="93">
        <v>5</v>
      </c>
      <c r="G3598" s="8">
        <v>13</v>
      </c>
      <c r="H3598" s="94">
        <f t="shared" si="41"/>
        <v>2</v>
      </c>
      <c r="I3598" s="93"/>
      <c r="J3598" s="94"/>
      <c r="K3598" s="138"/>
    </row>
    <row r="3599" spans="1:11" x14ac:dyDescent="0.2">
      <c r="A3599" s="13" t="s">
        <v>1582</v>
      </c>
      <c r="B3599" s="74">
        <v>172</v>
      </c>
      <c r="C3599" s="86"/>
      <c r="D3599" s="37"/>
      <c r="E3599" s="87"/>
      <c r="F3599" s="93">
        <v>1</v>
      </c>
      <c r="G3599" s="8">
        <v>3</v>
      </c>
      <c r="H3599" s="94">
        <f t="shared" si="41"/>
        <v>1</v>
      </c>
      <c r="I3599" s="93"/>
      <c r="J3599" s="94"/>
      <c r="K3599" s="138"/>
    </row>
    <row r="3600" spans="1:11" x14ac:dyDescent="0.2">
      <c r="A3600" s="13" t="s">
        <v>3789</v>
      </c>
      <c r="B3600" s="74">
        <v>808</v>
      </c>
      <c r="C3600" s="86"/>
      <c r="D3600" s="37"/>
      <c r="E3600" s="87"/>
      <c r="F3600" s="93">
        <v>3</v>
      </c>
      <c r="G3600" s="8">
        <v>8</v>
      </c>
      <c r="H3600" s="94">
        <f t="shared" si="41"/>
        <v>2</v>
      </c>
      <c r="I3600" s="93"/>
      <c r="J3600" s="94"/>
      <c r="K3600" s="138"/>
    </row>
    <row r="3601" spans="1:11" x14ac:dyDescent="0.2">
      <c r="A3601" s="13" t="s">
        <v>3790</v>
      </c>
      <c r="B3601" s="74">
        <v>54</v>
      </c>
      <c r="C3601" s="86"/>
      <c r="D3601" s="37"/>
      <c r="E3601" s="87"/>
      <c r="F3601" s="93">
        <v>1</v>
      </c>
      <c r="G3601" s="8">
        <v>3</v>
      </c>
      <c r="H3601" s="94">
        <f t="shared" si="41"/>
        <v>1</v>
      </c>
      <c r="I3601" s="93"/>
      <c r="J3601" s="94"/>
      <c r="K3601" s="138"/>
    </row>
    <row r="3602" spans="1:11" x14ac:dyDescent="0.2">
      <c r="A3602" s="13" t="s">
        <v>3791</v>
      </c>
      <c r="B3602" s="74">
        <v>368</v>
      </c>
      <c r="C3602" s="86"/>
      <c r="D3602" s="37"/>
      <c r="E3602" s="87"/>
      <c r="F3602" s="93">
        <v>3</v>
      </c>
      <c r="G3602" s="8">
        <v>8</v>
      </c>
      <c r="H3602" s="94">
        <f t="shared" si="41"/>
        <v>2</v>
      </c>
      <c r="I3602" s="93"/>
      <c r="J3602" s="94"/>
      <c r="K3602" s="138"/>
    </row>
    <row r="3603" spans="1:11" ht="31.5" x14ac:dyDescent="0.2">
      <c r="A3603" s="20" t="s">
        <v>177</v>
      </c>
      <c r="B3603" s="73">
        <v>17440</v>
      </c>
      <c r="C3603" s="85">
        <v>16</v>
      </c>
      <c r="D3603" s="32">
        <v>40</v>
      </c>
      <c r="E3603" s="84"/>
      <c r="F3603" s="93"/>
      <c r="H3603" s="94"/>
      <c r="I3603" s="91"/>
      <c r="J3603" s="84"/>
      <c r="K3603" s="111"/>
    </row>
    <row r="3604" spans="1:11" x14ac:dyDescent="0.2">
      <c r="A3604" s="13" t="s">
        <v>3792</v>
      </c>
      <c r="B3604" s="74">
        <v>13965</v>
      </c>
      <c r="C3604" s="86"/>
      <c r="D3604" s="37"/>
      <c r="E3604" s="87"/>
      <c r="F3604" s="93">
        <v>11</v>
      </c>
      <c r="G3604" s="8">
        <v>28</v>
      </c>
      <c r="H3604" s="94">
        <f t="shared" si="41"/>
        <v>2</v>
      </c>
      <c r="I3604" s="93"/>
      <c r="J3604" s="94"/>
      <c r="K3604" s="138"/>
    </row>
    <row r="3605" spans="1:11" x14ac:dyDescent="0.2">
      <c r="A3605" s="13" t="s">
        <v>2016</v>
      </c>
      <c r="B3605" s="74">
        <v>734</v>
      </c>
      <c r="C3605" s="86"/>
      <c r="D3605" s="37"/>
      <c r="E3605" s="87"/>
      <c r="F3605" s="93">
        <v>3</v>
      </c>
      <c r="G3605" s="8">
        <v>8</v>
      </c>
      <c r="H3605" s="94">
        <f t="shared" si="41"/>
        <v>2</v>
      </c>
      <c r="I3605" s="93"/>
      <c r="J3605" s="94"/>
      <c r="K3605" s="138"/>
    </row>
    <row r="3606" spans="1:11" x14ac:dyDescent="0.2">
      <c r="A3606" s="13" t="s">
        <v>3793</v>
      </c>
      <c r="B3606" s="74">
        <v>669</v>
      </c>
      <c r="C3606" s="86"/>
      <c r="D3606" s="37"/>
      <c r="E3606" s="87"/>
      <c r="F3606" s="93">
        <v>3</v>
      </c>
      <c r="G3606" s="8">
        <v>8</v>
      </c>
      <c r="H3606" s="94">
        <f t="shared" si="41"/>
        <v>2</v>
      </c>
      <c r="I3606" s="93"/>
      <c r="J3606" s="94"/>
      <c r="K3606" s="138"/>
    </row>
    <row r="3607" spans="1:11" x14ac:dyDescent="0.2">
      <c r="A3607" s="13" t="s">
        <v>3794</v>
      </c>
      <c r="B3607" s="74">
        <v>46</v>
      </c>
      <c r="C3607" s="86"/>
      <c r="D3607" s="37"/>
      <c r="E3607" s="87"/>
      <c r="F3607" s="93">
        <v>1</v>
      </c>
      <c r="G3607" s="8">
        <v>3</v>
      </c>
      <c r="H3607" s="94">
        <f t="shared" si="41"/>
        <v>1</v>
      </c>
      <c r="I3607" s="93"/>
      <c r="J3607" s="94"/>
      <c r="K3607" s="138"/>
    </row>
    <row r="3608" spans="1:11" x14ac:dyDescent="0.2">
      <c r="A3608" s="13" t="s">
        <v>3332</v>
      </c>
      <c r="B3608" s="74">
        <v>373</v>
      </c>
      <c r="C3608" s="85"/>
      <c r="D3608" s="37"/>
      <c r="E3608" s="87"/>
      <c r="F3608" s="93">
        <v>3</v>
      </c>
      <c r="G3608" s="8">
        <v>8</v>
      </c>
      <c r="H3608" s="94">
        <f t="shared" si="41"/>
        <v>2</v>
      </c>
      <c r="I3608" s="91"/>
      <c r="J3608" s="84"/>
      <c r="K3608" s="111"/>
    </row>
    <row r="3609" spans="1:11" x14ac:dyDescent="0.2">
      <c r="A3609" s="13" t="s">
        <v>3795</v>
      </c>
      <c r="B3609" s="74">
        <v>1456</v>
      </c>
      <c r="C3609" s="86"/>
      <c r="D3609" s="37"/>
      <c r="E3609" s="87"/>
      <c r="F3609" s="93">
        <v>3</v>
      </c>
      <c r="G3609" s="8">
        <v>8</v>
      </c>
      <c r="H3609" s="94">
        <f t="shared" si="41"/>
        <v>2</v>
      </c>
      <c r="I3609" s="93"/>
      <c r="J3609" s="94"/>
      <c r="K3609" s="138"/>
    </row>
    <row r="3610" spans="1:11" x14ac:dyDescent="0.2">
      <c r="A3610" s="13" t="s">
        <v>3796</v>
      </c>
      <c r="B3610" s="74">
        <v>99</v>
      </c>
      <c r="C3610" s="86"/>
      <c r="D3610" s="37"/>
      <c r="E3610" s="87"/>
      <c r="F3610" s="93">
        <v>1</v>
      </c>
      <c r="G3610" s="8">
        <v>3</v>
      </c>
      <c r="H3610" s="94">
        <f t="shared" si="41"/>
        <v>1</v>
      </c>
      <c r="I3610" s="93"/>
      <c r="J3610" s="94"/>
      <c r="K3610" s="138"/>
    </row>
    <row r="3611" spans="1:11" x14ac:dyDescent="0.2">
      <c r="A3611" s="13" t="s">
        <v>3797</v>
      </c>
      <c r="B3611" s="74">
        <v>98</v>
      </c>
      <c r="C3611" s="86"/>
      <c r="D3611" s="37"/>
      <c r="E3611" s="87"/>
      <c r="F3611" s="93">
        <v>1</v>
      </c>
      <c r="G3611" s="8">
        <v>3</v>
      </c>
      <c r="H3611" s="94">
        <f t="shared" si="41"/>
        <v>1</v>
      </c>
      <c r="I3611" s="93"/>
      <c r="J3611" s="94"/>
      <c r="K3611" s="138"/>
    </row>
    <row r="3612" spans="1:11" x14ac:dyDescent="0.2">
      <c r="A3612" s="20" t="s">
        <v>1101</v>
      </c>
      <c r="B3612" s="73">
        <v>8393</v>
      </c>
      <c r="C3612" s="85">
        <v>7</v>
      </c>
      <c r="D3612" s="32">
        <v>18</v>
      </c>
      <c r="E3612" s="84"/>
      <c r="F3612" s="93"/>
      <c r="H3612" s="94"/>
      <c r="I3612" s="91"/>
      <c r="J3612" s="84"/>
      <c r="K3612" s="111"/>
    </row>
    <row r="3613" spans="1:11" x14ac:dyDescent="0.2">
      <c r="A3613" s="13" t="s">
        <v>3798</v>
      </c>
      <c r="B3613" s="74">
        <v>2514</v>
      </c>
      <c r="C3613" s="86"/>
      <c r="D3613" s="37"/>
      <c r="E3613" s="87"/>
      <c r="F3613" s="93">
        <v>5</v>
      </c>
      <c r="G3613" s="8">
        <v>13</v>
      </c>
      <c r="H3613" s="94">
        <f t="shared" si="41"/>
        <v>2</v>
      </c>
      <c r="I3613" s="93"/>
      <c r="J3613" s="94"/>
      <c r="K3613" s="138"/>
    </row>
    <row r="3614" spans="1:11" x14ac:dyDescent="0.2">
      <c r="A3614" s="13" t="s">
        <v>3799</v>
      </c>
      <c r="B3614" s="74">
        <v>3121</v>
      </c>
      <c r="C3614" s="81"/>
      <c r="D3614" s="37"/>
      <c r="E3614" s="87"/>
      <c r="F3614" s="93">
        <v>5</v>
      </c>
      <c r="G3614" s="8">
        <v>13</v>
      </c>
      <c r="H3614" s="94">
        <f t="shared" si="41"/>
        <v>2</v>
      </c>
      <c r="I3614" s="92"/>
      <c r="J3614" s="82"/>
      <c r="K3614" s="137"/>
    </row>
    <row r="3615" spans="1:11" x14ac:dyDescent="0.2">
      <c r="A3615" s="13" t="s">
        <v>3800</v>
      </c>
      <c r="B3615" s="74">
        <v>737</v>
      </c>
      <c r="C3615" s="85"/>
      <c r="D3615" s="37"/>
      <c r="E3615" s="87"/>
      <c r="F3615" s="93">
        <v>3</v>
      </c>
      <c r="G3615" s="8">
        <v>8</v>
      </c>
      <c r="H3615" s="94">
        <f t="shared" si="41"/>
        <v>2</v>
      </c>
      <c r="I3615" s="91"/>
      <c r="J3615" s="84"/>
      <c r="K3615" s="111"/>
    </row>
    <row r="3616" spans="1:11" x14ac:dyDescent="0.2">
      <c r="A3616" s="13" t="s">
        <v>3801</v>
      </c>
      <c r="B3616" s="74">
        <v>671</v>
      </c>
      <c r="C3616" s="85"/>
      <c r="D3616" s="37"/>
      <c r="E3616" s="87"/>
      <c r="F3616" s="93">
        <v>3</v>
      </c>
      <c r="G3616" s="8">
        <v>8</v>
      </c>
      <c r="H3616" s="94">
        <f t="shared" si="41"/>
        <v>2</v>
      </c>
      <c r="I3616" s="91"/>
      <c r="J3616" s="84"/>
      <c r="K3616" s="111"/>
    </row>
    <row r="3617" spans="1:11" x14ac:dyDescent="0.2">
      <c r="A3617" s="13" t="s">
        <v>3802</v>
      </c>
      <c r="B3617" s="74">
        <v>548</v>
      </c>
      <c r="C3617" s="86"/>
      <c r="D3617" s="37"/>
      <c r="E3617" s="87"/>
      <c r="F3617" s="93">
        <v>3</v>
      </c>
      <c r="G3617" s="8">
        <v>8</v>
      </c>
      <c r="H3617" s="94">
        <f t="shared" si="41"/>
        <v>2</v>
      </c>
      <c r="I3617" s="93"/>
      <c r="J3617" s="94"/>
      <c r="K3617" s="138"/>
    </row>
    <row r="3618" spans="1:11" x14ac:dyDescent="0.2">
      <c r="A3618" s="13" t="s">
        <v>1757</v>
      </c>
      <c r="B3618" s="74">
        <v>802</v>
      </c>
      <c r="C3618" s="86"/>
      <c r="D3618" s="37"/>
      <c r="E3618" s="87"/>
      <c r="F3618" s="93">
        <v>3</v>
      </c>
      <c r="G3618" s="8">
        <v>8</v>
      </c>
      <c r="H3618" s="94">
        <f t="shared" si="41"/>
        <v>2</v>
      </c>
      <c r="I3618" s="93"/>
      <c r="J3618" s="94"/>
      <c r="K3618" s="138"/>
    </row>
    <row r="3619" spans="1:11" x14ac:dyDescent="0.2">
      <c r="A3619" s="46" t="s">
        <v>918</v>
      </c>
      <c r="B3619" s="73">
        <v>25065</v>
      </c>
      <c r="C3619" s="85">
        <v>25</v>
      </c>
      <c r="D3619" s="36">
        <f>SUM(D3620:D3685)</f>
        <v>65</v>
      </c>
      <c r="E3619" s="88">
        <v>4</v>
      </c>
      <c r="F3619" s="91">
        <f>SUM(F3621:F3692)</f>
        <v>105</v>
      </c>
      <c r="G3619" s="24">
        <f>SUM(G3621:G3692)</f>
        <v>296</v>
      </c>
      <c r="H3619" s="94"/>
      <c r="I3619" s="99">
        <f>(C3619+F3621+F3622+F3623+F3646+F3647+F3650+F3651+F3652+F3653+F3655+F3659+F3687+F3688+F3689+F3692+1)*0.4</f>
        <v>31.6</v>
      </c>
      <c r="J3619" s="99">
        <f>(D3619+G3621+G3622+G3623+G3646+G3647+G3650+G3651+G3652+G3653+G3655+G3659+G3687+G3688+G3689+G3692+1)*0.4</f>
        <v>82.4</v>
      </c>
      <c r="K3619" s="115">
        <f>67*0.6</f>
        <v>40.199999999999996</v>
      </c>
    </row>
    <row r="3620" spans="1:11" x14ac:dyDescent="0.2">
      <c r="A3620" s="20" t="s">
        <v>919</v>
      </c>
      <c r="B3620" s="73">
        <v>2603</v>
      </c>
      <c r="C3620" s="85">
        <v>3</v>
      </c>
      <c r="D3620" s="32">
        <v>8</v>
      </c>
      <c r="E3620" s="84"/>
      <c r="F3620" s="93"/>
      <c r="H3620" s="94"/>
      <c r="I3620" s="91"/>
      <c r="J3620" s="84"/>
      <c r="K3620" s="111"/>
    </row>
    <row r="3621" spans="1:11" x14ac:dyDescent="0.2">
      <c r="A3621" s="13" t="s">
        <v>3803</v>
      </c>
      <c r="B3621" s="74">
        <v>1087</v>
      </c>
      <c r="C3621" s="86"/>
      <c r="D3621" s="37"/>
      <c r="E3621" s="87"/>
      <c r="F3621" s="93">
        <v>3</v>
      </c>
      <c r="G3621" s="8">
        <v>8</v>
      </c>
      <c r="H3621" s="94">
        <f t="shared" si="41"/>
        <v>2</v>
      </c>
      <c r="I3621" s="93"/>
      <c r="J3621" s="94"/>
      <c r="K3621" s="138"/>
    </row>
    <row r="3622" spans="1:11" x14ac:dyDescent="0.2">
      <c r="A3622" s="13" t="s">
        <v>3804</v>
      </c>
      <c r="B3622" s="74">
        <v>548</v>
      </c>
      <c r="C3622" s="86"/>
      <c r="D3622" s="37"/>
      <c r="E3622" s="87"/>
      <c r="F3622" s="93">
        <v>3</v>
      </c>
      <c r="G3622" s="8">
        <v>8</v>
      </c>
      <c r="H3622" s="94">
        <f t="shared" si="41"/>
        <v>2</v>
      </c>
      <c r="I3622" s="93"/>
      <c r="J3622" s="94"/>
      <c r="K3622" s="138"/>
    </row>
    <row r="3623" spans="1:11" x14ac:dyDescent="0.2">
      <c r="A3623" s="13" t="s">
        <v>3805</v>
      </c>
      <c r="B3623" s="74">
        <v>968</v>
      </c>
      <c r="C3623" s="85"/>
      <c r="D3623" s="37"/>
      <c r="E3623" s="87"/>
      <c r="F3623" s="93">
        <v>3</v>
      </c>
      <c r="G3623" s="8">
        <v>8</v>
      </c>
      <c r="H3623" s="94">
        <f t="shared" si="41"/>
        <v>2</v>
      </c>
      <c r="I3623" s="91"/>
      <c r="J3623" s="84"/>
      <c r="K3623" s="111"/>
    </row>
    <row r="3624" spans="1:11" x14ac:dyDescent="0.2">
      <c r="A3624" s="20" t="s">
        <v>767</v>
      </c>
      <c r="B3624" s="73">
        <v>1485</v>
      </c>
      <c r="C3624" s="85">
        <v>1</v>
      </c>
      <c r="D3624" s="32">
        <v>3</v>
      </c>
      <c r="E3624" s="84"/>
      <c r="F3624" s="93"/>
      <c r="H3624" s="94"/>
      <c r="I3624" s="91"/>
      <c r="J3624" s="84"/>
      <c r="K3624" s="111"/>
    </row>
    <row r="3625" spans="1:11" x14ac:dyDescent="0.2">
      <c r="A3625" s="13" t="s">
        <v>3806</v>
      </c>
      <c r="B3625" s="74">
        <v>72</v>
      </c>
      <c r="C3625" s="86"/>
      <c r="D3625" s="37"/>
      <c r="E3625" s="87"/>
      <c r="F3625" s="93">
        <v>1</v>
      </c>
      <c r="G3625" s="8">
        <v>3</v>
      </c>
      <c r="H3625" s="94">
        <f t="shared" si="41"/>
        <v>1</v>
      </c>
      <c r="I3625" s="93"/>
      <c r="J3625" s="94"/>
      <c r="K3625" s="138"/>
    </row>
    <row r="3626" spans="1:11" x14ac:dyDescent="0.2">
      <c r="A3626" s="13" t="s">
        <v>3807</v>
      </c>
      <c r="B3626" s="74">
        <v>125</v>
      </c>
      <c r="C3626" s="86"/>
      <c r="D3626" s="37"/>
      <c r="E3626" s="87"/>
      <c r="F3626" s="93">
        <v>1</v>
      </c>
      <c r="G3626" s="8">
        <v>3</v>
      </c>
      <c r="H3626" s="94">
        <f t="shared" si="41"/>
        <v>1</v>
      </c>
      <c r="I3626" s="93"/>
      <c r="J3626" s="94"/>
      <c r="K3626" s="138"/>
    </row>
    <row r="3627" spans="1:11" x14ac:dyDescent="0.2">
      <c r="A3627" s="13" t="s">
        <v>3808</v>
      </c>
      <c r="B3627" s="74">
        <v>114</v>
      </c>
      <c r="C3627" s="86"/>
      <c r="D3627" s="37"/>
      <c r="E3627" s="87"/>
      <c r="F3627" s="93">
        <v>1</v>
      </c>
      <c r="G3627" s="8">
        <v>3</v>
      </c>
      <c r="H3627" s="94">
        <f t="shared" si="41"/>
        <v>1</v>
      </c>
      <c r="I3627" s="93"/>
      <c r="J3627" s="94"/>
      <c r="K3627" s="138"/>
    </row>
    <row r="3628" spans="1:11" x14ac:dyDescent="0.2">
      <c r="A3628" s="13" t="s">
        <v>3809</v>
      </c>
      <c r="B3628" s="74">
        <v>76</v>
      </c>
      <c r="C3628" s="86"/>
      <c r="D3628" s="37"/>
      <c r="E3628" s="87"/>
      <c r="F3628" s="93">
        <v>1</v>
      </c>
      <c r="G3628" s="8">
        <v>3</v>
      </c>
      <c r="H3628" s="94">
        <f t="shared" si="41"/>
        <v>1</v>
      </c>
      <c r="I3628" s="93"/>
      <c r="J3628" s="94"/>
      <c r="K3628" s="138"/>
    </row>
    <row r="3629" spans="1:11" x14ac:dyDescent="0.2">
      <c r="A3629" s="13" t="s">
        <v>3810</v>
      </c>
      <c r="B3629" s="74">
        <v>54</v>
      </c>
      <c r="C3629" s="86"/>
      <c r="D3629" s="37"/>
      <c r="E3629" s="87"/>
      <c r="F3629" s="93">
        <v>1</v>
      </c>
      <c r="G3629" s="8">
        <v>3</v>
      </c>
      <c r="H3629" s="94">
        <f t="shared" si="41"/>
        <v>1</v>
      </c>
      <c r="I3629" s="93"/>
      <c r="J3629" s="94"/>
      <c r="K3629" s="138"/>
    </row>
    <row r="3630" spans="1:11" x14ac:dyDescent="0.2">
      <c r="A3630" s="13" t="s">
        <v>3811</v>
      </c>
      <c r="B3630" s="74">
        <v>25</v>
      </c>
      <c r="C3630" s="86"/>
      <c r="D3630" s="37"/>
      <c r="E3630" s="87"/>
      <c r="F3630" s="93">
        <v>1</v>
      </c>
      <c r="G3630" s="8">
        <v>3</v>
      </c>
      <c r="H3630" s="94">
        <f t="shared" si="41"/>
        <v>1</v>
      </c>
      <c r="I3630" s="93"/>
      <c r="J3630" s="94"/>
      <c r="K3630" s="138"/>
    </row>
    <row r="3631" spans="1:11" x14ac:dyDescent="0.2">
      <c r="A3631" s="13" t="s">
        <v>3812</v>
      </c>
      <c r="B3631" s="74">
        <v>31</v>
      </c>
      <c r="C3631" s="86"/>
      <c r="D3631" s="37"/>
      <c r="E3631" s="87"/>
      <c r="F3631" s="93">
        <v>1</v>
      </c>
      <c r="G3631" s="8">
        <v>3</v>
      </c>
      <c r="H3631" s="94">
        <f t="shared" si="41"/>
        <v>1</v>
      </c>
      <c r="I3631" s="93"/>
      <c r="J3631" s="94"/>
      <c r="K3631" s="138"/>
    </row>
    <row r="3632" spans="1:11" x14ac:dyDescent="0.2">
      <c r="A3632" s="13" t="s">
        <v>3813</v>
      </c>
      <c r="B3632" s="74">
        <v>51</v>
      </c>
      <c r="C3632" s="86"/>
      <c r="D3632" s="37"/>
      <c r="E3632" s="87"/>
      <c r="F3632" s="93">
        <v>1</v>
      </c>
      <c r="G3632" s="8">
        <v>3</v>
      </c>
      <c r="H3632" s="94">
        <f t="shared" si="41"/>
        <v>1</v>
      </c>
      <c r="I3632" s="93"/>
      <c r="J3632" s="94"/>
      <c r="K3632" s="138"/>
    </row>
    <row r="3633" spans="1:11" x14ac:dyDescent="0.2">
      <c r="A3633" s="13" t="s">
        <v>2555</v>
      </c>
      <c r="B3633" s="74">
        <v>11</v>
      </c>
      <c r="C3633" s="86"/>
      <c r="D3633" s="37"/>
      <c r="E3633" s="87"/>
      <c r="F3633" s="93">
        <v>1</v>
      </c>
      <c r="G3633" s="8">
        <v>3</v>
      </c>
      <c r="H3633" s="94">
        <f t="shared" si="41"/>
        <v>1</v>
      </c>
      <c r="I3633" s="93"/>
      <c r="J3633" s="94"/>
      <c r="K3633" s="138"/>
    </row>
    <row r="3634" spans="1:11" x14ac:dyDescent="0.2">
      <c r="A3634" s="13" t="s">
        <v>2787</v>
      </c>
      <c r="B3634" s="74">
        <v>130</v>
      </c>
      <c r="C3634" s="86"/>
      <c r="D3634" s="37"/>
      <c r="E3634" s="87"/>
      <c r="F3634" s="93">
        <v>1</v>
      </c>
      <c r="G3634" s="8">
        <v>3</v>
      </c>
      <c r="H3634" s="94">
        <f t="shared" si="41"/>
        <v>1</v>
      </c>
      <c r="I3634" s="93"/>
      <c r="J3634" s="94"/>
      <c r="K3634" s="138"/>
    </row>
    <row r="3635" spans="1:11" x14ac:dyDescent="0.2">
      <c r="A3635" s="13" t="s">
        <v>3814</v>
      </c>
      <c r="B3635" s="74">
        <v>21</v>
      </c>
      <c r="C3635" s="86"/>
      <c r="D3635" s="37"/>
      <c r="E3635" s="87"/>
      <c r="F3635" s="93">
        <v>1</v>
      </c>
      <c r="G3635" s="8">
        <v>3</v>
      </c>
      <c r="H3635" s="94">
        <f t="shared" si="41"/>
        <v>1</v>
      </c>
      <c r="I3635" s="93"/>
      <c r="J3635" s="94"/>
      <c r="K3635" s="138"/>
    </row>
    <row r="3636" spans="1:11" x14ac:dyDescent="0.2">
      <c r="A3636" s="13" t="s">
        <v>3815</v>
      </c>
      <c r="B3636" s="74">
        <v>111</v>
      </c>
      <c r="C3636" s="86"/>
      <c r="D3636" s="37"/>
      <c r="E3636" s="87"/>
      <c r="F3636" s="93">
        <v>1</v>
      </c>
      <c r="G3636" s="8">
        <v>3</v>
      </c>
      <c r="H3636" s="94">
        <f t="shared" si="41"/>
        <v>1</v>
      </c>
      <c r="I3636" s="93"/>
      <c r="J3636" s="94"/>
      <c r="K3636" s="138"/>
    </row>
    <row r="3637" spans="1:11" x14ac:dyDescent="0.2">
      <c r="A3637" s="13" t="s">
        <v>3816</v>
      </c>
      <c r="B3637" s="74">
        <v>48</v>
      </c>
      <c r="C3637" s="86"/>
      <c r="D3637" s="37"/>
      <c r="E3637" s="87"/>
      <c r="F3637" s="93">
        <v>1</v>
      </c>
      <c r="G3637" s="8">
        <v>3</v>
      </c>
      <c r="H3637" s="94">
        <f t="shared" ref="H3637:H3699" si="42">IF(F3637=1,1,2)</f>
        <v>1</v>
      </c>
      <c r="I3637" s="93"/>
      <c r="J3637" s="94"/>
      <c r="K3637" s="138"/>
    </row>
    <row r="3638" spans="1:11" x14ac:dyDescent="0.2">
      <c r="A3638" s="13" t="s">
        <v>3817</v>
      </c>
      <c r="B3638" s="74">
        <v>125</v>
      </c>
      <c r="C3638" s="86"/>
      <c r="D3638" s="37"/>
      <c r="E3638" s="87"/>
      <c r="F3638" s="93">
        <v>1</v>
      </c>
      <c r="G3638" s="8">
        <v>3</v>
      </c>
      <c r="H3638" s="94">
        <f t="shared" si="42"/>
        <v>1</v>
      </c>
      <c r="I3638" s="93"/>
      <c r="J3638" s="94"/>
      <c r="K3638" s="138"/>
    </row>
    <row r="3639" spans="1:11" x14ac:dyDescent="0.2">
      <c r="A3639" s="13" t="s">
        <v>3818</v>
      </c>
      <c r="B3639" s="74">
        <v>24</v>
      </c>
      <c r="C3639" s="86"/>
      <c r="D3639" s="37"/>
      <c r="E3639" s="87"/>
      <c r="F3639" s="93">
        <v>1</v>
      </c>
      <c r="G3639" s="8">
        <v>3</v>
      </c>
      <c r="H3639" s="94">
        <f t="shared" si="42"/>
        <v>1</v>
      </c>
      <c r="I3639" s="93"/>
      <c r="J3639" s="94"/>
      <c r="K3639" s="138"/>
    </row>
    <row r="3640" spans="1:11" x14ac:dyDescent="0.2">
      <c r="A3640" s="13" t="s">
        <v>3819</v>
      </c>
      <c r="B3640" s="74">
        <v>19</v>
      </c>
      <c r="C3640" s="86"/>
      <c r="D3640" s="37"/>
      <c r="E3640" s="87"/>
      <c r="F3640" s="93">
        <v>1</v>
      </c>
      <c r="G3640" s="8">
        <v>3</v>
      </c>
      <c r="H3640" s="94">
        <f t="shared" si="42"/>
        <v>1</v>
      </c>
      <c r="I3640" s="93"/>
      <c r="J3640" s="94"/>
      <c r="K3640" s="138"/>
    </row>
    <row r="3641" spans="1:11" x14ac:dyDescent="0.2">
      <c r="A3641" s="13" t="s">
        <v>3820</v>
      </c>
      <c r="B3641" s="74">
        <v>82</v>
      </c>
      <c r="C3641" s="86"/>
      <c r="D3641" s="37"/>
      <c r="E3641" s="87"/>
      <c r="F3641" s="93">
        <v>1</v>
      </c>
      <c r="G3641" s="8">
        <v>3</v>
      </c>
      <c r="H3641" s="94">
        <f t="shared" si="42"/>
        <v>1</v>
      </c>
      <c r="I3641" s="93"/>
      <c r="J3641" s="94"/>
      <c r="K3641" s="138"/>
    </row>
    <row r="3642" spans="1:11" x14ac:dyDescent="0.2">
      <c r="A3642" s="13" t="s">
        <v>3821</v>
      </c>
      <c r="B3642" s="74">
        <v>136</v>
      </c>
      <c r="C3642" s="86"/>
      <c r="D3642" s="37"/>
      <c r="E3642" s="87"/>
      <c r="F3642" s="93">
        <v>1</v>
      </c>
      <c r="G3642" s="8">
        <v>3</v>
      </c>
      <c r="H3642" s="94">
        <f t="shared" si="42"/>
        <v>1</v>
      </c>
      <c r="I3642" s="93"/>
      <c r="J3642" s="94"/>
      <c r="K3642" s="138"/>
    </row>
    <row r="3643" spans="1:11" x14ac:dyDescent="0.2">
      <c r="A3643" s="13" t="s">
        <v>3822</v>
      </c>
      <c r="B3643" s="74">
        <v>97</v>
      </c>
      <c r="C3643" s="86"/>
      <c r="D3643" s="37"/>
      <c r="E3643" s="87"/>
      <c r="F3643" s="93">
        <v>1</v>
      </c>
      <c r="G3643" s="8">
        <v>3</v>
      </c>
      <c r="H3643" s="94">
        <f t="shared" si="42"/>
        <v>1</v>
      </c>
      <c r="I3643" s="93"/>
      <c r="J3643" s="94"/>
      <c r="K3643" s="138"/>
    </row>
    <row r="3644" spans="1:11" x14ac:dyDescent="0.2">
      <c r="A3644" s="13" t="s">
        <v>3487</v>
      </c>
      <c r="B3644" s="74">
        <v>133</v>
      </c>
      <c r="C3644" s="85"/>
      <c r="D3644" s="37"/>
      <c r="E3644" s="87"/>
      <c r="F3644" s="93">
        <v>1</v>
      </c>
      <c r="G3644" s="8">
        <v>3</v>
      </c>
      <c r="H3644" s="94">
        <f t="shared" si="42"/>
        <v>1</v>
      </c>
      <c r="I3644" s="91"/>
      <c r="J3644" s="84"/>
      <c r="K3644" s="111"/>
    </row>
    <row r="3645" spans="1:11" x14ac:dyDescent="0.2">
      <c r="A3645" s="20" t="s">
        <v>607</v>
      </c>
      <c r="B3645" s="73">
        <v>17154</v>
      </c>
      <c r="C3645" s="85">
        <v>17</v>
      </c>
      <c r="D3645" s="32">
        <v>43</v>
      </c>
      <c r="E3645" s="84"/>
      <c r="F3645" s="93"/>
      <c r="H3645" s="94"/>
      <c r="I3645" s="91"/>
      <c r="J3645" s="84"/>
      <c r="K3645" s="111"/>
    </row>
    <row r="3646" spans="1:11" x14ac:dyDescent="0.2">
      <c r="A3646" s="13" t="s">
        <v>3823</v>
      </c>
      <c r="B3646" s="74">
        <v>12950</v>
      </c>
      <c r="C3646" s="86"/>
      <c r="D3646" s="37"/>
      <c r="E3646" s="87"/>
      <c r="F3646" s="93">
        <v>11</v>
      </c>
      <c r="G3646" s="8">
        <v>28</v>
      </c>
      <c r="H3646" s="94">
        <f t="shared" si="42"/>
        <v>2</v>
      </c>
      <c r="I3646" s="93"/>
      <c r="J3646" s="94"/>
      <c r="K3646" s="138"/>
    </row>
    <row r="3647" spans="1:11" x14ac:dyDescent="0.2">
      <c r="A3647" s="13" t="s">
        <v>3824</v>
      </c>
      <c r="B3647" s="74">
        <v>362</v>
      </c>
      <c r="C3647" s="86"/>
      <c r="D3647" s="37"/>
      <c r="E3647" s="87"/>
      <c r="F3647" s="93">
        <v>3</v>
      </c>
      <c r="G3647" s="8">
        <v>8</v>
      </c>
      <c r="H3647" s="94">
        <f t="shared" si="42"/>
        <v>2</v>
      </c>
      <c r="I3647" s="93"/>
      <c r="J3647" s="94"/>
      <c r="K3647" s="138"/>
    </row>
    <row r="3648" spans="1:11" x14ac:dyDescent="0.2">
      <c r="A3648" s="13" t="s">
        <v>3825</v>
      </c>
      <c r="B3648" s="74">
        <v>43</v>
      </c>
      <c r="C3648" s="86"/>
      <c r="D3648" s="37"/>
      <c r="E3648" s="87"/>
      <c r="F3648" s="93">
        <v>1</v>
      </c>
      <c r="G3648" s="8">
        <v>3</v>
      </c>
      <c r="H3648" s="94">
        <f t="shared" si="42"/>
        <v>1</v>
      </c>
      <c r="I3648" s="93"/>
      <c r="J3648" s="94"/>
      <c r="K3648" s="138"/>
    </row>
    <row r="3649" spans="1:11" x14ac:dyDescent="0.2">
      <c r="A3649" s="13" t="s">
        <v>3826</v>
      </c>
      <c r="B3649" s="74">
        <v>163</v>
      </c>
      <c r="C3649" s="85"/>
      <c r="D3649" s="37"/>
      <c r="E3649" s="87"/>
      <c r="F3649" s="93">
        <v>1</v>
      </c>
      <c r="G3649" s="8">
        <v>3</v>
      </c>
      <c r="H3649" s="94">
        <f t="shared" si="42"/>
        <v>1</v>
      </c>
      <c r="I3649" s="91"/>
      <c r="J3649" s="84"/>
      <c r="K3649" s="111"/>
    </row>
    <row r="3650" spans="1:11" x14ac:dyDescent="0.2">
      <c r="A3650" s="13" t="s">
        <v>3827</v>
      </c>
      <c r="B3650" s="74">
        <v>261</v>
      </c>
      <c r="C3650" s="86"/>
      <c r="D3650" s="37"/>
      <c r="E3650" s="87"/>
      <c r="F3650" s="93">
        <v>3</v>
      </c>
      <c r="G3650" s="8">
        <v>8</v>
      </c>
      <c r="H3650" s="94">
        <f t="shared" si="42"/>
        <v>2</v>
      </c>
      <c r="I3650" s="93"/>
      <c r="J3650" s="94"/>
      <c r="K3650" s="138"/>
    </row>
    <row r="3651" spans="1:11" x14ac:dyDescent="0.2">
      <c r="A3651" s="13" t="s">
        <v>1412</v>
      </c>
      <c r="B3651" s="74">
        <v>772</v>
      </c>
      <c r="C3651" s="86"/>
      <c r="D3651" s="37"/>
      <c r="E3651" s="87"/>
      <c r="F3651" s="93">
        <v>3</v>
      </c>
      <c r="G3651" s="8">
        <v>8</v>
      </c>
      <c r="H3651" s="94">
        <f t="shared" si="42"/>
        <v>2</v>
      </c>
      <c r="I3651" s="93"/>
      <c r="J3651" s="94"/>
      <c r="K3651" s="138"/>
    </row>
    <row r="3652" spans="1:11" x14ac:dyDescent="0.2">
      <c r="A3652" s="13" t="s">
        <v>3828</v>
      </c>
      <c r="B3652" s="74">
        <v>1063</v>
      </c>
      <c r="C3652" s="86"/>
      <c r="D3652" s="37"/>
      <c r="E3652" s="87"/>
      <c r="F3652" s="93">
        <v>3</v>
      </c>
      <c r="G3652" s="8">
        <v>8</v>
      </c>
      <c r="H3652" s="94">
        <f t="shared" si="42"/>
        <v>2</v>
      </c>
      <c r="I3652" s="93"/>
      <c r="J3652" s="94"/>
      <c r="K3652" s="138"/>
    </row>
    <row r="3653" spans="1:11" x14ac:dyDescent="0.2">
      <c r="A3653" s="13" t="s">
        <v>3829</v>
      </c>
      <c r="B3653" s="74">
        <v>368</v>
      </c>
      <c r="C3653" s="85"/>
      <c r="D3653" s="37"/>
      <c r="E3653" s="87"/>
      <c r="F3653" s="93">
        <v>3</v>
      </c>
      <c r="G3653" s="8">
        <v>8</v>
      </c>
      <c r="H3653" s="94">
        <f t="shared" si="42"/>
        <v>2</v>
      </c>
      <c r="I3653" s="91"/>
      <c r="J3653" s="84"/>
      <c r="K3653" s="111"/>
    </row>
    <row r="3654" spans="1:11" x14ac:dyDescent="0.2">
      <c r="A3654" s="13" t="s">
        <v>1986</v>
      </c>
      <c r="B3654" s="74">
        <v>134</v>
      </c>
      <c r="C3654" s="86"/>
      <c r="D3654" s="37"/>
      <c r="E3654" s="87"/>
      <c r="F3654" s="93">
        <v>1</v>
      </c>
      <c r="G3654" s="8">
        <v>3</v>
      </c>
      <c r="H3654" s="94">
        <f t="shared" si="42"/>
        <v>1</v>
      </c>
      <c r="I3654" s="93"/>
      <c r="J3654" s="94"/>
      <c r="K3654" s="138"/>
    </row>
    <row r="3655" spans="1:11" x14ac:dyDescent="0.2">
      <c r="A3655" s="13" t="s">
        <v>3830</v>
      </c>
      <c r="B3655" s="74">
        <v>403</v>
      </c>
      <c r="C3655" s="86"/>
      <c r="D3655" s="37"/>
      <c r="E3655" s="87"/>
      <c r="F3655" s="93">
        <v>3</v>
      </c>
      <c r="G3655" s="8">
        <v>8</v>
      </c>
      <c r="H3655" s="94">
        <f t="shared" si="42"/>
        <v>2</v>
      </c>
      <c r="I3655" s="93"/>
      <c r="J3655" s="94"/>
      <c r="K3655" s="138"/>
    </row>
    <row r="3656" spans="1:11" x14ac:dyDescent="0.2">
      <c r="A3656" s="13" t="s">
        <v>3831</v>
      </c>
      <c r="B3656" s="74">
        <v>84</v>
      </c>
      <c r="C3656" s="86"/>
      <c r="D3656" s="37"/>
      <c r="E3656" s="87"/>
      <c r="F3656" s="93">
        <v>1</v>
      </c>
      <c r="G3656" s="8">
        <v>3</v>
      </c>
      <c r="H3656" s="94">
        <f t="shared" si="42"/>
        <v>1</v>
      </c>
      <c r="I3656" s="93"/>
      <c r="J3656" s="94"/>
      <c r="K3656" s="138"/>
    </row>
    <row r="3657" spans="1:11" x14ac:dyDescent="0.2">
      <c r="A3657" s="13" t="s">
        <v>3832</v>
      </c>
      <c r="B3657" s="74">
        <v>160</v>
      </c>
      <c r="C3657" s="86"/>
      <c r="D3657" s="37"/>
      <c r="E3657" s="87"/>
      <c r="F3657" s="93">
        <v>1</v>
      </c>
      <c r="G3657" s="8">
        <v>3</v>
      </c>
      <c r="H3657" s="94">
        <f t="shared" si="42"/>
        <v>1</v>
      </c>
      <c r="I3657" s="93"/>
      <c r="J3657" s="94"/>
      <c r="K3657" s="138"/>
    </row>
    <row r="3658" spans="1:11" x14ac:dyDescent="0.2">
      <c r="A3658" s="13" t="s">
        <v>3833</v>
      </c>
      <c r="B3658" s="74">
        <v>106</v>
      </c>
      <c r="C3658" s="86"/>
      <c r="D3658" s="37"/>
      <c r="E3658" s="87"/>
      <c r="F3658" s="93">
        <v>1</v>
      </c>
      <c r="G3658" s="8">
        <v>3</v>
      </c>
      <c r="H3658" s="94">
        <f t="shared" si="42"/>
        <v>1</v>
      </c>
      <c r="I3658" s="93"/>
      <c r="J3658" s="94"/>
      <c r="K3658" s="138"/>
    </row>
    <row r="3659" spans="1:11" x14ac:dyDescent="0.2">
      <c r="A3659" s="13" t="s">
        <v>1532</v>
      </c>
      <c r="B3659" s="74">
        <v>285</v>
      </c>
      <c r="C3659" s="86"/>
      <c r="D3659" s="37"/>
      <c r="E3659" s="87"/>
      <c r="F3659" s="93">
        <v>3</v>
      </c>
      <c r="G3659" s="8">
        <v>8</v>
      </c>
      <c r="H3659" s="94">
        <f t="shared" si="42"/>
        <v>2</v>
      </c>
      <c r="I3659" s="93"/>
      <c r="J3659" s="94"/>
      <c r="K3659" s="138"/>
    </row>
    <row r="3660" spans="1:11" x14ac:dyDescent="0.2">
      <c r="A3660" s="20" t="s">
        <v>775</v>
      </c>
      <c r="B3660" s="73">
        <v>928</v>
      </c>
      <c r="C3660" s="85">
        <v>1</v>
      </c>
      <c r="D3660" s="32">
        <v>3</v>
      </c>
      <c r="E3660" s="84"/>
      <c r="F3660" s="93"/>
      <c r="H3660" s="94"/>
      <c r="I3660" s="91"/>
      <c r="J3660" s="84"/>
      <c r="K3660" s="111"/>
    </row>
    <row r="3661" spans="1:11" x14ac:dyDescent="0.2">
      <c r="A3661" s="13" t="s">
        <v>1353</v>
      </c>
      <c r="B3661" s="74">
        <v>68</v>
      </c>
      <c r="C3661" s="86"/>
      <c r="D3661" s="37"/>
      <c r="E3661" s="87"/>
      <c r="F3661" s="93">
        <v>1</v>
      </c>
      <c r="G3661" s="8">
        <v>3</v>
      </c>
      <c r="H3661" s="94">
        <f t="shared" si="42"/>
        <v>1</v>
      </c>
      <c r="I3661" s="93"/>
      <c r="J3661" s="94"/>
      <c r="K3661" s="138"/>
    </row>
    <row r="3662" spans="1:11" x14ac:dyDescent="0.2">
      <c r="A3662" s="13" t="s">
        <v>3834</v>
      </c>
      <c r="B3662" s="74">
        <v>138</v>
      </c>
      <c r="C3662" s="86"/>
      <c r="D3662" s="37"/>
      <c r="E3662" s="87"/>
      <c r="F3662" s="93">
        <v>1</v>
      </c>
      <c r="G3662" s="8">
        <v>3</v>
      </c>
      <c r="H3662" s="94">
        <f t="shared" si="42"/>
        <v>1</v>
      </c>
      <c r="I3662" s="93"/>
      <c r="J3662" s="94"/>
      <c r="K3662" s="138"/>
    </row>
    <row r="3663" spans="1:11" x14ac:dyDescent="0.2">
      <c r="A3663" s="13" t="s">
        <v>3835</v>
      </c>
      <c r="B3663" s="74">
        <v>56</v>
      </c>
      <c r="C3663" s="86"/>
      <c r="D3663" s="37"/>
      <c r="E3663" s="87"/>
      <c r="F3663" s="93">
        <v>1</v>
      </c>
      <c r="G3663" s="8">
        <v>3</v>
      </c>
      <c r="H3663" s="94">
        <f t="shared" si="42"/>
        <v>1</v>
      </c>
      <c r="I3663" s="93"/>
      <c r="J3663" s="94"/>
      <c r="K3663" s="138"/>
    </row>
    <row r="3664" spans="1:11" x14ac:dyDescent="0.2">
      <c r="A3664" s="13" t="s">
        <v>2623</v>
      </c>
      <c r="B3664" s="74">
        <v>24</v>
      </c>
      <c r="C3664" s="86"/>
      <c r="D3664" s="37"/>
      <c r="E3664" s="87"/>
      <c r="F3664" s="93">
        <v>1</v>
      </c>
      <c r="G3664" s="8">
        <v>3</v>
      </c>
      <c r="H3664" s="94">
        <f t="shared" si="42"/>
        <v>1</v>
      </c>
      <c r="I3664" s="93"/>
      <c r="J3664" s="94"/>
      <c r="K3664" s="138"/>
    </row>
    <row r="3665" spans="1:11" x14ac:dyDescent="0.2">
      <c r="A3665" s="13" t="s">
        <v>2010</v>
      </c>
      <c r="B3665" s="74">
        <v>45</v>
      </c>
      <c r="C3665" s="86"/>
      <c r="D3665" s="37"/>
      <c r="E3665" s="87"/>
      <c r="F3665" s="93">
        <v>1</v>
      </c>
      <c r="G3665" s="8">
        <v>3</v>
      </c>
      <c r="H3665" s="94">
        <f t="shared" si="42"/>
        <v>1</v>
      </c>
      <c r="I3665" s="93"/>
      <c r="J3665" s="94"/>
      <c r="K3665" s="138"/>
    </row>
    <row r="3666" spans="1:11" x14ac:dyDescent="0.2">
      <c r="A3666" s="13" t="s">
        <v>3836</v>
      </c>
      <c r="B3666" s="74">
        <v>137</v>
      </c>
      <c r="C3666" s="86"/>
      <c r="D3666" s="37"/>
      <c r="E3666" s="87"/>
      <c r="F3666" s="93">
        <v>1</v>
      </c>
      <c r="G3666" s="8">
        <v>3</v>
      </c>
      <c r="H3666" s="94">
        <f t="shared" si="42"/>
        <v>1</v>
      </c>
      <c r="I3666" s="93"/>
      <c r="J3666" s="94"/>
      <c r="K3666" s="138"/>
    </row>
    <row r="3667" spans="1:11" x14ac:dyDescent="0.2">
      <c r="A3667" s="13" t="s">
        <v>3837</v>
      </c>
      <c r="B3667" s="74">
        <v>43</v>
      </c>
      <c r="C3667" s="86"/>
      <c r="D3667" s="37"/>
      <c r="E3667" s="87"/>
      <c r="F3667" s="93">
        <v>1</v>
      </c>
      <c r="G3667" s="8">
        <v>3</v>
      </c>
      <c r="H3667" s="94">
        <f t="shared" si="42"/>
        <v>1</v>
      </c>
      <c r="I3667" s="93"/>
      <c r="J3667" s="94"/>
      <c r="K3667" s="138"/>
    </row>
    <row r="3668" spans="1:11" x14ac:dyDescent="0.2">
      <c r="A3668" s="13" t="s">
        <v>3838</v>
      </c>
      <c r="B3668" s="74">
        <v>61</v>
      </c>
      <c r="C3668" s="86"/>
      <c r="D3668" s="37"/>
      <c r="E3668" s="87"/>
      <c r="F3668" s="93">
        <v>1</v>
      </c>
      <c r="G3668" s="8">
        <v>3</v>
      </c>
      <c r="H3668" s="94">
        <f t="shared" si="42"/>
        <v>1</v>
      </c>
      <c r="I3668" s="93"/>
      <c r="J3668" s="94"/>
      <c r="K3668" s="138"/>
    </row>
    <row r="3669" spans="1:11" x14ac:dyDescent="0.2">
      <c r="A3669" s="13" t="s">
        <v>3839</v>
      </c>
      <c r="B3669" s="74">
        <v>39</v>
      </c>
      <c r="C3669" s="86"/>
      <c r="D3669" s="37"/>
      <c r="E3669" s="87"/>
      <c r="F3669" s="93">
        <v>1</v>
      </c>
      <c r="G3669" s="8">
        <v>3</v>
      </c>
      <c r="H3669" s="94">
        <f t="shared" si="42"/>
        <v>1</v>
      </c>
      <c r="I3669" s="93"/>
      <c r="J3669" s="94"/>
      <c r="K3669" s="138"/>
    </row>
    <row r="3670" spans="1:11" x14ac:dyDescent="0.2">
      <c r="A3670" s="13" t="s">
        <v>3840</v>
      </c>
      <c r="B3670" s="74">
        <v>70</v>
      </c>
      <c r="C3670" s="86"/>
      <c r="D3670" s="37"/>
      <c r="E3670" s="87"/>
      <c r="F3670" s="93">
        <v>1</v>
      </c>
      <c r="G3670" s="8">
        <v>3</v>
      </c>
      <c r="H3670" s="94">
        <f t="shared" si="42"/>
        <v>1</v>
      </c>
      <c r="I3670" s="93"/>
      <c r="J3670" s="94"/>
      <c r="K3670" s="138"/>
    </row>
    <row r="3671" spans="1:11" x14ac:dyDescent="0.2">
      <c r="A3671" s="13" t="s">
        <v>1993</v>
      </c>
      <c r="B3671" s="74">
        <v>193</v>
      </c>
      <c r="C3671" s="86"/>
      <c r="D3671" s="37"/>
      <c r="E3671" s="87"/>
      <c r="F3671" s="93">
        <v>1</v>
      </c>
      <c r="G3671" s="8">
        <v>3</v>
      </c>
      <c r="H3671" s="94">
        <f t="shared" si="42"/>
        <v>1</v>
      </c>
      <c r="I3671" s="93"/>
      <c r="J3671" s="94"/>
      <c r="K3671" s="138"/>
    </row>
    <row r="3672" spans="1:11" x14ac:dyDescent="0.2">
      <c r="A3672" s="13" t="s">
        <v>3841</v>
      </c>
      <c r="B3672" s="74">
        <v>54</v>
      </c>
      <c r="C3672" s="86"/>
      <c r="D3672" s="37"/>
      <c r="E3672" s="87"/>
      <c r="F3672" s="93">
        <v>1</v>
      </c>
      <c r="G3672" s="8">
        <v>3</v>
      </c>
      <c r="H3672" s="94">
        <f t="shared" si="42"/>
        <v>1</v>
      </c>
      <c r="I3672" s="93"/>
      <c r="J3672" s="94"/>
      <c r="K3672" s="138"/>
    </row>
    <row r="3673" spans="1:11" x14ac:dyDescent="0.2">
      <c r="A3673" s="20" t="s">
        <v>471</v>
      </c>
      <c r="B3673" s="73">
        <v>676</v>
      </c>
      <c r="C3673" s="85">
        <v>1</v>
      </c>
      <c r="D3673" s="32">
        <v>3</v>
      </c>
      <c r="E3673" s="84"/>
      <c r="F3673" s="93"/>
      <c r="H3673" s="94"/>
      <c r="I3673" s="91"/>
      <c r="J3673" s="84"/>
      <c r="K3673" s="111"/>
    </row>
    <row r="3674" spans="1:11" x14ac:dyDescent="0.2">
      <c r="A3674" s="13" t="s">
        <v>2189</v>
      </c>
      <c r="B3674" s="74">
        <v>19</v>
      </c>
      <c r="C3674" s="86"/>
      <c r="D3674" s="37"/>
      <c r="E3674" s="87"/>
      <c r="F3674" s="93">
        <v>1</v>
      </c>
      <c r="G3674" s="8">
        <v>3</v>
      </c>
      <c r="H3674" s="94">
        <f t="shared" si="42"/>
        <v>1</v>
      </c>
      <c r="I3674" s="93"/>
      <c r="J3674" s="94"/>
      <c r="K3674" s="138"/>
    </row>
    <row r="3675" spans="1:11" x14ac:dyDescent="0.2">
      <c r="A3675" s="13" t="s">
        <v>2626</v>
      </c>
      <c r="B3675" s="74">
        <v>28</v>
      </c>
      <c r="C3675" s="86"/>
      <c r="D3675" s="37"/>
      <c r="E3675" s="87"/>
      <c r="F3675" s="93">
        <v>1</v>
      </c>
      <c r="G3675" s="8">
        <v>3</v>
      </c>
      <c r="H3675" s="94">
        <f t="shared" si="42"/>
        <v>1</v>
      </c>
      <c r="I3675" s="93"/>
      <c r="J3675" s="94"/>
      <c r="K3675" s="138"/>
    </row>
    <row r="3676" spans="1:11" x14ac:dyDescent="0.2">
      <c r="A3676" s="13" t="s">
        <v>3842</v>
      </c>
      <c r="B3676" s="74">
        <v>24</v>
      </c>
      <c r="C3676" s="86"/>
      <c r="D3676" s="37"/>
      <c r="E3676" s="87"/>
      <c r="F3676" s="93">
        <v>1</v>
      </c>
      <c r="G3676" s="8">
        <v>3</v>
      </c>
      <c r="H3676" s="94">
        <f t="shared" si="42"/>
        <v>1</v>
      </c>
      <c r="I3676" s="93"/>
      <c r="J3676" s="94"/>
      <c r="K3676" s="138"/>
    </row>
    <row r="3677" spans="1:11" x14ac:dyDescent="0.2">
      <c r="A3677" s="13" t="s">
        <v>3843</v>
      </c>
      <c r="B3677" s="74">
        <v>50</v>
      </c>
      <c r="C3677" s="86"/>
      <c r="D3677" s="37"/>
      <c r="E3677" s="87"/>
      <c r="F3677" s="93">
        <v>1</v>
      </c>
      <c r="G3677" s="8">
        <v>3</v>
      </c>
      <c r="H3677" s="94">
        <f t="shared" si="42"/>
        <v>1</v>
      </c>
      <c r="I3677" s="93"/>
      <c r="J3677" s="94"/>
      <c r="K3677" s="138"/>
    </row>
    <row r="3678" spans="1:11" x14ac:dyDescent="0.2">
      <c r="A3678" s="13" t="s">
        <v>2248</v>
      </c>
      <c r="B3678" s="74">
        <v>29</v>
      </c>
      <c r="C3678" s="86"/>
      <c r="D3678" s="37"/>
      <c r="E3678" s="87"/>
      <c r="F3678" s="93">
        <v>1</v>
      </c>
      <c r="G3678" s="8">
        <v>3</v>
      </c>
      <c r="H3678" s="94">
        <f t="shared" si="42"/>
        <v>1</v>
      </c>
      <c r="I3678" s="93"/>
      <c r="J3678" s="94"/>
      <c r="K3678" s="138"/>
    </row>
    <row r="3679" spans="1:11" x14ac:dyDescent="0.2">
      <c r="A3679" s="13" t="s">
        <v>3246</v>
      </c>
      <c r="B3679" s="74">
        <v>161</v>
      </c>
      <c r="C3679" s="86"/>
      <c r="D3679" s="37"/>
      <c r="E3679" s="87"/>
      <c r="F3679" s="93">
        <v>1</v>
      </c>
      <c r="G3679" s="8">
        <v>3</v>
      </c>
      <c r="H3679" s="94">
        <f t="shared" si="42"/>
        <v>1</v>
      </c>
      <c r="I3679" s="93"/>
      <c r="J3679" s="94"/>
      <c r="K3679" s="138"/>
    </row>
    <row r="3680" spans="1:11" x14ac:dyDescent="0.2">
      <c r="A3680" s="13" t="s">
        <v>3844</v>
      </c>
      <c r="B3680" s="74">
        <v>68</v>
      </c>
      <c r="C3680" s="85"/>
      <c r="D3680" s="37"/>
      <c r="E3680" s="87"/>
      <c r="F3680" s="93">
        <v>1</v>
      </c>
      <c r="G3680" s="8">
        <v>3</v>
      </c>
      <c r="H3680" s="94">
        <f t="shared" si="42"/>
        <v>1</v>
      </c>
      <c r="I3680" s="91"/>
      <c r="J3680" s="84"/>
      <c r="K3680" s="111"/>
    </row>
    <row r="3681" spans="1:11" x14ac:dyDescent="0.2">
      <c r="A3681" s="13" t="s">
        <v>3845</v>
      </c>
      <c r="B3681" s="74">
        <v>68</v>
      </c>
      <c r="C3681" s="85"/>
      <c r="D3681" s="37"/>
      <c r="E3681" s="87"/>
      <c r="F3681" s="93">
        <v>1</v>
      </c>
      <c r="G3681" s="8">
        <v>3</v>
      </c>
      <c r="H3681" s="94">
        <f t="shared" si="42"/>
        <v>1</v>
      </c>
      <c r="I3681" s="91"/>
      <c r="J3681" s="84"/>
      <c r="K3681" s="111"/>
    </row>
    <row r="3682" spans="1:11" x14ac:dyDescent="0.2">
      <c r="A3682" s="13" t="s">
        <v>3846</v>
      </c>
      <c r="B3682" s="74">
        <v>119</v>
      </c>
      <c r="C3682" s="86"/>
      <c r="D3682" s="37"/>
      <c r="E3682" s="87"/>
      <c r="F3682" s="93">
        <v>1</v>
      </c>
      <c r="G3682" s="8">
        <v>3</v>
      </c>
      <c r="H3682" s="94">
        <f t="shared" si="42"/>
        <v>1</v>
      </c>
      <c r="I3682" s="93"/>
      <c r="J3682" s="94"/>
      <c r="K3682" s="138"/>
    </row>
    <row r="3683" spans="1:11" x14ac:dyDescent="0.2">
      <c r="A3683" s="13" t="s">
        <v>3847</v>
      </c>
      <c r="B3683" s="74">
        <v>29</v>
      </c>
      <c r="C3683" s="86"/>
      <c r="D3683" s="37"/>
      <c r="E3683" s="87"/>
      <c r="F3683" s="93">
        <v>1</v>
      </c>
      <c r="G3683" s="8">
        <v>3</v>
      </c>
      <c r="H3683" s="94">
        <f t="shared" si="42"/>
        <v>1</v>
      </c>
      <c r="I3683" s="93"/>
      <c r="J3683" s="94"/>
      <c r="K3683" s="138"/>
    </row>
    <row r="3684" spans="1:11" x14ac:dyDescent="0.2">
      <c r="A3684" s="13" t="s">
        <v>3848</v>
      </c>
      <c r="B3684" s="74">
        <v>81</v>
      </c>
      <c r="C3684" s="86"/>
      <c r="D3684" s="37"/>
      <c r="E3684" s="87"/>
      <c r="F3684" s="93">
        <v>1</v>
      </c>
      <c r="G3684" s="8">
        <v>3</v>
      </c>
      <c r="H3684" s="94">
        <f t="shared" si="42"/>
        <v>1</v>
      </c>
      <c r="I3684" s="93"/>
      <c r="J3684" s="94"/>
      <c r="K3684" s="138"/>
    </row>
    <row r="3685" spans="1:11" x14ac:dyDescent="0.2">
      <c r="A3685" s="20" t="s">
        <v>479</v>
      </c>
      <c r="B3685" s="73">
        <v>2219</v>
      </c>
      <c r="C3685" s="85">
        <v>2</v>
      </c>
      <c r="D3685" s="32">
        <v>5</v>
      </c>
      <c r="E3685" s="84"/>
      <c r="F3685" s="93"/>
      <c r="H3685" s="94"/>
      <c r="I3685" s="91"/>
      <c r="J3685" s="84"/>
      <c r="K3685" s="111"/>
    </row>
    <row r="3686" spans="1:11" x14ac:dyDescent="0.2">
      <c r="A3686" s="13" t="s">
        <v>3849</v>
      </c>
      <c r="B3686" s="74">
        <v>93</v>
      </c>
      <c r="C3686" s="85"/>
      <c r="D3686" s="37"/>
      <c r="E3686" s="87"/>
      <c r="F3686" s="93">
        <v>1</v>
      </c>
      <c r="G3686" s="8">
        <v>3</v>
      </c>
      <c r="H3686" s="94">
        <f t="shared" si="42"/>
        <v>1</v>
      </c>
      <c r="I3686" s="91"/>
      <c r="J3686" s="84"/>
      <c r="K3686" s="111"/>
    </row>
    <row r="3687" spans="1:11" x14ac:dyDescent="0.2">
      <c r="A3687" s="13" t="s">
        <v>1585</v>
      </c>
      <c r="B3687" s="74">
        <v>234</v>
      </c>
      <c r="C3687" s="86"/>
      <c r="D3687" s="37"/>
      <c r="E3687" s="87"/>
      <c r="F3687" s="93">
        <v>3</v>
      </c>
      <c r="G3687" s="8">
        <v>8</v>
      </c>
      <c r="H3687" s="94">
        <f t="shared" si="42"/>
        <v>2</v>
      </c>
      <c r="I3687" s="93"/>
      <c r="J3687" s="94"/>
      <c r="K3687" s="138"/>
    </row>
    <row r="3688" spans="1:11" x14ac:dyDescent="0.2">
      <c r="A3688" s="13" t="s">
        <v>3850</v>
      </c>
      <c r="B3688" s="74">
        <v>294</v>
      </c>
      <c r="C3688" s="86"/>
      <c r="D3688" s="37"/>
      <c r="E3688" s="87"/>
      <c r="F3688" s="93">
        <v>3</v>
      </c>
      <c r="G3688" s="8">
        <v>8</v>
      </c>
      <c r="H3688" s="94">
        <f t="shared" si="42"/>
        <v>2</v>
      </c>
      <c r="I3688" s="93"/>
      <c r="J3688" s="94"/>
      <c r="K3688" s="138"/>
    </row>
    <row r="3689" spans="1:11" x14ac:dyDescent="0.2">
      <c r="A3689" s="13" t="s">
        <v>3276</v>
      </c>
      <c r="B3689" s="74">
        <v>965</v>
      </c>
      <c r="C3689" s="86"/>
      <c r="D3689" s="37"/>
      <c r="E3689" s="87"/>
      <c r="F3689" s="93">
        <v>3</v>
      </c>
      <c r="G3689" s="8">
        <v>8</v>
      </c>
      <c r="H3689" s="94">
        <f t="shared" si="42"/>
        <v>2</v>
      </c>
      <c r="I3689" s="93"/>
      <c r="J3689" s="94"/>
      <c r="K3689" s="138"/>
    </row>
    <row r="3690" spans="1:11" x14ac:dyDescent="0.2">
      <c r="A3690" s="13" t="s">
        <v>3851</v>
      </c>
      <c r="B3690" s="74">
        <v>83</v>
      </c>
      <c r="C3690" s="86"/>
      <c r="D3690" s="37"/>
      <c r="E3690" s="87"/>
      <c r="F3690" s="93">
        <v>1</v>
      </c>
      <c r="G3690" s="8">
        <v>3</v>
      </c>
      <c r="H3690" s="94">
        <f t="shared" si="42"/>
        <v>1</v>
      </c>
      <c r="I3690" s="93"/>
      <c r="J3690" s="94"/>
      <c r="K3690" s="138"/>
    </row>
    <row r="3691" spans="1:11" x14ac:dyDescent="0.2">
      <c r="A3691" s="13" t="s">
        <v>1663</v>
      </c>
      <c r="B3691" s="74">
        <v>177</v>
      </c>
      <c r="C3691" s="85"/>
      <c r="D3691" s="37"/>
      <c r="E3691" s="87"/>
      <c r="F3691" s="93">
        <v>1</v>
      </c>
      <c r="G3691" s="8">
        <v>3</v>
      </c>
      <c r="H3691" s="94">
        <f t="shared" si="42"/>
        <v>1</v>
      </c>
      <c r="I3691" s="91"/>
      <c r="J3691" s="84"/>
      <c r="K3691" s="111"/>
    </row>
    <row r="3692" spans="1:11" x14ac:dyDescent="0.2">
      <c r="A3692" s="13" t="s">
        <v>2560</v>
      </c>
      <c r="B3692" s="74">
        <v>373</v>
      </c>
      <c r="C3692" s="86"/>
      <c r="D3692" s="37"/>
      <c r="E3692" s="87"/>
      <c r="F3692" s="93">
        <v>3</v>
      </c>
      <c r="G3692" s="8">
        <v>8</v>
      </c>
      <c r="H3692" s="94">
        <f t="shared" si="42"/>
        <v>2</v>
      </c>
      <c r="I3692" s="93"/>
      <c r="J3692" s="94"/>
      <c r="K3692" s="138"/>
    </row>
    <row r="3693" spans="1:11" x14ac:dyDescent="0.2">
      <c r="A3693" s="46" t="s">
        <v>199</v>
      </c>
      <c r="B3693" s="73">
        <v>10206</v>
      </c>
      <c r="C3693" s="85">
        <v>25</v>
      </c>
      <c r="D3693" s="36">
        <f>SUM(D3694:D3713)</f>
        <v>63</v>
      </c>
      <c r="E3693" s="88">
        <v>4</v>
      </c>
      <c r="F3693" s="91">
        <f>SUM(F3695:F3715)</f>
        <v>49</v>
      </c>
      <c r="G3693" s="24">
        <f>SUM(G3695:G3715)</f>
        <v>132</v>
      </c>
      <c r="H3693" s="94"/>
      <c r="I3693" s="99">
        <f>(C3693+F3693+1-F3699-F3702-F3704-F3709-F3710)*0.4</f>
        <v>28</v>
      </c>
      <c r="J3693" s="99">
        <f>(D3693+G3693+1-G3699-G3702-G3704-G3709-G3710)*0.4</f>
        <v>72.400000000000006</v>
      </c>
      <c r="K3693" s="115">
        <f>19*0.6</f>
        <v>11.4</v>
      </c>
    </row>
    <row r="3694" spans="1:11" x14ac:dyDescent="0.2">
      <c r="A3694" s="20" t="s">
        <v>200</v>
      </c>
      <c r="B3694" s="73">
        <v>2675</v>
      </c>
      <c r="C3694" s="85">
        <v>7</v>
      </c>
      <c r="D3694" s="32">
        <v>18</v>
      </c>
      <c r="E3694" s="84"/>
      <c r="F3694" s="93"/>
      <c r="H3694" s="94"/>
      <c r="I3694" s="91"/>
      <c r="J3694" s="84"/>
      <c r="K3694" s="111"/>
    </row>
    <row r="3695" spans="1:11" x14ac:dyDescent="0.2">
      <c r="A3695" s="13" t="s">
        <v>3852</v>
      </c>
      <c r="B3695" s="74">
        <v>623</v>
      </c>
      <c r="C3695" s="86"/>
      <c r="D3695" s="37"/>
      <c r="E3695" s="87"/>
      <c r="F3695" s="93">
        <v>3</v>
      </c>
      <c r="G3695" s="8">
        <v>8</v>
      </c>
      <c r="H3695" s="94">
        <f t="shared" si="42"/>
        <v>2</v>
      </c>
      <c r="I3695" s="93"/>
      <c r="J3695" s="94"/>
      <c r="K3695" s="138"/>
    </row>
    <row r="3696" spans="1:11" x14ac:dyDescent="0.2">
      <c r="A3696" s="13" t="s">
        <v>3853</v>
      </c>
      <c r="B3696" s="74">
        <v>325</v>
      </c>
      <c r="C3696" s="86"/>
      <c r="D3696" s="37"/>
      <c r="E3696" s="87"/>
      <c r="F3696" s="93">
        <v>3</v>
      </c>
      <c r="G3696" s="8">
        <v>8</v>
      </c>
      <c r="H3696" s="94">
        <f t="shared" si="42"/>
        <v>2</v>
      </c>
      <c r="I3696" s="93"/>
      <c r="J3696" s="94"/>
      <c r="K3696" s="138"/>
    </row>
    <row r="3697" spans="1:11" x14ac:dyDescent="0.2">
      <c r="A3697" s="13" t="s">
        <v>3854</v>
      </c>
      <c r="B3697" s="74">
        <v>866</v>
      </c>
      <c r="C3697" s="86"/>
      <c r="D3697" s="37"/>
      <c r="E3697" s="87"/>
      <c r="F3697" s="93">
        <v>3</v>
      </c>
      <c r="G3697" s="8">
        <v>8</v>
      </c>
      <c r="H3697" s="94">
        <f t="shared" si="42"/>
        <v>2</v>
      </c>
      <c r="I3697" s="93"/>
      <c r="J3697" s="94"/>
      <c r="K3697" s="138"/>
    </row>
    <row r="3698" spans="1:11" x14ac:dyDescent="0.2">
      <c r="A3698" s="13" t="s">
        <v>3321</v>
      </c>
      <c r="B3698" s="74">
        <v>708</v>
      </c>
      <c r="C3698" s="86"/>
      <c r="D3698" s="37"/>
      <c r="E3698" s="87"/>
      <c r="F3698" s="93">
        <v>3</v>
      </c>
      <c r="G3698" s="8">
        <v>8</v>
      </c>
      <c r="H3698" s="94">
        <f t="shared" si="42"/>
        <v>2</v>
      </c>
      <c r="I3698" s="93"/>
      <c r="J3698" s="94"/>
      <c r="K3698" s="138"/>
    </row>
    <row r="3699" spans="1:11" x14ac:dyDescent="0.2">
      <c r="A3699" s="13" t="s">
        <v>3855</v>
      </c>
      <c r="B3699" s="74">
        <v>153</v>
      </c>
      <c r="C3699" s="85"/>
      <c r="D3699" s="37"/>
      <c r="E3699" s="87"/>
      <c r="F3699" s="93">
        <v>1</v>
      </c>
      <c r="G3699" s="8">
        <v>3</v>
      </c>
      <c r="H3699" s="94">
        <f t="shared" si="42"/>
        <v>1</v>
      </c>
      <c r="I3699" s="91"/>
      <c r="J3699" s="84"/>
      <c r="K3699" s="111"/>
    </row>
    <row r="3700" spans="1:11" x14ac:dyDescent="0.2">
      <c r="A3700" s="20" t="s">
        <v>201</v>
      </c>
      <c r="B3700" s="73">
        <v>5719</v>
      </c>
      <c r="C3700" s="85">
        <v>14</v>
      </c>
      <c r="D3700" s="32">
        <v>35</v>
      </c>
      <c r="E3700" s="84"/>
      <c r="F3700" s="93"/>
      <c r="H3700" s="94"/>
      <c r="I3700" s="91"/>
      <c r="J3700" s="84"/>
      <c r="K3700" s="111"/>
    </row>
    <row r="3701" spans="1:11" x14ac:dyDescent="0.2">
      <c r="A3701" s="13" t="s">
        <v>3856</v>
      </c>
      <c r="B3701" s="74">
        <v>2617</v>
      </c>
      <c r="C3701" s="86"/>
      <c r="D3701" s="37"/>
      <c r="E3701" s="87"/>
      <c r="F3701" s="93">
        <v>5</v>
      </c>
      <c r="G3701" s="8">
        <v>13</v>
      </c>
      <c r="H3701" s="94">
        <f t="shared" ref="H3701:H3764" si="43">IF(F3701=1,1,2)</f>
        <v>2</v>
      </c>
      <c r="I3701" s="93"/>
      <c r="J3701" s="94"/>
      <c r="K3701" s="138"/>
    </row>
    <row r="3702" spans="1:11" x14ac:dyDescent="0.2">
      <c r="A3702" s="13" t="s">
        <v>3857</v>
      </c>
      <c r="B3702" s="74">
        <v>58</v>
      </c>
      <c r="C3702" s="86"/>
      <c r="D3702" s="37"/>
      <c r="E3702" s="87"/>
      <c r="F3702" s="93">
        <v>1</v>
      </c>
      <c r="G3702" s="8">
        <v>3</v>
      </c>
      <c r="H3702" s="94">
        <f t="shared" si="43"/>
        <v>1</v>
      </c>
      <c r="I3702" s="93"/>
      <c r="J3702" s="94"/>
      <c r="K3702" s="138"/>
    </row>
    <row r="3703" spans="1:11" x14ac:dyDescent="0.2">
      <c r="A3703" s="13" t="s">
        <v>3126</v>
      </c>
      <c r="B3703" s="74">
        <v>416</v>
      </c>
      <c r="C3703" s="86"/>
      <c r="D3703" s="37"/>
      <c r="E3703" s="87"/>
      <c r="F3703" s="93">
        <v>3</v>
      </c>
      <c r="G3703" s="8">
        <v>8</v>
      </c>
      <c r="H3703" s="94">
        <f t="shared" si="43"/>
        <v>2</v>
      </c>
      <c r="I3703" s="93"/>
      <c r="J3703" s="94"/>
      <c r="K3703" s="138"/>
    </row>
    <row r="3704" spans="1:11" x14ac:dyDescent="0.2">
      <c r="A3704" s="13" t="s">
        <v>3858</v>
      </c>
      <c r="B3704" s="74">
        <v>101</v>
      </c>
      <c r="C3704" s="86"/>
      <c r="D3704" s="37"/>
      <c r="E3704" s="87"/>
      <c r="F3704" s="93">
        <v>1</v>
      </c>
      <c r="G3704" s="8">
        <v>3</v>
      </c>
      <c r="H3704" s="94">
        <f t="shared" si="43"/>
        <v>1</v>
      </c>
      <c r="I3704" s="93"/>
      <c r="J3704" s="94"/>
      <c r="K3704" s="138"/>
    </row>
    <row r="3705" spans="1:11" x14ac:dyDescent="0.2">
      <c r="A3705" s="13" t="s">
        <v>3859</v>
      </c>
      <c r="B3705" s="74">
        <v>464</v>
      </c>
      <c r="C3705" s="86"/>
      <c r="D3705" s="37"/>
      <c r="E3705" s="87"/>
      <c r="F3705" s="93">
        <v>3</v>
      </c>
      <c r="G3705" s="8">
        <v>8</v>
      </c>
      <c r="H3705" s="94">
        <f t="shared" si="43"/>
        <v>2</v>
      </c>
      <c r="I3705" s="93"/>
      <c r="J3705" s="94"/>
      <c r="K3705" s="138"/>
    </row>
    <row r="3706" spans="1:11" x14ac:dyDescent="0.2">
      <c r="A3706" s="13" t="s">
        <v>3860</v>
      </c>
      <c r="B3706" s="74">
        <v>215</v>
      </c>
      <c r="C3706" s="86"/>
      <c r="D3706" s="37"/>
      <c r="E3706" s="87"/>
      <c r="F3706" s="93">
        <v>3</v>
      </c>
      <c r="G3706" s="8">
        <v>8</v>
      </c>
      <c r="H3706" s="94">
        <f t="shared" si="43"/>
        <v>2</v>
      </c>
      <c r="I3706" s="93"/>
      <c r="J3706" s="94"/>
      <c r="K3706" s="138"/>
    </row>
    <row r="3707" spans="1:11" x14ac:dyDescent="0.2">
      <c r="A3707" s="13" t="s">
        <v>3861</v>
      </c>
      <c r="B3707" s="74">
        <v>307</v>
      </c>
      <c r="C3707" s="86"/>
      <c r="D3707" s="37"/>
      <c r="E3707" s="87"/>
      <c r="F3707" s="93">
        <v>3</v>
      </c>
      <c r="G3707" s="8">
        <v>8</v>
      </c>
      <c r="H3707" s="94">
        <f t="shared" si="43"/>
        <v>2</v>
      </c>
      <c r="I3707" s="93"/>
      <c r="J3707" s="94"/>
      <c r="K3707" s="138"/>
    </row>
    <row r="3708" spans="1:11" x14ac:dyDescent="0.2">
      <c r="A3708" s="13" t="s">
        <v>3862</v>
      </c>
      <c r="B3708" s="74">
        <v>633</v>
      </c>
      <c r="C3708" s="86"/>
      <c r="D3708" s="37"/>
      <c r="E3708" s="87"/>
      <c r="F3708" s="93">
        <v>3</v>
      </c>
      <c r="G3708" s="8">
        <v>8</v>
      </c>
      <c r="H3708" s="94">
        <f t="shared" si="43"/>
        <v>2</v>
      </c>
      <c r="I3708" s="93"/>
      <c r="J3708" s="94"/>
      <c r="K3708" s="138"/>
    </row>
    <row r="3709" spans="1:11" x14ac:dyDescent="0.2">
      <c r="A3709" s="13" t="s">
        <v>1987</v>
      </c>
      <c r="B3709" s="74">
        <v>147</v>
      </c>
      <c r="C3709" s="86"/>
      <c r="D3709" s="37"/>
      <c r="E3709" s="87"/>
      <c r="F3709" s="93">
        <v>1</v>
      </c>
      <c r="G3709" s="8">
        <v>3</v>
      </c>
      <c r="H3709" s="94">
        <f t="shared" si="43"/>
        <v>1</v>
      </c>
      <c r="I3709" s="93"/>
      <c r="J3709" s="94"/>
      <c r="K3709" s="138"/>
    </row>
    <row r="3710" spans="1:11" x14ac:dyDescent="0.2">
      <c r="A3710" s="13" t="s">
        <v>3863</v>
      </c>
      <c r="B3710" s="74">
        <v>184</v>
      </c>
      <c r="C3710" s="86"/>
      <c r="D3710" s="37"/>
      <c r="E3710" s="87"/>
      <c r="F3710" s="93">
        <v>1</v>
      </c>
      <c r="G3710" s="8">
        <v>3</v>
      </c>
      <c r="H3710" s="94">
        <f t="shared" si="43"/>
        <v>1</v>
      </c>
      <c r="I3710" s="93"/>
      <c r="J3710" s="94"/>
      <c r="K3710" s="138"/>
    </row>
    <row r="3711" spans="1:11" x14ac:dyDescent="0.2">
      <c r="A3711" s="13" t="s">
        <v>3864</v>
      </c>
      <c r="B3711" s="74">
        <v>319</v>
      </c>
      <c r="C3711" s="86"/>
      <c r="D3711" s="37"/>
      <c r="E3711" s="87"/>
      <c r="F3711" s="93">
        <v>3</v>
      </c>
      <c r="G3711" s="8">
        <v>8</v>
      </c>
      <c r="H3711" s="94">
        <f t="shared" si="43"/>
        <v>2</v>
      </c>
      <c r="I3711" s="93"/>
      <c r="J3711" s="94"/>
      <c r="K3711" s="138"/>
    </row>
    <row r="3712" spans="1:11" x14ac:dyDescent="0.2">
      <c r="A3712" s="13" t="s">
        <v>3228</v>
      </c>
      <c r="B3712" s="74">
        <v>258</v>
      </c>
      <c r="C3712" s="85"/>
      <c r="D3712" s="37"/>
      <c r="E3712" s="87"/>
      <c r="F3712" s="93">
        <v>3</v>
      </c>
      <c r="G3712" s="8">
        <v>8</v>
      </c>
      <c r="H3712" s="94">
        <f t="shared" si="43"/>
        <v>2</v>
      </c>
      <c r="I3712" s="91"/>
      <c r="J3712" s="84"/>
      <c r="K3712" s="111"/>
    </row>
    <row r="3713" spans="1:11" x14ac:dyDescent="0.2">
      <c r="A3713" s="20" t="s">
        <v>92</v>
      </c>
      <c r="B3713" s="73">
        <v>1812</v>
      </c>
      <c r="C3713" s="85">
        <v>4</v>
      </c>
      <c r="D3713" s="32">
        <v>10</v>
      </c>
      <c r="E3713" s="84"/>
      <c r="F3713" s="93"/>
      <c r="H3713" s="94"/>
      <c r="I3713" s="91"/>
      <c r="J3713" s="84"/>
      <c r="K3713" s="111"/>
    </row>
    <row r="3714" spans="1:11" x14ac:dyDescent="0.2">
      <c r="A3714" s="13" t="s">
        <v>3865</v>
      </c>
      <c r="B3714" s="74">
        <v>569</v>
      </c>
      <c r="C3714" s="86"/>
      <c r="D3714" s="37"/>
      <c r="E3714" s="87"/>
      <c r="F3714" s="93">
        <v>3</v>
      </c>
      <c r="G3714" s="8">
        <v>8</v>
      </c>
      <c r="H3714" s="94">
        <f t="shared" si="43"/>
        <v>2</v>
      </c>
      <c r="I3714" s="93"/>
      <c r="J3714" s="94"/>
      <c r="K3714" s="138"/>
    </row>
    <row r="3715" spans="1:11" x14ac:dyDescent="0.2">
      <c r="A3715" s="13" t="s">
        <v>3866</v>
      </c>
      <c r="B3715" s="74">
        <v>1243</v>
      </c>
      <c r="C3715" s="86"/>
      <c r="D3715" s="37"/>
      <c r="E3715" s="87"/>
      <c r="F3715" s="93">
        <v>3</v>
      </c>
      <c r="G3715" s="8">
        <v>8</v>
      </c>
      <c r="H3715" s="94">
        <f t="shared" si="43"/>
        <v>2</v>
      </c>
      <c r="I3715" s="93"/>
      <c r="J3715" s="94"/>
      <c r="K3715" s="138"/>
    </row>
    <row r="3716" spans="1:11" x14ac:dyDescent="0.2">
      <c r="A3716" s="11" t="s">
        <v>341</v>
      </c>
      <c r="B3716" s="72">
        <v>305979</v>
      </c>
      <c r="C3716" s="81"/>
      <c r="D3716" s="37"/>
      <c r="E3716" s="87"/>
      <c r="F3716" s="152"/>
      <c r="H3716" s="94"/>
      <c r="I3716" s="92"/>
      <c r="J3716" s="82"/>
      <c r="K3716" s="137"/>
    </row>
    <row r="3717" spans="1:11" x14ac:dyDescent="0.2">
      <c r="A3717" s="46" t="s">
        <v>113</v>
      </c>
      <c r="B3717" s="73">
        <v>46990</v>
      </c>
      <c r="C3717" s="85">
        <v>29</v>
      </c>
      <c r="D3717" s="36">
        <f>SUM(D3718:D3780)</f>
        <v>74</v>
      </c>
      <c r="E3717" s="88">
        <v>4</v>
      </c>
      <c r="F3717" s="91">
        <f>SUM(F3719:F3796)</f>
        <v>163</v>
      </c>
      <c r="G3717" s="24">
        <f>SUM(G3719:G3796)</f>
        <v>444</v>
      </c>
      <c r="H3717" s="94"/>
      <c r="I3717" s="99">
        <f>(C3717+F3717+1-F3722-F3723-F3724-F3725-F3726-F3727-F3728-F3729-F3740-F3744-F3746-F3749-F3750-F3751-F3754-F3756-F3758-F3762-F3766-F3768-F3774-F3775-F3783-F3784-F3785-F3786-F3787-F3788-F3790-F3792-F3793-F3794-F3796)*0.4</f>
        <v>64</v>
      </c>
      <c r="J3717" s="99">
        <f>(D3717+G3717+1-G3722-G3723-G3724-G3725-G3726-G3727-G3728-G3729-G3740-G3744-G3746-G3749-G3750-G3751-G3754-G3756-G3758-G3762-G3766-G3768-G3774-G3775-G3783-G3784-G3785-G3786-G3787-G3788-G3790-G3792-G3793-G3794-G3796)*0.4</f>
        <v>168</v>
      </c>
      <c r="K3717" s="115">
        <f>73*0.6</f>
        <v>43.8</v>
      </c>
    </row>
    <row r="3718" spans="1:11" x14ac:dyDescent="0.2">
      <c r="A3718" s="20" t="s">
        <v>114</v>
      </c>
      <c r="B3718" s="73">
        <v>2293</v>
      </c>
      <c r="C3718" s="85">
        <v>1</v>
      </c>
      <c r="D3718" s="32">
        <v>3</v>
      </c>
      <c r="E3718" s="84"/>
      <c r="F3718" s="93"/>
      <c r="H3718" s="94"/>
      <c r="I3718" s="91"/>
      <c r="J3718" s="84"/>
      <c r="K3718" s="111"/>
    </row>
    <row r="3719" spans="1:11" x14ac:dyDescent="0.2">
      <c r="A3719" s="13" t="s">
        <v>3867</v>
      </c>
      <c r="B3719" s="74">
        <v>1309</v>
      </c>
      <c r="C3719" s="86"/>
      <c r="D3719" s="37"/>
      <c r="E3719" s="87"/>
      <c r="F3719" s="93">
        <v>3</v>
      </c>
      <c r="G3719" s="8">
        <v>8</v>
      </c>
      <c r="H3719" s="94">
        <f t="shared" si="43"/>
        <v>2</v>
      </c>
      <c r="I3719" s="93"/>
      <c r="J3719" s="94"/>
      <c r="K3719" s="138"/>
    </row>
    <row r="3720" spans="1:11" x14ac:dyDescent="0.2">
      <c r="A3720" s="13" t="s">
        <v>3868</v>
      </c>
      <c r="B3720" s="74">
        <v>260</v>
      </c>
      <c r="C3720" s="86"/>
      <c r="D3720" s="37"/>
      <c r="E3720" s="87"/>
      <c r="F3720" s="93">
        <v>3</v>
      </c>
      <c r="G3720" s="8">
        <v>8</v>
      </c>
      <c r="H3720" s="94">
        <f t="shared" si="43"/>
        <v>2</v>
      </c>
      <c r="I3720" s="93"/>
      <c r="J3720" s="94"/>
      <c r="K3720" s="138"/>
    </row>
    <row r="3721" spans="1:11" x14ac:dyDescent="0.2">
      <c r="A3721" s="13" t="s">
        <v>1387</v>
      </c>
      <c r="B3721" s="74">
        <v>205</v>
      </c>
      <c r="C3721" s="85"/>
      <c r="D3721" s="37"/>
      <c r="E3721" s="87"/>
      <c r="F3721" s="93">
        <v>3</v>
      </c>
      <c r="G3721" s="8">
        <v>8</v>
      </c>
      <c r="H3721" s="94">
        <f t="shared" si="43"/>
        <v>2</v>
      </c>
      <c r="I3721" s="91"/>
      <c r="J3721" s="84"/>
      <c r="K3721" s="111"/>
    </row>
    <row r="3722" spans="1:11" x14ac:dyDescent="0.2">
      <c r="A3722" s="13" t="s">
        <v>3869</v>
      </c>
      <c r="B3722" s="74">
        <v>56</v>
      </c>
      <c r="C3722" s="86"/>
      <c r="D3722" s="37"/>
      <c r="E3722" s="87"/>
      <c r="F3722" s="93">
        <v>1</v>
      </c>
      <c r="G3722" s="8">
        <v>3</v>
      </c>
      <c r="H3722" s="94">
        <f t="shared" si="43"/>
        <v>1</v>
      </c>
      <c r="I3722" s="93"/>
      <c r="J3722" s="94"/>
      <c r="K3722" s="138"/>
    </row>
    <row r="3723" spans="1:11" x14ac:dyDescent="0.2">
      <c r="A3723" s="13" t="s">
        <v>1655</v>
      </c>
      <c r="B3723" s="74">
        <v>53</v>
      </c>
      <c r="C3723" s="86"/>
      <c r="D3723" s="37"/>
      <c r="E3723" s="87"/>
      <c r="F3723" s="93">
        <v>1</v>
      </c>
      <c r="G3723" s="8">
        <v>3</v>
      </c>
      <c r="H3723" s="94">
        <f t="shared" si="43"/>
        <v>1</v>
      </c>
      <c r="I3723" s="93"/>
      <c r="J3723" s="94"/>
      <c r="K3723" s="138"/>
    </row>
    <row r="3724" spans="1:11" x14ac:dyDescent="0.2">
      <c r="A3724" s="13" t="s">
        <v>3208</v>
      </c>
      <c r="B3724" s="74">
        <v>79</v>
      </c>
      <c r="C3724" s="86"/>
      <c r="D3724" s="37"/>
      <c r="E3724" s="87"/>
      <c r="F3724" s="93">
        <v>1</v>
      </c>
      <c r="G3724" s="8">
        <v>3</v>
      </c>
      <c r="H3724" s="94">
        <f t="shared" si="43"/>
        <v>1</v>
      </c>
      <c r="I3724" s="93"/>
      <c r="J3724" s="94"/>
      <c r="K3724" s="138"/>
    </row>
    <row r="3725" spans="1:11" x14ac:dyDescent="0.2">
      <c r="A3725" s="13" t="s">
        <v>3870</v>
      </c>
      <c r="B3725" s="74">
        <v>36</v>
      </c>
      <c r="C3725" s="86"/>
      <c r="D3725" s="37"/>
      <c r="E3725" s="87"/>
      <c r="F3725" s="93">
        <v>1</v>
      </c>
      <c r="G3725" s="8">
        <v>3</v>
      </c>
      <c r="H3725" s="94">
        <f t="shared" si="43"/>
        <v>1</v>
      </c>
      <c r="I3725" s="93"/>
      <c r="J3725" s="94"/>
      <c r="K3725" s="138"/>
    </row>
    <row r="3726" spans="1:11" x14ac:dyDescent="0.2">
      <c r="A3726" s="13" t="s">
        <v>1663</v>
      </c>
      <c r="B3726" s="74">
        <v>31</v>
      </c>
      <c r="C3726" s="85"/>
      <c r="D3726" s="37"/>
      <c r="E3726" s="87"/>
      <c r="F3726" s="93">
        <v>1</v>
      </c>
      <c r="G3726" s="8">
        <v>3</v>
      </c>
      <c r="H3726" s="94">
        <f t="shared" si="43"/>
        <v>1</v>
      </c>
      <c r="I3726" s="91"/>
      <c r="J3726" s="84"/>
      <c r="K3726" s="111"/>
    </row>
    <row r="3727" spans="1:11" x14ac:dyDescent="0.2">
      <c r="A3727" s="13" t="s">
        <v>3871</v>
      </c>
      <c r="B3727" s="74">
        <v>57</v>
      </c>
      <c r="C3727" s="86"/>
      <c r="D3727" s="37"/>
      <c r="E3727" s="87"/>
      <c r="F3727" s="93">
        <v>1</v>
      </c>
      <c r="G3727" s="8">
        <v>3</v>
      </c>
      <c r="H3727" s="94">
        <f t="shared" si="43"/>
        <v>1</v>
      </c>
      <c r="I3727" s="93"/>
      <c r="J3727" s="94"/>
      <c r="K3727" s="138"/>
    </row>
    <row r="3728" spans="1:11" x14ac:dyDescent="0.2">
      <c r="A3728" s="13" t="s">
        <v>3872</v>
      </c>
      <c r="B3728" s="74">
        <v>31</v>
      </c>
      <c r="C3728" s="86"/>
      <c r="D3728" s="37"/>
      <c r="E3728" s="87"/>
      <c r="F3728" s="93">
        <v>1</v>
      </c>
      <c r="G3728" s="8">
        <v>3</v>
      </c>
      <c r="H3728" s="94">
        <f t="shared" si="43"/>
        <v>1</v>
      </c>
      <c r="I3728" s="93"/>
      <c r="J3728" s="94"/>
      <c r="K3728" s="138"/>
    </row>
    <row r="3729" spans="1:11" x14ac:dyDescent="0.2">
      <c r="A3729" s="13" t="s">
        <v>3873</v>
      </c>
      <c r="B3729" s="74">
        <v>176</v>
      </c>
      <c r="C3729" s="86"/>
      <c r="D3729" s="37"/>
      <c r="E3729" s="87"/>
      <c r="F3729" s="93">
        <v>1</v>
      </c>
      <c r="G3729" s="8">
        <v>3</v>
      </c>
      <c r="H3729" s="94">
        <f t="shared" si="43"/>
        <v>1</v>
      </c>
      <c r="I3729" s="93"/>
      <c r="J3729" s="94"/>
      <c r="K3729" s="138"/>
    </row>
    <row r="3730" spans="1:11" x14ac:dyDescent="0.2">
      <c r="A3730" s="20" t="s">
        <v>224</v>
      </c>
      <c r="B3730" s="73">
        <v>25795</v>
      </c>
      <c r="C3730" s="85">
        <v>16</v>
      </c>
      <c r="D3730" s="32">
        <v>40</v>
      </c>
      <c r="E3730" s="84"/>
      <c r="F3730" s="93"/>
      <c r="H3730" s="94"/>
      <c r="I3730" s="91"/>
      <c r="J3730" s="84"/>
      <c r="K3730" s="111"/>
    </row>
    <row r="3731" spans="1:11" x14ac:dyDescent="0.2">
      <c r="A3731" s="13" t="s">
        <v>3874</v>
      </c>
      <c r="B3731" s="74">
        <v>20249</v>
      </c>
      <c r="C3731" s="86"/>
      <c r="D3731" s="37"/>
      <c r="E3731" s="87"/>
      <c r="F3731" s="93">
        <v>11</v>
      </c>
      <c r="G3731" s="8">
        <v>28</v>
      </c>
      <c r="H3731" s="94">
        <f t="shared" si="43"/>
        <v>2</v>
      </c>
      <c r="I3731" s="93"/>
      <c r="J3731" s="94"/>
      <c r="K3731" s="138"/>
    </row>
    <row r="3732" spans="1:11" x14ac:dyDescent="0.2">
      <c r="A3732" s="13" t="s">
        <v>3875</v>
      </c>
      <c r="B3732" s="74">
        <v>457</v>
      </c>
      <c r="C3732" s="86"/>
      <c r="D3732" s="37"/>
      <c r="E3732" s="87"/>
      <c r="F3732" s="93">
        <v>3</v>
      </c>
      <c r="G3732" s="8">
        <v>8</v>
      </c>
      <c r="H3732" s="94">
        <f t="shared" si="43"/>
        <v>2</v>
      </c>
      <c r="I3732" s="93"/>
      <c r="J3732" s="94"/>
      <c r="K3732" s="138"/>
    </row>
    <row r="3733" spans="1:11" x14ac:dyDescent="0.2">
      <c r="A3733" s="13" t="s">
        <v>3876</v>
      </c>
      <c r="B3733" s="74">
        <v>211</v>
      </c>
      <c r="C3733" s="86"/>
      <c r="D3733" s="37"/>
      <c r="E3733" s="87"/>
      <c r="F3733" s="93">
        <v>3</v>
      </c>
      <c r="G3733" s="8">
        <v>8</v>
      </c>
      <c r="H3733" s="94">
        <f t="shared" si="43"/>
        <v>2</v>
      </c>
      <c r="I3733" s="93"/>
      <c r="J3733" s="94"/>
      <c r="K3733" s="138"/>
    </row>
    <row r="3734" spans="1:11" x14ac:dyDescent="0.2">
      <c r="A3734" s="13" t="s">
        <v>3877</v>
      </c>
      <c r="B3734" s="74">
        <v>391</v>
      </c>
      <c r="C3734" s="86"/>
      <c r="D3734" s="37"/>
      <c r="E3734" s="87"/>
      <c r="F3734" s="93">
        <v>3</v>
      </c>
      <c r="G3734" s="8">
        <v>8</v>
      </c>
      <c r="H3734" s="94">
        <f t="shared" si="43"/>
        <v>2</v>
      </c>
      <c r="I3734" s="93"/>
      <c r="J3734" s="94"/>
      <c r="K3734" s="138"/>
    </row>
    <row r="3735" spans="1:11" x14ac:dyDescent="0.2">
      <c r="A3735" s="13" t="s">
        <v>1998</v>
      </c>
      <c r="B3735" s="74">
        <v>922</v>
      </c>
      <c r="C3735" s="85"/>
      <c r="D3735" s="37"/>
      <c r="E3735" s="87"/>
      <c r="F3735" s="93">
        <v>3</v>
      </c>
      <c r="G3735" s="8">
        <v>8</v>
      </c>
      <c r="H3735" s="94">
        <f t="shared" si="43"/>
        <v>2</v>
      </c>
      <c r="I3735" s="91"/>
      <c r="J3735" s="84"/>
      <c r="K3735" s="111"/>
    </row>
    <row r="3736" spans="1:11" x14ac:dyDescent="0.2">
      <c r="A3736" s="13" t="s">
        <v>3878</v>
      </c>
      <c r="B3736" s="74">
        <v>206</v>
      </c>
      <c r="C3736" s="86"/>
      <c r="D3736" s="37"/>
      <c r="E3736" s="87"/>
      <c r="F3736" s="93">
        <v>3</v>
      </c>
      <c r="G3736" s="8">
        <v>8</v>
      </c>
      <c r="H3736" s="94">
        <f t="shared" si="43"/>
        <v>2</v>
      </c>
      <c r="I3736" s="93"/>
      <c r="J3736" s="94"/>
      <c r="K3736" s="138"/>
    </row>
    <row r="3737" spans="1:11" x14ac:dyDescent="0.2">
      <c r="A3737" s="13" t="s">
        <v>3879</v>
      </c>
      <c r="B3737" s="74">
        <v>320</v>
      </c>
      <c r="C3737" s="86"/>
      <c r="D3737" s="37"/>
      <c r="E3737" s="87"/>
      <c r="F3737" s="93">
        <v>3</v>
      </c>
      <c r="G3737" s="8">
        <v>8</v>
      </c>
      <c r="H3737" s="94">
        <f t="shared" si="43"/>
        <v>2</v>
      </c>
      <c r="I3737" s="93"/>
      <c r="J3737" s="94"/>
      <c r="K3737" s="138"/>
    </row>
    <row r="3738" spans="1:11" x14ac:dyDescent="0.2">
      <c r="A3738" s="13" t="s">
        <v>3880</v>
      </c>
      <c r="B3738" s="74">
        <v>359</v>
      </c>
      <c r="C3738" s="86"/>
      <c r="D3738" s="37"/>
      <c r="E3738" s="87"/>
      <c r="F3738" s="93">
        <v>3</v>
      </c>
      <c r="G3738" s="8">
        <v>8</v>
      </c>
      <c r="H3738" s="94">
        <f t="shared" si="43"/>
        <v>2</v>
      </c>
      <c r="I3738" s="93"/>
      <c r="J3738" s="94"/>
      <c r="K3738" s="138"/>
    </row>
    <row r="3739" spans="1:11" x14ac:dyDescent="0.2">
      <c r="A3739" s="13" t="s">
        <v>3881</v>
      </c>
      <c r="B3739" s="74">
        <v>273</v>
      </c>
      <c r="C3739" s="86"/>
      <c r="D3739" s="37"/>
      <c r="E3739" s="87"/>
      <c r="F3739" s="93">
        <v>3</v>
      </c>
      <c r="G3739" s="8">
        <v>8</v>
      </c>
      <c r="H3739" s="94">
        <f t="shared" si="43"/>
        <v>2</v>
      </c>
      <c r="I3739" s="93"/>
      <c r="J3739" s="94"/>
      <c r="K3739" s="138"/>
    </row>
    <row r="3740" spans="1:11" x14ac:dyDescent="0.2">
      <c r="A3740" s="13" t="s">
        <v>2602</v>
      </c>
      <c r="B3740" s="74">
        <v>180</v>
      </c>
      <c r="C3740" s="86"/>
      <c r="D3740" s="37"/>
      <c r="E3740" s="87"/>
      <c r="F3740" s="93">
        <v>1</v>
      </c>
      <c r="G3740" s="8">
        <v>3</v>
      </c>
      <c r="H3740" s="94">
        <f t="shared" si="43"/>
        <v>1</v>
      </c>
      <c r="I3740" s="93"/>
      <c r="J3740" s="94"/>
      <c r="K3740" s="138"/>
    </row>
    <row r="3741" spans="1:11" x14ac:dyDescent="0.2">
      <c r="A3741" s="13" t="s">
        <v>3882</v>
      </c>
      <c r="B3741" s="74">
        <v>439</v>
      </c>
      <c r="C3741" s="86"/>
      <c r="D3741" s="37"/>
      <c r="E3741" s="87"/>
      <c r="F3741" s="93">
        <v>3</v>
      </c>
      <c r="G3741" s="8">
        <v>8</v>
      </c>
      <c r="H3741" s="94">
        <f t="shared" si="43"/>
        <v>2</v>
      </c>
      <c r="I3741" s="93"/>
      <c r="J3741" s="94"/>
      <c r="K3741" s="138"/>
    </row>
    <row r="3742" spans="1:11" x14ac:dyDescent="0.2">
      <c r="A3742" s="13" t="s">
        <v>3883</v>
      </c>
      <c r="B3742" s="74">
        <v>534</v>
      </c>
      <c r="C3742" s="86"/>
      <c r="D3742" s="37"/>
      <c r="E3742" s="87"/>
      <c r="F3742" s="93">
        <v>3</v>
      </c>
      <c r="G3742" s="8">
        <v>8</v>
      </c>
      <c r="H3742" s="94">
        <f t="shared" si="43"/>
        <v>2</v>
      </c>
      <c r="I3742" s="93"/>
      <c r="J3742" s="94"/>
      <c r="K3742" s="138"/>
    </row>
    <row r="3743" spans="1:11" x14ac:dyDescent="0.2">
      <c r="A3743" s="13" t="s">
        <v>3884</v>
      </c>
      <c r="B3743" s="74">
        <v>1213</v>
      </c>
      <c r="C3743" s="86"/>
      <c r="D3743" s="37"/>
      <c r="E3743" s="87"/>
      <c r="F3743" s="93">
        <v>3</v>
      </c>
      <c r="G3743" s="8">
        <v>8</v>
      </c>
      <c r="H3743" s="94">
        <f t="shared" si="43"/>
        <v>2</v>
      </c>
      <c r="I3743" s="93"/>
      <c r="J3743" s="94"/>
      <c r="K3743" s="138"/>
    </row>
    <row r="3744" spans="1:11" x14ac:dyDescent="0.2">
      <c r="A3744" s="13" t="s">
        <v>3885</v>
      </c>
      <c r="B3744" s="74">
        <v>41</v>
      </c>
      <c r="C3744" s="86"/>
      <c r="D3744" s="37"/>
      <c r="E3744" s="87"/>
      <c r="F3744" s="93">
        <v>1</v>
      </c>
      <c r="G3744" s="8">
        <v>3</v>
      </c>
      <c r="H3744" s="94">
        <f t="shared" si="43"/>
        <v>1</v>
      </c>
      <c r="I3744" s="93"/>
      <c r="J3744" s="94"/>
      <c r="K3744" s="138"/>
    </row>
    <row r="3745" spans="1:11" x14ac:dyDescent="0.2">
      <c r="A3745" s="20" t="s">
        <v>1198</v>
      </c>
      <c r="B3745" s="73">
        <v>4247</v>
      </c>
      <c r="C3745" s="85">
        <v>3</v>
      </c>
      <c r="D3745" s="32">
        <v>8</v>
      </c>
      <c r="E3745" s="84"/>
      <c r="F3745" s="93"/>
      <c r="H3745" s="94"/>
      <c r="I3745" s="91"/>
      <c r="J3745" s="84"/>
      <c r="K3745" s="111"/>
    </row>
    <row r="3746" spans="1:11" x14ac:dyDescent="0.2">
      <c r="A3746" s="13" t="s">
        <v>2006</v>
      </c>
      <c r="B3746" s="74">
        <v>128</v>
      </c>
      <c r="C3746" s="86"/>
      <c r="D3746" s="37"/>
      <c r="E3746" s="87"/>
      <c r="F3746" s="93">
        <v>1</v>
      </c>
      <c r="G3746" s="8">
        <v>3</v>
      </c>
      <c r="H3746" s="94">
        <f t="shared" si="43"/>
        <v>1</v>
      </c>
      <c r="I3746" s="93"/>
      <c r="J3746" s="94"/>
      <c r="K3746" s="138"/>
    </row>
    <row r="3747" spans="1:11" x14ac:dyDescent="0.2">
      <c r="A3747" s="13" t="s">
        <v>3886</v>
      </c>
      <c r="B3747" s="74">
        <v>1377</v>
      </c>
      <c r="C3747" s="86"/>
      <c r="D3747" s="37"/>
      <c r="E3747" s="87"/>
      <c r="F3747" s="93">
        <v>3</v>
      </c>
      <c r="G3747" s="8">
        <v>8</v>
      </c>
      <c r="H3747" s="94">
        <f t="shared" si="43"/>
        <v>2</v>
      </c>
      <c r="I3747" s="93"/>
      <c r="J3747" s="94"/>
      <c r="K3747" s="138"/>
    </row>
    <row r="3748" spans="1:11" x14ac:dyDescent="0.2">
      <c r="A3748" s="13" t="s">
        <v>3411</v>
      </c>
      <c r="B3748" s="74">
        <v>215</v>
      </c>
      <c r="C3748" s="85"/>
      <c r="D3748" s="37"/>
      <c r="E3748" s="87"/>
      <c r="F3748" s="93">
        <v>3</v>
      </c>
      <c r="G3748" s="8">
        <v>8</v>
      </c>
      <c r="H3748" s="94">
        <f t="shared" si="43"/>
        <v>2</v>
      </c>
      <c r="I3748" s="91"/>
      <c r="J3748" s="84"/>
      <c r="K3748" s="111"/>
    </row>
    <row r="3749" spans="1:11" x14ac:dyDescent="0.2">
      <c r="A3749" s="13" t="s">
        <v>3887</v>
      </c>
      <c r="B3749" s="74">
        <v>38</v>
      </c>
      <c r="C3749" s="86"/>
      <c r="D3749" s="37"/>
      <c r="E3749" s="87"/>
      <c r="F3749" s="93">
        <v>1</v>
      </c>
      <c r="G3749" s="8">
        <v>3</v>
      </c>
      <c r="H3749" s="94">
        <f t="shared" si="43"/>
        <v>1</v>
      </c>
      <c r="I3749" s="93"/>
      <c r="J3749" s="94"/>
      <c r="K3749" s="138"/>
    </row>
    <row r="3750" spans="1:11" x14ac:dyDescent="0.2">
      <c r="A3750" s="13" t="s">
        <v>3888</v>
      </c>
      <c r="B3750" s="74">
        <v>40</v>
      </c>
      <c r="C3750" s="86"/>
      <c r="D3750" s="37"/>
      <c r="E3750" s="87"/>
      <c r="F3750" s="93">
        <v>1</v>
      </c>
      <c r="G3750" s="8">
        <v>3</v>
      </c>
      <c r="H3750" s="94">
        <f t="shared" si="43"/>
        <v>1</v>
      </c>
      <c r="I3750" s="93"/>
      <c r="J3750" s="94"/>
      <c r="K3750" s="138"/>
    </row>
    <row r="3751" spans="1:11" x14ac:dyDescent="0.2">
      <c r="A3751" s="13" t="s">
        <v>3889</v>
      </c>
      <c r="B3751" s="74">
        <v>79</v>
      </c>
      <c r="C3751" s="86"/>
      <c r="D3751" s="37"/>
      <c r="E3751" s="87"/>
      <c r="F3751" s="93">
        <v>1</v>
      </c>
      <c r="G3751" s="8">
        <v>3</v>
      </c>
      <c r="H3751" s="94">
        <f t="shared" si="43"/>
        <v>1</v>
      </c>
      <c r="I3751" s="93"/>
      <c r="J3751" s="94"/>
      <c r="K3751" s="138"/>
    </row>
    <row r="3752" spans="1:11" x14ac:dyDescent="0.2">
      <c r="A3752" s="13" t="s">
        <v>3890</v>
      </c>
      <c r="B3752" s="74">
        <v>247</v>
      </c>
      <c r="C3752" s="86"/>
      <c r="D3752" s="37"/>
      <c r="E3752" s="87"/>
      <c r="F3752" s="93">
        <v>3</v>
      </c>
      <c r="G3752" s="8">
        <v>8</v>
      </c>
      <c r="H3752" s="94">
        <f t="shared" si="43"/>
        <v>2</v>
      </c>
      <c r="I3752" s="93"/>
      <c r="J3752" s="94"/>
      <c r="K3752" s="138"/>
    </row>
    <row r="3753" spans="1:11" x14ac:dyDescent="0.2">
      <c r="A3753" s="13" t="s">
        <v>3891</v>
      </c>
      <c r="B3753" s="74">
        <v>566</v>
      </c>
      <c r="C3753" s="86"/>
      <c r="D3753" s="37"/>
      <c r="E3753" s="87"/>
      <c r="F3753" s="93">
        <v>3</v>
      </c>
      <c r="G3753" s="8">
        <v>8</v>
      </c>
      <c r="H3753" s="94">
        <f t="shared" si="43"/>
        <v>2</v>
      </c>
      <c r="I3753" s="93"/>
      <c r="J3753" s="94"/>
      <c r="K3753" s="138"/>
    </row>
    <row r="3754" spans="1:11" x14ac:dyDescent="0.2">
      <c r="A3754" s="13" t="s">
        <v>3892</v>
      </c>
      <c r="B3754" s="74">
        <v>28</v>
      </c>
      <c r="C3754" s="86"/>
      <c r="D3754" s="37"/>
      <c r="E3754" s="87"/>
      <c r="F3754" s="93">
        <v>1</v>
      </c>
      <c r="G3754" s="8">
        <v>3</v>
      </c>
      <c r="H3754" s="94">
        <f t="shared" si="43"/>
        <v>1</v>
      </c>
      <c r="I3754" s="93"/>
      <c r="J3754" s="94"/>
      <c r="K3754" s="138"/>
    </row>
    <row r="3755" spans="1:11" x14ac:dyDescent="0.2">
      <c r="A3755" s="13" t="s">
        <v>3893</v>
      </c>
      <c r="B3755" s="74">
        <v>216</v>
      </c>
      <c r="C3755" s="86"/>
      <c r="D3755" s="37"/>
      <c r="E3755" s="87"/>
      <c r="F3755" s="93">
        <v>3</v>
      </c>
      <c r="G3755" s="8">
        <v>8</v>
      </c>
      <c r="H3755" s="94">
        <f t="shared" si="43"/>
        <v>2</v>
      </c>
      <c r="I3755" s="93"/>
      <c r="J3755" s="94"/>
      <c r="K3755" s="138"/>
    </row>
    <row r="3756" spans="1:11" x14ac:dyDescent="0.2">
      <c r="A3756" s="13" t="s">
        <v>2674</v>
      </c>
      <c r="B3756" s="74">
        <v>62</v>
      </c>
      <c r="C3756" s="86"/>
      <c r="D3756" s="37"/>
      <c r="E3756" s="87"/>
      <c r="F3756" s="93">
        <v>1</v>
      </c>
      <c r="G3756" s="8">
        <v>3</v>
      </c>
      <c r="H3756" s="94">
        <f t="shared" si="43"/>
        <v>1</v>
      </c>
      <c r="I3756" s="93"/>
      <c r="J3756" s="94"/>
      <c r="K3756" s="138"/>
    </row>
    <row r="3757" spans="1:11" x14ac:dyDescent="0.2">
      <c r="A3757" s="13" t="s">
        <v>1993</v>
      </c>
      <c r="B3757" s="74">
        <v>201</v>
      </c>
      <c r="C3757" s="86"/>
      <c r="D3757" s="37"/>
      <c r="E3757" s="87"/>
      <c r="F3757" s="93">
        <v>3</v>
      </c>
      <c r="G3757" s="8">
        <v>8</v>
      </c>
      <c r="H3757" s="94">
        <f t="shared" si="43"/>
        <v>2</v>
      </c>
      <c r="I3757" s="93"/>
      <c r="J3757" s="94"/>
      <c r="K3757" s="138"/>
    </row>
    <row r="3758" spans="1:11" x14ac:dyDescent="0.2">
      <c r="A3758" s="13" t="s">
        <v>3894</v>
      </c>
      <c r="B3758" s="74">
        <v>92</v>
      </c>
      <c r="C3758" s="86"/>
      <c r="D3758" s="37"/>
      <c r="E3758" s="87"/>
      <c r="F3758" s="93">
        <v>1</v>
      </c>
      <c r="G3758" s="8">
        <v>3</v>
      </c>
      <c r="H3758" s="94">
        <f t="shared" si="43"/>
        <v>1</v>
      </c>
      <c r="I3758" s="93"/>
      <c r="J3758" s="94"/>
      <c r="K3758" s="138"/>
    </row>
    <row r="3759" spans="1:11" x14ac:dyDescent="0.2">
      <c r="A3759" s="13" t="s">
        <v>3895</v>
      </c>
      <c r="B3759" s="74">
        <v>958</v>
      </c>
      <c r="C3759" s="86"/>
      <c r="D3759" s="37"/>
      <c r="E3759" s="87"/>
      <c r="F3759" s="93">
        <v>3</v>
      </c>
      <c r="G3759" s="8">
        <v>8</v>
      </c>
      <c r="H3759" s="94">
        <f t="shared" si="43"/>
        <v>2</v>
      </c>
      <c r="I3759" s="93"/>
      <c r="J3759" s="94"/>
      <c r="K3759" s="138"/>
    </row>
    <row r="3760" spans="1:11" x14ac:dyDescent="0.2">
      <c r="A3760" s="20" t="s">
        <v>1137</v>
      </c>
      <c r="B3760" s="73">
        <v>5603</v>
      </c>
      <c r="C3760" s="85">
        <v>3</v>
      </c>
      <c r="D3760" s="32">
        <v>8</v>
      </c>
      <c r="E3760" s="84"/>
      <c r="F3760" s="93"/>
      <c r="H3760" s="94"/>
      <c r="I3760" s="91"/>
      <c r="J3760" s="84"/>
      <c r="K3760" s="111"/>
    </row>
    <row r="3761" spans="1:11" x14ac:dyDescent="0.2">
      <c r="A3761" s="13" t="s">
        <v>3896</v>
      </c>
      <c r="B3761" s="74">
        <v>1977</v>
      </c>
      <c r="C3761" s="86"/>
      <c r="D3761" s="37"/>
      <c r="E3761" s="87"/>
      <c r="F3761" s="93">
        <v>3</v>
      </c>
      <c r="G3761" s="8">
        <v>8</v>
      </c>
      <c r="H3761" s="94">
        <f t="shared" si="43"/>
        <v>2</v>
      </c>
      <c r="I3761" s="93"/>
      <c r="J3761" s="94"/>
      <c r="K3761" s="138"/>
    </row>
    <row r="3762" spans="1:11" x14ac:dyDescent="0.2">
      <c r="A3762" s="13" t="s">
        <v>3897</v>
      </c>
      <c r="B3762" s="74">
        <v>147</v>
      </c>
      <c r="C3762" s="86"/>
      <c r="D3762" s="37"/>
      <c r="E3762" s="87"/>
      <c r="F3762" s="93">
        <v>1</v>
      </c>
      <c r="G3762" s="8">
        <v>3</v>
      </c>
      <c r="H3762" s="94">
        <f t="shared" si="43"/>
        <v>1</v>
      </c>
      <c r="I3762" s="93"/>
      <c r="J3762" s="94"/>
      <c r="K3762" s="138"/>
    </row>
    <row r="3763" spans="1:11" x14ac:dyDescent="0.2">
      <c r="A3763" s="13" t="s">
        <v>2452</v>
      </c>
      <c r="B3763" s="74">
        <v>673</v>
      </c>
      <c r="C3763" s="86"/>
      <c r="D3763" s="37"/>
      <c r="E3763" s="87"/>
      <c r="F3763" s="93">
        <v>3</v>
      </c>
      <c r="G3763" s="8">
        <v>8</v>
      </c>
      <c r="H3763" s="94">
        <f t="shared" si="43"/>
        <v>2</v>
      </c>
      <c r="I3763" s="93"/>
      <c r="J3763" s="94"/>
      <c r="K3763" s="138"/>
    </row>
    <row r="3764" spans="1:11" x14ac:dyDescent="0.2">
      <c r="A3764" s="13" t="s">
        <v>3898</v>
      </c>
      <c r="B3764" s="74">
        <v>497</v>
      </c>
      <c r="C3764" s="86"/>
      <c r="D3764" s="37"/>
      <c r="E3764" s="87"/>
      <c r="F3764" s="93">
        <v>3</v>
      </c>
      <c r="G3764" s="8">
        <v>8</v>
      </c>
      <c r="H3764" s="94">
        <f t="shared" si="43"/>
        <v>2</v>
      </c>
      <c r="I3764" s="93"/>
      <c r="J3764" s="94"/>
      <c r="K3764" s="138"/>
    </row>
    <row r="3765" spans="1:11" x14ac:dyDescent="0.2">
      <c r="A3765" s="13" t="s">
        <v>3899</v>
      </c>
      <c r="B3765" s="74">
        <v>330</v>
      </c>
      <c r="C3765" s="86"/>
      <c r="D3765" s="37"/>
      <c r="E3765" s="87"/>
      <c r="F3765" s="93">
        <v>3</v>
      </c>
      <c r="G3765" s="8">
        <v>8</v>
      </c>
      <c r="H3765" s="94">
        <f t="shared" ref="H3765:H3825" si="44">IF(F3765=1,1,2)</f>
        <v>2</v>
      </c>
      <c r="I3765" s="93"/>
      <c r="J3765" s="94"/>
      <c r="K3765" s="138"/>
    </row>
    <row r="3766" spans="1:11" x14ac:dyDescent="0.2">
      <c r="A3766" s="13" t="s">
        <v>3900</v>
      </c>
      <c r="B3766" s="74">
        <v>50</v>
      </c>
      <c r="C3766" s="86"/>
      <c r="D3766" s="37"/>
      <c r="E3766" s="87"/>
      <c r="F3766" s="93">
        <v>1</v>
      </c>
      <c r="G3766" s="8">
        <v>3</v>
      </c>
      <c r="H3766" s="94">
        <f t="shared" si="44"/>
        <v>1</v>
      </c>
      <c r="I3766" s="93"/>
      <c r="J3766" s="94"/>
      <c r="K3766" s="138"/>
    </row>
    <row r="3767" spans="1:11" x14ac:dyDescent="0.2">
      <c r="A3767" s="13" t="s">
        <v>3901</v>
      </c>
      <c r="B3767" s="74">
        <v>324</v>
      </c>
      <c r="C3767" s="86"/>
      <c r="D3767" s="37"/>
      <c r="E3767" s="87"/>
      <c r="F3767" s="93">
        <v>3</v>
      </c>
      <c r="G3767" s="8">
        <v>8</v>
      </c>
      <c r="H3767" s="94">
        <f t="shared" si="44"/>
        <v>2</v>
      </c>
      <c r="I3767" s="93"/>
      <c r="J3767" s="94"/>
      <c r="K3767" s="138"/>
    </row>
    <row r="3768" spans="1:11" x14ac:dyDescent="0.2">
      <c r="A3768" s="13" t="s">
        <v>3902</v>
      </c>
      <c r="B3768" s="74">
        <v>195</v>
      </c>
      <c r="C3768" s="86"/>
      <c r="D3768" s="37"/>
      <c r="E3768" s="87"/>
      <c r="F3768" s="93">
        <v>1</v>
      </c>
      <c r="G3768" s="8">
        <v>3</v>
      </c>
      <c r="H3768" s="94">
        <f t="shared" si="44"/>
        <v>1</v>
      </c>
      <c r="I3768" s="93"/>
      <c r="J3768" s="94"/>
      <c r="K3768" s="138"/>
    </row>
    <row r="3769" spans="1:11" x14ac:dyDescent="0.2">
      <c r="A3769" s="13" t="s">
        <v>3903</v>
      </c>
      <c r="B3769" s="74">
        <v>368</v>
      </c>
      <c r="C3769" s="86"/>
      <c r="D3769" s="37"/>
      <c r="E3769" s="87"/>
      <c r="F3769" s="93">
        <v>3</v>
      </c>
      <c r="G3769" s="8">
        <v>8</v>
      </c>
      <c r="H3769" s="94">
        <f t="shared" si="44"/>
        <v>2</v>
      </c>
      <c r="I3769" s="93"/>
      <c r="J3769" s="94"/>
      <c r="K3769" s="138"/>
    </row>
    <row r="3770" spans="1:11" x14ac:dyDescent="0.2">
      <c r="A3770" s="13" t="s">
        <v>3577</v>
      </c>
      <c r="B3770" s="74">
        <v>346</v>
      </c>
      <c r="C3770" s="85"/>
      <c r="D3770" s="37"/>
      <c r="E3770" s="87"/>
      <c r="F3770" s="93">
        <v>3</v>
      </c>
      <c r="G3770" s="8">
        <v>8</v>
      </c>
      <c r="H3770" s="94">
        <f t="shared" si="44"/>
        <v>2</v>
      </c>
      <c r="I3770" s="91"/>
      <c r="J3770" s="84"/>
      <c r="K3770" s="111"/>
    </row>
    <row r="3771" spans="1:11" x14ac:dyDescent="0.2">
      <c r="A3771" s="13" t="s">
        <v>2579</v>
      </c>
      <c r="B3771" s="74">
        <v>436</v>
      </c>
      <c r="C3771" s="85"/>
      <c r="D3771" s="37"/>
      <c r="E3771" s="87"/>
      <c r="F3771" s="93">
        <v>3</v>
      </c>
      <c r="G3771" s="8">
        <v>8</v>
      </c>
      <c r="H3771" s="94">
        <f t="shared" si="44"/>
        <v>2</v>
      </c>
      <c r="I3771" s="91"/>
      <c r="J3771" s="84"/>
      <c r="K3771" s="111"/>
    </row>
    <row r="3772" spans="1:11" x14ac:dyDescent="0.2">
      <c r="A3772" s="13" t="s">
        <v>3904</v>
      </c>
      <c r="B3772" s="74">
        <v>260</v>
      </c>
      <c r="C3772" s="86"/>
      <c r="D3772" s="37"/>
      <c r="E3772" s="87"/>
      <c r="F3772" s="93">
        <v>3</v>
      </c>
      <c r="G3772" s="8">
        <v>8</v>
      </c>
      <c r="H3772" s="94">
        <f t="shared" si="44"/>
        <v>2</v>
      </c>
      <c r="I3772" s="93"/>
      <c r="J3772" s="94"/>
      <c r="K3772" s="138"/>
    </row>
    <row r="3773" spans="1:11" x14ac:dyDescent="0.2">
      <c r="A3773" s="20" t="s">
        <v>795</v>
      </c>
      <c r="B3773" s="73">
        <v>2890</v>
      </c>
      <c r="C3773" s="85">
        <v>2</v>
      </c>
      <c r="D3773" s="32">
        <v>5</v>
      </c>
      <c r="E3773" s="84"/>
      <c r="F3773" s="93"/>
      <c r="H3773" s="94"/>
      <c r="I3773" s="91"/>
      <c r="J3773" s="84"/>
      <c r="K3773" s="111"/>
    </row>
    <row r="3774" spans="1:11" x14ac:dyDescent="0.2">
      <c r="A3774" s="13" t="s">
        <v>3905</v>
      </c>
      <c r="B3774" s="74">
        <v>136</v>
      </c>
      <c r="C3774" s="86"/>
      <c r="D3774" s="37"/>
      <c r="E3774" s="87"/>
      <c r="F3774" s="93">
        <v>1</v>
      </c>
      <c r="G3774" s="8">
        <v>3</v>
      </c>
      <c r="H3774" s="94">
        <f t="shared" si="44"/>
        <v>1</v>
      </c>
      <c r="I3774" s="93"/>
      <c r="J3774" s="94"/>
      <c r="K3774" s="138"/>
    </row>
    <row r="3775" spans="1:11" x14ac:dyDescent="0.2">
      <c r="A3775" s="13" t="s">
        <v>3906</v>
      </c>
      <c r="B3775" s="74">
        <v>69</v>
      </c>
      <c r="C3775" s="86"/>
      <c r="D3775" s="37"/>
      <c r="E3775" s="87"/>
      <c r="F3775" s="93">
        <v>1</v>
      </c>
      <c r="G3775" s="8">
        <v>3</v>
      </c>
      <c r="H3775" s="94">
        <f t="shared" si="44"/>
        <v>1</v>
      </c>
      <c r="I3775" s="93"/>
      <c r="J3775" s="94"/>
      <c r="K3775" s="138"/>
    </row>
    <row r="3776" spans="1:11" x14ac:dyDescent="0.2">
      <c r="A3776" s="13" t="s">
        <v>3907</v>
      </c>
      <c r="B3776" s="74">
        <v>769</v>
      </c>
      <c r="C3776" s="85"/>
      <c r="D3776" s="37"/>
      <c r="E3776" s="87"/>
      <c r="F3776" s="93">
        <v>3</v>
      </c>
      <c r="G3776" s="8">
        <v>8</v>
      </c>
      <c r="H3776" s="94">
        <f t="shared" si="44"/>
        <v>2</v>
      </c>
      <c r="I3776" s="91"/>
      <c r="J3776" s="84"/>
      <c r="K3776" s="111"/>
    </row>
    <row r="3777" spans="1:11" x14ac:dyDescent="0.2">
      <c r="A3777" s="13" t="s">
        <v>3908</v>
      </c>
      <c r="B3777" s="74">
        <v>1301</v>
      </c>
      <c r="C3777" s="86"/>
      <c r="D3777" s="37"/>
      <c r="E3777" s="87"/>
      <c r="F3777" s="93">
        <v>3</v>
      </c>
      <c r="G3777" s="8">
        <v>8</v>
      </c>
      <c r="H3777" s="94">
        <f t="shared" si="44"/>
        <v>2</v>
      </c>
      <c r="I3777" s="93"/>
      <c r="J3777" s="94"/>
      <c r="K3777" s="138"/>
    </row>
    <row r="3778" spans="1:11" x14ac:dyDescent="0.2">
      <c r="A3778" s="13" t="s">
        <v>3909</v>
      </c>
      <c r="B3778" s="74">
        <v>283</v>
      </c>
      <c r="C3778" s="86"/>
      <c r="D3778" s="37"/>
      <c r="E3778" s="87"/>
      <c r="F3778" s="93">
        <v>3</v>
      </c>
      <c r="G3778" s="8">
        <v>8</v>
      </c>
      <c r="H3778" s="94">
        <f t="shared" si="44"/>
        <v>2</v>
      </c>
      <c r="I3778" s="93"/>
      <c r="J3778" s="94"/>
      <c r="K3778" s="138"/>
    </row>
    <row r="3779" spans="1:11" x14ac:dyDescent="0.2">
      <c r="A3779" s="13" t="s">
        <v>3910</v>
      </c>
      <c r="B3779" s="74">
        <v>332</v>
      </c>
      <c r="C3779" s="86"/>
      <c r="D3779" s="37"/>
      <c r="E3779" s="87"/>
      <c r="F3779" s="93">
        <v>3</v>
      </c>
      <c r="G3779" s="8">
        <v>8</v>
      </c>
      <c r="H3779" s="94">
        <f t="shared" si="44"/>
        <v>2</v>
      </c>
      <c r="I3779" s="93"/>
      <c r="J3779" s="94"/>
      <c r="K3779" s="138"/>
    </row>
    <row r="3780" spans="1:11" x14ac:dyDescent="0.2">
      <c r="A3780" s="20" t="s">
        <v>1176</v>
      </c>
      <c r="B3780" s="73">
        <v>6162</v>
      </c>
      <c r="C3780" s="85">
        <v>4</v>
      </c>
      <c r="D3780" s="32">
        <v>10</v>
      </c>
      <c r="E3780" s="84"/>
      <c r="F3780" s="93"/>
      <c r="H3780" s="94"/>
      <c r="I3780" s="91"/>
      <c r="J3780" s="84"/>
      <c r="K3780" s="111"/>
    </row>
    <row r="3781" spans="1:11" x14ac:dyDescent="0.2">
      <c r="A3781" s="13" t="s">
        <v>3911</v>
      </c>
      <c r="B3781" s="74">
        <v>2776</v>
      </c>
      <c r="C3781" s="86"/>
      <c r="D3781" s="37"/>
      <c r="E3781" s="87"/>
      <c r="F3781" s="93">
        <v>5</v>
      </c>
      <c r="G3781" s="8">
        <v>13</v>
      </c>
      <c r="H3781" s="94">
        <f t="shared" si="44"/>
        <v>2</v>
      </c>
      <c r="I3781" s="93"/>
      <c r="J3781" s="94"/>
      <c r="K3781" s="138"/>
    </row>
    <row r="3782" spans="1:11" x14ac:dyDescent="0.2">
      <c r="A3782" s="13" t="s">
        <v>3682</v>
      </c>
      <c r="B3782" s="74">
        <v>404</v>
      </c>
      <c r="C3782" s="85"/>
      <c r="D3782" s="37"/>
      <c r="E3782" s="87"/>
      <c r="F3782" s="93">
        <v>3</v>
      </c>
      <c r="G3782" s="8">
        <v>8</v>
      </c>
      <c r="H3782" s="94">
        <f t="shared" si="44"/>
        <v>2</v>
      </c>
      <c r="I3782" s="91"/>
      <c r="J3782" s="84"/>
      <c r="K3782" s="111"/>
    </row>
    <row r="3783" spans="1:11" x14ac:dyDescent="0.2">
      <c r="A3783" s="13" t="s">
        <v>3912</v>
      </c>
      <c r="B3783" s="74">
        <v>77</v>
      </c>
      <c r="C3783" s="86"/>
      <c r="D3783" s="37"/>
      <c r="E3783" s="87"/>
      <c r="F3783" s="93">
        <v>1</v>
      </c>
      <c r="G3783" s="8">
        <v>3</v>
      </c>
      <c r="H3783" s="94">
        <f t="shared" si="44"/>
        <v>1</v>
      </c>
      <c r="I3783" s="93"/>
      <c r="J3783" s="94"/>
      <c r="K3783" s="138"/>
    </row>
    <row r="3784" spans="1:11" x14ac:dyDescent="0.2">
      <c r="A3784" s="13" t="s">
        <v>3913</v>
      </c>
      <c r="B3784" s="74">
        <v>115</v>
      </c>
      <c r="C3784" s="86"/>
      <c r="D3784" s="37"/>
      <c r="E3784" s="87"/>
      <c r="F3784" s="93">
        <v>1</v>
      </c>
      <c r="G3784" s="8">
        <v>3</v>
      </c>
      <c r="H3784" s="94">
        <f t="shared" si="44"/>
        <v>1</v>
      </c>
      <c r="I3784" s="93"/>
      <c r="J3784" s="94"/>
      <c r="K3784" s="138"/>
    </row>
    <row r="3785" spans="1:11" x14ac:dyDescent="0.2">
      <c r="A3785" s="13" t="s">
        <v>3914</v>
      </c>
      <c r="B3785" s="74">
        <v>82</v>
      </c>
      <c r="C3785" s="86"/>
      <c r="D3785" s="37"/>
      <c r="E3785" s="87"/>
      <c r="F3785" s="93">
        <v>1</v>
      </c>
      <c r="G3785" s="8">
        <v>3</v>
      </c>
      <c r="H3785" s="94">
        <f t="shared" si="44"/>
        <v>1</v>
      </c>
      <c r="I3785" s="93"/>
      <c r="J3785" s="94"/>
      <c r="K3785" s="138"/>
    </row>
    <row r="3786" spans="1:11" x14ac:dyDescent="0.2">
      <c r="A3786" s="13" t="s">
        <v>3915</v>
      </c>
      <c r="B3786" s="74">
        <v>82</v>
      </c>
      <c r="C3786" s="86"/>
      <c r="D3786" s="37"/>
      <c r="E3786" s="87"/>
      <c r="F3786" s="93">
        <v>1</v>
      </c>
      <c r="G3786" s="8">
        <v>3</v>
      </c>
      <c r="H3786" s="94">
        <f t="shared" si="44"/>
        <v>1</v>
      </c>
      <c r="I3786" s="93"/>
      <c r="J3786" s="94"/>
      <c r="K3786" s="138"/>
    </row>
    <row r="3787" spans="1:11" x14ac:dyDescent="0.2">
      <c r="A3787" s="13" t="s">
        <v>3916</v>
      </c>
      <c r="B3787" s="74">
        <v>172</v>
      </c>
      <c r="C3787" s="86"/>
      <c r="D3787" s="37"/>
      <c r="E3787" s="87"/>
      <c r="F3787" s="93">
        <v>1</v>
      </c>
      <c r="G3787" s="8">
        <v>3</v>
      </c>
      <c r="H3787" s="94">
        <f t="shared" si="44"/>
        <v>1</v>
      </c>
      <c r="I3787" s="93"/>
      <c r="J3787" s="94"/>
      <c r="K3787" s="138"/>
    </row>
    <row r="3788" spans="1:11" x14ac:dyDescent="0.2">
      <c r="A3788" s="13" t="s">
        <v>3917</v>
      </c>
      <c r="B3788" s="74">
        <v>38</v>
      </c>
      <c r="C3788" s="86"/>
      <c r="D3788" s="37"/>
      <c r="E3788" s="87"/>
      <c r="F3788" s="93">
        <v>1</v>
      </c>
      <c r="G3788" s="8">
        <v>3</v>
      </c>
      <c r="H3788" s="94">
        <f t="shared" si="44"/>
        <v>1</v>
      </c>
      <c r="I3788" s="93"/>
      <c r="J3788" s="94"/>
      <c r="K3788" s="138"/>
    </row>
    <row r="3789" spans="1:11" x14ac:dyDescent="0.2">
      <c r="A3789" s="13" t="s">
        <v>3918</v>
      </c>
      <c r="B3789" s="74">
        <v>216</v>
      </c>
      <c r="C3789" s="86"/>
      <c r="D3789" s="37"/>
      <c r="E3789" s="87"/>
      <c r="F3789" s="93">
        <v>3</v>
      </c>
      <c r="G3789" s="8">
        <v>8</v>
      </c>
      <c r="H3789" s="94">
        <f t="shared" si="44"/>
        <v>2</v>
      </c>
      <c r="I3789" s="93"/>
      <c r="J3789" s="94"/>
      <c r="K3789" s="138"/>
    </row>
    <row r="3790" spans="1:11" x14ac:dyDescent="0.2">
      <c r="A3790" s="13" t="s">
        <v>1510</v>
      </c>
      <c r="B3790" s="74">
        <v>90</v>
      </c>
      <c r="C3790" s="86"/>
      <c r="D3790" s="37"/>
      <c r="E3790" s="87"/>
      <c r="F3790" s="93">
        <v>1</v>
      </c>
      <c r="G3790" s="8">
        <v>3</v>
      </c>
      <c r="H3790" s="94">
        <f t="shared" si="44"/>
        <v>1</v>
      </c>
      <c r="I3790" s="93"/>
      <c r="J3790" s="94"/>
      <c r="K3790" s="138"/>
    </row>
    <row r="3791" spans="1:11" x14ac:dyDescent="0.2">
      <c r="A3791" s="13" t="s">
        <v>3648</v>
      </c>
      <c r="B3791" s="74">
        <v>782</v>
      </c>
      <c r="C3791" s="86"/>
      <c r="D3791" s="37"/>
      <c r="E3791" s="87"/>
      <c r="F3791" s="93">
        <v>3</v>
      </c>
      <c r="G3791" s="8">
        <v>8</v>
      </c>
      <c r="H3791" s="94">
        <f t="shared" si="44"/>
        <v>2</v>
      </c>
      <c r="I3791" s="93"/>
      <c r="J3791" s="94"/>
      <c r="K3791" s="138"/>
    </row>
    <row r="3792" spans="1:11" x14ac:dyDescent="0.2">
      <c r="A3792" s="13" t="s">
        <v>3919</v>
      </c>
      <c r="B3792" s="74">
        <v>37</v>
      </c>
      <c r="C3792" s="86"/>
      <c r="D3792" s="37"/>
      <c r="E3792" s="87"/>
      <c r="F3792" s="93">
        <v>1</v>
      </c>
      <c r="G3792" s="8">
        <v>3</v>
      </c>
      <c r="H3792" s="94">
        <f t="shared" si="44"/>
        <v>1</v>
      </c>
      <c r="I3792" s="93"/>
      <c r="J3792" s="94"/>
      <c r="K3792" s="138"/>
    </row>
    <row r="3793" spans="1:11" x14ac:dyDescent="0.2">
      <c r="A3793" s="13" t="s">
        <v>3920</v>
      </c>
      <c r="B3793" s="74">
        <v>175</v>
      </c>
      <c r="C3793" s="86"/>
      <c r="D3793" s="37"/>
      <c r="E3793" s="87"/>
      <c r="F3793" s="93">
        <v>1</v>
      </c>
      <c r="G3793" s="8">
        <v>3</v>
      </c>
      <c r="H3793" s="94">
        <f t="shared" si="44"/>
        <v>1</v>
      </c>
      <c r="I3793" s="93"/>
      <c r="J3793" s="94"/>
      <c r="K3793" s="138"/>
    </row>
    <row r="3794" spans="1:11" x14ac:dyDescent="0.2">
      <c r="A3794" s="13" t="s">
        <v>3921</v>
      </c>
      <c r="B3794" s="74">
        <v>190</v>
      </c>
      <c r="C3794" s="86"/>
      <c r="D3794" s="37"/>
      <c r="E3794" s="87"/>
      <c r="F3794" s="93">
        <v>1</v>
      </c>
      <c r="G3794" s="8">
        <v>3</v>
      </c>
      <c r="H3794" s="94">
        <f t="shared" si="44"/>
        <v>1</v>
      </c>
      <c r="I3794" s="93"/>
      <c r="J3794" s="94"/>
      <c r="K3794" s="138"/>
    </row>
    <row r="3795" spans="1:11" x14ac:dyDescent="0.2">
      <c r="A3795" s="13" t="s">
        <v>3922</v>
      </c>
      <c r="B3795" s="74">
        <v>856</v>
      </c>
      <c r="C3795" s="86"/>
      <c r="D3795" s="37"/>
      <c r="E3795" s="87"/>
      <c r="F3795" s="93">
        <v>3</v>
      </c>
      <c r="G3795" s="8">
        <v>8</v>
      </c>
      <c r="H3795" s="94">
        <f t="shared" si="44"/>
        <v>2</v>
      </c>
      <c r="I3795" s="93"/>
      <c r="J3795" s="94"/>
      <c r="K3795" s="138"/>
    </row>
    <row r="3796" spans="1:11" x14ac:dyDescent="0.2">
      <c r="A3796" s="13" t="s">
        <v>2212</v>
      </c>
      <c r="B3796" s="74">
        <v>70</v>
      </c>
      <c r="C3796" s="86"/>
      <c r="D3796" s="37"/>
      <c r="E3796" s="87"/>
      <c r="F3796" s="93">
        <v>1</v>
      </c>
      <c r="G3796" s="8">
        <v>3</v>
      </c>
      <c r="H3796" s="94">
        <f t="shared" si="44"/>
        <v>1</v>
      </c>
      <c r="I3796" s="93"/>
      <c r="J3796" s="94"/>
      <c r="K3796" s="138"/>
    </row>
    <row r="3797" spans="1:11" ht="31.5" x14ac:dyDescent="0.2">
      <c r="A3797" s="46" t="s">
        <v>1266</v>
      </c>
      <c r="B3797" s="73">
        <v>25633</v>
      </c>
      <c r="C3797" s="85">
        <v>25</v>
      </c>
      <c r="D3797" s="36">
        <f>SUM(D3798:D3826)</f>
        <v>64</v>
      </c>
      <c r="E3797" s="88">
        <v>4</v>
      </c>
      <c r="F3797" s="91">
        <f>SUM(F3799:F3842)</f>
        <v>106</v>
      </c>
      <c r="G3797" s="24">
        <f>SUM(G3799:G3842)</f>
        <v>285</v>
      </c>
      <c r="H3797" s="94"/>
      <c r="I3797" s="99">
        <f>(C3797+F3797+1-F3802-F3803-F3829-F3831-F3832-F3837-F3839-F3840-F3842)*0.4</f>
        <v>49.2</v>
      </c>
      <c r="J3797" s="99">
        <f>(D3797+G3797+1-G3802-G3803-G3829-G3831-G3832-G3837-G3839-G3840-G3842)*0.4</f>
        <v>129.20000000000002</v>
      </c>
      <c r="K3797" s="115">
        <f>40*0.6</f>
        <v>24</v>
      </c>
    </row>
    <row r="3798" spans="1:11" x14ac:dyDescent="0.2">
      <c r="A3798" s="20" t="s">
        <v>1183</v>
      </c>
      <c r="B3798" s="73">
        <v>11473</v>
      </c>
      <c r="C3798" s="85">
        <v>11</v>
      </c>
      <c r="D3798" s="32">
        <v>28</v>
      </c>
      <c r="E3798" s="84"/>
      <c r="F3798" s="152"/>
      <c r="H3798" s="94"/>
      <c r="I3798" s="92"/>
      <c r="J3798" s="82"/>
      <c r="K3798" s="137"/>
    </row>
    <row r="3799" spans="1:11" x14ac:dyDescent="0.2">
      <c r="A3799" s="13" t="s">
        <v>3923</v>
      </c>
      <c r="B3799" s="74">
        <v>8177</v>
      </c>
      <c r="C3799" s="85"/>
      <c r="D3799" s="37"/>
      <c r="E3799" s="87"/>
      <c r="F3799" s="93">
        <v>5</v>
      </c>
      <c r="G3799" s="8">
        <v>13</v>
      </c>
      <c r="H3799" s="94">
        <f t="shared" si="44"/>
        <v>2</v>
      </c>
      <c r="I3799" s="91"/>
      <c r="J3799" s="84"/>
      <c r="K3799" s="111"/>
    </row>
    <row r="3800" spans="1:11" x14ac:dyDescent="0.2">
      <c r="A3800" s="13" t="s">
        <v>3924</v>
      </c>
      <c r="B3800" s="74">
        <v>263</v>
      </c>
      <c r="C3800" s="85"/>
      <c r="D3800" s="37"/>
      <c r="E3800" s="87"/>
      <c r="F3800" s="93">
        <v>3</v>
      </c>
      <c r="G3800" s="8">
        <v>8</v>
      </c>
      <c r="H3800" s="94">
        <f t="shared" si="44"/>
        <v>2</v>
      </c>
      <c r="I3800" s="91"/>
      <c r="J3800" s="84"/>
      <c r="K3800" s="111"/>
    </row>
    <row r="3801" spans="1:11" x14ac:dyDescent="0.2">
      <c r="A3801" s="13" t="s">
        <v>3925</v>
      </c>
      <c r="B3801" s="74">
        <v>799</v>
      </c>
      <c r="C3801" s="86"/>
      <c r="D3801" s="37"/>
      <c r="E3801" s="87"/>
      <c r="F3801" s="93">
        <v>3</v>
      </c>
      <c r="G3801" s="8">
        <v>8</v>
      </c>
      <c r="H3801" s="94">
        <f t="shared" si="44"/>
        <v>2</v>
      </c>
      <c r="I3801" s="93"/>
      <c r="J3801" s="94"/>
      <c r="K3801" s="138"/>
    </row>
    <row r="3802" spans="1:11" x14ac:dyDescent="0.2">
      <c r="A3802" s="13" t="s">
        <v>3926</v>
      </c>
      <c r="B3802" s="74">
        <v>170</v>
      </c>
      <c r="C3802" s="86"/>
      <c r="D3802" s="37"/>
      <c r="E3802" s="87"/>
      <c r="F3802" s="93">
        <v>1</v>
      </c>
      <c r="G3802" s="8">
        <v>3</v>
      </c>
      <c r="H3802" s="94">
        <f t="shared" si="44"/>
        <v>1</v>
      </c>
      <c r="I3802" s="93"/>
      <c r="J3802" s="94"/>
      <c r="K3802" s="138"/>
    </row>
    <row r="3803" spans="1:11" x14ac:dyDescent="0.2">
      <c r="A3803" s="13" t="s">
        <v>1832</v>
      </c>
      <c r="B3803" s="74">
        <v>187</v>
      </c>
      <c r="C3803" s="86"/>
      <c r="D3803" s="37"/>
      <c r="E3803" s="87"/>
      <c r="F3803" s="93">
        <v>1</v>
      </c>
      <c r="G3803" s="8">
        <v>3</v>
      </c>
      <c r="H3803" s="94">
        <f t="shared" si="44"/>
        <v>1</v>
      </c>
      <c r="I3803" s="93"/>
      <c r="J3803" s="94"/>
      <c r="K3803" s="138"/>
    </row>
    <row r="3804" spans="1:11" x14ac:dyDescent="0.2">
      <c r="A3804" s="13" t="s">
        <v>3927</v>
      </c>
      <c r="B3804" s="74">
        <v>588</v>
      </c>
      <c r="C3804" s="86"/>
      <c r="D3804" s="37"/>
      <c r="E3804" s="87"/>
      <c r="F3804" s="93">
        <v>3</v>
      </c>
      <c r="G3804" s="8">
        <v>8</v>
      </c>
      <c r="H3804" s="94">
        <f t="shared" si="44"/>
        <v>2</v>
      </c>
      <c r="I3804" s="93"/>
      <c r="J3804" s="94"/>
      <c r="K3804" s="138"/>
    </row>
    <row r="3805" spans="1:11" x14ac:dyDescent="0.2">
      <c r="A3805" s="13" t="s">
        <v>3928</v>
      </c>
      <c r="B3805" s="74">
        <v>611</v>
      </c>
      <c r="C3805" s="86"/>
      <c r="D3805" s="37"/>
      <c r="E3805" s="87"/>
      <c r="F3805" s="93">
        <v>3</v>
      </c>
      <c r="G3805" s="8">
        <v>8</v>
      </c>
      <c r="H3805" s="94">
        <f t="shared" si="44"/>
        <v>2</v>
      </c>
      <c r="I3805" s="93"/>
      <c r="J3805" s="94"/>
      <c r="K3805" s="138"/>
    </row>
    <row r="3806" spans="1:11" x14ac:dyDescent="0.2">
      <c r="A3806" s="13" t="s">
        <v>3327</v>
      </c>
      <c r="B3806" s="74">
        <v>678</v>
      </c>
      <c r="C3806" s="86"/>
      <c r="D3806" s="37"/>
      <c r="E3806" s="87"/>
      <c r="F3806" s="93">
        <v>3</v>
      </c>
      <c r="G3806" s="8">
        <v>8</v>
      </c>
      <c r="H3806" s="94">
        <f t="shared" si="44"/>
        <v>2</v>
      </c>
      <c r="I3806" s="93"/>
      <c r="J3806" s="94"/>
      <c r="K3806" s="138"/>
    </row>
    <row r="3807" spans="1:11" x14ac:dyDescent="0.2">
      <c r="A3807" s="20" t="s">
        <v>1326</v>
      </c>
      <c r="B3807" s="73">
        <v>4813</v>
      </c>
      <c r="C3807" s="85">
        <v>5</v>
      </c>
      <c r="D3807" s="32">
        <v>13</v>
      </c>
      <c r="E3807" s="84"/>
      <c r="F3807" s="93"/>
      <c r="H3807" s="94"/>
      <c r="I3807" s="91"/>
      <c r="J3807" s="84"/>
      <c r="K3807" s="111"/>
    </row>
    <row r="3808" spans="1:11" x14ac:dyDescent="0.2">
      <c r="A3808" s="13" t="s">
        <v>3929</v>
      </c>
      <c r="B3808" s="74">
        <v>209</v>
      </c>
      <c r="C3808" s="86"/>
      <c r="D3808" s="37"/>
      <c r="E3808" s="87"/>
      <c r="F3808" s="93">
        <v>3</v>
      </c>
      <c r="G3808" s="8">
        <v>8</v>
      </c>
      <c r="H3808" s="94">
        <f t="shared" si="44"/>
        <v>2</v>
      </c>
      <c r="I3808" s="93"/>
      <c r="J3808" s="94"/>
      <c r="K3808" s="138"/>
    </row>
    <row r="3809" spans="1:11" x14ac:dyDescent="0.2">
      <c r="A3809" s="13" t="s">
        <v>3930</v>
      </c>
      <c r="B3809" s="74">
        <v>314</v>
      </c>
      <c r="C3809" s="85"/>
      <c r="D3809" s="37"/>
      <c r="E3809" s="87"/>
      <c r="F3809" s="93">
        <v>3</v>
      </c>
      <c r="G3809" s="8">
        <v>8</v>
      </c>
      <c r="H3809" s="94">
        <f t="shared" si="44"/>
        <v>2</v>
      </c>
      <c r="I3809" s="91"/>
      <c r="J3809" s="84"/>
      <c r="K3809" s="111"/>
    </row>
    <row r="3810" spans="1:11" x14ac:dyDescent="0.2">
      <c r="A3810" s="13" t="s">
        <v>3931</v>
      </c>
      <c r="B3810" s="74">
        <v>218</v>
      </c>
      <c r="C3810" s="86"/>
      <c r="D3810" s="37"/>
      <c r="E3810" s="87"/>
      <c r="F3810" s="93">
        <v>3</v>
      </c>
      <c r="G3810" s="8">
        <v>8</v>
      </c>
      <c r="H3810" s="94">
        <f t="shared" si="44"/>
        <v>2</v>
      </c>
      <c r="I3810" s="93"/>
      <c r="J3810" s="94"/>
      <c r="K3810" s="138"/>
    </row>
    <row r="3811" spans="1:11" x14ac:dyDescent="0.2">
      <c r="A3811" s="13" t="s">
        <v>3932</v>
      </c>
      <c r="B3811" s="74">
        <v>289</v>
      </c>
      <c r="C3811" s="86"/>
      <c r="D3811" s="37"/>
      <c r="E3811" s="87"/>
      <c r="F3811" s="93">
        <v>3</v>
      </c>
      <c r="G3811" s="8">
        <v>8</v>
      </c>
      <c r="H3811" s="94">
        <f t="shared" si="44"/>
        <v>2</v>
      </c>
      <c r="I3811" s="93"/>
      <c r="J3811" s="94"/>
      <c r="K3811" s="138"/>
    </row>
    <row r="3812" spans="1:11" x14ac:dyDescent="0.2">
      <c r="A3812" s="13" t="s">
        <v>3933</v>
      </c>
      <c r="B3812" s="74">
        <v>359</v>
      </c>
      <c r="C3812" s="86"/>
      <c r="D3812" s="37"/>
      <c r="E3812" s="87"/>
      <c r="F3812" s="93">
        <v>3</v>
      </c>
      <c r="G3812" s="8">
        <v>8</v>
      </c>
      <c r="H3812" s="94">
        <f t="shared" si="44"/>
        <v>2</v>
      </c>
      <c r="I3812" s="93"/>
      <c r="J3812" s="94"/>
      <c r="K3812" s="138"/>
    </row>
    <row r="3813" spans="1:11" x14ac:dyDescent="0.2">
      <c r="A3813" s="13" t="s">
        <v>3934</v>
      </c>
      <c r="B3813" s="74">
        <v>760</v>
      </c>
      <c r="C3813" s="86"/>
      <c r="D3813" s="37"/>
      <c r="E3813" s="87"/>
      <c r="F3813" s="93">
        <v>3</v>
      </c>
      <c r="G3813" s="8">
        <v>8</v>
      </c>
      <c r="H3813" s="94">
        <f t="shared" si="44"/>
        <v>2</v>
      </c>
      <c r="I3813" s="93"/>
      <c r="J3813" s="94"/>
      <c r="K3813" s="138"/>
    </row>
    <row r="3814" spans="1:11" x14ac:dyDescent="0.2">
      <c r="A3814" s="13" t="s">
        <v>3404</v>
      </c>
      <c r="B3814" s="74">
        <v>259</v>
      </c>
      <c r="C3814" s="86"/>
      <c r="D3814" s="37"/>
      <c r="E3814" s="87"/>
      <c r="F3814" s="93">
        <v>3</v>
      </c>
      <c r="G3814" s="8">
        <v>8</v>
      </c>
      <c r="H3814" s="94">
        <f t="shared" si="44"/>
        <v>2</v>
      </c>
      <c r="I3814" s="93"/>
      <c r="J3814" s="94"/>
      <c r="K3814" s="138"/>
    </row>
    <row r="3815" spans="1:11" x14ac:dyDescent="0.2">
      <c r="A3815" s="13" t="s">
        <v>3562</v>
      </c>
      <c r="B3815" s="74">
        <v>1435</v>
      </c>
      <c r="C3815" s="86"/>
      <c r="D3815" s="37"/>
      <c r="E3815" s="87"/>
      <c r="F3815" s="93">
        <v>3</v>
      </c>
      <c r="G3815" s="8">
        <v>8</v>
      </c>
      <c r="H3815" s="94">
        <f t="shared" si="44"/>
        <v>2</v>
      </c>
      <c r="I3815" s="93"/>
      <c r="J3815" s="94"/>
      <c r="K3815" s="138"/>
    </row>
    <row r="3816" spans="1:11" x14ac:dyDescent="0.2">
      <c r="A3816" s="13" t="s">
        <v>3935</v>
      </c>
      <c r="B3816" s="74">
        <v>274</v>
      </c>
      <c r="C3816" s="86"/>
      <c r="D3816" s="37"/>
      <c r="E3816" s="87"/>
      <c r="F3816" s="93">
        <v>3</v>
      </c>
      <c r="G3816" s="8">
        <v>8</v>
      </c>
      <c r="H3816" s="94">
        <f t="shared" si="44"/>
        <v>2</v>
      </c>
      <c r="I3816" s="93"/>
      <c r="J3816" s="94"/>
      <c r="K3816" s="138"/>
    </row>
    <row r="3817" spans="1:11" x14ac:dyDescent="0.2">
      <c r="A3817" s="13" t="s">
        <v>2929</v>
      </c>
      <c r="B3817" s="74">
        <v>202</v>
      </c>
      <c r="C3817" s="86"/>
      <c r="D3817" s="37"/>
      <c r="E3817" s="87"/>
      <c r="F3817" s="93">
        <v>3</v>
      </c>
      <c r="G3817" s="8">
        <v>8</v>
      </c>
      <c r="H3817" s="94">
        <f t="shared" si="44"/>
        <v>2</v>
      </c>
      <c r="I3817" s="93"/>
      <c r="J3817" s="94"/>
      <c r="K3817" s="138"/>
    </row>
    <row r="3818" spans="1:11" x14ac:dyDescent="0.2">
      <c r="A3818" s="13" t="s">
        <v>3936</v>
      </c>
      <c r="B3818" s="74">
        <v>494</v>
      </c>
      <c r="C3818" s="85"/>
      <c r="D3818" s="37"/>
      <c r="E3818" s="87"/>
      <c r="F3818" s="93">
        <v>3</v>
      </c>
      <c r="G3818" s="8">
        <v>8</v>
      </c>
      <c r="H3818" s="94">
        <f t="shared" si="44"/>
        <v>2</v>
      </c>
      <c r="I3818" s="91"/>
      <c r="J3818" s="84"/>
      <c r="K3818" s="111"/>
    </row>
    <row r="3819" spans="1:11" x14ac:dyDescent="0.2">
      <c r="A3819" s="20" t="s">
        <v>301</v>
      </c>
      <c r="B3819" s="73">
        <v>5044</v>
      </c>
      <c r="C3819" s="85">
        <v>5</v>
      </c>
      <c r="D3819" s="32">
        <v>13</v>
      </c>
      <c r="E3819" s="84"/>
      <c r="F3819" s="93"/>
      <c r="H3819" s="94"/>
      <c r="I3819" s="91"/>
      <c r="J3819" s="84"/>
      <c r="K3819" s="111"/>
    </row>
    <row r="3820" spans="1:11" x14ac:dyDescent="0.2">
      <c r="A3820" s="13" t="s">
        <v>3937</v>
      </c>
      <c r="B3820" s="74">
        <v>661</v>
      </c>
      <c r="C3820" s="85"/>
      <c r="D3820" s="37"/>
      <c r="E3820" s="87"/>
      <c r="F3820" s="93">
        <v>3</v>
      </c>
      <c r="G3820" s="8">
        <v>8</v>
      </c>
      <c r="H3820" s="94">
        <f t="shared" si="44"/>
        <v>2</v>
      </c>
      <c r="I3820" s="91"/>
      <c r="J3820" s="84"/>
      <c r="K3820" s="111"/>
    </row>
    <row r="3821" spans="1:11" x14ac:dyDescent="0.2">
      <c r="A3821" s="13" t="s">
        <v>3938</v>
      </c>
      <c r="B3821" s="74">
        <v>313</v>
      </c>
      <c r="C3821" s="86"/>
      <c r="D3821" s="37"/>
      <c r="E3821" s="87"/>
      <c r="F3821" s="93">
        <v>3</v>
      </c>
      <c r="G3821" s="8">
        <v>8</v>
      </c>
      <c r="H3821" s="94">
        <f t="shared" si="44"/>
        <v>2</v>
      </c>
      <c r="I3821" s="93"/>
      <c r="J3821" s="94"/>
      <c r="K3821" s="138"/>
    </row>
    <row r="3822" spans="1:11" x14ac:dyDescent="0.2">
      <c r="A3822" s="13" t="s">
        <v>2406</v>
      </c>
      <c r="B3822" s="74">
        <v>1300</v>
      </c>
      <c r="C3822" s="85"/>
      <c r="D3822" s="37"/>
      <c r="E3822" s="87"/>
      <c r="F3822" s="93">
        <v>3</v>
      </c>
      <c r="G3822" s="8">
        <v>8</v>
      </c>
      <c r="H3822" s="94">
        <f t="shared" si="44"/>
        <v>2</v>
      </c>
      <c r="I3822" s="91"/>
      <c r="J3822" s="84"/>
      <c r="K3822" s="111"/>
    </row>
    <row r="3823" spans="1:11" x14ac:dyDescent="0.2">
      <c r="A3823" s="13" t="s">
        <v>3939</v>
      </c>
      <c r="B3823" s="74">
        <v>339</v>
      </c>
      <c r="C3823" s="86"/>
      <c r="D3823" s="37"/>
      <c r="E3823" s="87"/>
      <c r="F3823" s="93">
        <v>3</v>
      </c>
      <c r="G3823" s="8">
        <v>8</v>
      </c>
      <c r="H3823" s="94">
        <f t="shared" si="44"/>
        <v>2</v>
      </c>
      <c r="I3823" s="93"/>
      <c r="J3823" s="94"/>
      <c r="K3823" s="138"/>
    </row>
    <row r="3824" spans="1:11" x14ac:dyDescent="0.2">
      <c r="A3824" s="13" t="s">
        <v>3940</v>
      </c>
      <c r="B3824" s="74">
        <v>2161</v>
      </c>
      <c r="C3824" s="85"/>
      <c r="D3824" s="37"/>
      <c r="E3824" s="87"/>
      <c r="F3824" s="93">
        <v>5</v>
      </c>
      <c r="G3824" s="8">
        <v>13</v>
      </c>
      <c r="H3824" s="94">
        <f t="shared" si="44"/>
        <v>2</v>
      </c>
      <c r="I3824" s="91"/>
      <c r="J3824" s="84"/>
      <c r="K3824" s="111"/>
    </row>
    <row r="3825" spans="1:11" x14ac:dyDescent="0.2">
      <c r="A3825" s="13" t="s">
        <v>3941</v>
      </c>
      <c r="B3825" s="74">
        <v>270</v>
      </c>
      <c r="C3825" s="86"/>
      <c r="D3825" s="37"/>
      <c r="E3825" s="87"/>
      <c r="F3825" s="93">
        <v>3</v>
      </c>
      <c r="G3825" s="8">
        <v>8</v>
      </c>
      <c r="H3825" s="94">
        <f t="shared" si="44"/>
        <v>2</v>
      </c>
      <c r="I3825" s="93"/>
      <c r="J3825" s="94"/>
      <c r="K3825" s="138"/>
    </row>
    <row r="3826" spans="1:11" x14ac:dyDescent="0.2">
      <c r="A3826" s="20" t="s">
        <v>470</v>
      </c>
      <c r="B3826" s="73">
        <v>4303</v>
      </c>
      <c r="C3826" s="85">
        <v>4</v>
      </c>
      <c r="D3826" s="32">
        <v>10</v>
      </c>
      <c r="E3826" s="84"/>
      <c r="F3826" s="93"/>
      <c r="H3826" s="94"/>
      <c r="I3826" s="91"/>
      <c r="J3826" s="84"/>
      <c r="K3826" s="111"/>
    </row>
    <row r="3827" spans="1:11" x14ac:dyDescent="0.2">
      <c r="A3827" s="13" t="s">
        <v>3942</v>
      </c>
      <c r="B3827" s="74">
        <v>325</v>
      </c>
      <c r="C3827" s="86"/>
      <c r="D3827" s="37"/>
      <c r="E3827" s="87"/>
      <c r="F3827" s="93">
        <v>3</v>
      </c>
      <c r="G3827" s="8">
        <v>8</v>
      </c>
      <c r="H3827" s="94">
        <f t="shared" ref="H3827:H3890" si="45">IF(F3827=1,1,2)</f>
        <v>2</v>
      </c>
      <c r="I3827" s="93"/>
      <c r="J3827" s="94"/>
      <c r="K3827" s="138"/>
    </row>
    <row r="3828" spans="1:11" x14ac:dyDescent="0.2">
      <c r="A3828" s="13" t="s">
        <v>3943</v>
      </c>
      <c r="B3828" s="74">
        <v>813</v>
      </c>
      <c r="C3828" s="86"/>
      <c r="D3828" s="37"/>
      <c r="E3828" s="87"/>
      <c r="F3828" s="93">
        <v>3</v>
      </c>
      <c r="G3828" s="8">
        <v>8</v>
      </c>
      <c r="H3828" s="94">
        <f t="shared" si="45"/>
        <v>2</v>
      </c>
      <c r="I3828" s="93"/>
      <c r="J3828" s="94"/>
      <c r="K3828" s="138"/>
    </row>
    <row r="3829" spans="1:11" x14ac:dyDescent="0.2">
      <c r="A3829" s="13" t="s">
        <v>3944</v>
      </c>
      <c r="B3829" s="74">
        <v>153</v>
      </c>
      <c r="C3829" s="86"/>
      <c r="D3829" s="37"/>
      <c r="E3829" s="87"/>
      <c r="F3829" s="93">
        <v>1</v>
      </c>
      <c r="G3829" s="8">
        <v>3</v>
      </c>
      <c r="H3829" s="94">
        <f t="shared" si="45"/>
        <v>1</v>
      </c>
      <c r="I3829" s="93"/>
      <c r="J3829" s="94"/>
      <c r="K3829" s="138"/>
    </row>
    <row r="3830" spans="1:11" x14ac:dyDescent="0.2">
      <c r="A3830" s="13" t="s">
        <v>3945</v>
      </c>
      <c r="B3830" s="74">
        <v>318</v>
      </c>
      <c r="C3830" s="86"/>
      <c r="D3830" s="37"/>
      <c r="E3830" s="87"/>
      <c r="F3830" s="93">
        <v>3</v>
      </c>
      <c r="G3830" s="8">
        <v>8</v>
      </c>
      <c r="H3830" s="94">
        <f t="shared" si="45"/>
        <v>2</v>
      </c>
      <c r="I3830" s="93"/>
      <c r="J3830" s="94"/>
      <c r="K3830" s="138"/>
    </row>
    <row r="3831" spans="1:11" x14ac:dyDescent="0.2">
      <c r="A3831" s="13" t="s">
        <v>3946</v>
      </c>
      <c r="B3831" s="74">
        <v>130</v>
      </c>
      <c r="C3831" s="86"/>
      <c r="D3831" s="37"/>
      <c r="E3831" s="87"/>
      <c r="F3831" s="93">
        <v>1</v>
      </c>
      <c r="G3831" s="8">
        <v>3</v>
      </c>
      <c r="H3831" s="94">
        <f t="shared" si="45"/>
        <v>1</v>
      </c>
      <c r="I3831" s="93"/>
      <c r="J3831" s="94"/>
      <c r="K3831" s="138"/>
    </row>
    <row r="3832" spans="1:11" x14ac:dyDescent="0.2">
      <c r="A3832" s="13" t="s">
        <v>3947</v>
      </c>
      <c r="B3832" s="74">
        <v>20</v>
      </c>
      <c r="C3832" s="85"/>
      <c r="D3832" s="37"/>
      <c r="E3832" s="87"/>
      <c r="F3832" s="93">
        <v>1</v>
      </c>
      <c r="G3832" s="8">
        <v>3</v>
      </c>
      <c r="H3832" s="94">
        <f t="shared" si="45"/>
        <v>1</v>
      </c>
      <c r="I3832" s="91"/>
      <c r="J3832" s="84"/>
      <c r="K3832" s="111"/>
    </row>
    <row r="3833" spans="1:11" x14ac:dyDescent="0.2">
      <c r="A3833" s="56" t="s">
        <v>3948</v>
      </c>
      <c r="B3833" s="75">
        <v>0</v>
      </c>
      <c r="C3833" s="85"/>
      <c r="D3833" s="66"/>
      <c r="E3833" s="96"/>
      <c r="F3833" s="148" t="b">
        <f>IF(B3833&gt;50000,"15",IF(B3833&gt;10000,"11",IF(B3833&gt;2000,"5",IF(B3833&gt;200,"3",IF(B3833&gt;0,"1")))))</f>
        <v>0</v>
      </c>
      <c r="H3833" s="94"/>
      <c r="I3833" s="91"/>
      <c r="J3833" s="84"/>
      <c r="K3833" s="111"/>
    </row>
    <row r="3834" spans="1:11" x14ac:dyDescent="0.2">
      <c r="A3834" s="13" t="s">
        <v>3949</v>
      </c>
      <c r="B3834" s="74">
        <v>521</v>
      </c>
      <c r="C3834" s="86"/>
      <c r="D3834" s="37"/>
      <c r="E3834" s="87"/>
      <c r="F3834" s="93">
        <v>3</v>
      </c>
      <c r="G3834" s="8">
        <v>8</v>
      </c>
      <c r="H3834" s="94">
        <f t="shared" si="45"/>
        <v>2</v>
      </c>
      <c r="I3834" s="93"/>
      <c r="J3834" s="94"/>
      <c r="K3834" s="138"/>
    </row>
    <row r="3835" spans="1:11" x14ac:dyDescent="0.2">
      <c r="A3835" s="13" t="s">
        <v>3950</v>
      </c>
      <c r="B3835" s="74">
        <v>519</v>
      </c>
      <c r="C3835" s="86"/>
      <c r="D3835" s="37"/>
      <c r="E3835" s="87"/>
      <c r="F3835" s="93">
        <v>3</v>
      </c>
      <c r="G3835" s="8">
        <v>8</v>
      </c>
      <c r="H3835" s="94">
        <f t="shared" si="45"/>
        <v>2</v>
      </c>
      <c r="I3835" s="93"/>
      <c r="J3835" s="94"/>
      <c r="K3835" s="138"/>
    </row>
    <row r="3836" spans="1:11" x14ac:dyDescent="0.2">
      <c r="A3836" s="13" t="s">
        <v>3951</v>
      </c>
      <c r="B3836" s="74">
        <v>288</v>
      </c>
      <c r="C3836" s="86"/>
      <c r="D3836" s="37"/>
      <c r="E3836" s="87"/>
      <c r="F3836" s="93">
        <v>3</v>
      </c>
      <c r="G3836" s="8">
        <v>8</v>
      </c>
      <c r="H3836" s="94">
        <f t="shared" si="45"/>
        <v>2</v>
      </c>
      <c r="I3836" s="93"/>
      <c r="J3836" s="94"/>
      <c r="K3836" s="138"/>
    </row>
    <row r="3837" spans="1:11" x14ac:dyDescent="0.2">
      <c r="A3837" s="13" t="s">
        <v>3952</v>
      </c>
      <c r="B3837" s="74">
        <v>169</v>
      </c>
      <c r="C3837" s="85"/>
      <c r="D3837" s="37"/>
      <c r="E3837" s="87"/>
      <c r="F3837" s="93">
        <v>1</v>
      </c>
      <c r="G3837" s="8">
        <v>3</v>
      </c>
      <c r="H3837" s="94">
        <f t="shared" si="45"/>
        <v>1</v>
      </c>
      <c r="I3837" s="91"/>
      <c r="J3837" s="84"/>
      <c r="K3837" s="111"/>
    </row>
    <row r="3838" spans="1:11" x14ac:dyDescent="0.2">
      <c r="A3838" s="13" t="s">
        <v>3953</v>
      </c>
      <c r="B3838" s="74">
        <v>223</v>
      </c>
      <c r="C3838" s="86"/>
      <c r="D3838" s="37"/>
      <c r="E3838" s="87"/>
      <c r="F3838" s="93">
        <v>3</v>
      </c>
      <c r="G3838" s="8">
        <v>8</v>
      </c>
      <c r="H3838" s="94">
        <f t="shared" si="45"/>
        <v>2</v>
      </c>
      <c r="I3838" s="93"/>
      <c r="J3838" s="94"/>
      <c r="K3838" s="138"/>
    </row>
    <row r="3839" spans="1:11" x14ac:dyDescent="0.2">
      <c r="A3839" s="13" t="s">
        <v>3954</v>
      </c>
      <c r="B3839" s="74">
        <v>119</v>
      </c>
      <c r="C3839" s="86"/>
      <c r="D3839" s="37"/>
      <c r="E3839" s="87"/>
      <c r="F3839" s="93">
        <v>1</v>
      </c>
      <c r="G3839" s="8">
        <v>3</v>
      </c>
      <c r="H3839" s="94">
        <f t="shared" si="45"/>
        <v>1</v>
      </c>
      <c r="I3839" s="93"/>
      <c r="J3839" s="94"/>
      <c r="K3839" s="138"/>
    </row>
    <row r="3840" spans="1:11" x14ac:dyDescent="0.2">
      <c r="A3840" s="13" t="s">
        <v>3955</v>
      </c>
      <c r="B3840" s="74">
        <v>183</v>
      </c>
      <c r="C3840" s="86"/>
      <c r="D3840" s="37"/>
      <c r="E3840" s="87"/>
      <c r="F3840" s="93">
        <v>1</v>
      </c>
      <c r="G3840" s="8">
        <v>3</v>
      </c>
      <c r="H3840" s="94">
        <f t="shared" si="45"/>
        <v>1</v>
      </c>
      <c r="I3840" s="93"/>
      <c r="J3840" s="94"/>
      <c r="K3840" s="138"/>
    </row>
    <row r="3841" spans="1:11" x14ac:dyDescent="0.2">
      <c r="A3841" s="13" t="s">
        <v>3956</v>
      </c>
      <c r="B3841" s="74">
        <v>335</v>
      </c>
      <c r="C3841" s="86"/>
      <c r="D3841" s="37"/>
      <c r="E3841" s="87"/>
      <c r="F3841" s="93">
        <v>3</v>
      </c>
      <c r="G3841" s="8">
        <v>8</v>
      </c>
      <c r="H3841" s="94">
        <f t="shared" si="45"/>
        <v>2</v>
      </c>
      <c r="I3841" s="93"/>
      <c r="J3841" s="94"/>
      <c r="K3841" s="138"/>
    </row>
    <row r="3842" spans="1:11" x14ac:dyDescent="0.2">
      <c r="A3842" s="13" t="s">
        <v>2767</v>
      </c>
      <c r="B3842" s="74">
        <v>187</v>
      </c>
      <c r="C3842" s="86"/>
      <c r="D3842" s="37"/>
      <c r="E3842" s="87"/>
      <c r="F3842" s="93">
        <v>1</v>
      </c>
      <c r="G3842" s="8">
        <v>3</v>
      </c>
      <c r="H3842" s="94">
        <f t="shared" si="45"/>
        <v>1</v>
      </c>
      <c r="I3842" s="93"/>
      <c r="J3842" s="94"/>
      <c r="K3842" s="138"/>
    </row>
    <row r="3843" spans="1:11" x14ac:dyDescent="0.2">
      <c r="A3843" s="46" t="s">
        <v>1199</v>
      </c>
      <c r="B3843" s="73">
        <v>8211</v>
      </c>
      <c r="C3843" s="85">
        <v>19</v>
      </c>
      <c r="D3843" s="36">
        <f>SUM(D3844:D3865)</f>
        <v>49</v>
      </c>
      <c r="E3843" s="88">
        <v>3</v>
      </c>
      <c r="F3843" s="91">
        <f>SUM(F3845:F3881)</f>
        <v>64</v>
      </c>
      <c r="G3843" s="24">
        <f>SUM(G3845:G3881)</f>
        <v>177</v>
      </c>
      <c r="H3843" s="94"/>
      <c r="I3843" s="99">
        <f>(C3843+F3845+F3849+F3853+F3855+F3856+F3858+F3860+F3863+F3866+F3867+F3868+F3877+F3878+F3879+F3880+1)*0.4</f>
        <v>26</v>
      </c>
      <c r="J3843" s="99">
        <f>(D3843+G3845+G3849+G3853+G3855+G3856+G3858+G3860+G3863+G3866+G3867+G3868+G3877+G3878+G3879+G3880+1)*0.4</f>
        <v>68</v>
      </c>
      <c r="K3843" s="115">
        <f>34*0.6</f>
        <v>20.399999999999999</v>
      </c>
    </row>
    <row r="3844" spans="1:11" x14ac:dyDescent="0.2">
      <c r="A3844" s="20" t="s">
        <v>1200</v>
      </c>
      <c r="B3844" s="73">
        <v>276</v>
      </c>
      <c r="C3844" s="85">
        <v>1</v>
      </c>
      <c r="D3844" s="32">
        <v>3</v>
      </c>
      <c r="E3844" s="84"/>
      <c r="F3844" s="93"/>
      <c r="H3844" s="94"/>
      <c r="I3844" s="91"/>
      <c r="J3844" s="84"/>
      <c r="K3844" s="111"/>
    </row>
    <row r="3845" spans="1:11" x14ac:dyDescent="0.2">
      <c r="A3845" s="13" t="s">
        <v>3018</v>
      </c>
      <c r="B3845" s="74">
        <v>276</v>
      </c>
      <c r="C3845" s="86"/>
      <c r="D3845" s="37"/>
      <c r="E3845" s="87"/>
      <c r="F3845" s="93">
        <v>3</v>
      </c>
      <c r="G3845" s="8">
        <v>8</v>
      </c>
      <c r="H3845" s="94">
        <f t="shared" si="45"/>
        <v>2</v>
      </c>
      <c r="I3845" s="93"/>
      <c r="J3845" s="94"/>
      <c r="K3845" s="138"/>
    </row>
    <row r="3846" spans="1:11" x14ac:dyDescent="0.2">
      <c r="A3846" s="20" t="s">
        <v>1201</v>
      </c>
      <c r="B3846" s="73">
        <v>477</v>
      </c>
      <c r="C3846" s="85">
        <v>1</v>
      </c>
      <c r="D3846" s="32">
        <v>3</v>
      </c>
      <c r="E3846" s="84"/>
      <c r="F3846" s="93"/>
      <c r="H3846" s="94"/>
      <c r="I3846" s="91"/>
      <c r="J3846" s="84"/>
      <c r="K3846" s="111"/>
    </row>
    <row r="3847" spans="1:11" x14ac:dyDescent="0.2">
      <c r="A3847" s="13" t="s">
        <v>3957</v>
      </c>
      <c r="B3847" s="74">
        <v>23</v>
      </c>
      <c r="C3847" s="86"/>
      <c r="D3847" s="37"/>
      <c r="E3847" s="87"/>
      <c r="F3847" s="93">
        <v>1</v>
      </c>
      <c r="G3847" s="8">
        <v>3</v>
      </c>
      <c r="H3847" s="94">
        <f t="shared" si="45"/>
        <v>1</v>
      </c>
      <c r="I3847" s="93"/>
      <c r="J3847" s="94"/>
      <c r="K3847" s="138"/>
    </row>
    <row r="3848" spans="1:11" x14ac:dyDescent="0.2">
      <c r="A3848" s="13" t="s">
        <v>3958</v>
      </c>
      <c r="B3848" s="74">
        <v>60</v>
      </c>
      <c r="C3848" s="86"/>
      <c r="D3848" s="37"/>
      <c r="E3848" s="87"/>
      <c r="F3848" s="93">
        <v>1</v>
      </c>
      <c r="G3848" s="8">
        <v>3</v>
      </c>
      <c r="H3848" s="94">
        <f t="shared" si="45"/>
        <v>1</v>
      </c>
      <c r="I3848" s="93"/>
      <c r="J3848" s="94"/>
      <c r="K3848" s="138"/>
    </row>
    <row r="3849" spans="1:11" x14ac:dyDescent="0.2">
      <c r="A3849" s="13" t="s">
        <v>3959</v>
      </c>
      <c r="B3849" s="74">
        <v>394</v>
      </c>
      <c r="C3849" s="86"/>
      <c r="D3849" s="37"/>
      <c r="E3849" s="87"/>
      <c r="F3849" s="93">
        <v>3</v>
      </c>
      <c r="G3849" s="8">
        <v>8</v>
      </c>
      <c r="H3849" s="94">
        <f t="shared" si="45"/>
        <v>2</v>
      </c>
      <c r="I3849" s="93"/>
      <c r="J3849" s="94"/>
      <c r="K3849" s="138"/>
    </row>
    <row r="3850" spans="1:11" x14ac:dyDescent="0.2">
      <c r="A3850" s="20" t="s">
        <v>1223</v>
      </c>
      <c r="B3850" s="73">
        <v>3056</v>
      </c>
      <c r="C3850" s="85">
        <v>7</v>
      </c>
      <c r="D3850" s="32">
        <v>18</v>
      </c>
      <c r="E3850" s="84"/>
      <c r="F3850" s="93"/>
      <c r="H3850" s="94"/>
      <c r="I3850" s="91"/>
      <c r="J3850" s="84"/>
      <c r="K3850" s="111"/>
    </row>
    <row r="3851" spans="1:11" x14ac:dyDescent="0.2">
      <c r="A3851" s="13" t="s">
        <v>2006</v>
      </c>
      <c r="B3851" s="74">
        <v>109</v>
      </c>
      <c r="C3851" s="85"/>
      <c r="D3851" s="37"/>
      <c r="E3851" s="87"/>
      <c r="F3851" s="93">
        <v>1</v>
      </c>
      <c r="G3851" s="8">
        <v>3</v>
      </c>
      <c r="H3851" s="94">
        <f t="shared" si="45"/>
        <v>1</v>
      </c>
      <c r="I3851" s="91"/>
      <c r="J3851" s="84"/>
      <c r="K3851" s="111"/>
    </row>
    <row r="3852" spans="1:11" x14ac:dyDescent="0.2">
      <c r="A3852" s="13" t="s">
        <v>1368</v>
      </c>
      <c r="B3852" s="74">
        <v>55</v>
      </c>
      <c r="C3852" s="85"/>
      <c r="D3852" s="37"/>
      <c r="E3852" s="87"/>
      <c r="F3852" s="93">
        <v>1</v>
      </c>
      <c r="G3852" s="8">
        <v>3</v>
      </c>
      <c r="H3852" s="94">
        <f t="shared" si="45"/>
        <v>1</v>
      </c>
      <c r="I3852" s="91"/>
      <c r="J3852" s="84"/>
      <c r="K3852" s="111"/>
    </row>
    <row r="3853" spans="1:11" x14ac:dyDescent="0.2">
      <c r="A3853" s="13" t="s">
        <v>1725</v>
      </c>
      <c r="B3853" s="74">
        <v>230</v>
      </c>
      <c r="C3853" s="86"/>
      <c r="D3853" s="37"/>
      <c r="E3853" s="87"/>
      <c r="F3853" s="93">
        <v>3</v>
      </c>
      <c r="G3853" s="8">
        <v>8</v>
      </c>
      <c r="H3853" s="94">
        <f t="shared" si="45"/>
        <v>2</v>
      </c>
      <c r="I3853" s="93"/>
      <c r="J3853" s="94"/>
      <c r="K3853" s="138"/>
    </row>
    <row r="3854" spans="1:11" x14ac:dyDescent="0.2">
      <c r="A3854" s="13" t="s">
        <v>3960</v>
      </c>
      <c r="B3854" s="74">
        <v>68</v>
      </c>
      <c r="C3854" s="86"/>
      <c r="D3854" s="37"/>
      <c r="E3854" s="87"/>
      <c r="F3854" s="93">
        <v>1</v>
      </c>
      <c r="G3854" s="8">
        <v>3</v>
      </c>
      <c r="H3854" s="94">
        <f t="shared" si="45"/>
        <v>1</v>
      </c>
      <c r="I3854" s="93"/>
      <c r="J3854" s="94"/>
      <c r="K3854" s="138"/>
    </row>
    <row r="3855" spans="1:11" x14ac:dyDescent="0.2">
      <c r="A3855" s="13" t="s">
        <v>1909</v>
      </c>
      <c r="B3855" s="74">
        <v>494</v>
      </c>
      <c r="C3855" s="86"/>
      <c r="D3855" s="37"/>
      <c r="E3855" s="87"/>
      <c r="F3855" s="93">
        <v>3</v>
      </c>
      <c r="G3855" s="8">
        <v>8</v>
      </c>
      <c r="H3855" s="94">
        <f t="shared" si="45"/>
        <v>2</v>
      </c>
      <c r="I3855" s="93"/>
      <c r="J3855" s="94"/>
      <c r="K3855" s="138"/>
    </row>
    <row r="3856" spans="1:11" x14ac:dyDescent="0.2">
      <c r="A3856" s="13" t="s">
        <v>3961</v>
      </c>
      <c r="B3856" s="74">
        <v>219</v>
      </c>
      <c r="C3856" s="86"/>
      <c r="D3856" s="37"/>
      <c r="E3856" s="87"/>
      <c r="F3856" s="93">
        <v>3</v>
      </c>
      <c r="G3856" s="8">
        <v>8</v>
      </c>
      <c r="H3856" s="94">
        <f t="shared" si="45"/>
        <v>2</v>
      </c>
      <c r="I3856" s="93"/>
      <c r="J3856" s="94"/>
      <c r="K3856" s="138"/>
    </row>
    <row r="3857" spans="1:11" x14ac:dyDescent="0.2">
      <c r="A3857" s="13" t="s">
        <v>3962</v>
      </c>
      <c r="B3857" s="74">
        <v>177</v>
      </c>
      <c r="C3857" s="86"/>
      <c r="D3857" s="37"/>
      <c r="E3857" s="87"/>
      <c r="F3857" s="93">
        <v>1</v>
      </c>
      <c r="G3857" s="8">
        <v>3</v>
      </c>
      <c r="H3857" s="94">
        <f t="shared" si="45"/>
        <v>1</v>
      </c>
      <c r="I3857" s="93"/>
      <c r="J3857" s="94"/>
      <c r="K3857" s="138"/>
    </row>
    <row r="3858" spans="1:11" x14ac:dyDescent="0.2">
      <c r="A3858" s="13" t="s">
        <v>3963</v>
      </c>
      <c r="B3858" s="74">
        <v>310</v>
      </c>
      <c r="C3858" s="86"/>
      <c r="D3858" s="37"/>
      <c r="E3858" s="87"/>
      <c r="F3858" s="93">
        <v>3</v>
      </c>
      <c r="G3858" s="8">
        <v>8</v>
      </c>
      <c r="H3858" s="94">
        <f t="shared" si="45"/>
        <v>2</v>
      </c>
      <c r="I3858" s="93"/>
      <c r="J3858" s="94"/>
      <c r="K3858" s="138"/>
    </row>
    <row r="3859" spans="1:11" x14ac:dyDescent="0.2">
      <c r="A3859" s="13" t="s">
        <v>3964</v>
      </c>
      <c r="B3859" s="74">
        <v>115</v>
      </c>
      <c r="C3859" s="86"/>
      <c r="D3859" s="37"/>
      <c r="E3859" s="87"/>
      <c r="F3859" s="93">
        <v>1</v>
      </c>
      <c r="G3859" s="8">
        <v>3</v>
      </c>
      <c r="H3859" s="94">
        <f t="shared" si="45"/>
        <v>1</v>
      </c>
      <c r="I3859" s="93"/>
      <c r="J3859" s="94"/>
      <c r="K3859" s="138"/>
    </row>
    <row r="3860" spans="1:11" x14ac:dyDescent="0.2">
      <c r="A3860" s="13" t="s">
        <v>3316</v>
      </c>
      <c r="B3860" s="74">
        <v>546</v>
      </c>
      <c r="C3860" s="86"/>
      <c r="D3860" s="37"/>
      <c r="E3860" s="87"/>
      <c r="F3860" s="93">
        <v>3</v>
      </c>
      <c r="G3860" s="8">
        <v>8</v>
      </c>
      <c r="H3860" s="94">
        <f t="shared" si="45"/>
        <v>2</v>
      </c>
      <c r="I3860" s="93"/>
      <c r="J3860" s="94"/>
      <c r="K3860" s="138"/>
    </row>
    <row r="3861" spans="1:11" x14ac:dyDescent="0.2">
      <c r="A3861" s="13" t="s">
        <v>3965</v>
      </c>
      <c r="B3861" s="74">
        <v>118</v>
      </c>
      <c r="C3861" s="86"/>
      <c r="D3861" s="37"/>
      <c r="E3861" s="87"/>
      <c r="F3861" s="93">
        <v>1</v>
      </c>
      <c r="G3861" s="8">
        <v>3</v>
      </c>
      <c r="H3861" s="94">
        <f t="shared" si="45"/>
        <v>1</v>
      </c>
      <c r="I3861" s="93"/>
      <c r="J3861" s="94"/>
      <c r="K3861" s="138"/>
    </row>
    <row r="3862" spans="1:11" x14ac:dyDescent="0.2">
      <c r="A3862" s="13" t="s">
        <v>3966</v>
      </c>
      <c r="B3862" s="74">
        <v>171</v>
      </c>
      <c r="C3862" s="86"/>
      <c r="D3862" s="37"/>
      <c r="E3862" s="87"/>
      <c r="F3862" s="93">
        <v>1</v>
      </c>
      <c r="G3862" s="8">
        <v>3</v>
      </c>
      <c r="H3862" s="94">
        <f t="shared" si="45"/>
        <v>1</v>
      </c>
      <c r="I3862" s="93"/>
      <c r="J3862" s="94"/>
      <c r="K3862" s="138"/>
    </row>
    <row r="3863" spans="1:11" x14ac:dyDescent="0.2">
      <c r="A3863" s="13" t="s">
        <v>2704</v>
      </c>
      <c r="B3863" s="74">
        <v>297</v>
      </c>
      <c r="C3863" s="86"/>
      <c r="D3863" s="37"/>
      <c r="E3863" s="87"/>
      <c r="F3863" s="93">
        <v>3</v>
      </c>
      <c r="G3863" s="8">
        <v>8</v>
      </c>
      <c r="H3863" s="94">
        <f t="shared" si="45"/>
        <v>2</v>
      </c>
      <c r="I3863" s="93"/>
      <c r="J3863" s="94"/>
      <c r="K3863" s="138"/>
    </row>
    <row r="3864" spans="1:11" x14ac:dyDescent="0.2">
      <c r="A3864" s="13" t="s">
        <v>3967</v>
      </c>
      <c r="B3864" s="74">
        <v>147</v>
      </c>
      <c r="C3864" s="86"/>
      <c r="D3864" s="37"/>
      <c r="E3864" s="87"/>
      <c r="F3864" s="93">
        <v>1</v>
      </c>
      <c r="G3864" s="8">
        <v>3</v>
      </c>
      <c r="H3864" s="94">
        <f t="shared" si="45"/>
        <v>1</v>
      </c>
      <c r="I3864" s="93"/>
      <c r="J3864" s="94"/>
      <c r="K3864" s="138"/>
    </row>
    <row r="3865" spans="1:11" x14ac:dyDescent="0.2">
      <c r="A3865" s="20" t="s">
        <v>901</v>
      </c>
      <c r="B3865" s="73">
        <v>4402</v>
      </c>
      <c r="C3865" s="85">
        <v>10</v>
      </c>
      <c r="D3865" s="32">
        <v>25</v>
      </c>
      <c r="E3865" s="84"/>
      <c r="F3865" s="93"/>
      <c r="H3865" s="94"/>
      <c r="I3865" s="91"/>
      <c r="J3865" s="84"/>
      <c r="K3865" s="111"/>
    </row>
    <row r="3866" spans="1:11" x14ac:dyDescent="0.2">
      <c r="A3866" s="13" t="s">
        <v>1391</v>
      </c>
      <c r="B3866" s="74">
        <v>679</v>
      </c>
      <c r="C3866" s="86"/>
      <c r="D3866" s="37"/>
      <c r="E3866" s="87"/>
      <c r="F3866" s="93">
        <v>3</v>
      </c>
      <c r="G3866" s="8">
        <v>8</v>
      </c>
      <c r="H3866" s="94">
        <f t="shared" si="45"/>
        <v>2</v>
      </c>
      <c r="I3866" s="93"/>
      <c r="J3866" s="94"/>
      <c r="K3866" s="138"/>
    </row>
    <row r="3867" spans="1:11" x14ac:dyDescent="0.2">
      <c r="A3867" s="13" t="s">
        <v>2174</v>
      </c>
      <c r="B3867" s="74">
        <v>273</v>
      </c>
      <c r="C3867" s="86"/>
      <c r="D3867" s="37"/>
      <c r="E3867" s="87"/>
      <c r="F3867" s="93">
        <v>3</v>
      </c>
      <c r="G3867" s="8">
        <v>8</v>
      </c>
      <c r="H3867" s="94">
        <f t="shared" si="45"/>
        <v>2</v>
      </c>
      <c r="I3867" s="93"/>
      <c r="J3867" s="94"/>
      <c r="K3867" s="138"/>
    </row>
    <row r="3868" spans="1:11" x14ac:dyDescent="0.2">
      <c r="A3868" s="13" t="s">
        <v>2177</v>
      </c>
      <c r="B3868" s="74">
        <v>351</v>
      </c>
      <c r="C3868" s="86"/>
      <c r="D3868" s="37"/>
      <c r="E3868" s="87"/>
      <c r="F3868" s="93">
        <v>3</v>
      </c>
      <c r="G3868" s="8">
        <v>8</v>
      </c>
      <c r="H3868" s="94">
        <f t="shared" si="45"/>
        <v>2</v>
      </c>
      <c r="I3868" s="93"/>
      <c r="J3868" s="94"/>
      <c r="K3868" s="138"/>
    </row>
    <row r="3869" spans="1:11" x14ac:dyDescent="0.2">
      <c r="A3869" s="13" t="s">
        <v>3968</v>
      </c>
      <c r="B3869" s="74">
        <v>122</v>
      </c>
      <c r="C3869" s="85"/>
      <c r="D3869" s="37"/>
      <c r="E3869" s="87"/>
      <c r="F3869" s="93">
        <v>1</v>
      </c>
      <c r="G3869" s="8">
        <v>3</v>
      </c>
      <c r="H3869" s="94">
        <f t="shared" si="45"/>
        <v>1</v>
      </c>
      <c r="I3869" s="91"/>
      <c r="J3869" s="84"/>
      <c r="K3869" s="111"/>
    </row>
    <row r="3870" spans="1:11" x14ac:dyDescent="0.2">
      <c r="A3870" s="13" t="s">
        <v>3969</v>
      </c>
      <c r="B3870" s="74">
        <v>102</v>
      </c>
      <c r="C3870" s="86"/>
      <c r="D3870" s="37"/>
      <c r="E3870" s="87"/>
      <c r="F3870" s="93">
        <v>1</v>
      </c>
      <c r="G3870" s="8">
        <v>3</v>
      </c>
      <c r="H3870" s="94">
        <f t="shared" si="45"/>
        <v>1</v>
      </c>
      <c r="I3870" s="93"/>
      <c r="J3870" s="94"/>
      <c r="K3870" s="138"/>
    </row>
    <row r="3871" spans="1:11" x14ac:dyDescent="0.2">
      <c r="A3871" s="13" t="s">
        <v>3970</v>
      </c>
      <c r="B3871" s="74">
        <v>166</v>
      </c>
      <c r="C3871" s="86"/>
      <c r="D3871" s="37"/>
      <c r="E3871" s="87"/>
      <c r="F3871" s="93">
        <v>1</v>
      </c>
      <c r="G3871" s="8">
        <v>3</v>
      </c>
      <c r="H3871" s="94">
        <f t="shared" si="45"/>
        <v>1</v>
      </c>
      <c r="I3871" s="93"/>
      <c r="J3871" s="94"/>
      <c r="K3871" s="138"/>
    </row>
    <row r="3872" spans="1:11" x14ac:dyDescent="0.2">
      <c r="A3872" s="13" t="s">
        <v>2903</v>
      </c>
      <c r="B3872" s="74">
        <v>73</v>
      </c>
      <c r="C3872" s="86"/>
      <c r="D3872" s="37"/>
      <c r="E3872" s="87"/>
      <c r="F3872" s="93">
        <v>1</v>
      </c>
      <c r="G3872" s="8">
        <v>3</v>
      </c>
      <c r="H3872" s="94">
        <f t="shared" si="45"/>
        <v>1</v>
      </c>
      <c r="I3872" s="93"/>
      <c r="J3872" s="94"/>
      <c r="K3872" s="138"/>
    </row>
    <row r="3873" spans="1:11" x14ac:dyDescent="0.2">
      <c r="A3873" s="13" t="s">
        <v>3971</v>
      </c>
      <c r="B3873" s="74">
        <v>136</v>
      </c>
      <c r="C3873" s="86"/>
      <c r="D3873" s="37"/>
      <c r="E3873" s="87"/>
      <c r="F3873" s="93">
        <v>1</v>
      </c>
      <c r="G3873" s="8">
        <v>3</v>
      </c>
      <c r="H3873" s="94">
        <f t="shared" si="45"/>
        <v>1</v>
      </c>
      <c r="I3873" s="93"/>
      <c r="J3873" s="94"/>
      <c r="K3873" s="138"/>
    </row>
    <row r="3874" spans="1:11" x14ac:dyDescent="0.2">
      <c r="A3874" s="13" t="s">
        <v>2652</v>
      </c>
      <c r="B3874" s="74">
        <v>61</v>
      </c>
      <c r="C3874" s="86"/>
      <c r="D3874" s="37"/>
      <c r="E3874" s="87"/>
      <c r="F3874" s="93">
        <v>1</v>
      </c>
      <c r="G3874" s="8">
        <v>3</v>
      </c>
      <c r="H3874" s="94">
        <f t="shared" si="45"/>
        <v>1</v>
      </c>
      <c r="I3874" s="93"/>
      <c r="J3874" s="94"/>
      <c r="K3874" s="138"/>
    </row>
    <row r="3875" spans="1:11" x14ac:dyDescent="0.2">
      <c r="A3875" s="13" t="s">
        <v>3972</v>
      </c>
      <c r="B3875" s="74">
        <v>83</v>
      </c>
      <c r="C3875" s="86"/>
      <c r="D3875" s="37"/>
      <c r="E3875" s="87"/>
      <c r="F3875" s="93">
        <v>1</v>
      </c>
      <c r="G3875" s="8">
        <v>3</v>
      </c>
      <c r="H3875" s="94">
        <f t="shared" si="45"/>
        <v>1</v>
      </c>
      <c r="I3875" s="93"/>
      <c r="J3875" s="94"/>
      <c r="K3875" s="138"/>
    </row>
    <row r="3876" spans="1:11" x14ac:dyDescent="0.2">
      <c r="A3876" s="13" t="s">
        <v>3973</v>
      </c>
      <c r="B3876" s="74">
        <v>93</v>
      </c>
      <c r="C3876" s="86"/>
      <c r="D3876" s="37"/>
      <c r="E3876" s="87"/>
      <c r="F3876" s="93">
        <v>1</v>
      </c>
      <c r="G3876" s="8">
        <v>3</v>
      </c>
      <c r="H3876" s="94">
        <f t="shared" si="45"/>
        <v>1</v>
      </c>
      <c r="I3876" s="93"/>
      <c r="J3876" s="94"/>
      <c r="K3876" s="138"/>
    </row>
    <row r="3877" spans="1:11" x14ac:dyDescent="0.2">
      <c r="A3877" s="13" t="s">
        <v>1670</v>
      </c>
      <c r="B3877" s="74">
        <v>353</v>
      </c>
      <c r="C3877" s="86"/>
      <c r="D3877" s="37"/>
      <c r="E3877" s="87"/>
      <c r="F3877" s="93">
        <v>3</v>
      </c>
      <c r="G3877" s="8">
        <v>8</v>
      </c>
      <c r="H3877" s="94">
        <f t="shared" si="45"/>
        <v>2</v>
      </c>
      <c r="I3877" s="93"/>
      <c r="J3877" s="94"/>
      <c r="K3877" s="138"/>
    </row>
    <row r="3878" spans="1:11" x14ac:dyDescent="0.2">
      <c r="A3878" s="13" t="s">
        <v>3974</v>
      </c>
      <c r="B3878" s="74">
        <v>368</v>
      </c>
      <c r="C3878" s="86"/>
      <c r="D3878" s="37"/>
      <c r="E3878" s="87"/>
      <c r="F3878" s="93">
        <v>3</v>
      </c>
      <c r="G3878" s="8">
        <v>8</v>
      </c>
      <c r="H3878" s="94">
        <f t="shared" si="45"/>
        <v>2</v>
      </c>
      <c r="I3878" s="93"/>
      <c r="J3878" s="94"/>
      <c r="K3878" s="138"/>
    </row>
    <row r="3879" spans="1:11" x14ac:dyDescent="0.2">
      <c r="A3879" s="13" t="s">
        <v>3975</v>
      </c>
      <c r="B3879" s="74">
        <v>500</v>
      </c>
      <c r="C3879" s="86"/>
      <c r="D3879" s="37"/>
      <c r="E3879" s="87"/>
      <c r="F3879" s="93">
        <v>3</v>
      </c>
      <c r="G3879" s="8">
        <v>8</v>
      </c>
      <c r="H3879" s="94">
        <f t="shared" si="45"/>
        <v>2</v>
      </c>
      <c r="I3879" s="93"/>
      <c r="J3879" s="94"/>
      <c r="K3879" s="138"/>
    </row>
    <row r="3880" spans="1:11" x14ac:dyDescent="0.2">
      <c r="A3880" s="13" t="s">
        <v>3976</v>
      </c>
      <c r="B3880" s="74">
        <v>929</v>
      </c>
      <c r="C3880" s="86"/>
      <c r="D3880" s="37"/>
      <c r="E3880" s="87"/>
      <c r="F3880" s="93">
        <v>3</v>
      </c>
      <c r="G3880" s="8">
        <v>8</v>
      </c>
      <c r="H3880" s="94">
        <f t="shared" si="45"/>
        <v>2</v>
      </c>
      <c r="I3880" s="93"/>
      <c r="J3880" s="94"/>
      <c r="K3880" s="138"/>
    </row>
    <row r="3881" spans="1:11" x14ac:dyDescent="0.2">
      <c r="A3881" s="13" t="s">
        <v>3977</v>
      </c>
      <c r="B3881" s="74">
        <v>113</v>
      </c>
      <c r="C3881" s="85"/>
      <c r="D3881" s="37"/>
      <c r="E3881" s="87"/>
      <c r="F3881" s="93">
        <v>1</v>
      </c>
      <c r="G3881" s="8">
        <v>3</v>
      </c>
      <c r="H3881" s="94">
        <f t="shared" si="45"/>
        <v>1</v>
      </c>
      <c r="I3881" s="91"/>
      <c r="J3881" s="84"/>
      <c r="K3881" s="111"/>
    </row>
    <row r="3882" spans="1:11" x14ac:dyDescent="0.2">
      <c r="A3882" s="46" t="s">
        <v>915</v>
      </c>
      <c r="B3882" s="73">
        <v>9223</v>
      </c>
      <c r="C3882" s="85">
        <v>19</v>
      </c>
      <c r="D3882" s="36">
        <f>SUM(D3883:D3946)</f>
        <v>48</v>
      </c>
      <c r="E3882" s="88">
        <v>3</v>
      </c>
      <c r="F3882" s="91">
        <f>SUM(F3884:F3952)</f>
        <v>84</v>
      </c>
      <c r="G3882" s="24">
        <f>SUM(G3884:G3952)</f>
        <v>243</v>
      </c>
      <c r="H3882" s="94"/>
      <c r="I3882" s="99">
        <f>(C3882+F3895+F3904+F3911+F3918+F3925+F3936+F3940+F3947+F3949+1)*0.4</f>
        <v>18.8</v>
      </c>
      <c r="J3882" s="99">
        <f>(D3882+G3895+G3904+G3911+G3918+G3925+G3936+G3940+G3947+G3949+1)*0.4</f>
        <v>48.400000000000006</v>
      </c>
      <c r="K3882" s="115">
        <f>66*0.6</f>
        <v>39.6</v>
      </c>
    </row>
    <row r="3883" spans="1:11" x14ac:dyDescent="0.2">
      <c r="A3883" s="20" t="s">
        <v>916</v>
      </c>
      <c r="B3883" s="73">
        <v>1259</v>
      </c>
      <c r="C3883" s="85">
        <v>3</v>
      </c>
      <c r="D3883" s="32">
        <v>8</v>
      </c>
      <c r="E3883" s="84"/>
      <c r="F3883" s="93"/>
      <c r="H3883" s="94"/>
      <c r="I3883" s="91"/>
      <c r="J3883" s="84"/>
      <c r="K3883" s="111"/>
    </row>
    <row r="3884" spans="1:11" x14ac:dyDescent="0.2">
      <c r="A3884" s="13" t="s">
        <v>3857</v>
      </c>
      <c r="B3884" s="74">
        <v>112</v>
      </c>
      <c r="C3884" s="86"/>
      <c r="D3884" s="37"/>
      <c r="E3884" s="87"/>
      <c r="F3884" s="93">
        <v>1</v>
      </c>
      <c r="G3884" s="8">
        <v>3</v>
      </c>
      <c r="H3884" s="94">
        <f t="shared" si="45"/>
        <v>1</v>
      </c>
      <c r="I3884" s="93"/>
      <c r="J3884" s="94"/>
      <c r="K3884" s="138"/>
    </row>
    <row r="3885" spans="1:11" x14ac:dyDescent="0.2">
      <c r="A3885" s="13" t="s">
        <v>3751</v>
      </c>
      <c r="B3885" s="74">
        <v>64</v>
      </c>
      <c r="C3885" s="86"/>
      <c r="D3885" s="37"/>
      <c r="E3885" s="87"/>
      <c r="F3885" s="93">
        <v>1</v>
      </c>
      <c r="G3885" s="8">
        <v>3</v>
      </c>
      <c r="H3885" s="94">
        <f t="shared" si="45"/>
        <v>1</v>
      </c>
      <c r="I3885" s="93"/>
      <c r="J3885" s="94"/>
      <c r="K3885" s="138"/>
    </row>
    <row r="3886" spans="1:11" x14ac:dyDescent="0.2">
      <c r="A3886" s="13" t="s">
        <v>3978</v>
      </c>
      <c r="B3886" s="74">
        <v>10</v>
      </c>
      <c r="C3886" s="86"/>
      <c r="D3886" s="37"/>
      <c r="E3886" s="87"/>
      <c r="F3886" s="93">
        <v>1</v>
      </c>
      <c r="G3886" s="8">
        <v>3</v>
      </c>
      <c r="H3886" s="94">
        <f t="shared" si="45"/>
        <v>1</v>
      </c>
      <c r="I3886" s="93"/>
      <c r="J3886" s="94"/>
      <c r="K3886" s="138"/>
    </row>
    <row r="3887" spans="1:11" x14ac:dyDescent="0.2">
      <c r="A3887" s="13" t="s">
        <v>3979</v>
      </c>
      <c r="B3887" s="74">
        <v>62</v>
      </c>
      <c r="C3887" s="86"/>
      <c r="D3887" s="37"/>
      <c r="E3887" s="87"/>
      <c r="F3887" s="93">
        <v>1</v>
      </c>
      <c r="G3887" s="8">
        <v>3</v>
      </c>
      <c r="H3887" s="94">
        <f t="shared" si="45"/>
        <v>1</v>
      </c>
      <c r="I3887" s="93"/>
      <c r="J3887" s="94"/>
      <c r="K3887" s="138"/>
    </row>
    <row r="3888" spans="1:11" x14ac:dyDescent="0.2">
      <c r="A3888" s="13" t="s">
        <v>3980</v>
      </c>
      <c r="B3888" s="74">
        <v>49</v>
      </c>
      <c r="C3888" s="86"/>
      <c r="D3888" s="37"/>
      <c r="E3888" s="87"/>
      <c r="F3888" s="93">
        <v>1</v>
      </c>
      <c r="G3888" s="8">
        <v>3</v>
      </c>
      <c r="H3888" s="94">
        <f t="shared" si="45"/>
        <v>1</v>
      </c>
      <c r="I3888" s="93"/>
      <c r="J3888" s="94"/>
      <c r="K3888" s="138"/>
    </row>
    <row r="3889" spans="1:11" x14ac:dyDescent="0.2">
      <c r="A3889" s="13" t="s">
        <v>3981</v>
      </c>
      <c r="B3889" s="74">
        <v>22</v>
      </c>
      <c r="C3889" s="86"/>
      <c r="D3889" s="37"/>
      <c r="E3889" s="87"/>
      <c r="F3889" s="93">
        <v>1</v>
      </c>
      <c r="G3889" s="8">
        <v>3</v>
      </c>
      <c r="H3889" s="94">
        <f t="shared" si="45"/>
        <v>1</v>
      </c>
      <c r="I3889" s="93"/>
      <c r="J3889" s="94"/>
      <c r="K3889" s="138"/>
    </row>
    <row r="3890" spans="1:11" x14ac:dyDescent="0.2">
      <c r="A3890" s="13" t="s">
        <v>3982</v>
      </c>
      <c r="B3890" s="74">
        <v>62</v>
      </c>
      <c r="C3890" s="86"/>
      <c r="D3890" s="37"/>
      <c r="E3890" s="87"/>
      <c r="F3890" s="93">
        <v>1</v>
      </c>
      <c r="G3890" s="8">
        <v>3</v>
      </c>
      <c r="H3890" s="94">
        <f t="shared" si="45"/>
        <v>1</v>
      </c>
      <c r="I3890" s="93"/>
      <c r="J3890" s="94"/>
      <c r="K3890" s="138"/>
    </row>
    <row r="3891" spans="1:11" x14ac:dyDescent="0.2">
      <c r="A3891" s="13" t="s">
        <v>3983</v>
      </c>
      <c r="B3891" s="74">
        <v>170</v>
      </c>
      <c r="C3891" s="86"/>
      <c r="D3891" s="37"/>
      <c r="E3891" s="87"/>
      <c r="F3891" s="93">
        <v>1</v>
      </c>
      <c r="G3891" s="8">
        <v>3</v>
      </c>
      <c r="H3891" s="94">
        <f t="shared" ref="H3891:H3952" si="46">IF(F3891=1,1,2)</f>
        <v>1</v>
      </c>
      <c r="I3891" s="93"/>
      <c r="J3891" s="94"/>
      <c r="K3891" s="138"/>
    </row>
    <row r="3892" spans="1:11" x14ac:dyDescent="0.2">
      <c r="A3892" s="13" t="s">
        <v>3984</v>
      </c>
      <c r="B3892" s="74">
        <v>150</v>
      </c>
      <c r="C3892" s="86"/>
      <c r="D3892" s="37"/>
      <c r="E3892" s="87"/>
      <c r="F3892" s="93">
        <v>1</v>
      </c>
      <c r="G3892" s="8">
        <v>3</v>
      </c>
      <c r="H3892" s="94">
        <f t="shared" si="46"/>
        <v>1</v>
      </c>
      <c r="I3892" s="93"/>
      <c r="J3892" s="94"/>
      <c r="K3892" s="138"/>
    </row>
    <row r="3893" spans="1:11" x14ac:dyDescent="0.2">
      <c r="A3893" s="13" t="s">
        <v>3985</v>
      </c>
      <c r="B3893" s="74">
        <v>88</v>
      </c>
      <c r="C3893" s="86"/>
      <c r="D3893" s="37"/>
      <c r="E3893" s="87"/>
      <c r="F3893" s="93">
        <v>1</v>
      </c>
      <c r="G3893" s="8">
        <v>3</v>
      </c>
      <c r="H3893" s="94">
        <f t="shared" si="46"/>
        <v>1</v>
      </c>
      <c r="I3893" s="93"/>
      <c r="J3893" s="94"/>
      <c r="K3893" s="138"/>
    </row>
    <row r="3894" spans="1:11" x14ac:dyDescent="0.2">
      <c r="A3894" s="13" t="s">
        <v>3986</v>
      </c>
      <c r="B3894" s="74">
        <v>196</v>
      </c>
      <c r="C3894" s="86"/>
      <c r="D3894" s="37"/>
      <c r="E3894" s="87"/>
      <c r="F3894" s="93">
        <v>1</v>
      </c>
      <c r="G3894" s="8">
        <v>3</v>
      </c>
      <c r="H3894" s="94">
        <f t="shared" si="46"/>
        <v>1</v>
      </c>
      <c r="I3894" s="93"/>
      <c r="J3894" s="94"/>
      <c r="K3894" s="138"/>
    </row>
    <row r="3895" spans="1:11" x14ac:dyDescent="0.2">
      <c r="A3895" s="13" t="s">
        <v>3987</v>
      </c>
      <c r="B3895" s="74">
        <v>274</v>
      </c>
      <c r="C3895" s="85"/>
      <c r="D3895" s="37"/>
      <c r="E3895" s="87"/>
      <c r="F3895" s="93">
        <v>3</v>
      </c>
      <c r="G3895" s="8">
        <v>8</v>
      </c>
      <c r="H3895" s="94">
        <f t="shared" si="46"/>
        <v>2</v>
      </c>
      <c r="I3895" s="91"/>
      <c r="J3895" s="84"/>
      <c r="K3895" s="111"/>
    </row>
    <row r="3896" spans="1:11" x14ac:dyDescent="0.2">
      <c r="A3896" s="20" t="s">
        <v>536</v>
      </c>
      <c r="B3896" s="73">
        <v>4929</v>
      </c>
      <c r="C3896" s="85">
        <v>10</v>
      </c>
      <c r="D3896" s="32">
        <v>25</v>
      </c>
      <c r="E3896" s="84"/>
      <c r="F3896" s="93"/>
      <c r="H3896" s="94"/>
      <c r="I3896" s="91"/>
      <c r="J3896" s="84"/>
      <c r="K3896" s="111"/>
    </row>
    <row r="3897" spans="1:11" x14ac:dyDescent="0.2">
      <c r="A3897" s="13" t="s">
        <v>3988</v>
      </c>
      <c r="B3897" s="74">
        <v>131</v>
      </c>
      <c r="C3897" s="86"/>
      <c r="D3897" s="37"/>
      <c r="E3897" s="87"/>
      <c r="F3897" s="93">
        <v>1</v>
      </c>
      <c r="G3897" s="8">
        <v>3</v>
      </c>
      <c r="H3897" s="94">
        <f t="shared" si="46"/>
        <v>1</v>
      </c>
      <c r="I3897" s="93"/>
      <c r="J3897" s="94"/>
      <c r="K3897" s="138"/>
    </row>
    <row r="3898" spans="1:11" x14ac:dyDescent="0.2">
      <c r="A3898" s="13" t="s">
        <v>3989</v>
      </c>
      <c r="B3898" s="74">
        <v>82</v>
      </c>
      <c r="C3898" s="86"/>
      <c r="D3898" s="37"/>
      <c r="E3898" s="87"/>
      <c r="F3898" s="93">
        <v>1</v>
      </c>
      <c r="G3898" s="8">
        <v>3</v>
      </c>
      <c r="H3898" s="94">
        <f t="shared" si="46"/>
        <v>1</v>
      </c>
      <c r="I3898" s="93"/>
      <c r="J3898" s="94"/>
      <c r="K3898" s="138"/>
    </row>
    <row r="3899" spans="1:11" x14ac:dyDescent="0.2">
      <c r="A3899" s="13" t="s">
        <v>3990</v>
      </c>
      <c r="B3899" s="74">
        <v>57</v>
      </c>
      <c r="C3899" s="86"/>
      <c r="D3899" s="37"/>
      <c r="E3899" s="87"/>
      <c r="F3899" s="93">
        <v>1</v>
      </c>
      <c r="G3899" s="8">
        <v>3</v>
      </c>
      <c r="H3899" s="94">
        <f t="shared" si="46"/>
        <v>1</v>
      </c>
      <c r="I3899" s="93"/>
      <c r="J3899" s="94"/>
      <c r="K3899" s="138"/>
    </row>
    <row r="3900" spans="1:11" x14ac:dyDescent="0.2">
      <c r="A3900" s="13" t="s">
        <v>3991</v>
      </c>
      <c r="B3900" s="74">
        <v>27</v>
      </c>
      <c r="C3900" s="86"/>
      <c r="D3900" s="37"/>
      <c r="E3900" s="87"/>
      <c r="F3900" s="93">
        <v>1</v>
      </c>
      <c r="G3900" s="8">
        <v>3</v>
      </c>
      <c r="H3900" s="94">
        <f t="shared" si="46"/>
        <v>1</v>
      </c>
      <c r="I3900" s="93"/>
      <c r="J3900" s="94"/>
      <c r="K3900" s="138"/>
    </row>
    <row r="3901" spans="1:11" x14ac:dyDescent="0.2">
      <c r="A3901" s="13" t="s">
        <v>3992</v>
      </c>
      <c r="B3901" s="74">
        <v>185</v>
      </c>
      <c r="C3901" s="86"/>
      <c r="D3901" s="37"/>
      <c r="E3901" s="87"/>
      <c r="F3901" s="93">
        <v>1</v>
      </c>
      <c r="G3901" s="8">
        <v>3</v>
      </c>
      <c r="H3901" s="94">
        <f t="shared" si="46"/>
        <v>1</v>
      </c>
      <c r="I3901" s="93"/>
      <c r="J3901" s="94"/>
      <c r="K3901" s="138"/>
    </row>
    <row r="3902" spans="1:11" x14ac:dyDescent="0.2">
      <c r="A3902" s="13" t="s">
        <v>3993</v>
      </c>
      <c r="B3902" s="74">
        <v>66</v>
      </c>
      <c r="C3902" s="86"/>
      <c r="D3902" s="37"/>
      <c r="E3902" s="87"/>
      <c r="F3902" s="93">
        <v>1</v>
      </c>
      <c r="G3902" s="8">
        <v>3</v>
      </c>
      <c r="H3902" s="94">
        <f t="shared" si="46"/>
        <v>1</v>
      </c>
      <c r="I3902" s="93"/>
      <c r="J3902" s="94"/>
      <c r="K3902" s="138"/>
    </row>
    <row r="3903" spans="1:11" x14ac:dyDescent="0.2">
      <c r="A3903" s="13" t="s">
        <v>1413</v>
      </c>
      <c r="B3903" s="74">
        <v>119</v>
      </c>
      <c r="C3903" s="86"/>
      <c r="D3903" s="37"/>
      <c r="E3903" s="87"/>
      <c r="F3903" s="93">
        <v>1</v>
      </c>
      <c r="G3903" s="8">
        <v>3</v>
      </c>
      <c r="H3903" s="94">
        <f t="shared" si="46"/>
        <v>1</v>
      </c>
      <c r="I3903" s="93"/>
      <c r="J3903" s="94"/>
      <c r="K3903" s="138"/>
    </row>
    <row r="3904" spans="1:11" x14ac:dyDescent="0.2">
      <c r="A3904" s="13" t="s">
        <v>3994</v>
      </c>
      <c r="B3904" s="74">
        <v>1702</v>
      </c>
      <c r="C3904" s="133"/>
      <c r="D3904" s="37"/>
      <c r="E3904" s="87"/>
      <c r="F3904" s="93">
        <v>3</v>
      </c>
      <c r="G3904" s="8">
        <v>8</v>
      </c>
      <c r="H3904" s="94">
        <f t="shared" si="46"/>
        <v>2</v>
      </c>
      <c r="I3904" s="93"/>
      <c r="J3904" s="94"/>
      <c r="K3904" s="138"/>
    </row>
    <row r="3905" spans="1:11" x14ac:dyDescent="0.2">
      <c r="A3905" s="13" t="s">
        <v>3348</v>
      </c>
      <c r="B3905" s="74">
        <v>58</v>
      </c>
      <c r="C3905" s="133"/>
      <c r="D3905" s="37"/>
      <c r="E3905" s="87"/>
      <c r="F3905" s="93">
        <v>1</v>
      </c>
      <c r="G3905" s="8">
        <v>3</v>
      </c>
      <c r="H3905" s="94">
        <f t="shared" si="46"/>
        <v>1</v>
      </c>
      <c r="I3905" s="93"/>
      <c r="J3905" s="94"/>
      <c r="K3905" s="138"/>
    </row>
    <row r="3906" spans="1:11" x14ac:dyDescent="0.2">
      <c r="A3906" s="13" t="s">
        <v>3995</v>
      </c>
      <c r="B3906" s="74">
        <v>76</v>
      </c>
      <c r="C3906" s="133"/>
      <c r="D3906" s="37"/>
      <c r="E3906" s="87"/>
      <c r="F3906" s="93">
        <v>1</v>
      </c>
      <c r="G3906" s="8">
        <v>3</v>
      </c>
      <c r="H3906" s="94">
        <f t="shared" si="46"/>
        <v>1</v>
      </c>
      <c r="I3906" s="93"/>
      <c r="J3906" s="94"/>
      <c r="K3906" s="138"/>
    </row>
    <row r="3907" spans="1:11" x14ac:dyDescent="0.2">
      <c r="A3907" s="13" t="s">
        <v>3996</v>
      </c>
      <c r="B3907" s="74">
        <v>65</v>
      </c>
      <c r="C3907" s="133"/>
      <c r="D3907" s="37"/>
      <c r="E3907" s="87"/>
      <c r="F3907" s="93">
        <v>1</v>
      </c>
      <c r="G3907" s="8">
        <v>3</v>
      </c>
      <c r="H3907" s="94">
        <f t="shared" si="46"/>
        <v>1</v>
      </c>
      <c r="I3907" s="93"/>
      <c r="J3907" s="94"/>
      <c r="K3907" s="138"/>
    </row>
    <row r="3908" spans="1:11" x14ac:dyDescent="0.2">
      <c r="A3908" s="13" t="s">
        <v>3997</v>
      </c>
      <c r="B3908" s="74">
        <v>49</v>
      </c>
      <c r="C3908" s="133"/>
      <c r="D3908" s="37"/>
      <c r="E3908" s="87"/>
      <c r="F3908" s="93">
        <v>1</v>
      </c>
      <c r="G3908" s="8">
        <v>3</v>
      </c>
      <c r="H3908" s="94">
        <f t="shared" si="46"/>
        <v>1</v>
      </c>
      <c r="I3908" s="93"/>
      <c r="J3908" s="94"/>
      <c r="K3908" s="138"/>
    </row>
    <row r="3909" spans="1:11" x14ac:dyDescent="0.2">
      <c r="A3909" s="13" t="s">
        <v>3998</v>
      </c>
      <c r="B3909" s="74">
        <v>53</v>
      </c>
      <c r="C3909" s="133"/>
      <c r="D3909" s="37"/>
      <c r="E3909" s="87"/>
      <c r="F3909" s="93">
        <v>1</v>
      </c>
      <c r="G3909" s="8">
        <v>3</v>
      </c>
      <c r="H3909" s="94">
        <f t="shared" si="46"/>
        <v>1</v>
      </c>
      <c r="I3909" s="93"/>
      <c r="J3909" s="94"/>
      <c r="K3909" s="138"/>
    </row>
    <row r="3910" spans="1:11" x14ac:dyDescent="0.2">
      <c r="A3910" s="13" t="s">
        <v>3999</v>
      </c>
      <c r="B3910" s="74">
        <v>96</v>
      </c>
      <c r="C3910" s="133"/>
      <c r="D3910" s="37"/>
      <c r="E3910" s="87"/>
      <c r="F3910" s="93">
        <v>1</v>
      </c>
      <c r="G3910" s="8">
        <v>3</v>
      </c>
      <c r="H3910" s="94">
        <f t="shared" si="46"/>
        <v>1</v>
      </c>
      <c r="I3910" s="93"/>
      <c r="J3910" s="94"/>
      <c r="K3910" s="138"/>
    </row>
    <row r="3911" spans="1:11" x14ac:dyDescent="0.2">
      <c r="A3911" s="13" t="s">
        <v>4000</v>
      </c>
      <c r="B3911" s="74">
        <v>335</v>
      </c>
      <c r="C3911" s="133"/>
      <c r="D3911" s="37"/>
      <c r="E3911" s="87"/>
      <c r="F3911" s="93">
        <v>3</v>
      </c>
      <c r="G3911" s="8">
        <v>8</v>
      </c>
      <c r="H3911" s="94">
        <f t="shared" si="46"/>
        <v>2</v>
      </c>
      <c r="I3911" s="93"/>
      <c r="J3911" s="94"/>
      <c r="K3911" s="138"/>
    </row>
    <row r="3912" spans="1:11" x14ac:dyDescent="0.2">
      <c r="A3912" s="13" t="s">
        <v>4001</v>
      </c>
      <c r="B3912" s="74">
        <v>71</v>
      </c>
      <c r="C3912" s="133"/>
      <c r="D3912" s="37"/>
      <c r="E3912" s="87"/>
      <c r="F3912" s="93">
        <v>1</v>
      </c>
      <c r="G3912" s="8">
        <v>3</v>
      </c>
      <c r="H3912" s="94">
        <f t="shared" si="46"/>
        <v>1</v>
      </c>
      <c r="I3912" s="93"/>
      <c r="J3912" s="94"/>
      <c r="K3912" s="138"/>
    </row>
    <row r="3913" spans="1:11" x14ac:dyDescent="0.2">
      <c r="A3913" s="13" t="s">
        <v>4002</v>
      </c>
      <c r="B3913" s="74">
        <v>71</v>
      </c>
      <c r="C3913" s="133"/>
      <c r="D3913" s="37"/>
      <c r="E3913" s="87"/>
      <c r="F3913" s="93">
        <v>1</v>
      </c>
      <c r="G3913" s="8">
        <v>3</v>
      </c>
      <c r="H3913" s="94">
        <f t="shared" si="46"/>
        <v>1</v>
      </c>
      <c r="I3913" s="93"/>
      <c r="J3913" s="94"/>
      <c r="K3913" s="138"/>
    </row>
    <row r="3914" spans="1:11" x14ac:dyDescent="0.2">
      <c r="A3914" s="13" t="s">
        <v>1793</v>
      </c>
      <c r="B3914" s="74">
        <v>66</v>
      </c>
      <c r="C3914" s="133"/>
      <c r="D3914" s="37"/>
      <c r="E3914" s="87"/>
      <c r="F3914" s="93">
        <v>1</v>
      </c>
      <c r="G3914" s="8">
        <v>3</v>
      </c>
      <c r="H3914" s="94">
        <f t="shared" si="46"/>
        <v>1</v>
      </c>
      <c r="I3914" s="93"/>
      <c r="J3914" s="94"/>
      <c r="K3914" s="138"/>
    </row>
    <row r="3915" spans="1:11" x14ac:dyDescent="0.2">
      <c r="A3915" s="13" t="s">
        <v>4003</v>
      </c>
      <c r="B3915" s="74">
        <v>51</v>
      </c>
      <c r="C3915" s="133"/>
      <c r="D3915" s="37"/>
      <c r="E3915" s="87"/>
      <c r="F3915" s="93">
        <v>1</v>
      </c>
      <c r="G3915" s="8">
        <v>3</v>
      </c>
      <c r="H3915" s="94">
        <f t="shared" si="46"/>
        <v>1</v>
      </c>
      <c r="I3915" s="93"/>
      <c r="J3915" s="94"/>
      <c r="K3915" s="138"/>
    </row>
    <row r="3916" spans="1:11" x14ac:dyDescent="0.2">
      <c r="A3916" s="13" t="s">
        <v>4004</v>
      </c>
      <c r="B3916" s="74">
        <v>12</v>
      </c>
      <c r="C3916" s="133"/>
      <c r="D3916" s="37"/>
      <c r="E3916" s="87"/>
      <c r="F3916" s="93">
        <v>1</v>
      </c>
      <c r="G3916" s="8">
        <v>3</v>
      </c>
      <c r="H3916" s="94">
        <f t="shared" si="46"/>
        <v>1</v>
      </c>
      <c r="I3916" s="93"/>
      <c r="J3916" s="94"/>
      <c r="K3916" s="138"/>
    </row>
    <row r="3917" spans="1:11" x14ac:dyDescent="0.2">
      <c r="A3917" s="13" t="s">
        <v>4005</v>
      </c>
      <c r="B3917" s="74">
        <v>180</v>
      </c>
      <c r="C3917" s="133"/>
      <c r="D3917" s="37"/>
      <c r="E3917" s="87"/>
      <c r="F3917" s="93">
        <v>1</v>
      </c>
      <c r="G3917" s="8">
        <v>3</v>
      </c>
      <c r="H3917" s="94">
        <f t="shared" si="46"/>
        <v>1</v>
      </c>
      <c r="I3917" s="93"/>
      <c r="J3917" s="94"/>
      <c r="K3917" s="138"/>
    </row>
    <row r="3918" spans="1:11" x14ac:dyDescent="0.2">
      <c r="A3918" s="13" t="s">
        <v>4006</v>
      </c>
      <c r="B3918" s="74">
        <v>235</v>
      </c>
      <c r="C3918" s="133"/>
      <c r="D3918" s="37"/>
      <c r="E3918" s="87"/>
      <c r="F3918" s="93">
        <v>3</v>
      </c>
      <c r="G3918" s="8">
        <v>8</v>
      </c>
      <c r="H3918" s="94">
        <f t="shared" si="46"/>
        <v>2</v>
      </c>
      <c r="I3918" s="93"/>
      <c r="J3918" s="94"/>
      <c r="K3918" s="138"/>
    </row>
    <row r="3919" spans="1:11" x14ac:dyDescent="0.2">
      <c r="A3919" s="13" t="s">
        <v>4007</v>
      </c>
      <c r="B3919" s="74">
        <v>136</v>
      </c>
      <c r="C3919" s="133"/>
      <c r="D3919" s="37"/>
      <c r="E3919" s="87"/>
      <c r="F3919" s="93">
        <v>1</v>
      </c>
      <c r="G3919" s="8">
        <v>3</v>
      </c>
      <c r="H3919" s="94">
        <f t="shared" si="46"/>
        <v>1</v>
      </c>
      <c r="I3919" s="93"/>
      <c r="J3919" s="94"/>
      <c r="K3919" s="138"/>
    </row>
    <row r="3920" spans="1:11" x14ac:dyDescent="0.2">
      <c r="A3920" s="13" t="s">
        <v>4008</v>
      </c>
      <c r="B3920" s="74">
        <v>72</v>
      </c>
      <c r="C3920" s="133"/>
      <c r="D3920" s="37"/>
      <c r="E3920" s="87"/>
      <c r="F3920" s="93">
        <v>1</v>
      </c>
      <c r="G3920" s="8">
        <v>3</v>
      </c>
      <c r="H3920" s="94">
        <f t="shared" si="46"/>
        <v>1</v>
      </c>
      <c r="I3920" s="93"/>
      <c r="J3920" s="94"/>
      <c r="K3920" s="138"/>
    </row>
    <row r="3921" spans="1:11" x14ac:dyDescent="0.2">
      <c r="A3921" s="13" t="s">
        <v>4009</v>
      </c>
      <c r="B3921" s="74">
        <v>136</v>
      </c>
      <c r="C3921" s="133"/>
      <c r="D3921" s="37"/>
      <c r="E3921" s="87"/>
      <c r="F3921" s="93">
        <v>1</v>
      </c>
      <c r="G3921" s="8">
        <v>3</v>
      </c>
      <c r="H3921" s="94">
        <f t="shared" si="46"/>
        <v>1</v>
      </c>
      <c r="I3921" s="93"/>
      <c r="J3921" s="94"/>
      <c r="K3921" s="138"/>
    </row>
    <row r="3922" spans="1:11" x14ac:dyDescent="0.2">
      <c r="A3922" s="13" t="s">
        <v>2293</v>
      </c>
      <c r="B3922" s="74">
        <v>55</v>
      </c>
      <c r="C3922" s="133"/>
      <c r="D3922" s="37"/>
      <c r="E3922" s="87"/>
      <c r="F3922" s="93">
        <v>1</v>
      </c>
      <c r="G3922" s="8">
        <v>3</v>
      </c>
      <c r="H3922" s="94">
        <f t="shared" si="46"/>
        <v>1</v>
      </c>
      <c r="I3922" s="93"/>
      <c r="J3922" s="94"/>
      <c r="K3922" s="138"/>
    </row>
    <row r="3923" spans="1:11" x14ac:dyDescent="0.2">
      <c r="A3923" s="13" t="s">
        <v>6141</v>
      </c>
      <c r="B3923" s="74">
        <v>49</v>
      </c>
      <c r="C3923" s="133"/>
      <c r="D3923" s="37"/>
      <c r="E3923" s="87"/>
      <c r="F3923" s="93">
        <v>1</v>
      </c>
      <c r="G3923" s="8">
        <v>3</v>
      </c>
      <c r="H3923" s="94">
        <f t="shared" si="46"/>
        <v>1</v>
      </c>
      <c r="I3923" s="93"/>
      <c r="J3923" s="94"/>
      <c r="K3923" s="138"/>
    </row>
    <row r="3924" spans="1:11" x14ac:dyDescent="0.2">
      <c r="A3924" s="13" t="s">
        <v>4010</v>
      </c>
      <c r="B3924" s="74">
        <v>52</v>
      </c>
      <c r="C3924" s="133"/>
      <c r="D3924" s="37"/>
      <c r="E3924" s="87"/>
      <c r="F3924" s="93">
        <v>1</v>
      </c>
      <c r="G3924" s="8">
        <v>3</v>
      </c>
      <c r="H3924" s="94">
        <f t="shared" si="46"/>
        <v>1</v>
      </c>
      <c r="I3924" s="93"/>
      <c r="J3924" s="94"/>
      <c r="K3924" s="138"/>
    </row>
    <row r="3925" spans="1:11" x14ac:dyDescent="0.2">
      <c r="A3925" s="13" t="s">
        <v>2048</v>
      </c>
      <c r="B3925" s="74">
        <v>505</v>
      </c>
      <c r="C3925" s="133"/>
      <c r="D3925" s="37"/>
      <c r="E3925" s="87"/>
      <c r="F3925" s="93">
        <v>3</v>
      </c>
      <c r="G3925" s="8">
        <v>8</v>
      </c>
      <c r="H3925" s="94">
        <f t="shared" si="46"/>
        <v>2</v>
      </c>
      <c r="I3925" s="93"/>
      <c r="J3925" s="94"/>
      <c r="K3925" s="138"/>
    </row>
    <row r="3926" spans="1:11" x14ac:dyDescent="0.2">
      <c r="A3926" s="13" t="s">
        <v>4011</v>
      </c>
      <c r="B3926" s="74">
        <v>101</v>
      </c>
      <c r="C3926" s="133"/>
      <c r="D3926" s="37"/>
      <c r="E3926" s="87"/>
      <c r="F3926" s="93">
        <v>1</v>
      </c>
      <c r="G3926" s="8">
        <v>3</v>
      </c>
      <c r="H3926" s="94">
        <f t="shared" si="46"/>
        <v>1</v>
      </c>
      <c r="I3926" s="93"/>
      <c r="J3926" s="94"/>
      <c r="K3926" s="138"/>
    </row>
    <row r="3927" spans="1:11" x14ac:dyDescent="0.2">
      <c r="A3927" s="13" t="s">
        <v>3322</v>
      </c>
      <c r="B3927" s="74">
        <v>36</v>
      </c>
      <c r="C3927" s="133"/>
      <c r="D3927" s="37"/>
      <c r="E3927" s="87"/>
      <c r="F3927" s="93">
        <v>1</v>
      </c>
      <c r="G3927" s="8">
        <v>3</v>
      </c>
      <c r="H3927" s="94">
        <f t="shared" si="46"/>
        <v>1</v>
      </c>
      <c r="I3927" s="93"/>
      <c r="J3927" s="94"/>
      <c r="K3927" s="138"/>
    </row>
    <row r="3928" spans="1:11" x14ac:dyDescent="0.2">
      <c r="A3928" s="20" t="s">
        <v>1337</v>
      </c>
      <c r="B3928" s="73">
        <v>2038</v>
      </c>
      <c r="C3928" s="134">
        <v>4</v>
      </c>
      <c r="D3928" s="32">
        <v>10</v>
      </c>
      <c r="E3928" s="84"/>
      <c r="F3928" s="93"/>
      <c r="H3928" s="94"/>
      <c r="I3928" s="91"/>
      <c r="J3928" s="84"/>
      <c r="K3928" s="111"/>
    </row>
    <row r="3929" spans="1:11" x14ac:dyDescent="0.2">
      <c r="A3929" s="13" t="s">
        <v>1492</v>
      </c>
      <c r="B3929" s="74">
        <v>76</v>
      </c>
      <c r="C3929" s="133"/>
      <c r="D3929" s="37"/>
      <c r="E3929" s="87"/>
      <c r="F3929" s="93">
        <v>1</v>
      </c>
      <c r="G3929" s="8">
        <v>3</v>
      </c>
      <c r="H3929" s="94">
        <f t="shared" si="46"/>
        <v>1</v>
      </c>
      <c r="I3929" s="93"/>
      <c r="J3929" s="94"/>
      <c r="K3929" s="138"/>
    </row>
    <row r="3930" spans="1:11" x14ac:dyDescent="0.2">
      <c r="A3930" s="13" t="s">
        <v>4012</v>
      </c>
      <c r="B3930" s="74">
        <v>38</v>
      </c>
      <c r="C3930" s="133"/>
      <c r="D3930" s="37"/>
      <c r="E3930" s="87"/>
      <c r="F3930" s="93">
        <v>1</v>
      </c>
      <c r="G3930" s="8">
        <v>3</v>
      </c>
      <c r="H3930" s="94">
        <f t="shared" si="46"/>
        <v>1</v>
      </c>
      <c r="I3930" s="93"/>
      <c r="J3930" s="94"/>
      <c r="K3930" s="138"/>
    </row>
    <row r="3931" spans="1:11" x14ac:dyDescent="0.2">
      <c r="A3931" s="13" t="s">
        <v>4013</v>
      </c>
      <c r="B3931" s="74">
        <v>36</v>
      </c>
      <c r="C3931" s="133"/>
      <c r="D3931" s="37"/>
      <c r="E3931" s="87"/>
      <c r="F3931" s="93">
        <v>1</v>
      </c>
      <c r="G3931" s="8">
        <v>3</v>
      </c>
      <c r="H3931" s="94">
        <f t="shared" si="46"/>
        <v>1</v>
      </c>
      <c r="I3931" s="93"/>
      <c r="J3931" s="94"/>
      <c r="K3931" s="138"/>
    </row>
    <row r="3932" spans="1:11" x14ac:dyDescent="0.2">
      <c r="A3932" s="13" t="s">
        <v>4014</v>
      </c>
      <c r="B3932" s="74">
        <v>54</v>
      </c>
      <c r="C3932" s="133"/>
      <c r="D3932" s="37"/>
      <c r="E3932" s="87"/>
      <c r="F3932" s="93">
        <v>1</v>
      </c>
      <c r="G3932" s="8">
        <v>3</v>
      </c>
      <c r="H3932" s="94">
        <f t="shared" si="46"/>
        <v>1</v>
      </c>
      <c r="I3932" s="93"/>
      <c r="J3932" s="94"/>
      <c r="K3932" s="138"/>
    </row>
    <row r="3933" spans="1:11" x14ac:dyDescent="0.2">
      <c r="A3933" s="13" t="s">
        <v>2151</v>
      </c>
      <c r="B3933" s="74">
        <v>71</v>
      </c>
      <c r="C3933" s="133"/>
      <c r="D3933" s="37"/>
      <c r="E3933" s="87"/>
      <c r="F3933" s="93">
        <v>1</v>
      </c>
      <c r="G3933" s="8">
        <v>3</v>
      </c>
      <c r="H3933" s="94">
        <f t="shared" si="46"/>
        <v>1</v>
      </c>
      <c r="I3933" s="93"/>
      <c r="J3933" s="94"/>
      <c r="K3933" s="138"/>
    </row>
    <row r="3934" spans="1:11" x14ac:dyDescent="0.2">
      <c r="A3934" s="13" t="s">
        <v>4015</v>
      </c>
      <c r="B3934" s="74">
        <v>22</v>
      </c>
      <c r="C3934" s="133"/>
      <c r="D3934" s="37"/>
      <c r="E3934" s="87"/>
      <c r="F3934" s="93">
        <v>1</v>
      </c>
      <c r="G3934" s="8">
        <v>3</v>
      </c>
      <c r="H3934" s="94">
        <f t="shared" si="46"/>
        <v>1</v>
      </c>
      <c r="I3934" s="93"/>
      <c r="J3934" s="94"/>
      <c r="K3934" s="138"/>
    </row>
    <row r="3935" spans="1:11" x14ac:dyDescent="0.2">
      <c r="A3935" s="13" t="s">
        <v>4016</v>
      </c>
      <c r="B3935" s="74">
        <v>83</v>
      </c>
      <c r="C3935" s="133"/>
      <c r="D3935" s="37"/>
      <c r="E3935" s="87"/>
      <c r="F3935" s="93">
        <v>1</v>
      </c>
      <c r="G3935" s="8">
        <v>3</v>
      </c>
      <c r="H3935" s="94">
        <f t="shared" si="46"/>
        <v>1</v>
      </c>
      <c r="I3935" s="93"/>
      <c r="J3935" s="94"/>
      <c r="K3935" s="138"/>
    </row>
    <row r="3936" spans="1:11" x14ac:dyDescent="0.2">
      <c r="A3936" s="13" t="s">
        <v>4017</v>
      </c>
      <c r="B3936" s="74">
        <v>670</v>
      </c>
      <c r="C3936" s="133"/>
      <c r="D3936" s="37"/>
      <c r="E3936" s="87"/>
      <c r="F3936" s="93">
        <v>3</v>
      </c>
      <c r="G3936" s="8">
        <v>8</v>
      </c>
      <c r="H3936" s="94">
        <f t="shared" si="46"/>
        <v>2</v>
      </c>
      <c r="I3936" s="93"/>
      <c r="J3936" s="94"/>
      <c r="K3936" s="138"/>
    </row>
    <row r="3937" spans="1:11" x14ac:dyDescent="0.2">
      <c r="A3937" s="13" t="s">
        <v>4018</v>
      </c>
      <c r="B3937" s="74">
        <v>44</v>
      </c>
      <c r="C3937" s="133"/>
      <c r="D3937" s="37"/>
      <c r="E3937" s="87"/>
      <c r="F3937" s="93">
        <v>1</v>
      </c>
      <c r="G3937" s="8">
        <v>3</v>
      </c>
      <c r="H3937" s="94">
        <f t="shared" si="46"/>
        <v>1</v>
      </c>
      <c r="I3937" s="93"/>
      <c r="J3937" s="94"/>
      <c r="K3937" s="138"/>
    </row>
    <row r="3938" spans="1:11" x14ac:dyDescent="0.2">
      <c r="A3938" s="13" t="s">
        <v>4019</v>
      </c>
      <c r="B3938" s="74">
        <v>114</v>
      </c>
      <c r="C3938" s="133"/>
      <c r="D3938" s="37"/>
      <c r="E3938" s="87"/>
      <c r="F3938" s="93">
        <v>1</v>
      </c>
      <c r="G3938" s="8">
        <v>3</v>
      </c>
      <c r="H3938" s="94">
        <f t="shared" si="46"/>
        <v>1</v>
      </c>
      <c r="I3938" s="93"/>
      <c r="J3938" s="94"/>
      <c r="K3938" s="138"/>
    </row>
    <row r="3939" spans="1:11" x14ac:dyDescent="0.2">
      <c r="A3939" s="13" t="s">
        <v>4020</v>
      </c>
      <c r="B3939" s="74">
        <v>82</v>
      </c>
      <c r="C3939" s="133"/>
      <c r="D3939" s="37"/>
      <c r="E3939" s="87"/>
      <c r="F3939" s="93">
        <v>1</v>
      </c>
      <c r="G3939" s="8">
        <v>3</v>
      </c>
      <c r="H3939" s="94">
        <f t="shared" si="46"/>
        <v>1</v>
      </c>
      <c r="I3939" s="93"/>
      <c r="J3939" s="94"/>
      <c r="K3939" s="138"/>
    </row>
    <row r="3940" spans="1:11" x14ac:dyDescent="0.2">
      <c r="A3940" s="13" t="s">
        <v>4021</v>
      </c>
      <c r="B3940" s="74">
        <v>314</v>
      </c>
      <c r="C3940" s="133"/>
      <c r="D3940" s="37"/>
      <c r="E3940" s="87"/>
      <c r="F3940" s="93">
        <v>3</v>
      </c>
      <c r="G3940" s="8">
        <v>8</v>
      </c>
      <c r="H3940" s="94">
        <f t="shared" si="46"/>
        <v>2</v>
      </c>
      <c r="I3940" s="93"/>
      <c r="J3940" s="94"/>
      <c r="K3940" s="138"/>
    </row>
    <row r="3941" spans="1:11" x14ac:dyDescent="0.2">
      <c r="A3941" s="13" t="s">
        <v>4022</v>
      </c>
      <c r="B3941" s="74">
        <v>93</v>
      </c>
      <c r="C3941" s="133"/>
      <c r="D3941" s="37"/>
      <c r="E3941" s="87"/>
      <c r="F3941" s="93">
        <v>1</v>
      </c>
      <c r="G3941" s="8">
        <v>3</v>
      </c>
      <c r="H3941" s="94">
        <f t="shared" si="46"/>
        <v>1</v>
      </c>
      <c r="I3941" s="93"/>
      <c r="J3941" s="94"/>
      <c r="K3941" s="138"/>
    </row>
    <row r="3942" spans="1:11" x14ac:dyDescent="0.2">
      <c r="A3942" s="13" t="s">
        <v>4023</v>
      </c>
      <c r="B3942" s="74">
        <v>151</v>
      </c>
      <c r="C3942" s="133"/>
      <c r="D3942" s="37"/>
      <c r="E3942" s="87"/>
      <c r="F3942" s="93">
        <v>1</v>
      </c>
      <c r="G3942" s="8">
        <v>3</v>
      </c>
      <c r="H3942" s="94">
        <f t="shared" si="46"/>
        <v>1</v>
      </c>
      <c r="I3942" s="93"/>
      <c r="J3942" s="94"/>
      <c r="K3942" s="138"/>
    </row>
    <row r="3943" spans="1:11" x14ac:dyDescent="0.2">
      <c r="A3943" s="13" t="s">
        <v>4024</v>
      </c>
      <c r="B3943" s="74">
        <v>36</v>
      </c>
      <c r="C3943" s="133"/>
      <c r="D3943" s="37"/>
      <c r="E3943" s="87"/>
      <c r="F3943" s="93">
        <v>1</v>
      </c>
      <c r="G3943" s="8">
        <v>3</v>
      </c>
      <c r="H3943" s="94">
        <f t="shared" si="46"/>
        <v>1</v>
      </c>
      <c r="I3943" s="93"/>
      <c r="J3943" s="94"/>
      <c r="K3943" s="138"/>
    </row>
    <row r="3944" spans="1:11" x14ac:dyDescent="0.2">
      <c r="A3944" s="13" t="s">
        <v>4025</v>
      </c>
      <c r="B3944" s="74">
        <v>154</v>
      </c>
      <c r="C3944" s="133"/>
      <c r="D3944" s="37"/>
      <c r="E3944" s="87"/>
      <c r="F3944" s="93">
        <v>1</v>
      </c>
      <c r="G3944" s="8">
        <v>3</v>
      </c>
      <c r="H3944" s="94">
        <f t="shared" si="46"/>
        <v>1</v>
      </c>
      <c r="I3944" s="93"/>
      <c r="J3944" s="94"/>
      <c r="K3944" s="138"/>
    </row>
    <row r="3945" spans="1:11" x14ac:dyDescent="0.2">
      <c r="A3945" s="20" t="s">
        <v>117</v>
      </c>
      <c r="B3945" s="73">
        <v>997</v>
      </c>
      <c r="C3945" s="134">
        <v>2</v>
      </c>
      <c r="D3945" s="32">
        <v>5</v>
      </c>
      <c r="E3945" s="84"/>
      <c r="F3945" s="93"/>
      <c r="H3945" s="94"/>
      <c r="I3945" s="91"/>
      <c r="J3945" s="84"/>
      <c r="K3945" s="111"/>
    </row>
    <row r="3946" spans="1:11" x14ac:dyDescent="0.2">
      <c r="A3946" s="13" t="s">
        <v>2735</v>
      </c>
      <c r="B3946" s="74">
        <v>38</v>
      </c>
      <c r="C3946" s="133"/>
      <c r="D3946" s="37"/>
      <c r="E3946" s="87"/>
      <c r="F3946" s="93">
        <v>1</v>
      </c>
      <c r="G3946" s="8">
        <v>3</v>
      </c>
      <c r="H3946" s="94">
        <f t="shared" si="46"/>
        <v>1</v>
      </c>
      <c r="I3946" s="93"/>
      <c r="J3946" s="94"/>
      <c r="K3946" s="138"/>
    </row>
    <row r="3947" spans="1:11" x14ac:dyDescent="0.2">
      <c r="A3947" s="13" t="s">
        <v>1412</v>
      </c>
      <c r="B3947" s="74">
        <v>484</v>
      </c>
      <c r="C3947" s="133"/>
      <c r="D3947" s="37"/>
      <c r="E3947" s="87"/>
      <c r="F3947" s="93">
        <v>3</v>
      </c>
      <c r="G3947" s="8">
        <v>8</v>
      </c>
      <c r="H3947" s="94">
        <f t="shared" si="46"/>
        <v>2</v>
      </c>
      <c r="I3947" s="93"/>
      <c r="J3947" s="94"/>
      <c r="K3947" s="138"/>
    </row>
    <row r="3948" spans="1:11" x14ac:dyDescent="0.2">
      <c r="A3948" s="13" t="s">
        <v>4026</v>
      </c>
      <c r="B3948" s="74">
        <v>18</v>
      </c>
      <c r="C3948" s="133"/>
      <c r="D3948" s="37"/>
      <c r="E3948" s="87"/>
      <c r="F3948" s="93">
        <v>1</v>
      </c>
      <c r="G3948" s="8">
        <v>3</v>
      </c>
      <c r="H3948" s="94">
        <f t="shared" si="46"/>
        <v>1</v>
      </c>
      <c r="I3948" s="93"/>
      <c r="J3948" s="94"/>
      <c r="K3948" s="138"/>
    </row>
    <row r="3949" spans="1:11" x14ac:dyDescent="0.2">
      <c r="A3949" s="13" t="s">
        <v>4027</v>
      </c>
      <c r="B3949" s="74">
        <v>257</v>
      </c>
      <c r="C3949" s="133"/>
      <c r="D3949" s="37"/>
      <c r="E3949" s="87"/>
      <c r="F3949" s="93">
        <v>3</v>
      </c>
      <c r="G3949" s="8">
        <v>8</v>
      </c>
      <c r="H3949" s="94">
        <f t="shared" si="46"/>
        <v>2</v>
      </c>
      <c r="I3949" s="93"/>
      <c r="J3949" s="94"/>
      <c r="K3949" s="138"/>
    </row>
    <row r="3950" spans="1:11" x14ac:dyDescent="0.2">
      <c r="A3950" s="13" t="s">
        <v>4028</v>
      </c>
      <c r="B3950" s="74">
        <v>47</v>
      </c>
      <c r="C3950" s="133"/>
      <c r="D3950" s="37"/>
      <c r="E3950" s="87"/>
      <c r="F3950" s="93">
        <v>1</v>
      </c>
      <c r="G3950" s="8">
        <v>3</v>
      </c>
      <c r="H3950" s="94">
        <f t="shared" si="46"/>
        <v>1</v>
      </c>
      <c r="I3950" s="93"/>
      <c r="J3950" s="94"/>
      <c r="K3950" s="138"/>
    </row>
    <row r="3951" spans="1:11" x14ac:dyDescent="0.2">
      <c r="A3951" s="13" t="s">
        <v>4029</v>
      </c>
      <c r="B3951" s="74">
        <v>84</v>
      </c>
      <c r="C3951" s="133"/>
      <c r="D3951" s="37"/>
      <c r="E3951" s="87"/>
      <c r="F3951" s="93">
        <v>1</v>
      </c>
      <c r="G3951" s="8">
        <v>3</v>
      </c>
      <c r="H3951" s="94">
        <f t="shared" si="46"/>
        <v>1</v>
      </c>
      <c r="I3951" s="93"/>
      <c r="J3951" s="94"/>
      <c r="K3951" s="138"/>
    </row>
    <row r="3952" spans="1:11" x14ac:dyDescent="0.2">
      <c r="A3952" s="13" t="s">
        <v>4030</v>
      </c>
      <c r="B3952" s="74">
        <v>69</v>
      </c>
      <c r="C3952" s="133"/>
      <c r="D3952" s="37"/>
      <c r="E3952" s="87"/>
      <c r="F3952" s="93">
        <v>1</v>
      </c>
      <c r="G3952" s="8">
        <v>3</v>
      </c>
      <c r="H3952" s="94">
        <f t="shared" si="46"/>
        <v>1</v>
      </c>
      <c r="I3952" s="93"/>
      <c r="J3952" s="94"/>
      <c r="K3952" s="138"/>
    </row>
    <row r="3953" spans="1:11" x14ac:dyDescent="0.2">
      <c r="A3953" s="46" t="s">
        <v>973</v>
      </c>
      <c r="B3953" s="73">
        <v>215922</v>
      </c>
      <c r="C3953" s="134">
        <v>43</v>
      </c>
      <c r="D3953" s="36">
        <f>SUM(D3954:D3980)</f>
        <v>107</v>
      </c>
      <c r="E3953" s="88">
        <v>4</v>
      </c>
      <c r="F3953" s="91">
        <f>SUM(F3955:F3992)</f>
        <v>144</v>
      </c>
      <c r="G3953" s="24">
        <f>SUM(G3955:G3992)</f>
        <v>377</v>
      </c>
      <c r="H3953" s="94"/>
      <c r="I3953" s="99">
        <f>(C3953+F3953+1-F3956-F3966-F3978-F3989)*0.4</f>
        <v>73.600000000000009</v>
      </c>
      <c r="J3953" s="99">
        <f>(D3953+G3953+1-G3956-G3966-G3978-G3989)*0.4</f>
        <v>189.20000000000002</v>
      </c>
      <c r="K3953" s="115">
        <f>34*0.6</f>
        <v>20.399999999999999</v>
      </c>
    </row>
    <row r="3954" spans="1:11" x14ac:dyDescent="0.2">
      <c r="A3954" s="20" t="s">
        <v>974</v>
      </c>
      <c r="B3954" s="73">
        <v>4834</v>
      </c>
      <c r="C3954" s="85">
        <v>1</v>
      </c>
      <c r="D3954" s="32">
        <v>3</v>
      </c>
      <c r="E3954" s="84"/>
      <c r="F3954" s="93"/>
      <c r="H3954" s="94"/>
      <c r="I3954" s="91"/>
      <c r="J3954" s="84"/>
      <c r="K3954" s="111"/>
    </row>
    <row r="3955" spans="1:11" x14ac:dyDescent="0.2">
      <c r="A3955" s="13" t="s">
        <v>4031</v>
      </c>
      <c r="B3955" s="74">
        <v>2908</v>
      </c>
      <c r="C3955" s="133"/>
      <c r="D3955" s="37"/>
      <c r="E3955" s="87"/>
      <c r="F3955" s="93">
        <v>5</v>
      </c>
      <c r="G3955" s="8">
        <v>13</v>
      </c>
      <c r="H3955" s="94">
        <f t="shared" ref="H3955:H4018" si="47">IF(F3955=1,1,2)</f>
        <v>2</v>
      </c>
      <c r="I3955" s="93"/>
      <c r="J3955" s="94"/>
      <c r="K3955" s="138"/>
    </row>
    <row r="3956" spans="1:11" x14ac:dyDescent="0.2">
      <c r="A3956" s="13" t="s">
        <v>4032</v>
      </c>
      <c r="B3956" s="74">
        <v>158</v>
      </c>
      <c r="C3956" s="133"/>
      <c r="D3956" s="37"/>
      <c r="E3956" s="87"/>
      <c r="F3956" s="93">
        <v>1</v>
      </c>
      <c r="G3956" s="8">
        <v>3</v>
      </c>
      <c r="H3956" s="94">
        <f t="shared" si="47"/>
        <v>1</v>
      </c>
      <c r="I3956" s="93"/>
      <c r="J3956" s="94"/>
      <c r="K3956" s="138"/>
    </row>
    <row r="3957" spans="1:11" x14ac:dyDescent="0.2">
      <c r="A3957" s="13" t="s">
        <v>4033</v>
      </c>
      <c r="B3957" s="74">
        <v>703</v>
      </c>
      <c r="C3957" s="133"/>
      <c r="D3957" s="37"/>
      <c r="E3957" s="87"/>
      <c r="F3957" s="93">
        <v>3</v>
      </c>
      <c r="G3957" s="8">
        <v>8</v>
      </c>
      <c r="H3957" s="94">
        <f t="shared" si="47"/>
        <v>2</v>
      </c>
      <c r="I3957" s="93"/>
      <c r="J3957" s="94"/>
      <c r="K3957" s="138"/>
    </row>
    <row r="3958" spans="1:11" x14ac:dyDescent="0.2">
      <c r="A3958" s="13" t="s">
        <v>3105</v>
      </c>
      <c r="B3958" s="74">
        <v>572</v>
      </c>
      <c r="C3958" s="133"/>
      <c r="D3958" s="37"/>
      <c r="E3958" s="87"/>
      <c r="F3958" s="93">
        <v>3</v>
      </c>
      <c r="G3958" s="8">
        <v>8</v>
      </c>
      <c r="H3958" s="94">
        <f t="shared" si="47"/>
        <v>2</v>
      </c>
      <c r="I3958" s="93"/>
      <c r="J3958" s="94"/>
      <c r="K3958" s="138"/>
    </row>
    <row r="3959" spans="1:11" x14ac:dyDescent="0.2">
      <c r="A3959" s="13" t="s">
        <v>4034</v>
      </c>
      <c r="B3959" s="74">
        <v>493</v>
      </c>
      <c r="C3959" s="133"/>
      <c r="D3959" s="37"/>
      <c r="E3959" s="87"/>
      <c r="F3959" s="93">
        <v>3</v>
      </c>
      <c r="G3959" s="8">
        <v>8</v>
      </c>
      <c r="H3959" s="94">
        <f t="shared" si="47"/>
        <v>2</v>
      </c>
      <c r="I3959" s="93"/>
      <c r="J3959" s="94"/>
      <c r="K3959" s="138"/>
    </row>
    <row r="3960" spans="1:11" x14ac:dyDescent="0.2">
      <c r="A3960" s="20" t="s">
        <v>1216</v>
      </c>
      <c r="B3960" s="73">
        <v>14366</v>
      </c>
      <c r="C3960" s="134">
        <v>3</v>
      </c>
      <c r="D3960" s="32">
        <v>8</v>
      </c>
      <c r="E3960" s="84"/>
      <c r="F3960" s="93"/>
      <c r="H3960" s="94"/>
      <c r="I3960" s="91"/>
      <c r="J3960" s="84"/>
      <c r="K3960" s="111"/>
    </row>
    <row r="3961" spans="1:11" x14ac:dyDescent="0.2">
      <c r="A3961" s="13" t="s">
        <v>4035</v>
      </c>
      <c r="B3961" s="74">
        <v>6424</v>
      </c>
      <c r="C3961" s="133"/>
      <c r="D3961" s="37"/>
      <c r="E3961" s="87"/>
      <c r="F3961" s="93">
        <v>5</v>
      </c>
      <c r="G3961" s="8">
        <v>13</v>
      </c>
      <c r="H3961" s="94">
        <f t="shared" si="47"/>
        <v>2</v>
      </c>
      <c r="I3961" s="93"/>
      <c r="J3961" s="94"/>
      <c r="K3961" s="138"/>
    </row>
    <row r="3962" spans="1:11" x14ac:dyDescent="0.2">
      <c r="A3962" s="13" t="s">
        <v>4036</v>
      </c>
      <c r="B3962" s="74">
        <v>4618</v>
      </c>
      <c r="C3962" s="133"/>
      <c r="D3962" s="37"/>
      <c r="E3962" s="87"/>
      <c r="F3962" s="93">
        <v>5</v>
      </c>
      <c r="G3962" s="8">
        <v>13</v>
      </c>
      <c r="H3962" s="94">
        <f t="shared" si="47"/>
        <v>2</v>
      </c>
      <c r="I3962" s="93"/>
      <c r="J3962" s="94"/>
      <c r="K3962" s="138"/>
    </row>
    <row r="3963" spans="1:11" x14ac:dyDescent="0.2">
      <c r="A3963" s="13" t="s">
        <v>4037</v>
      </c>
      <c r="B3963" s="74">
        <v>538</v>
      </c>
      <c r="C3963" s="133"/>
      <c r="D3963" s="37"/>
      <c r="E3963" s="87"/>
      <c r="F3963" s="93">
        <v>3</v>
      </c>
      <c r="G3963" s="8">
        <v>8</v>
      </c>
      <c r="H3963" s="94">
        <f t="shared" si="47"/>
        <v>2</v>
      </c>
      <c r="I3963" s="93"/>
      <c r="J3963" s="94"/>
      <c r="K3963" s="138"/>
    </row>
    <row r="3964" spans="1:11" x14ac:dyDescent="0.2">
      <c r="A3964" s="13" t="s">
        <v>1356</v>
      </c>
      <c r="B3964" s="74">
        <v>884</v>
      </c>
      <c r="C3964" s="133"/>
      <c r="D3964" s="37"/>
      <c r="E3964" s="87"/>
      <c r="F3964" s="93">
        <v>3</v>
      </c>
      <c r="G3964" s="8">
        <v>8</v>
      </c>
      <c r="H3964" s="94">
        <f t="shared" si="47"/>
        <v>2</v>
      </c>
      <c r="I3964" s="93"/>
      <c r="J3964" s="94"/>
      <c r="K3964" s="138"/>
    </row>
    <row r="3965" spans="1:11" x14ac:dyDescent="0.2">
      <c r="A3965" s="13" t="s">
        <v>4038</v>
      </c>
      <c r="B3965" s="74">
        <v>1345</v>
      </c>
      <c r="C3965" s="133"/>
      <c r="D3965" s="37"/>
      <c r="E3965" s="87"/>
      <c r="F3965" s="93">
        <v>3</v>
      </c>
      <c r="G3965" s="8">
        <v>8</v>
      </c>
      <c r="H3965" s="94">
        <f t="shared" si="47"/>
        <v>2</v>
      </c>
      <c r="I3965" s="93"/>
      <c r="J3965" s="94"/>
      <c r="K3965" s="138"/>
    </row>
    <row r="3966" spans="1:11" x14ac:dyDescent="0.2">
      <c r="A3966" s="13" t="s">
        <v>4039</v>
      </c>
      <c r="B3966" s="74">
        <v>14</v>
      </c>
      <c r="C3966" s="133"/>
      <c r="D3966" s="37"/>
      <c r="E3966" s="87"/>
      <c r="F3966" s="93">
        <v>1</v>
      </c>
      <c r="G3966" s="8">
        <v>3</v>
      </c>
      <c r="H3966" s="94">
        <f t="shared" si="47"/>
        <v>1</v>
      </c>
      <c r="I3966" s="93"/>
      <c r="J3966" s="94"/>
      <c r="K3966" s="138"/>
    </row>
    <row r="3967" spans="1:11" x14ac:dyDescent="0.2">
      <c r="A3967" s="13" t="s">
        <v>3335</v>
      </c>
      <c r="B3967" s="74">
        <v>543</v>
      </c>
      <c r="C3967" s="133"/>
      <c r="D3967" s="37"/>
      <c r="E3967" s="87"/>
      <c r="F3967" s="93">
        <v>3</v>
      </c>
      <c r="G3967" s="8">
        <v>8</v>
      </c>
      <c r="H3967" s="94">
        <f t="shared" si="47"/>
        <v>2</v>
      </c>
      <c r="I3967" s="93"/>
      <c r="J3967" s="94"/>
      <c r="K3967" s="138"/>
    </row>
    <row r="3968" spans="1:11" x14ac:dyDescent="0.2">
      <c r="A3968" s="20" t="s">
        <v>1219</v>
      </c>
      <c r="B3968" s="73">
        <v>8903</v>
      </c>
      <c r="C3968" s="134">
        <v>2</v>
      </c>
      <c r="D3968" s="32">
        <v>3</v>
      </c>
      <c r="E3968" s="84"/>
      <c r="F3968" s="93"/>
      <c r="H3968" s="94"/>
      <c r="I3968" s="91"/>
      <c r="J3968" s="84"/>
      <c r="K3968" s="111"/>
    </row>
    <row r="3969" spans="1:11" x14ac:dyDescent="0.2">
      <c r="A3969" s="13" t="s">
        <v>4040</v>
      </c>
      <c r="B3969" s="74">
        <v>2331</v>
      </c>
      <c r="C3969" s="133"/>
      <c r="D3969" s="37"/>
      <c r="E3969" s="87"/>
      <c r="F3969" s="93">
        <v>5</v>
      </c>
      <c r="G3969" s="8">
        <v>13</v>
      </c>
      <c r="H3969" s="94">
        <f t="shared" si="47"/>
        <v>2</v>
      </c>
      <c r="I3969" s="93"/>
      <c r="J3969" s="94"/>
      <c r="K3969" s="138"/>
    </row>
    <row r="3970" spans="1:11" x14ac:dyDescent="0.2">
      <c r="A3970" s="13" t="s">
        <v>2331</v>
      </c>
      <c r="B3970" s="74">
        <v>5378</v>
      </c>
      <c r="C3970" s="133"/>
      <c r="D3970" s="37"/>
      <c r="E3970" s="87"/>
      <c r="F3970" s="93">
        <v>5</v>
      </c>
      <c r="G3970" s="8">
        <v>13</v>
      </c>
      <c r="H3970" s="94">
        <f t="shared" si="47"/>
        <v>2</v>
      </c>
      <c r="I3970" s="93"/>
      <c r="J3970" s="94"/>
      <c r="K3970" s="138"/>
    </row>
    <row r="3971" spans="1:11" x14ac:dyDescent="0.2">
      <c r="A3971" s="13" t="s">
        <v>4041</v>
      </c>
      <c r="B3971" s="74">
        <v>1194</v>
      </c>
      <c r="C3971" s="133"/>
      <c r="D3971" s="37"/>
      <c r="E3971" s="87"/>
      <c r="F3971" s="93">
        <v>3</v>
      </c>
      <c r="G3971" s="8">
        <v>8</v>
      </c>
      <c r="H3971" s="94">
        <f t="shared" si="47"/>
        <v>2</v>
      </c>
      <c r="I3971" s="93"/>
      <c r="J3971" s="94"/>
      <c r="K3971" s="138"/>
    </row>
    <row r="3972" spans="1:11" x14ac:dyDescent="0.2">
      <c r="A3972" s="20" t="s">
        <v>1221</v>
      </c>
      <c r="B3972" s="73">
        <v>173600</v>
      </c>
      <c r="C3972" s="85">
        <v>34</v>
      </c>
      <c r="D3972" s="36">
        <f>C3972*2.5</f>
        <v>85</v>
      </c>
      <c r="E3972" s="87"/>
      <c r="F3972" s="93"/>
      <c r="H3972" s="94"/>
      <c r="I3972" s="91"/>
      <c r="J3972" s="84"/>
      <c r="K3972" s="111"/>
    </row>
    <row r="3973" spans="1:11" ht="47.25" x14ac:dyDescent="0.2">
      <c r="A3973" s="13" t="s">
        <v>4042</v>
      </c>
      <c r="B3973" s="150">
        <v>39382</v>
      </c>
      <c r="C3973" s="86"/>
      <c r="D3973" s="32"/>
      <c r="E3973" s="84"/>
      <c r="F3973" s="93">
        <v>11</v>
      </c>
      <c r="G3973" s="8">
        <v>28</v>
      </c>
      <c r="H3973" s="94">
        <f t="shared" si="47"/>
        <v>2</v>
      </c>
      <c r="I3973" s="93"/>
      <c r="J3973" s="94"/>
      <c r="K3973" s="138"/>
    </row>
    <row r="3974" spans="1:11" ht="31.5" x14ac:dyDescent="0.2">
      <c r="A3974" s="13" t="s">
        <v>4043</v>
      </c>
      <c r="B3974" s="150">
        <v>34689</v>
      </c>
      <c r="C3974" s="86"/>
      <c r="D3974" s="32"/>
      <c r="E3974" s="84"/>
      <c r="F3974" s="93">
        <v>11</v>
      </c>
      <c r="G3974" s="8">
        <v>28</v>
      </c>
      <c r="H3974" s="94">
        <f t="shared" si="47"/>
        <v>2</v>
      </c>
      <c r="I3974" s="93"/>
      <c r="J3974" s="94"/>
      <c r="K3974" s="138"/>
    </row>
    <row r="3975" spans="1:11" ht="31.5" x14ac:dyDescent="0.2">
      <c r="A3975" s="13" t="s">
        <v>4044</v>
      </c>
      <c r="B3975" s="150">
        <v>31474</v>
      </c>
      <c r="C3975" s="133"/>
      <c r="D3975" s="32"/>
      <c r="E3975" s="84"/>
      <c r="F3975" s="93">
        <v>11</v>
      </c>
      <c r="G3975" s="8">
        <v>28</v>
      </c>
      <c r="H3975" s="94">
        <f t="shared" si="47"/>
        <v>2</v>
      </c>
      <c r="I3975" s="93"/>
      <c r="J3975" s="94"/>
      <c r="K3975" s="138"/>
    </row>
    <row r="3976" spans="1:11" ht="31.5" x14ac:dyDescent="0.2">
      <c r="A3976" s="13" t="s">
        <v>4045</v>
      </c>
      <c r="B3976" s="150">
        <v>65210</v>
      </c>
      <c r="C3976" s="86"/>
      <c r="D3976" s="32"/>
      <c r="E3976" s="84"/>
      <c r="F3976" s="93">
        <v>15</v>
      </c>
      <c r="G3976" s="8">
        <v>38</v>
      </c>
      <c r="H3976" s="94">
        <f t="shared" si="47"/>
        <v>2</v>
      </c>
      <c r="I3976" s="93"/>
      <c r="J3976" s="94"/>
      <c r="K3976" s="138"/>
    </row>
    <row r="3977" spans="1:11" x14ac:dyDescent="0.2">
      <c r="A3977" s="13" t="s">
        <v>4046</v>
      </c>
      <c r="B3977" s="74">
        <v>1710</v>
      </c>
      <c r="C3977" s="86"/>
      <c r="D3977" s="37"/>
      <c r="E3977" s="87"/>
      <c r="F3977" s="93">
        <v>3</v>
      </c>
      <c r="G3977" s="8">
        <v>8</v>
      </c>
      <c r="H3977" s="94">
        <f t="shared" si="47"/>
        <v>2</v>
      </c>
      <c r="I3977" s="93"/>
      <c r="J3977" s="94"/>
      <c r="K3977" s="138"/>
    </row>
    <row r="3978" spans="1:11" x14ac:dyDescent="0.2">
      <c r="A3978" s="13" t="s">
        <v>4047</v>
      </c>
      <c r="B3978" s="74">
        <v>45</v>
      </c>
      <c r="C3978" s="133"/>
      <c r="D3978" s="37"/>
      <c r="E3978" s="87"/>
      <c r="F3978" s="93">
        <v>1</v>
      </c>
      <c r="G3978" s="8">
        <v>3</v>
      </c>
      <c r="H3978" s="94">
        <f t="shared" si="47"/>
        <v>1</v>
      </c>
      <c r="I3978" s="93"/>
      <c r="J3978" s="94"/>
      <c r="K3978" s="138"/>
    </row>
    <row r="3979" spans="1:11" x14ac:dyDescent="0.2">
      <c r="A3979" s="13" t="s">
        <v>4048</v>
      </c>
      <c r="B3979" s="74">
        <v>1090</v>
      </c>
      <c r="C3979" s="86"/>
      <c r="D3979" s="37"/>
      <c r="E3979" s="87"/>
      <c r="F3979" s="93">
        <v>3</v>
      </c>
      <c r="G3979" s="8">
        <v>8</v>
      </c>
      <c r="H3979" s="94">
        <f t="shared" si="47"/>
        <v>2</v>
      </c>
      <c r="I3979" s="93"/>
      <c r="J3979" s="94"/>
      <c r="K3979" s="138"/>
    </row>
    <row r="3980" spans="1:11" x14ac:dyDescent="0.2">
      <c r="A3980" s="20" t="s">
        <v>945</v>
      </c>
      <c r="B3980" s="73">
        <v>14219</v>
      </c>
      <c r="C3980" s="85">
        <v>3</v>
      </c>
      <c r="D3980" s="32">
        <v>8</v>
      </c>
      <c r="E3980" s="84"/>
      <c r="F3980" s="93"/>
      <c r="H3980" s="94"/>
      <c r="I3980" s="91"/>
      <c r="J3980" s="84"/>
      <c r="K3980" s="111"/>
    </row>
    <row r="3981" spans="1:11" x14ac:dyDescent="0.2">
      <c r="A3981" s="13" t="s">
        <v>2107</v>
      </c>
      <c r="B3981" s="74">
        <v>2889</v>
      </c>
      <c r="C3981" s="133"/>
      <c r="D3981" s="37"/>
      <c r="E3981" s="87"/>
      <c r="F3981" s="93">
        <v>5</v>
      </c>
      <c r="G3981" s="8">
        <v>13</v>
      </c>
      <c r="H3981" s="94">
        <f t="shared" si="47"/>
        <v>2</v>
      </c>
      <c r="I3981" s="93"/>
      <c r="J3981" s="94"/>
      <c r="K3981" s="138"/>
    </row>
    <row r="3982" spans="1:11" x14ac:dyDescent="0.2">
      <c r="A3982" s="13" t="s">
        <v>4049</v>
      </c>
      <c r="B3982" s="74">
        <v>5430</v>
      </c>
      <c r="C3982" s="133"/>
      <c r="D3982" s="37"/>
      <c r="E3982" s="87"/>
      <c r="F3982" s="93">
        <v>5</v>
      </c>
      <c r="G3982" s="8">
        <v>13</v>
      </c>
      <c r="H3982" s="94">
        <f t="shared" si="47"/>
        <v>2</v>
      </c>
      <c r="I3982" s="93"/>
      <c r="J3982" s="94"/>
      <c r="K3982" s="138"/>
    </row>
    <row r="3983" spans="1:11" x14ac:dyDescent="0.2">
      <c r="A3983" s="13" t="s">
        <v>4050</v>
      </c>
      <c r="B3983" s="74">
        <v>1451</v>
      </c>
      <c r="C3983" s="133"/>
      <c r="D3983" s="37"/>
      <c r="E3983" s="87"/>
      <c r="F3983" s="93">
        <v>3</v>
      </c>
      <c r="G3983" s="8">
        <v>8</v>
      </c>
      <c r="H3983" s="94">
        <f t="shared" si="47"/>
        <v>2</v>
      </c>
      <c r="I3983" s="93"/>
      <c r="J3983" s="94"/>
      <c r="K3983" s="138"/>
    </row>
    <row r="3984" spans="1:11" x14ac:dyDescent="0.2">
      <c r="A3984" s="13" t="s">
        <v>4051</v>
      </c>
      <c r="B3984" s="74">
        <v>745</v>
      </c>
      <c r="C3984" s="133"/>
      <c r="D3984" s="37"/>
      <c r="E3984" s="87"/>
      <c r="F3984" s="93">
        <v>3</v>
      </c>
      <c r="G3984" s="8">
        <v>8</v>
      </c>
      <c r="H3984" s="94">
        <f t="shared" si="47"/>
        <v>2</v>
      </c>
      <c r="I3984" s="93"/>
      <c r="J3984" s="94"/>
      <c r="K3984" s="138"/>
    </row>
    <row r="3985" spans="1:11" x14ac:dyDescent="0.2">
      <c r="A3985" s="13" t="s">
        <v>4052</v>
      </c>
      <c r="B3985" s="74">
        <v>746</v>
      </c>
      <c r="C3985" s="133"/>
      <c r="D3985" s="37"/>
      <c r="E3985" s="87"/>
      <c r="F3985" s="93">
        <v>3</v>
      </c>
      <c r="G3985" s="8">
        <v>8</v>
      </c>
      <c r="H3985" s="94">
        <f t="shared" si="47"/>
        <v>2</v>
      </c>
      <c r="I3985" s="93"/>
      <c r="J3985" s="94"/>
      <c r="K3985" s="138"/>
    </row>
    <row r="3986" spans="1:11" x14ac:dyDescent="0.2">
      <c r="A3986" s="13" t="s">
        <v>4053</v>
      </c>
      <c r="B3986" s="74">
        <v>210</v>
      </c>
      <c r="C3986" s="133"/>
      <c r="D3986" s="37"/>
      <c r="E3986" s="87"/>
      <c r="F3986" s="93">
        <v>3</v>
      </c>
      <c r="G3986" s="8">
        <v>8</v>
      </c>
      <c r="H3986" s="94">
        <f t="shared" si="47"/>
        <v>2</v>
      </c>
      <c r="I3986" s="93"/>
      <c r="J3986" s="94"/>
      <c r="K3986" s="138"/>
    </row>
    <row r="3987" spans="1:11" x14ac:dyDescent="0.2">
      <c r="A3987" s="13" t="s">
        <v>2744</v>
      </c>
      <c r="B3987" s="74">
        <v>451</v>
      </c>
      <c r="C3987" s="133"/>
      <c r="D3987" s="37"/>
      <c r="E3987" s="87"/>
      <c r="F3987" s="93">
        <v>3</v>
      </c>
      <c r="G3987" s="8">
        <v>8</v>
      </c>
      <c r="H3987" s="94">
        <f t="shared" si="47"/>
        <v>2</v>
      </c>
      <c r="I3987" s="93"/>
      <c r="J3987" s="94"/>
      <c r="K3987" s="138"/>
    </row>
    <row r="3988" spans="1:11" x14ac:dyDescent="0.2">
      <c r="A3988" s="13" t="s">
        <v>4054</v>
      </c>
      <c r="B3988" s="74">
        <v>798</v>
      </c>
      <c r="C3988" s="133"/>
      <c r="D3988" s="37"/>
      <c r="E3988" s="87"/>
      <c r="F3988" s="93">
        <v>3</v>
      </c>
      <c r="G3988" s="8">
        <v>8</v>
      </c>
      <c r="H3988" s="94">
        <f t="shared" si="47"/>
        <v>2</v>
      </c>
      <c r="I3988" s="93"/>
      <c r="J3988" s="94"/>
      <c r="K3988" s="138"/>
    </row>
    <row r="3989" spans="1:11" x14ac:dyDescent="0.2">
      <c r="A3989" s="13" t="s">
        <v>4055</v>
      </c>
      <c r="B3989" s="74">
        <v>20</v>
      </c>
      <c r="C3989" s="133"/>
      <c r="D3989" s="37"/>
      <c r="E3989" s="87"/>
      <c r="F3989" s="93">
        <v>1</v>
      </c>
      <c r="G3989" s="8">
        <v>3</v>
      </c>
      <c r="H3989" s="94">
        <f t="shared" si="47"/>
        <v>1</v>
      </c>
      <c r="I3989" s="93"/>
      <c r="J3989" s="94"/>
      <c r="K3989" s="138"/>
    </row>
    <row r="3990" spans="1:11" x14ac:dyDescent="0.2">
      <c r="A3990" s="13" t="s">
        <v>4056</v>
      </c>
      <c r="B3990" s="74">
        <v>459</v>
      </c>
      <c r="C3990" s="133"/>
      <c r="D3990" s="37"/>
      <c r="E3990" s="87"/>
      <c r="F3990" s="93">
        <v>3</v>
      </c>
      <c r="G3990" s="8">
        <v>8</v>
      </c>
      <c r="H3990" s="94">
        <f t="shared" si="47"/>
        <v>2</v>
      </c>
      <c r="I3990" s="93"/>
      <c r="J3990" s="94"/>
      <c r="K3990" s="138"/>
    </row>
    <row r="3991" spans="1:11" x14ac:dyDescent="0.2">
      <c r="A3991" s="13" t="s">
        <v>4057</v>
      </c>
      <c r="B3991" s="74">
        <v>268</v>
      </c>
      <c r="C3991" s="133"/>
      <c r="D3991" s="37"/>
      <c r="E3991" s="87"/>
      <c r="F3991" s="93">
        <v>3</v>
      </c>
      <c r="G3991" s="8">
        <v>8</v>
      </c>
      <c r="H3991" s="94">
        <f t="shared" si="47"/>
        <v>2</v>
      </c>
      <c r="I3991" s="93"/>
      <c r="J3991" s="94"/>
      <c r="K3991" s="138"/>
    </row>
    <row r="3992" spans="1:11" x14ac:dyDescent="0.2">
      <c r="A3992" s="13" t="s">
        <v>4058</v>
      </c>
      <c r="B3992" s="74">
        <v>752</v>
      </c>
      <c r="C3992" s="133"/>
      <c r="D3992" s="37"/>
      <c r="E3992" s="87"/>
      <c r="F3992" s="93">
        <v>3</v>
      </c>
      <c r="G3992" s="8">
        <v>8</v>
      </c>
      <c r="H3992" s="94">
        <f t="shared" si="47"/>
        <v>2</v>
      </c>
      <c r="I3992" s="93"/>
      <c r="J3992" s="94"/>
      <c r="K3992" s="138"/>
    </row>
    <row r="3993" spans="1:11" x14ac:dyDescent="0.2">
      <c r="A3993" s="11" t="s">
        <v>128</v>
      </c>
      <c r="B3993" s="72">
        <v>149896</v>
      </c>
      <c r="C3993" s="135"/>
      <c r="D3993" s="37"/>
      <c r="E3993" s="87"/>
      <c r="F3993" s="152"/>
      <c r="H3993" s="94"/>
      <c r="I3993" s="92"/>
      <c r="J3993" s="82"/>
      <c r="K3993" s="137"/>
    </row>
    <row r="3994" spans="1:11" ht="31.5" x14ac:dyDescent="0.2">
      <c r="A3994" s="46" t="s">
        <v>129</v>
      </c>
      <c r="B3994" s="73">
        <v>22552</v>
      </c>
      <c r="C3994" s="134">
        <v>25</v>
      </c>
      <c r="D3994" s="36">
        <f>SUM(D3995:D4015)</f>
        <v>63</v>
      </c>
      <c r="E3994" s="88">
        <v>4</v>
      </c>
      <c r="F3994" s="91">
        <f>SUM(F3996:F4020)</f>
        <v>64</v>
      </c>
      <c r="G3994" s="24">
        <f>SUM(G3996:G4020)</f>
        <v>171</v>
      </c>
      <c r="H3994" s="94"/>
      <c r="I3994" s="99">
        <f>(C3994+F3994+1-F4001-F4005-F4008-F4016-F4019)*0.4</f>
        <v>34</v>
      </c>
      <c r="J3994" s="99">
        <f>(D3994+G3994+1-G4001-G4005-G4008-G4016-G4019)*0.4</f>
        <v>88</v>
      </c>
      <c r="K3994" s="115">
        <f>22*0.6</f>
        <v>13.2</v>
      </c>
    </row>
    <row r="3995" spans="1:11" x14ac:dyDescent="0.2">
      <c r="A3995" s="20" t="s">
        <v>130</v>
      </c>
      <c r="B3995" s="73">
        <v>3753</v>
      </c>
      <c r="C3995" s="134">
        <v>4</v>
      </c>
      <c r="D3995" s="32">
        <v>10</v>
      </c>
      <c r="E3995" s="84"/>
      <c r="F3995" s="93"/>
      <c r="H3995" s="94"/>
      <c r="I3995" s="91"/>
      <c r="J3995" s="84"/>
      <c r="K3995" s="111"/>
    </row>
    <row r="3996" spans="1:11" x14ac:dyDescent="0.2">
      <c r="A3996" s="13" t="s">
        <v>4059</v>
      </c>
      <c r="B3996" s="74">
        <v>3172</v>
      </c>
      <c r="C3996" s="133"/>
      <c r="D3996" s="37"/>
      <c r="E3996" s="87"/>
      <c r="F3996" s="93">
        <v>5</v>
      </c>
      <c r="G3996" s="8">
        <v>13</v>
      </c>
      <c r="H3996" s="94">
        <f t="shared" si="47"/>
        <v>2</v>
      </c>
      <c r="I3996" s="93"/>
      <c r="J3996" s="94"/>
      <c r="K3996" s="138"/>
    </row>
    <row r="3997" spans="1:11" x14ac:dyDescent="0.2">
      <c r="A3997" s="13" t="s">
        <v>4060</v>
      </c>
      <c r="B3997" s="74">
        <v>290</v>
      </c>
      <c r="C3997" s="133"/>
      <c r="D3997" s="37"/>
      <c r="E3997" s="87"/>
      <c r="F3997" s="93">
        <v>3</v>
      </c>
      <c r="G3997" s="8">
        <v>8</v>
      </c>
      <c r="H3997" s="94">
        <f t="shared" si="47"/>
        <v>2</v>
      </c>
      <c r="I3997" s="93"/>
      <c r="J3997" s="94"/>
      <c r="K3997" s="138"/>
    </row>
    <row r="3998" spans="1:11" x14ac:dyDescent="0.2">
      <c r="A3998" s="13" t="s">
        <v>4061</v>
      </c>
      <c r="B3998" s="74">
        <v>291</v>
      </c>
      <c r="C3998" s="133"/>
      <c r="D3998" s="37"/>
      <c r="E3998" s="87"/>
      <c r="F3998" s="93">
        <v>3</v>
      </c>
      <c r="G3998" s="8">
        <v>8</v>
      </c>
      <c r="H3998" s="94">
        <f t="shared" si="47"/>
        <v>2</v>
      </c>
      <c r="I3998" s="93"/>
      <c r="J3998" s="94"/>
      <c r="K3998" s="138"/>
    </row>
    <row r="3999" spans="1:11" x14ac:dyDescent="0.2">
      <c r="A3999" s="20" t="s">
        <v>794</v>
      </c>
      <c r="B3999" s="73">
        <v>10617</v>
      </c>
      <c r="C3999" s="134">
        <v>12</v>
      </c>
      <c r="D3999" s="32">
        <v>30</v>
      </c>
      <c r="E3999" s="84"/>
      <c r="F3999" s="93"/>
      <c r="H3999" s="94"/>
      <c r="I3999" s="91"/>
      <c r="J3999" s="84"/>
      <c r="K3999" s="111"/>
    </row>
    <row r="4000" spans="1:11" x14ac:dyDescent="0.2">
      <c r="A4000" s="13" t="s">
        <v>4062</v>
      </c>
      <c r="B4000" s="74">
        <v>3687</v>
      </c>
      <c r="C4000" s="133"/>
      <c r="D4000" s="37"/>
      <c r="E4000" s="87"/>
      <c r="F4000" s="93">
        <v>5</v>
      </c>
      <c r="G4000" s="8">
        <v>13</v>
      </c>
      <c r="H4000" s="94">
        <f t="shared" si="47"/>
        <v>2</v>
      </c>
      <c r="I4000" s="93"/>
      <c r="J4000" s="94"/>
      <c r="K4000" s="138"/>
    </row>
    <row r="4001" spans="1:11" x14ac:dyDescent="0.2">
      <c r="A4001" s="13" t="s">
        <v>3017</v>
      </c>
      <c r="B4001" s="74">
        <v>196</v>
      </c>
      <c r="C4001" s="133"/>
      <c r="D4001" s="37"/>
      <c r="E4001" s="87"/>
      <c r="F4001" s="93">
        <v>1</v>
      </c>
      <c r="G4001" s="8">
        <v>3</v>
      </c>
      <c r="H4001" s="94">
        <f t="shared" si="47"/>
        <v>1</v>
      </c>
      <c r="I4001" s="93"/>
      <c r="J4001" s="94"/>
      <c r="K4001" s="138"/>
    </row>
    <row r="4002" spans="1:11" x14ac:dyDescent="0.2">
      <c r="A4002" s="13" t="s">
        <v>4063</v>
      </c>
      <c r="B4002" s="74">
        <v>476</v>
      </c>
      <c r="C4002" s="133"/>
      <c r="D4002" s="37"/>
      <c r="E4002" s="87"/>
      <c r="F4002" s="93">
        <v>3</v>
      </c>
      <c r="G4002" s="8">
        <v>8</v>
      </c>
      <c r="H4002" s="94">
        <f t="shared" si="47"/>
        <v>2</v>
      </c>
      <c r="I4002" s="93"/>
      <c r="J4002" s="94"/>
      <c r="K4002" s="138"/>
    </row>
    <row r="4003" spans="1:11" x14ac:dyDescent="0.2">
      <c r="A4003" s="13" t="s">
        <v>4064</v>
      </c>
      <c r="B4003" s="74">
        <v>554</v>
      </c>
      <c r="C4003" s="133"/>
      <c r="D4003" s="37"/>
      <c r="E4003" s="87"/>
      <c r="F4003" s="93">
        <v>3</v>
      </c>
      <c r="G4003" s="8">
        <v>8</v>
      </c>
      <c r="H4003" s="94">
        <f t="shared" si="47"/>
        <v>2</v>
      </c>
      <c r="I4003" s="93"/>
      <c r="J4003" s="94"/>
      <c r="K4003" s="138"/>
    </row>
    <row r="4004" spans="1:11" x14ac:dyDescent="0.2">
      <c r="A4004" s="13" t="s">
        <v>4065</v>
      </c>
      <c r="B4004" s="74">
        <v>1448</v>
      </c>
      <c r="C4004" s="133"/>
      <c r="D4004" s="37"/>
      <c r="E4004" s="87"/>
      <c r="F4004" s="93">
        <v>3</v>
      </c>
      <c r="G4004" s="8">
        <v>8</v>
      </c>
      <c r="H4004" s="94">
        <f t="shared" si="47"/>
        <v>2</v>
      </c>
      <c r="I4004" s="93"/>
      <c r="J4004" s="94"/>
      <c r="K4004" s="138"/>
    </row>
    <row r="4005" spans="1:11" x14ac:dyDescent="0.2">
      <c r="A4005" s="13" t="s">
        <v>2127</v>
      </c>
      <c r="B4005" s="74">
        <v>192</v>
      </c>
      <c r="C4005" s="133"/>
      <c r="D4005" s="37"/>
      <c r="E4005" s="87"/>
      <c r="F4005" s="93">
        <v>1</v>
      </c>
      <c r="G4005" s="8">
        <v>3</v>
      </c>
      <c r="H4005" s="94">
        <f t="shared" si="47"/>
        <v>1</v>
      </c>
      <c r="I4005" s="93"/>
      <c r="J4005" s="94"/>
      <c r="K4005" s="138"/>
    </row>
    <row r="4006" spans="1:11" x14ac:dyDescent="0.2">
      <c r="A4006" s="13" t="s">
        <v>4066</v>
      </c>
      <c r="B4006" s="74">
        <v>3696</v>
      </c>
      <c r="C4006" s="133"/>
      <c r="D4006" s="37"/>
      <c r="E4006" s="87"/>
      <c r="F4006" s="93">
        <v>5</v>
      </c>
      <c r="G4006" s="8">
        <v>13</v>
      </c>
      <c r="H4006" s="94">
        <f t="shared" si="47"/>
        <v>2</v>
      </c>
      <c r="I4006" s="93"/>
      <c r="J4006" s="94"/>
      <c r="K4006" s="138"/>
    </row>
    <row r="4007" spans="1:11" x14ac:dyDescent="0.2">
      <c r="A4007" s="13" t="s">
        <v>1978</v>
      </c>
      <c r="B4007" s="74">
        <v>308</v>
      </c>
      <c r="C4007" s="133"/>
      <c r="D4007" s="37"/>
      <c r="E4007" s="87"/>
      <c r="F4007" s="93">
        <v>3</v>
      </c>
      <c r="G4007" s="8">
        <v>8</v>
      </c>
      <c r="H4007" s="94">
        <f t="shared" si="47"/>
        <v>2</v>
      </c>
      <c r="I4007" s="93"/>
      <c r="J4007" s="94"/>
      <c r="K4007" s="138"/>
    </row>
    <row r="4008" spans="1:11" x14ac:dyDescent="0.2">
      <c r="A4008" s="13" t="s">
        <v>4067</v>
      </c>
      <c r="B4008" s="74">
        <v>60</v>
      </c>
      <c r="C4008" s="133"/>
      <c r="D4008" s="37"/>
      <c r="E4008" s="87"/>
      <c r="F4008" s="93">
        <v>1</v>
      </c>
      <c r="G4008" s="8">
        <v>3</v>
      </c>
      <c r="H4008" s="94">
        <f t="shared" si="47"/>
        <v>1</v>
      </c>
      <c r="I4008" s="93"/>
      <c r="J4008" s="94"/>
      <c r="K4008" s="138"/>
    </row>
    <row r="4009" spans="1:11" ht="31.5" x14ac:dyDescent="0.2">
      <c r="A4009" s="20" t="s">
        <v>1329</v>
      </c>
      <c r="B4009" s="73">
        <v>3272</v>
      </c>
      <c r="C4009" s="134">
        <v>4</v>
      </c>
      <c r="D4009" s="32">
        <v>10</v>
      </c>
      <c r="E4009" s="84"/>
      <c r="F4009" s="93"/>
      <c r="H4009" s="94"/>
      <c r="I4009" s="91"/>
      <c r="J4009" s="84"/>
      <c r="K4009" s="111"/>
    </row>
    <row r="4010" spans="1:11" x14ac:dyDescent="0.2">
      <c r="A4010" s="13" t="s">
        <v>4068</v>
      </c>
      <c r="B4010" s="74">
        <v>818</v>
      </c>
      <c r="C4010" s="133"/>
      <c r="D4010" s="37"/>
      <c r="E4010" s="87"/>
      <c r="F4010" s="93">
        <v>3</v>
      </c>
      <c r="G4010" s="8">
        <v>8</v>
      </c>
      <c r="H4010" s="94">
        <f t="shared" si="47"/>
        <v>2</v>
      </c>
      <c r="I4010" s="93"/>
      <c r="J4010" s="94"/>
      <c r="K4010" s="138"/>
    </row>
    <row r="4011" spans="1:11" x14ac:dyDescent="0.2">
      <c r="A4011" s="13" t="s">
        <v>4069</v>
      </c>
      <c r="B4011" s="74">
        <v>1110</v>
      </c>
      <c r="C4011" s="133"/>
      <c r="D4011" s="37"/>
      <c r="E4011" s="87"/>
      <c r="F4011" s="93">
        <v>3</v>
      </c>
      <c r="G4011" s="8">
        <v>8</v>
      </c>
      <c r="H4011" s="94">
        <f t="shared" si="47"/>
        <v>2</v>
      </c>
      <c r="I4011" s="93"/>
      <c r="J4011" s="94"/>
      <c r="K4011" s="138"/>
    </row>
    <row r="4012" spans="1:11" x14ac:dyDescent="0.2">
      <c r="A4012" s="13" t="s">
        <v>4070</v>
      </c>
      <c r="B4012" s="74">
        <v>534</v>
      </c>
      <c r="C4012" s="133"/>
      <c r="D4012" s="37"/>
      <c r="E4012" s="87"/>
      <c r="F4012" s="93">
        <v>3</v>
      </c>
      <c r="G4012" s="8">
        <v>8</v>
      </c>
      <c r="H4012" s="94">
        <f t="shared" si="47"/>
        <v>2</v>
      </c>
      <c r="I4012" s="93"/>
      <c r="J4012" s="94"/>
      <c r="K4012" s="138"/>
    </row>
    <row r="4013" spans="1:11" x14ac:dyDescent="0.2">
      <c r="A4013" s="13" t="s">
        <v>4071</v>
      </c>
      <c r="B4013" s="74">
        <v>810</v>
      </c>
      <c r="C4013" s="133"/>
      <c r="D4013" s="37"/>
      <c r="E4013" s="87"/>
      <c r="F4013" s="93">
        <v>3</v>
      </c>
      <c r="G4013" s="8">
        <v>8</v>
      </c>
      <c r="H4013" s="94">
        <f t="shared" si="47"/>
        <v>2</v>
      </c>
      <c r="I4013" s="93"/>
      <c r="J4013" s="94"/>
      <c r="K4013" s="138"/>
    </row>
    <row r="4014" spans="1:11" x14ac:dyDescent="0.2">
      <c r="A4014" s="20" t="s">
        <v>796</v>
      </c>
      <c r="B4014" s="73">
        <v>4910</v>
      </c>
      <c r="C4014" s="134">
        <v>5</v>
      </c>
      <c r="D4014" s="32">
        <v>13</v>
      </c>
      <c r="E4014" s="84"/>
      <c r="F4014" s="93"/>
      <c r="H4014" s="94"/>
      <c r="I4014" s="91"/>
      <c r="J4014" s="84"/>
      <c r="K4014" s="111"/>
    </row>
    <row r="4015" spans="1:11" x14ac:dyDescent="0.2">
      <c r="A4015" s="13" t="s">
        <v>4072</v>
      </c>
      <c r="B4015" s="74">
        <v>2993</v>
      </c>
      <c r="C4015" s="133"/>
      <c r="D4015" s="37"/>
      <c r="E4015" s="87"/>
      <c r="F4015" s="93">
        <v>5</v>
      </c>
      <c r="G4015" s="8">
        <v>13</v>
      </c>
      <c r="H4015" s="94">
        <f t="shared" si="47"/>
        <v>2</v>
      </c>
      <c r="I4015" s="93"/>
      <c r="J4015" s="94"/>
      <c r="K4015" s="138"/>
    </row>
    <row r="4016" spans="1:11" x14ac:dyDescent="0.2">
      <c r="A4016" s="13" t="s">
        <v>4073</v>
      </c>
      <c r="B4016" s="74">
        <v>47</v>
      </c>
      <c r="C4016" s="133"/>
      <c r="D4016" s="37"/>
      <c r="E4016" s="87"/>
      <c r="F4016" s="93">
        <v>1</v>
      </c>
      <c r="G4016" s="8">
        <v>3</v>
      </c>
      <c r="H4016" s="94">
        <f t="shared" si="47"/>
        <v>1</v>
      </c>
      <c r="I4016" s="93"/>
      <c r="J4016" s="94"/>
      <c r="K4016" s="138"/>
    </row>
    <row r="4017" spans="1:11" x14ac:dyDescent="0.2">
      <c r="A4017" s="13" t="s">
        <v>3233</v>
      </c>
      <c r="B4017" s="74">
        <v>202</v>
      </c>
      <c r="C4017" s="133"/>
      <c r="D4017" s="37"/>
      <c r="E4017" s="87"/>
      <c r="F4017" s="93">
        <v>3</v>
      </c>
      <c r="G4017" s="8">
        <v>8</v>
      </c>
      <c r="H4017" s="94">
        <f t="shared" si="47"/>
        <v>2</v>
      </c>
      <c r="I4017" s="93"/>
      <c r="J4017" s="94"/>
      <c r="K4017" s="138"/>
    </row>
    <row r="4018" spans="1:11" x14ac:dyDescent="0.2">
      <c r="A4018" s="13" t="s">
        <v>4074</v>
      </c>
      <c r="B4018" s="74">
        <v>211</v>
      </c>
      <c r="C4018" s="133"/>
      <c r="D4018" s="37"/>
      <c r="E4018" s="87"/>
      <c r="F4018" s="93">
        <v>3</v>
      </c>
      <c r="G4018" s="8">
        <v>8</v>
      </c>
      <c r="H4018" s="94">
        <f t="shared" si="47"/>
        <v>2</v>
      </c>
      <c r="I4018" s="93"/>
      <c r="J4018" s="94"/>
      <c r="K4018" s="138"/>
    </row>
    <row r="4019" spans="1:11" x14ac:dyDescent="0.2">
      <c r="A4019" s="13" t="s">
        <v>4075</v>
      </c>
      <c r="B4019" s="74">
        <v>192</v>
      </c>
      <c r="C4019" s="133"/>
      <c r="D4019" s="37"/>
      <c r="E4019" s="87"/>
      <c r="F4019" s="93">
        <v>1</v>
      </c>
      <c r="G4019" s="8">
        <v>3</v>
      </c>
      <c r="H4019" s="94">
        <f t="shared" ref="H4019:H4081" si="48">IF(F4019=1,1,2)</f>
        <v>1</v>
      </c>
      <c r="I4019" s="93"/>
      <c r="J4019" s="94"/>
      <c r="K4019" s="138"/>
    </row>
    <row r="4020" spans="1:11" x14ac:dyDescent="0.2">
      <c r="A4020" s="13" t="s">
        <v>2578</v>
      </c>
      <c r="B4020" s="74">
        <v>1265</v>
      </c>
      <c r="C4020" s="133"/>
      <c r="D4020" s="37"/>
      <c r="E4020" s="87"/>
      <c r="F4020" s="93">
        <v>3</v>
      </c>
      <c r="G4020" s="8">
        <v>8</v>
      </c>
      <c r="H4020" s="94">
        <f t="shared" si="48"/>
        <v>2</v>
      </c>
      <c r="I4020" s="93"/>
      <c r="J4020" s="94"/>
      <c r="K4020" s="138"/>
    </row>
    <row r="4021" spans="1:11" ht="31.5" x14ac:dyDescent="0.2">
      <c r="A4021" s="46" t="s">
        <v>712</v>
      </c>
      <c r="B4021" s="73">
        <v>11200</v>
      </c>
      <c r="C4021" s="134">
        <v>25</v>
      </c>
      <c r="D4021" s="36">
        <f>SUM(D4022:D4041)</f>
        <v>63</v>
      </c>
      <c r="E4021" s="88">
        <v>4</v>
      </c>
      <c r="F4021" s="91">
        <f>SUM(F4023:F4056)</f>
        <v>66</v>
      </c>
      <c r="G4021" s="24">
        <f>SUM(G4023:G4056)</f>
        <v>181</v>
      </c>
      <c r="H4021" s="94"/>
      <c r="I4021" s="99">
        <f>(C4021+F4021+1-F4023-F4025-F4027-F4028-F4031-F4032-F4033-F4034-F4035-F4036-F4037-F4038-F4039-F4043-F4051)*0.4</f>
        <v>30.8</v>
      </c>
      <c r="J4021" s="99">
        <f>(D4021+G4021+1-G4023-G4025-G4027-G4028-G4031-G4032-G4033-G4034-G4035-G4036-G4037-G4038-G4039-G4043-G4051)*0.4</f>
        <v>80</v>
      </c>
      <c r="K4021" s="115">
        <f>32*0.6</f>
        <v>19.2</v>
      </c>
    </row>
    <row r="4022" spans="1:11" x14ac:dyDescent="0.2">
      <c r="A4022" s="20" t="s">
        <v>713</v>
      </c>
      <c r="B4022" s="73">
        <v>1189</v>
      </c>
      <c r="C4022" s="134">
        <v>3</v>
      </c>
      <c r="D4022" s="32">
        <v>8</v>
      </c>
      <c r="E4022" s="84"/>
      <c r="F4022" s="93"/>
      <c r="H4022" s="94"/>
      <c r="I4022" s="91"/>
      <c r="J4022" s="84"/>
      <c r="K4022" s="111"/>
    </row>
    <row r="4023" spans="1:11" x14ac:dyDescent="0.2">
      <c r="A4023" s="13" t="s">
        <v>4076</v>
      </c>
      <c r="B4023" s="74">
        <v>77</v>
      </c>
      <c r="C4023" s="133"/>
      <c r="D4023" s="37"/>
      <c r="E4023" s="87"/>
      <c r="F4023" s="93">
        <v>1</v>
      </c>
      <c r="G4023" s="8">
        <v>3</v>
      </c>
      <c r="H4023" s="94">
        <f t="shared" si="48"/>
        <v>1</v>
      </c>
      <c r="I4023" s="93"/>
      <c r="J4023" s="94"/>
      <c r="K4023" s="138"/>
    </row>
    <row r="4024" spans="1:11" x14ac:dyDescent="0.2">
      <c r="A4024" s="13" t="s">
        <v>2571</v>
      </c>
      <c r="B4024" s="74">
        <v>318</v>
      </c>
      <c r="C4024" s="133"/>
      <c r="D4024" s="37"/>
      <c r="E4024" s="87"/>
      <c r="F4024" s="93">
        <v>3</v>
      </c>
      <c r="G4024" s="8">
        <v>8</v>
      </c>
      <c r="H4024" s="94">
        <f t="shared" si="48"/>
        <v>2</v>
      </c>
      <c r="I4024" s="93"/>
      <c r="J4024" s="94"/>
      <c r="K4024" s="138"/>
    </row>
    <row r="4025" spans="1:11" x14ac:dyDescent="0.2">
      <c r="A4025" s="13" t="s">
        <v>4077</v>
      </c>
      <c r="B4025" s="74">
        <v>172</v>
      </c>
      <c r="C4025" s="133"/>
      <c r="D4025" s="37"/>
      <c r="E4025" s="87"/>
      <c r="F4025" s="93">
        <v>1</v>
      </c>
      <c r="G4025" s="8">
        <v>3</v>
      </c>
      <c r="H4025" s="94">
        <f t="shared" si="48"/>
        <v>1</v>
      </c>
      <c r="I4025" s="93"/>
      <c r="J4025" s="94"/>
      <c r="K4025" s="138"/>
    </row>
    <row r="4026" spans="1:11" x14ac:dyDescent="0.2">
      <c r="A4026" s="13" t="s">
        <v>1356</v>
      </c>
      <c r="B4026" s="74">
        <v>381</v>
      </c>
      <c r="C4026" s="133"/>
      <c r="D4026" s="37"/>
      <c r="E4026" s="87"/>
      <c r="F4026" s="93">
        <v>3</v>
      </c>
      <c r="G4026" s="8">
        <v>8</v>
      </c>
      <c r="H4026" s="94">
        <f t="shared" si="48"/>
        <v>2</v>
      </c>
      <c r="I4026" s="93"/>
      <c r="J4026" s="94"/>
      <c r="K4026" s="138"/>
    </row>
    <row r="4027" spans="1:11" x14ac:dyDescent="0.2">
      <c r="A4027" s="13" t="s">
        <v>3837</v>
      </c>
      <c r="B4027" s="74">
        <v>88</v>
      </c>
      <c r="C4027" s="133"/>
      <c r="D4027" s="37"/>
      <c r="E4027" s="87"/>
      <c r="F4027" s="93">
        <v>1</v>
      </c>
      <c r="G4027" s="8">
        <v>3</v>
      </c>
      <c r="H4027" s="94">
        <f t="shared" si="48"/>
        <v>1</v>
      </c>
      <c r="I4027" s="93"/>
      <c r="J4027" s="94"/>
      <c r="K4027" s="138"/>
    </row>
    <row r="4028" spans="1:11" x14ac:dyDescent="0.2">
      <c r="A4028" s="13" t="s">
        <v>4078</v>
      </c>
      <c r="B4028" s="74">
        <v>153</v>
      </c>
      <c r="C4028" s="133"/>
      <c r="D4028" s="37"/>
      <c r="E4028" s="87"/>
      <c r="F4028" s="93">
        <v>1</v>
      </c>
      <c r="G4028" s="8">
        <v>3</v>
      </c>
      <c r="H4028" s="94">
        <f t="shared" si="48"/>
        <v>1</v>
      </c>
      <c r="I4028" s="93"/>
      <c r="J4028" s="94"/>
      <c r="K4028" s="138"/>
    </row>
    <row r="4029" spans="1:11" x14ac:dyDescent="0.2">
      <c r="A4029" s="20" t="s">
        <v>1177</v>
      </c>
      <c r="B4029" s="73">
        <v>1158</v>
      </c>
      <c r="C4029" s="134">
        <v>2</v>
      </c>
      <c r="D4029" s="32">
        <v>5</v>
      </c>
      <c r="E4029" s="84"/>
      <c r="F4029" s="93"/>
      <c r="H4029" s="94"/>
      <c r="I4029" s="91"/>
      <c r="J4029" s="84"/>
      <c r="K4029" s="111"/>
    </row>
    <row r="4030" spans="1:11" x14ac:dyDescent="0.2">
      <c r="A4030" s="13" t="s">
        <v>4079</v>
      </c>
      <c r="B4030" s="74">
        <v>353</v>
      </c>
      <c r="C4030" s="133"/>
      <c r="D4030" s="37"/>
      <c r="E4030" s="87"/>
      <c r="F4030" s="93">
        <v>3</v>
      </c>
      <c r="G4030" s="8">
        <v>8</v>
      </c>
      <c r="H4030" s="94">
        <f t="shared" si="48"/>
        <v>2</v>
      </c>
      <c r="I4030" s="93"/>
      <c r="J4030" s="94"/>
      <c r="K4030" s="138"/>
    </row>
    <row r="4031" spans="1:11" x14ac:dyDescent="0.2">
      <c r="A4031" s="13" t="s">
        <v>3178</v>
      </c>
      <c r="B4031" s="74">
        <v>162</v>
      </c>
      <c r="C4031" s="133"/>
      <c r="D4031" s="37"/>
      <c r="E4031" s="87"/>
      <c r="F4031" s="93">
        <v>1</v>
      </c>
      <c r="G4031" s="8">
        <v>3</v>
      </c>
      <c r="H4031" s="94">
        <f t="shared" si="48"/>
        <v>1</v>
      </c>
      <c r="I4031" s="93"/>
      <c r="J4031" s="94"/>
      <c r="K4031" s="138"/>
    </row>
    <row r="4032" spans="1:11" x14ac:dyDescent="0.2">
      <c r="A4032" s="13" t="s">
        <v>4080</v>
      </c>
      <c r="B4032" s="74">
        <v>105</v>
      </c>
      <c r="C4032" s="133"/>
      <c r="D4032" s="37"/>
      <c r="E4032" s="87"/>
      <c r="F4032" s="93">
        <v>1</v>
      </c>
      <c r="G4032" s="8">
        <v>3</v>
      </c>
      <c r="H4032" s="94">
        <f t="shared" si="48"/>
        <v>1</v>
      </c>
      <c r="I4032" s="93"/>
      <c r="J4032" s="94"/>
      <c r="K4032" s="138"/>
    </row>
    <row r="4033" spans="1:11" x14ac:dyDescent="0.2">
      <c r="A4033" s="13" t="s">
        <v>4081</v>
      </c>
      <c r="B4033" s="74">
        <v>50</v>
      </c>
      <c r="C4033" s="133"/>
      <c r="D4033" s="37"/>
      <c r="E4033" s="87"/>
      <c r="F4033" s="93">
        <v>1</v>
      </c>
      <c r="G4033" s="8">
        <v>3</v>
      </c>
      <c r="H4033" s="94">
        <f t="shared" si="48"/>
        <v>1</v>
      </c>
      <c r="I4033" s="93"/>
      <c r="J4033" s="94"/>
      <c r="K4033" s="138"/>
    </row>
    <row r="4034" spans="1:11" x14ac:dyDescent="0.2">
      <c r="A4034" s="13" t="s">
        <v>4082</v>
      </c>
      <c r="B4034" s="74">
        <v>35</v>
      </c>
      <c r="C4034" s="133"/>
      <c r="D4034" s="37"/>
      <c r="E4034" s="87"/>
      <c r="F4034" s="93">
        <v>1</v>
      </c>
      <c r="G4034" s="8">
        <v>3</v>
      </c>
      <c r="H4034" s="94">
        <f t="shared" si="48"/>
        <v>1</v>
      </c>
      <c r="I4034" s="93"/>
      <c r="J4034" s="94"/>
      <c r="K4034" s="138"/>
    </row>
    <row r="4035" spans="1:11" x14ac:dyDescent="0.2">
      <c r="A4035" s="13" t="s">
        <v>4083</v>
      </c>
      <c r="B4035" s="74">
        <v>134</v>
      </c>
      <c r="C4035" s="133"/>
      <c r="D4035" s="37"/>
      <c r="E4035" s="87"/>
      <c r="F4035" s="93">
        <v>1</v>
      </c>
      <c r="G4035" s="8">
        <v>3</v>
      </c>
      <c r="H4035" s="94">
        <f t="shared" si="48"/>
        <v>1</v>
      </c>
      <c r="I4035" s="93"/>
      <c r="J4035" s="94"/>
      <c r="K4035" s="138"/>
    </row>
    <row r="4036" spans="1:11" x14ac:dyDescent="0.2">
      <c r="A4036" s="13" t="s">
        <v>4084</v>
      </c>
      <c r="B4036" s="74">
        <v>56</v>
      </c>
      <c r="C4036" s="133"/>
      <c r="D4036" s="37"/>
      <c r="E4036" s="87"/>
      <c r="F4036" s="93">
        <v>1</v>
      </c>
      <c r="G4036" s="8">
        <v>3</v>
      </c>
      <c r="H4036" s="94">
        <f t="shared" si="48"/>
        <v>1</v>
      </c>
      <c r="I4036" s="93"/>
      <c r="J4036" s="94"/>
      <c r="K4036" s="138"/>
    </row>
    <row r="4037" spans="1:11" x14ac:dyDescent="0.2">
      <c r="A4037" s="13" t="s">
        <v>4085</v>
      </c>
      <c r="B4037" s="74">
        <v>57</v>
      </c>
      <c r="C4037" s="133"/>
      <c r="D4037" s="37"/>
      <c r="E4037" s="87"/>
      <c r="F4037" s="93">
        <v>1</v>
      </c>
      <c r="G4037" s="8">
        <v>3</v>
      </c>
      <c r="H4037" s="94">
        <f t="shared" si="48"/>
        <v>1</v>
      </c>
      <c r="I4037" s="93"/>
      <c r="J4037" s="94"/>
      <c r="K4037" s="138"/>
    </row>
    <row r="4038" spans="1:11" x14ac:dyDescent="0.2">
      <c r="A4038" s="13" t="s">
        <v>4086</v>
      </c>
      <c r="B4038" s="74">
        <v>110</v>
      </c>
      <c r="C4038" s="133"/>
      <c r="D4038" s="37"/>
      <c r="E4038" s="87"/>
      <c r="F4038" s="93">
        <v>1</v>
      </c>
      <c r="G4038" s="8">
        <v>3</v>
      </c>
      <c r="H4038" s="94">
        <f t="shared" si="48"/>
        <v>1</v>
      </c>
      <c r="I4038" s="93"/>
      <c r="J4038" s="94"/>
      <c r="K4038" s="138"/>
    </row>
    <row r="4039" spans="1:11" x14ac:dyDescent="0.2">
      <c r="A4039" s="13" t="s">
        <v>1942</v>
      </c>
      <c r="B4039" s="74">
        <v>96</v>
      </c>
      <c r="C4039" s="133"/>
      <c r="D4039" s="37"/>
      <c r="E4039" s="87"/>
      <c r="F4039" s="93">
        <v>1</v>
      </c>
      <c r="G4039" s="8">
        <v>3</v>
      </c>
      <c r="H4039" s="94">
        <f t="shared" si="48"/>
        <v>1</v>
      </c>
      <c r="I4039" s="93"/>
      <c r="J4039" s="94"/>
      <c r="K4039" s="138"/>
    </row>
    <row r="4040" spans="1:11" x14ac:dyDescent="0.2">
      <c r="A4040" s="20" t="s">
        <v>1154</v>
      </c>
      <c r="B4040" s="73">
        <v>8853</v>
      </c>
      <c r="C4040" s="134">
        <v>20</v>
      </c>
      <c r="D4040" s="32">
        <v>50</v>
      </c>
      <c r="E4040" s="84"/>
      <c r="F4040" s="93"/>
      <c r="H4040" s="94"/>
      <c r="I4040" s="91"/>
      <c r="J4040" s="84"/>
      <c r="K4040" s="111"/>
    </row>
    <row r="4041" spans="1:11" x14ac:dyDescent="0.2">
      <c r="A4041" s="13" t="s">
        <v>4087</v>
      </c>
      <c r="B4041" s="74">
        <v>1911</v>
      </c>
      <c r="C4041" s="133"/>
      <c r="D4041" s="37"/>
      <c r="E4041" s="87"/>
      <c r="F4041" s="93">
        <v>3</v>
      </c>
      <c r="G4041" s="8">
        <v>8</v>
      </c>
      <c r="H4041" s="94">
        <f t="shared" si="48"/>
        <v>2</v>
      </c>
      <c r="I4041" s="93"/>
      <c r="J4041" s="94"/>
      <c r="K4041" s="138"/>
    </row>
    <row r="4042" spans="1:11" x14ac:dyDescent="0.2">
      <c r="A4042" s="13" t="s">
        <v>4088</v>
      </c>
      <c r="B4042" s="74">
        <v>663</v>
      </c>
      <c r="C4042" s="133"/>
      <c r="D4042" s="37"/>
      <c r="E4042" s="87"/>
      <c r="F4042" s="93">
        <v>3</v>
      </c>
      <c r="G4042" s="8">
        <v>8</v>
      </c>
      <c r="H4042" s="94">
        <f t="shared" si="48"/>
        <v>2</v>
      </c>
      <c r="I4042" s="93"/>
      <c r="J4042" s="94"/>
      <c r="K4042" s="138"/>
    </row>
    <row r="4043" spans="1:11" x14ac:dyDescent="0.2">
      <c r="A4043" s="13" t="s">
        <v>4089</v>
      </c>
      <c r="B4043" s="74">
        <v>177</v>
      </c>
      <c r="C4043" s="133"/>
      <c r="D4043" s="37"/>
      <c r="E4043" s="87"/>
      <c r="F4043" s="93">
        <v>1</v>
      </c>
      <c r="G4043" s="8">
        <v>3</v>
      </c>
      <c r="H4043" s="94">
        <f t="shared" si="48"/>
        <v>1</v>
      </c>
      <c r="I4043" s="93"/>
      <c r="J4043" s="94"/>
      <c r="K4043" s="138"/>
    </row>
    <row r="4044" spans="1:11" x14ac:dyDescent="0.2">
      <c r="A4044" s="13" t="s">
        <v>4090</v>
      </c>
      <c r="B4044" s="74">
        <v>277</v>
      </c>
      <c r="C4044" s="133"/>
      <c r="D4044" s="37"/>
      <c r="E4044" s="87"/>
      <c r="F4044" s="93">
        <v>3</v>
      </c>
      <c r="G4044" s="8">
        <v>8</v>
      </c>
      <c r="H4044" s="94">
        <f t="shared" si="48"/>
        <v>2</v>
      </c>
      <c r="I4044" s="93"/>
      <c r="J4044" s="94"/>
      <c r="K4044" s="138"/>
    </row>
    <row r="4045" spans="1:11" x14ac:dyDescent="0.2">
      <c r="A4045" s="13" t="s">
        <v>4091</v>
      </c>
      <c r="B4045" s="74">
        <v>317</v>
      </c>
      <c r="C4045" s="133"/>
      <c r="D4045" s="37"/>
      <c r="E4045" s="87"/>
      <c r="F4045" s="93">
        <v>3</v>
      </c>
      <c r="G4045" s="8">
        <v>8</v>
      </c>
      <c r="H4045" s="94">
        <f t="shared" si="48"/>
        <v>2</v>
      </c>
      <c r="I4045" s="93"/>
      <c r="J4045" s="94"/>
      <c r="K4045" s="138"/>
    </row>
    <row r="4046" spans="1:11" x14ac:dyDescent="0.2">
      <c r="A4046" s="13" t="s">
        <v>4092</v>
      </c>
      <c r="B4046" s="74">
        <v>951</v>
      </c>
      <c r="C4046" s="133"/>
      <c r="D4046" s="37"/>
      <c r="E4046" s="87"/>
      <c r="F4046" s="93">
        <v>3</v>
      </c>
      <c r="G4046" s="8">
        <v>8</v>
      </c>
      <c r="H4046" s="94">
        <f t="shared" si="48"/>
        <v>2</v>
      </c>
      <c r="I4046" s="93"/>
      <c r="J4046" s="94"/>
      <c r="K4046" s="138"/>
    </row>
    <row r="4047" spans="1:11" x14ac:dyDescent="0.2">
      <c r="A4047" s="13" t="s">
        <v>3394</v>
      </c>
      <c r="B4047" s="74">
        <v>348</v>
      </c>
      <c r="C4047" s="133"/>
      <c r="D4047" s="37"/>
      <c r="E4047" s="87"/>
      <c r="F4047" s="93">
        <v>3</v>
      </c>
      <c r="G4047" s="8">
        <v>8</v>
      </c>
      <c r="H4047" s="94">
        <f t="shared" si="48"/>
        <v>2</v>
      </c>
      <c r="I4047" s="93"/>
      <c r="J4047" s="94"/>
      <c r="K4047" s="138"/>
    </row>
    <row r="4048" spans="1:11" x14ac:dyDescent="0.2">
      <c r="A4048" s="13" t="s">
        <v>4093</v>
      </c>
      <c r="B4048" s="74">
        <v>329</v>
      </c>
      <c r="C4048" s="133"/>
      <c r="D4048" s="37"/>
      <c r="E4048" s="87"/>
      <c r="F4048" s="93">
        <v>3</v>
      </c>
      <c r="G4048" s="8">
        <v>8</v>
      </c>
      <c r="H4048" s="94">
        <f t="shared" si="48"/>
        <v>2</v>
      </c>
      <c r="I4048" s="93"/>
      <c r="J4048" s="94"/>
      <c r="K4048" s="138"/>
    </row>
    <row r="4049" spans="1:11" x14ac:dyDescent="0.2">
      <c r="A4049" s="13" t="s">
        <v>4094</v>
      </c>
      <c r="B4049" s="74">
        <v>1584</v>
      </c>
      <c r="C4049" s="133"/>
      <c r="D4049" s="37"/>
      <c r="E4049" s="87"/>
      <c r="F4049" s="93">
        <v>3</v>
      </c>
      <c r="G4049" s="8">
        <v>8</v>
      </c>
      <c r="H4049" s="94">
        <f t="shared" si="48"/>
        <v>2</v>
      </c>
      <c r="I4049" s="93"/>
      <c r="J4049" s="94"/>
      <c r="K4049" s="138"/>
    </row>
    <row r="4050" spans="1:11" x14ac:dyDescent="0.2">
      <c r="A4050" s="13" t="s">
        <v>4095</v>
      </c>
      <c r="B4050" s="74">
        <v>326</v>
      </c>
      <c r="C4050" s="133"/>
      <c r="D4050" s="37"/>
      <c r="E4050" s="87"/>
      <c r="F4050" s="93">
        <v>3</v>
      </c>
      <c r="G4050" s="8">
        <v>8</v>
      </c>
      <c r="H4050" s="94">
        <f t="shared" si="48"/>
        <v>2</v>
      </c>
      <c r="I4050" s="93"/>
      <c r="J4050" s="94"/>
      <c r="K4050" s="138"/>
    </row>
    <row r="4051" spans="1:11" x14ac:dyDescent="0.2">
      <c r="A4051" s="13" t="s">
        <v>4096</v>
      </c>
      <c r="B4051" s="74">
        <v>169</v>
      </c>
      <c r="C4051" s="133"/>
      <c r="D4051" s="37"/>
      <c r="E4051" s="87"/>
      <c r="F4051" s="93">
        <v>1</v>
      </c>
      <c r="G4051" s="8">
        <v>3</v>
      </c>
      <c r="H4051" s="94">
        <f t="shared" si="48"/>
        <v>1</v>
      </c>
      <c r="I4051" s="93"/>
      <c r="J4051" s="94"/>
      <c r="K4051" s="138"/>
    </row>
    <row r="4052" spans="1:11" x14ac:dyDescent="0.2">
      <c r="A4052" s="13" t="s">
        <v>4097</v>
      </c>
      <c r="B4052" s="74">
        <v>359</v>
      </c>
      <c r="C4052" s="133"/>
      <c r="D4052" s="37"/>
      <c r="E4052" s="87"/>
      <c r="F4052" s="93">
        <v>3</v>
      </c>
      <c r="G4052" s="8">
        <v>8</v>
      </c>
      <c r="H4052" s="94">
        <f t="shared" si="48"/>
        <v>2</v>
      </c>
      <c r="I4052" s="93"/>
      <c r="J4052" s="94"/>
      <c r="K4052" s="138"/>
    </row>
    <row r="4053" spans="1:11" x14ac:dyDescent="0.2">
      <c r="A4053" s="13" t="s">
        <v>4098</v>
      </c>
      <c r="B4053" s="74">
        <v>370</v>
      </c>
      <c r="C4053" s="133"/>
      <c r="D4053" s="37"/>
      <c r="E4053" s="87"/>
      <c r="F4053" s="93">
        <v>3</v>
      </c>
      <c r="G4053" s="8">
        <v>8</v>
      </c>
      <c r="H4053" s="94">
        <f t="shared" si="48"/>
        <v>2</v>
      </c>
      <c r="I4053" s="93"/>
      <c r="J4053" s="94"/>
      <c r="K4053" s="138"/>
    </row>
    <row r="4054" spans="1:11" x14ac:dyDescent="0.2">
      <c r="A4054" s="13" t="s">
        <v>4099</v>
      </c>
      <c r="B4054" s="74">
        <v>458</v>
      </c>
      <c r="C4054" s="133"/>
      <c r="D4054" s="37"/>
      <c r="E4054" s="87"/>
      <c r="F4054" s="93">
        <v>3</v>
      </c>
      <c r="G4054" s="8">
        <v>8</v>
      </c>
      <c r="H4054" s="94">
        <f t="shared" si="48"/>
        <v>2</v>
      </c>
      <c r="I4054" s="93"/>
      <c r="J4054" s="94"/>
      <c r="K4054" s="138"/>
    </row>
    <row r="4055" spans="1:11" x14ac:dyDescent="0.2">
      <c r="A4055" s="13" t="s">
        <v>4100</v>
      </c>
      <c r="B4055" s="74">
        <v>313</v>
      </c>
      <c r="C4055" s="133"/>
      <c r="D4055" s="37"/>
      <c r="E4055" s="87"/>
      <c r="F4055" s="93">
        <v>3</v>
      </c>
      <c r="G4055" s="8">
        <v>8</v>
      </c>
      <c r="H4055" s="94">
        <f t="shared" si="48"/>
        <v>2</v>
      </c>
      <c r="I4055" s="93"/>
      <c r="J4055" s="94"/>
      <c r="K4055" s="138"/>
    </row>
    <row r="4056" spans="1:11" x14ac:dyDescent="0.2">
      <c r="A4056" s="13" t="s">
        <v>4101</v>
      </c>
      <c r="B4056" s="74">
        <v>301</v>
      </c>
      <c r="C4056" s="133"/>
      <c r="D4056" s="37"/>
      <c r="E4056" s="87"/>
      <c r="F4056" s="93">
        <v>3</v>
      </c>
      <c r="G4056" s="8">
        <v>8</v>
      </c>
      <c r="H4056" s="94">
        <f t="shared" si="48"/>
        <v>2</v>
      </c>
      <c r="I4056" s="93"/>
      <c r="J4056" s="94"/>
      <c r="K4056" s="138"/>
    </row>
    <row r="4057" spans="1:11" ht="31.5" x14ac:dyDescent="0.2">
      <c r="A4057" s="46" t="s">
        <v>1027</v>
      </c>
      <c r="B4057" s="73">
        <v>11153</v>
      </c>
      <c r="C4057" s="134">
        <v>25</v>
      </c>
      <c r="D4057" s="36">
        <f>SUM(D4058:D4093)</f>
        <v>64</v>
      </c>
      <c r="E4057" s="88">
        <v>4</v>
      </c>
      <c r="F4057" s="91">
        <f>SUM(F4059:F4102)</f>
        <v>77</v>
      </c>
      <c r="G4057" s="24">
        <f>SUM(G4059:G4102)</f>
        <v>213</v>
      </c>
      <c r="H4057" s="94"/>
      <c r="I4057" s="99">
        <f>(C4057+F4059+F4060+F4062+F4063+F4074+F4076+F4078+F4079+F4080+F4081+F4084+F4088+F4089+F4091+F4096+F4097+F4099+F4101+1)*0.4</f>
        <v>32</v>
      </c>
      <c r="J4057" s="99">
        <f>(D4057+G4059+G4060+G4062+G4063+G4074+G4076+G4078+G4079+G4080+G4081+G4084+G4088+G4089+G4091+G4096+G4097+G4099+G4101+1)*0.4</f>
        <v>83.600000000000009</v>
      </c>
      <c r="K4057" s="115">
        <f>41*0.6</f>
        <v>24.599999999999998</v>
      </c>
    </row>
    <row r="4058" spans="1:11" x14ac:dyDescent="0.2">
      <c r="A4058" s="20" t="s">
        <v>1028</v>
      </c>
      <c r="B4058" s="73">
        <v>6859</v>
      </c>
      <c r="C4058" s="134">
        <v>15</v>
      </c>
      <c r="D4058" s="32">
        <v>38</v>
      </c>
      <c r="E4058" s="84"/>
      <c r="F4058" s="93"/>
      <c r="H4058" s="94"/>
      <c r="I4058" s="91"/>
      <c r="J4058" s="84"/>
      <c r="K4058" s="111"/>
    </row>
    <row r="4059" spans="1:11" x14ac:dyDescent="0.2">
      <c r="A4059" s="13" t="s">
        <v>4102</v>
      </c>
      <c r="B4059" s="74">
        <v>882</v>
      </c>
      <c r="C4059" s="133"/>
      <c r="D4059" s="37"/>
      <c r="E4059" s="87"/>
      <c r="F4059" s="93">
        <v>3</v>
      </c>
      <c r="G4059" s="8">
        <v>8</v>
      </c>
      <c r="H4059" s="94">
        <f t="shared" si="48"/>
        <v>2</v>
      </c>
      <c r="I4059" s="93"/>
      <c r="J4059" s="94"/>
      <c r="K4059" s="138"/>
    </row>
    <row r="4060" spans="1:11" x14ac:dyDescent="0.2">
      <c r="A4060" s="13" t="s">
        <v>4103</v>
      </c>
      <c r="B4060" s="74">
        <v>331</v>
      </c>
      <c r="C4060" s="133"/>
      <c r="D4060" s="37"/>
      <c r="E4060" s="87"/>
      <c r="F4060" s="93">
        <v>3</v>
      </c>
      <c r="G4060" s="8">
        <v>8</v>
      </c>
      <c r="H4060" s="94">
        <f t="shared" si="48"/>
        <v>2</v>
      </c>
      <c r="I4060" s="93"/>
      <c r="J4060" s="94"/>
      <c r="K4060" s="138"/>
    </row>
    <row r="4061" spans="1:11" x14ac:dyDescent="0.2">
      <c r="A4061" s="13" t="s">
        <v>4104</v>
      </c>
      <c r="B4061" s="74">
        <v>148</v>
      </c>
      <c r="C4061" s="133"/>
      <c r="D4061" s="37"/>
      <c r="E4061" s="87"/>
      <c r="F4061" s="93">
        <v>1</v>
      </c>
      <c r="G4061" s="8">
        <v>3</v>
      </c>
      <c r="H4061" s="94">
        <f t="shared" si="48"/>
        <v>1</v>
      </c>
      <c r="I4061" s="93"/>
      <c r="J4061" s="94"/>
      <c r="K4061" s="138"/>
    </row>
    <row r="4062" spans="1:11" x14ac:dyDescent="0.2">
      <c r="A4062" s="13" t="s">
        <v>4105</v>
      </c>
      <c r="B4062" s="74">
        <v>320</v>
      </c>
      <c r="C4062" s="133"/>
      <c r="D4062" s="37"/>
      <c r="E4062" s="87"/>
      <c r="F4062" s="93">
        <v>3</v>
      </c>
      <c r="G4062" s="8">
        <v>8</v>
      </c>
      <c r="H4062" s="94">
        <f t="shared" si="48"/>
        <v>2</v>
      </c>
      <c r="I4062" s="93"/>
      <c r="J4062" s="94"/>
      <c r="K4062" s="138"/>
    </row>
    <row r="4063" spans="1:11" x14ac:dyDescent="0.2">
      <c r="A4063" s="13" t="s">
        <v>2400</v>
      </c>
      <c r="B4063" s="74">
        <v>276</v>
      </c>
      <c r="C4063" s="133"/>
      <c r="D4063" s="37"/>
      <c r="E4063" s="87"/>
      <c r="F4063" s="93">
        <v>3</v>
      </c>
      <c r="G4063" s="8">
        <v>8</v>
      </c>
      <c r="H4063" s="94">
        <f t="shared" si="48"/>
        <v>2</v>
      </c>
      <c r="I4063" s="93"/>
      <c r="J4063" s="94"/>
      <c r="K4063" s="138"/>
    </row>
    <row r="4064" spans="1:11" x14ac:dyDescent="0.2">
      <c r="A4064" s="13" t="s">
        <v>4106</v>
      </c>
      <c r="B4064" s="74">
        <v>165</v>
      </c>
      <c r="C4064" s="133"/>
      <c r="D4064" s="37"/>
      <c r="E4064" s="87"/>
      <c r="F4064" s="93">
        <v>1</v>
      </c>
      <c r="G4064" s="8">
        <v>3</v>
      </c>
      <c r="H4064" s="94">
        <f t="shared" si="48"/>
        <v>1</v>
      </c>
      <c r="I4064" s="93"/>
      <c r="J4064" s="94"/>
      <c r="K4064" s="138"/>
    </row>
    <row r="4065" spans="1:11" x14ac:dyDescent="0.2">
      <c r="A4065" s="13" t="s">
        <v>4107</v>
      </c>
      <c r="B4065" s="74">
        <v>147</v>
      </c>
      <c r="C4065" s="133"/>
      <c r="D4065" s="37"/>
      <c r="E4065" s="87"/>
      <c r="F4065" s="93">
        <v>1</v>
      </c>
      <c r="G4065" s="8">
        <v>3</v>
      </c>
      <c r="H4065" s="94">
        <f t="shared" si="48"/>
        <v>1</v>
      </c>
      <c r="I4065" s="93"/>
      <c r="J4065" s="94"/>
      <c r="K4065" s="138"/>
    </row>
    <row r="4066" spans="1:11" x14ac:dyDescent="0.2">
      <c r="A4066" s="13" t="s">
        <v>4108</v>
      </c>
      <c r="B4066" s="74">
        <v>125</v>
      </c>
      <c r="C4066" s="133"/>
      <c r="D4066" s="37"/>
      <c r="E4066" s="87"/>
      <c r="F4066" s="93">
        <v>1</v>
      </c>
      <c r="G4066" s="8">
        <v>3</v>
      </c>
      <c r="H4066" s="94">
        <f t="shared" si="48"/>
        <v>1</v>
      </c>
      <c r="I4066" s="93"/>
      <c r="J4066" s="94"/>
      <c r="K4066" s="138"/>
    </row>
    <row r="4067" spans="1:11" x14ac:dyDescent="0.2">
      <c r="A4067" s="13" t="s">
        <v>3395</v>
      </c>
      <c r="B4067" s="74">
        <v>180</v>
      </c>
      <c r="C4067" s="133"/>
      <c r="D4067" s="37"/>
      <c r="E4067" s="87"/>
      <c r="F4067" s="93">
        <v>1</v>
      </c>
      <c r="G4067" s="8">
        <v>3</v>
      </c>
      <c r="H4067" s="94">
        <f t="shared" si="48"/>
        <v>1</v>
      </c>
      <c r="I4067" s="93"/>
      <c r="J4067" s="94"/>
      <c r="K4067" s="138"/>
    </row>
    <row r="4068" spans="1:11" x14ac:dyDescent="0.2">
      <c r="A4068" s="13" t="s">
        <v>4109</v>
      </c>
      <c r="B4068" s="74">
        <v>144</v>
      </c>
      <c r="C4068" s="133"/>
      <c r="D4068" s="37"/>
      <c r="E4068" s="87"/>
      <c r="F4068" s="93">
        <v>1</v>
      </c>
      <c r="G4068" s="8">
        <v>3</v>
      </c>
      <c r="H4068" s="94">
        <f t="shared" si="48"/>
        <v>1</v>
      </c>
      <c r="I4068" s="93"/>
      <c r="J4068" s="94"/>
      <c r="K4068" s="138"/>
    </row>
    <row r="4069" spans="1:11" x14ac:dyDescent="0.2">
      <c r="A4069" s="13" t="s">
        <v>4110</v>
      </c>
      <c r="B4069" s="74">
        <v>133</v>
      </c>
      <c r="C4069" s="133"/>
      <c r="D4069" s="37"/>
      <c r="E4069" s="87"/>
      <c r="F4069" s="93">
        <v>1</v>
      </c>
      <c r="G4069" s="8">
        <v>3</v>
      </c>
      <c r="H4069" s="94">
        <f t="shared" si="48"/>
        <v>1</v>
      </c>
      <c r="I4069" s="93"/>
      <c r="J4069" s="94"/>
      <c r="K4069" s="138"/>
    </row>
    <row r="4070" spans="1:11" x14ac:dyDescent="0.2">
      <c r="A4070" s="13" t="s">
        <v>4111</v>
      </c>
      <c r="B4070" s="74">
        <v>108</v>
      </c>
      <c r="C4070" s="133"/>
      <c r="D4070" s="37"/>
      <c r="E4070" s="87"/>
      <c r="F4070" s="93">
        <v>1</v>
      </c>
      <c r="G4070" s="8">
        <v>3</v>
      </c>
      <c r="H4070" s="94">
        <f t="shared" si="48"/>
        <v>1</v>
      </c>
      <c r="I4070" s="93"/>
      <c r="J4070" s="94"/>
      <c r="K4070" s="138"/>
    </row>
    <row r="4071" spans="1:11" x14ac:dyDescent="0.2">
      <c r="A4071" s="13" t="s">
        <v>3919</v>
      </c>
      <c r="B4071" s="74">
        <v>86</v>
      </c>
      <c r="C4071" s="133"/>
      <c r="D4071" s="37"/>
      <c r="E4071" s="87"/>
      <c r="F4071" s="93">
        <v>1</v>
      </c>
      <c r="G4071" s="8">
        <v>3</v>
      </c>
      <c r="H4071" s="94">
        <f t="shared" si="48"/>
        <v>1</v>
      </c>
      <c r="I4071" s="93"/>
      <c r="J4071" s="94"/>
      <c r="K4071" s="138"/>
    </row>
    <row r="4072" spans="1:11" x14ac:dyDescent="0.2">
      <c r="A4072" s="13" t="s">
        <v>3627</v>
      </c>
      <c r="B4072" s="74">
        <v>86</v>
      </c>
      <c r="C4072" s="133"/>
      <c r="D4072" s="37"/>
      <c r="E4072" s="87"/>
      <c r="F4072" s="93">
        <v>1</v>
      </c>
      <c r="G4072" s="8">
        <v>3</v>
      </c>
      <c r="H4072" s="94">
        <f t="shared" si="48"/>
        <v>1</v>
      </c>
      <c r="I4072" s="93"/>
      <c r="J4072" s="94"/>
      <c r="K4072" s="138"/>
    </row>
    <row r="4073" spans="1:11" x14ac:dyDescent="0.2">
      <c r="A4073" s="13" t="s">
        <v>4112</v>
      </c>
      <c r="B4073" s="74">
        <v>135</v>
      </c>
      <c r="C4073" s="133"/>
      <c r="D4073" s="37"/>
      <c r="E4073" s="87"/>
      <c r="F4073" s="93">
        <v>1</v>
      </c>
      <c r="G4073" s="8">
        <v>3</v>
      </c>
      <c r="H4073" s="94">
        <f t="shared" si="48"/>
        <v>1</v>
      </c>
      <c r="I4073" s="93"/>
      <c r="J4073" s="94"/>
      <c r="K4073" s="138"/>
    </row>
    <row r="4074" spans="1:11" x14ac:dyDescent="0.2">
      <c r="A4074" s="13" t="s">
        <v>4113</v>
      </c>
      <c r="B4074" s="74">
        <v>944</v>
      </c>
      <c r="C4074" s="133"/>
      <c r="D4074" s="37"/>
      <c r="E4074" s="87"/>
      <c r="F4074" s="93">
        <v>3</v>
      </c>
      <c r="G4074" s="8">
        <v>8</v>
      </c>
      <c r="H4074" s="94">
        <f t="shared" si="48"/>
        <v>2</v>
      </c>
      <c r="I4074" s="93"/>
      <c r="J4074" s="94"/>
      <c r="K4074" s="138"/>
    </row>
    <row r="4075" spans="1:11" x14ac:dyDescent="0.2">
      <c r="A4075" s="13" t="s">
        <v>2128</v>
      </c>
      <c r="B4075" s="74">
        <v>169</v>
      </c>
      <c r="C4075" s="133"/>
      <c r="D4075" s="37"/>
      <c r="E4075" s="87"/>
      <c r="F4075" s="93">
        <v>1</v>
      </c>
      <c r="G4075" s="8">
        <v>3</v>
      </c>
      <c r="H4075" s="94">
        <f t="shared" si="48"/>
        <v>1</v>
      </c>
      <c r="I4075" s="93"/>
      <c r="J4075" s="94"/>
      <c r="K4075" s="138"/>
    </row>
    <row r="4076" spans="1:11" x14ac:dyDescent="0.2">
      <c r="A4076" s="13" t="s">
        <v>1993</v>
      </c>
      <c r="B4076" s="74">
        <v>763</v>
      </c>
      <c r="C4076" s="133"/>
      <c r="D4076" s="37"/>
      <c r="E4076" s="87"/>
      <c r="F4076" s="93">
        <v>3</v>
      </c>
      <c r="G4076" s="8">
        <v>8</v>
      </c>
      <c r="H4076" s="94">
        <f t="shared" si="48"/>
        <v>2</v>
      </c>
      <c r="I4076" s="93"/>
      <c r="J4076" s="94"/>
      <c r="K4076" s="138"/>
    </row>
    <row r="4077" spans="1:11" x14ac:dyDescent="0.2">
      <c r="A4077" s="13" t="s">
        <v>3499</v>
      </c>
      <c r="B4077" s="74">
        <v>125</v>
      </c>
      <c r="C4077" s="133"/>
      <c r="D4077" s="37"/>
      <c r="E4077" s="87"/>
      <c r="F4077" s="93">
        <v>1</v>
      </c>
      <c r="G4077" s="8">
        <v>3</v>
      </c>
      <c r="H4077" s="94">
        <f t="shared" si="48"/>
        <v>1</v>
      </c>
      <c r="I4077" s="93"/>
      <c r="J4077" s="94"/>
      <c r="K4077" s="138"/>
    </row>
    <row r="4078" spans="1:11" x14ac:dyDescent="0.2">
      <c r="A4078" s="13" t="s">
        <v>4114</v>
      </c>
      <c r="B4078" s="74">
        <v>307</v>
      </c>
      <c r="C4078" s="133"/>
      <c r="D4078" s="37"/>
      <c r="E4078" s="87"/>
      <c r="F4078" s="93">
        <v>3</v>
      </c>
      <c r="G4078" s="8">
        <v>8</v>
      </c>
      <c r="H4078" s="94">
        <f t="shared" si="48"/>
        <v>2</v>
      </c>
      <c r="I4078" s="93"/>
      <c r="J4078" s="94"/>
      <c r="K4078" s="138"/>
    </row>
    <row r="4079" spans="1:11" x14ac:dyDescent="0.2">
      <c r="A4079" s="13" t="s">
        <v>4115</v>
      </c>
      <c r="B4079" s="74">
        <v>543</v>
      </c>
      <c r="C4079" s="133"/>
      <c r="D4079" s="37"/>
      <c r="E4079" s="87"/>
      <c r="F4079" s="93">
        <v>3</v>
      </c>
      <c r="G4079" s="8">
        <v>8</v>
      </c>
      <c r="H4079" s="94">
        <f t="shared" si="48"/>
        <v>2</v>
      </c>
      <c r="I4079" s="93"/>
      <c r="J4079" s="94"/>
      <c r="K4079" s="138"/>
    </row>
    <row r="4080" spans="1:11" x14ac:dyDescent="0.2">
      <c r="A4080" s="13" t="s">
        <v>3954</v>
      </c>
      <c r="B4080" s="74">
        <v>366</v>
      </c>
      <c r="C4080" s="133"/>
      <c r="D4080" s="37"/>
      <c r="E4080" s="87"/>
      <c r="F4080" s="93">
        <v>3</v>
      </c>
      <c r="G4080" s="8">
        <v>8</v>
      </c>
      <c r="H4080" s="94">
        <f t="shared" si="48"/>
        <v>2</v>
      </c>
      <c r="I4080" s="93"/>
      <c r="J4080" s="94"/>
      <c r="K4080" s="138"/>
    </row>
    <row r="4081" spans="1:11" x14ac:dyDescent="0.2">
      <c r="A4081" s="13" t="s">
        <v>4116</v>
      </c>
      <c r="B4081" s="74">
        <v>376</v>
      </c>
      <c r="C4081" s="133"/>
      <c r="D4081" s="37"/>
      <c r="E4081" s="87"/>
      <c r="F4081" s="93">
        <v>3</v>
      </c>
      <c r="G4081" s="8">
        <v>8</v>
      </c>
      <c r="H4081" s="94">
        <f t="shared" si="48"/>
        <v>2</v>
      </c>
      <c r="I4081" s="93"/>
      <c r="J4081" s="94"/>
      <c r="K4081" s="138"/>
    </row>
    <row r="4082" spans="1:11" x14ac:dyDescent="0.2">
      <c r="A4082" s="20" t="s">
        <v>181</v>
      </c>
      <c r="B4082" s="73">
        <v>665</v>
      </c>
      <c r="C4082" s="134">
        <v>2</v>
      </c>
      <c r="D4082" s="32">
        <v>5</v>
      </c>
      <c r="E4082" s="84"/>
      <c r="F4082" s="93"/>
      <c r="H4082" s="94"/>
      <c r="I4082" s="91"/>
      <c r="J4082" s="84"/>
      <c r="K4082" s="111"/>
    </row>
    <row r="4083" spans="1:11" x14ac:dyDescent="0.2">
      <c r="A4083" s="13" t="s">
        <v>4117</v>
      </c>
      <c r="B4083" s="74">
        <v>182</v>
      </c>
      <c r="C4083" s="133"/>
      <c r="D4083" s="37"/>
      <c r="E4083" s="87"/>
      <c r="F4083" s="93">
        <v>1</v>
      </c>
      <c r="G4083" s="8">
        <v>3</v>
      </c>
      <c r="H4083" s="94">
        <f t="shared" ref="H4083:H4146" si="49">IF(F4083=1,1,2)</f>
        <v>1</v>
      </c>
      <c r="I4083" s="93"/>
      <c r="J4083" s="94"/>
      <c r="K4083" s="138"/>
    </row>
    <row r="4084" spans="1:11" x14ac:dyDescent="0.2">
      <c r="A4084" s="13" t="s">
        <v>4118</v>
      </c>
      <c r="B4084" s="74">
        <v>393</v>
      </c>
      <c r="C4084" s="133"/>
      <c r="D4084" s="37"/>
      <c r="E4084" s="87"/>
      <c r="F4084" s="93">
        <v>3</v>
      </c>
      <c r="G4084" s="8">
        <v>8</v>
      </c>
      <c r="H4084" s="94">
        <f t="shared" si="49"/>
        <v>2</v>
      </c>
      <c r="I4084" s="93"/>
      <c r="J4084" s="94"/>
      <c r="K4084" s="138"/>
    </row>
    <row r="4085" spans="1:11" x14ac:dyDescent="0.2">
      <c r="A4085" s="13" t="s">
        <v>2450</v>
      </c>
      <c r="B4085" s="74">
        <v>90</v>
      </c>
      <c r="C4085" s="133"/>
      <c r="D4085" s="37"/>
      <c r="E4085" s="87"/>
      <c r="F4085" s="93">
        <v>1</v>
      </c>
      <c r="G4085" s="8">
        <v>3</v>
      </c>
      <c r="H4085" s="94">
        <f t="shared" si="49"/>
        <v>1</v>
      </c>
      <c r="I4085" s="93"/>
      <c r="J4085" s="94"/>
      <c r="K4085" s="138"/>
    </row>
    <row r="4086" spans="1:11" x14ac:dyDescent="0.2">
      <c r="A4086" s="20" t="s">
        <v>182</v>
      </c>
      <c r="B4086" s="73">
        <v>1336</v>
      </c>
      <c r="C4086" s="134">
        <v>3</v>
      </c>
      <c r="D4086" s="32">
        <v>8</v>
      </c>
      <c r="E4086" s="84"/>
      <c r="F4086" s="93"/>
      <c r="H4086" s="94"/>
      <c r="I4086" s="91"/>
      <c r="J4086" s="84"/>
      <c r="K4086" s="111"/>
    </row>
    <row r="4087" spans="1:11" x14ac:dyDescent="0.2">
      <c r="A4087" s="13" t="s">
        <v>2786</v>
      </c>
      <c r="B4087" s="74">
        <v>77</v>
      </c>
      <c r="C4087" s="133"/>
      <c r="D4087" s="37"/>
      <c r="E4087" s="87"/>
      <c r="F4087" s="93">
        <v>1</v>
      </c>
      <c r="G4087" s="8">
        <v>3</v>
      </c>
      <c r="H4087" s="94">
        <f t="shared" si="49"/>
        <v>1</v>
      </c>
      <c r="I4087" s="93"/>
      <c r="J4087" s="94"/>
      <c r="K4087" s="138"/>
    </row>
    <row r="4088" spans="1:11" x14ac:dyDescent="0.2">
      <c r="A4088" s="13" t="s">
        <v>2071</v>
      </c>
      <c r="B4088" s="74">
        <v>220</v>
      </c>
      <c r="C4088" s="133"/>
      <c r="D4088" s="37"/>
      <c r="E4088" s="87"/>
      <c r="F4088" s="93">
        <v>3</v>
      </c>
      <c r="G4088" s="8">
        <v>8</v>
      </c>
      <c r="H4088" s="94">
        <f t="shared" si="49"/>
        <v>2</v>
      </c>
      <c r="I4088" s="93"/>
      <c r="J4088" s="94"/>
      <c r="K4088" s="138"/>
    </row>
    <row r="4089" spans="1:11" x14ac:dyDescent="0.2">
      <c r="A4089" s="13" t="s">
        <v>4119</v>
      </c>
      <c r="B4089" s="74">
        <v>590</v>
      </c>
      <c r="C4089" s="133"/>
      <c r="D4089" s="37"/>
      <c r="E4089" s="87"/>
      <c r="F4089" s="93">
        <v>3</v>
      </c>
      <c r="G4089" s="8">
        <v>8</v>
      </c>
      <c r="H4089" s="94">
        <f t="shared" si="49"/>
        <v>2</v>
      </c>
      <c r="I4089" s="93"/>
      <c r="J4089" s="94"/>
      <c r="K4089" s="138"/>
    </row>
    <row r="4090" spans="1:11" x14ac:dyDescent="0.2">
      <c r="A4090" s="13" t="s">
        <v>4120</v>
      </c>
      <c r="B4090" s="74">
        <v>155</v>
      </c>
      <c r="C4090" s="133"/>
      <c r="D4090" s="37"/>
      <c r="E4090" s="87"/>
      <c r="F4090" s="93">
        <v>1</v>
      </c>
      <c r="G4090" s="8">
        <v>3</v>
      </c>
      <c r="H4090" s="94">
        <f t="shared" si="49"/>
        <v>1</v>
      </c>
      <c r="I4090" s="93"/>
      <c r="J4090" s="94"/>
      <c r="K4090" s="138"/>
    </row>
    <row r="4091" spans="1:11" x14ac:dyDescent="0.2">
      <c r="A4091" s="13" t="s">
        <v>2936</v>
      </c>
      <c r="B4091" s="74">
        <v>210</v>
      </c>
      <c r="C4091" s="133"/>
      <c r="D4091" s="37"/>
      <c r="E4091" s="87"/>
      <c r="F4091" s="93">
        <v>3</v>
      </c>
      <c r="G4091" s="8">
        <v>8</v>
      </c>
      <c r="H4091" s="94">
        <f t="shared" si="49"/>
        <v>2</v>
      </c>
      <c r="I4091" s="93"/>
      <c r="J4091" s="94"/>
      <c r="K4091" s="138"/>
    </row>
    <row r="4092" spans="1:11" x14ac:dyDescent="0.2">
      <c r="A4092" s="13" t="s">
        <v>4121</v>
      </c>
      <c r="B4092" s="74">
        <v>84</v>
      </c>
      <c r="C4092" s="133"/>
      <c r="D4092" s="37"/>
      <c r="E4092" s="87"/>
      <c r="F4092" s="93">
        <v>1</v>
      </c>
      <c r="G4092" s="8">
        <v>3</v>
      </c>
      <c r="H4092" s="94">
        <f t="shared" si="49"/>
        <v>1</v>
      </c>
      <c r="I4092" s="93"/>
      <c r="J4092" s="94"/>
      <c r="K4092" s="138"/>
    </row>
    <row r="4093" spans="1:11" x14ac:dyDescent="0.2">
      <c r="A4093" s="20" t="s">
        <v>401</v>
      </c>
      <c r="B4093" s="73">
        <v>2293</v>
      </c>
      <c r="C4093" s="134">
        <v>5</v>
      </c>
      <c r="D4093" s="32">
        <v>13</v>
      </c>
      <c r="E4093" s="84"/>
      <c r="F4093" s="93"/>
      <c r="H4093" s="94"/>
      <c r="I4093" s="91"/>
      <c r="J4093" s="84"/>
      <c r="K4093" s="111"/>
    </row>
    <row r="4094" spans="1:11" x14ac:dyDescent="0.2">
      <c r="A4094" s="13" t="s">
        <v>4122</v>
      </c>
      <c r="B4094" s="74">
        <v>193</v>
      </c>
      <c r="C4094" s="133"/>
      <c r="D4094" s="37"/>
      <c r="E4094" s="87"/>
      <c r="F4094" s="93">
        <v>1</v>
      </c>
      <c r="G4094" s="8">
        <v>3</v>
      </c>
      <c r="H4094" s="94">
        <f t="shared" si="49"/>
        <v>1</v>
      </c>
      <c r="I4094" s="93"/>
      <c r="J4094" s="94"/>
      <c r="K4094" s="138"/>
    </row>
    <row r="4095" spans="1:11" x14ac:dyDescent="0.2">
      <c r="A4095" s="13" t="s">
        <v>4123</v>
      </c>
      <c r="B4095" s="74">
        <v>83</v>
      </c>
      <c r="C4095" s="133"/>
      <c r="D4095" s="37"/>
      <c r="E4095" s="87"/>
      <c r="F4095" s="93">
        <v>1</v>
      </c>
      <c r="G4095" s="8">
        <v>3</v>
      </c>
      <c r="H4095" s="94">
        <f t="shared" si="49"/>
        <v>1</v>
      </c>
      <c r="I4095" s="93"/>
      <c r="J4095" s="94"/>
      <c r="K4095" s="138"/>
    </row>
    <row r="4096" spans="1:11" x14ac:dyDescent="0.2">
      <c r="A4096" s="13" t="s">
        <v>4124</v>
      </c>
      <c r="B4096" s="74">
        <v>529</v>
      </c>
      <c r="C4096" s="133"/>
      <c r="D4096" s="37"/>
      <c r="E4096" s="87"/>
      <c r="F4096" s="93">
        <v>3</v>
      </c>
      <c r="G4096" s="8">
        <v>8</v>
      </c>
      <c r="H4096" s="94">
        <f t="shared" si="49"/>
        <v>2</v>
      </c>
      <c r="I4096" s="93"/>
      <c r="J4096" s="94"/>
      <c r="K4096" s="138"/>
    </row>
    <row r="4097" spans="1:11" x14ac:dyDescent="0.2">
      <c r="A4097" s="13" t="s">
        <v>4125</v>
      </c>
      <c r="B4097" s="74">
        <v>527</v>
      </c>
      <c r="C4097" s="133"/>
      <c r="D4097" s="37"/>
      <c r="E4097" s="87"/>
      <c r="F4097" s="93">
        <v>3</v>
      </c>
      <c r="G4097" s="8">
        <v>8</v>
      </c>
      <c r="H4097" s="94">
        <f t="shared" si="49"/>
        <v>2</v>
      </c>
      <c r="I4097" s="93"/>
      <c r="J4097" s="94"/>
      <c r="K4097" s="138"/>
    </row>
    <row r="4098" spans="1:11" x14ac:dyDescent="0.2">
      <c r="A4098" s="13" t="s">
        <v>3571</v>
      </c>
      <c r="B4098" s="74">
        <v>83</v>
      </c>
      <c r="C4098" s="133"/>
      <c r="D4098" s="37"/>
      <c r="E4098" s="87"/>
      <c r="F4098" s="93">
        <v>1</v>
      </c>
      <c r="G4098" s="8">
        <v>3</v>
      </c>
      <c r="H4098" s="94">
        <f t="shared" si="49"/>
        <v>1</v>
      </c>
      <c r="I4098" s="93"/>
      <c r="J4098" s="94"/>
      <c r="K4098" s="138"/>
    </row>
    <row r="4099" spans="1:11" x14ac:dyDescent="0.2">
      <c r="A4099" s="13" t="s">
        <v>4126</v>
      </c>
      <c r="B4099" s="74">
        <v>365</v>
      </c>
      <c r="C4099" s="133"/>
      <c r="D4099" s="37"/>
      <c r="E4099" s="87"/>
      <c r="F4099" s="93">
        <v>3</v>
      </c>
      <c r="G4099" s="8">
        <v>8</v>
      </c>
      <c r="H4099" s="94">
        <f t="shared" si="49"/>
        <v>2</v>
      </c>
      <c r="I4099" s="93"/>
      <c r="J4099" s="94"/>
      <c r="K4099" s="138"/>
    </row>
    <row r="4100" spans="1:11" x14ac:dyDescent="0.2">
      <c r="A4100" s="13" t="s">
        <v>2780</v>
      </c>
      <c r="B4100" s="74">
        <v>136</v>
      </c>
      <c r="C4100" s="133"/>
      <c r="D4100" s="37"/>
      <c r="E4100" s="87"/>
      <c r="F4100" s="93">
        <v>1</v>
      </c>
      <c r="G4100" s="8">
        <v>3</v>
      </c>
      <c r="H4100" s="94">
        <f t="shared" si="49"/>
        <v>1</v>
      </c>
      <c r="I4100" s="93"/>
      <c r="J4100" s="94"/>
      <c r="K4100" s="138"/>
    </row>
    <row r="4101" spans="1:11" x14ac:dyDescent="0.2">
      <c r="A4101" s="13" t="s">
        <v>4127</v>
      </c>
      <c r="B4101" s="74">
        <v>221</v>
      </c>
      <c r="C4101" s="133"/>
      <c r="D4101" s="37"/>
      <c r="E4101" s="87"/>
      <c r="F4101" s="93">
        <v>3</v>
      </c>
      <c r="G4101" s="8">
        <v>8</v>
      </c>
      <c r="H4101" s="94">
        <f t="shared" si="49"/>
        <v>2</v>
      </c>
      <c r="I4101" s="93"/>
      <c r="J4101" s="94"/>
      <c r="K4101" s="138"/>
    </row>
    <row r="4102" spans="1:11" x14ac:dyDescent="0.2">
      <c r="A4102" s="13" t="s">
        <v>4128</v>
      </c>
      <c r="B4102" s="74">
        <v>156</v>
      </c>
      <c r="C4102" s="133"/>
      <c r="D4102" s="37"/>
      <c r="E4102" s="87"/>
      <c r="F4102" s="93">
        <v>1</v>
      </c>
      <c r="G4102" s="8">
        <v>3</v>
      </c>
      <c r="H4102" s="94">
        <f t="shared" si="49"/>
        <v>1</v>
      </c>
      <c r="I4102" s="93"/>
      <c r="J4102" s="94"/>
      <c r="K4102" s="138"/>
    </row>
    <row r="4103" spans="1:11" x14ac:dyDescent="0.2">
      <c r="A4103" s="46" t="s">
        <v>591</v>
      </c>
      <c r="B4103" s="73">
        <v>8654</v>
      </c>
      <c r="C4103" s="134">
        <v>19</v>
      </c>
      <c r="D4103" s="36">
        <f>SUM(D4104:D4125)</f>
        <v>48</v>
      </c>
      <c r="E4103" s="88">
        <v>3</v>
      </c>
      <c r="F4103" s="91">
        <f>SUM(F4105:F4131)</f>
        <v>48</v>
      </c>
      <c r="G4103" s="24">
        <f>SUM(G4105:G4131)</f>
        <v>133</v>
      </c>
      <c r="H4103" s="94"/>
      <c r="I4103" s="99">
        <f>(C4103+F4105+F4110+F4111+F4112+F4113+F4117+F4118+F4122+F4123+F4127+1)*0.4</f>
        <v>20.8</v>
      </c>
      <c r="J4103" s="99">
        <f>(D4103+G4105+G4110+G4111+G4112+G4113+G4117+G4118+G4122+G4123+G4127+1)*0.4</f>
        <v>53.6</v>
      </c>
      <c r="K4103" s="115">
        <f>26*0.6</f>
        <v>15.6</v>
      </c>
    </row>
    <row r="4104" spans="1:11" x14ac:dyDescent="0.2">
      <c r="A4104" s="20" t="s">
        <v>592</v>
      </c>
      <c r="B4104" s="73">
        <v>7404</v>
      </c>
      <c r="C4104" s="134">
        <v>16</v>
      </c>
      <c r="D4104" s="32">
        <v>40</v>
      </c>
      <c r="E4104" s="84"/>
      <c r="F4104" s="93"/>
      <c r="H4104" s="94"/>
      <c r="I4104" s="91"/>
      <c r="J4104" s="84"/>
      <c r="K4104" s="111"/>
    </row>
    <row r="4105" spans="1:11" x14ac:dyDescent="0.2">
      <c r="A4105" s="13" t="s">
        <v>4129</v>
      </c>
      <c r="B4105" s="74">
        <v>3172</v>
      </c>
      <c r="C4105" s="133"/>
      <c r="D4105" s="37"/>
      <c r="E4105" s="87"/>
      <c r="F4105" s="93">
        <v>5</v>
      </c>
      <c r="G4105" s="8">
        <v>13</v>
      </c>
      <c r="H4105" s="94">
        <f t="shared" si="49"/>
        <v>2</v>
      </c>
      <c r="I4105" s="93"/>
      <c r="J4105" s="94"/>
      <c r="K4105" s="138"/>
    </row>
    <row r="4106" spans="1:11" x14ac:dyDescent="0.2">
      <c r="A4106" s="13" t="s">
        <v>1582</v>
      </c>
      <c r="B4106" s="74">
        <v>51</v>
      </c>
      <c r="C4106" s="133"/>
      <c r="D4106" s="37"/>
      <c r="E4106" s="87"/>
      <c r="F4106" s="93">
        <v>1</v>
      </c>
      <c r="G4106" s="8">
        <v>3</v>
      </c>
      <c r="H4106" s="94">
        <f t="shared" si="49"/>
        <v>1</v>
      </c>
      <c r="I4106" s="93"/>
      <c r="J4106" s="94"/>
      <c r="K4106" s="138"/>
    </row>
    <row r="4107" spans="1:11" x14ac:dyDescent="0.2">
      <c r="A4107" s="13" t="s">
        <v>3230</v>
      </c>
      <c r="B4107" s="74">
        <v>175</v>
      </c>
      <c r="C4107" s="133"/>
      <c r="D4107" s="37"/>
      <c r="E4107" s="87"/>
      <c r="F4107" s="93">
        <v>1</v>
      </c>
      <c r="G4107" s="8">
        <v>3</v>
      </c>
      <c r="H4107" s="94">
        <f t="shared" si="49"/>
        <v>1</v>
      </c>
      <c r="I4107" s="93"/>
      <c r="J4107" s="94"/>
      <c r="K4107" s="138"/>
    </row>
    <row r="4108" spans="1:11" x14ac:dyDescent="0.2">
      <c r="A4108" s="13" t="s">
        <v>4130</v>
      </c>
      <c r="B4108" s="74">
        <v>135</v>
      </c>
      <c r="C4108" s="133"/>
      <c r="D4108" s="37"/>
      <c r="E4108" s="87"/>
      <c r="F4108" s="93">
        <v>1</v>
      </c>
      <c r="G4108" s="8">
        <v>3</v>
      </c>
      <c r="H4108" s="94">
        <f t="shared" si="49"/>
        <v>1</v>
      </c>
      <c r="I4108" s="93"/>
      <c r="J4108" s="94"/>
      <c r="K4108" s="138"/>
    </row>
    <row r="4109" spans="1:11" x14ac:dyDescent="0.2">
      <c r="A4109" s="13" t="s">
        <v>4131</v>
      </c>
      <c r="B4109" s="74">
        <v>84</v>
      </c>
      <c r="C4109" s="133"/>
      <c r="D4109" s="37"/>
      <c r="E4109" s="87"/>
      <c r="F4109" s="93">
        <v>1</v>
      </c>
      <c r="G4109" s="8">
        <v>3</v>
      </c>
      <c r="H4109" s="94">
        <f t="shared" si="49"/>
        <v>1</v>
      </c>
      <c r="I4109" s="93"/>
      <c r="J4109" s="94"/>
      <c r="K4109" s="138"/>
    </row>
    <row r="4110" spans="1:11" x14ac:dyDescent="0.2">
      <c r="A4110" s="13" t="s">
        <v>4132</v>
      </c>
      <c r="B4110" s="74">
        <v>503</v>
      </c>
      <c r="C4110" s="133"/>
      <c r="D4110" s="37"/>
      <c r="E4110" s="87"/>
      <c r="F4110" s="93">
        <v>3</v>
      </c>
      <c r="G4110" s="8">
        <v>8</v>
      </c>
      <c r="H4110" s="94">
        <f t="shared" si="49"/>
        <v>2</v>
      </c>
      <c r="I4110" s="93"/>
      <c r="J4110" s="94"/>
      <c r="K4110" s="138"/>
    </row>
    <row r="4111" spans="1:11" x14ac:dyDescent="0.2">
      <c r="A4111" s="13" t="s">
        <v>4133</v>
      </c>
      <c r="B4111" s="74">
        <v>399</v>
      </c>
      <c r="C4111" s="133"/>
      <c r="D4111" s="37"/>
      <c r="E4111" s="87"/>
      <c r="F4111" s="93">
        <v>3</v>
      </c>
      <c r="G4111" s="8">
        <v>8</v>
      </c>
      <c r="H4111" s="94">
        <f t="shared" si="49"/>
        <v>2</v>
      </c>
      <c r="I4111" s="93"/>
      <c r="J4111" s="94"/>
      <c r="K4111" s="138"/>
    </row>
    <row r="4112" spans="1:11" x14ac:dyDescent="0.2">
      <c r="A4112" s="13" t="s">
        <v>4134</v>
      </c>
      <c r="B4112" s="74">
        <v>367</v>
      </c>
      <c r="C4112" s="133"/>
      <c r="D4112" s="37"/>
      <c r="E4112" s="87"/>
      <c r="F4112" s="93">
        <v>3</v>
      </c>
      <c r="G4112" s="8">
        <v>8</v>
      </c>
      <c r="H4112" s="94">
        <f t="shared" si="49"/>
        <v>2</v>
      </c>
      <c r="I4112" s="93"/>
      <c r="J4112" s="94"/>
      <c r="K4112" s="138"/>
    </row>
    <row r="4113" spans="1:11" x14ac:dyDescent="0.2">
      <c r="A4113" s="13" t="s">
        <v>4135</v>
      </c>
      <c r="B4113" s="74">
        <v>362</v>
      </c>
      <c r="C4113" s="133"/>
      <c r="D4113" s="37"/>
      <c r="E4113" s="87"/>
      <c r="F4113" s="93">
        <v>3</v>
      </c>
      <c r="G4113" s="8">
        <v>8</v>
      </c>
      <c r="H4113" s="94">
        <f t="shared" si="49"/>
        <v>2</v>
      </c>
      <c r="I4113" s="93"/>
      <c r="J4113" s="94"/>
      <c r="K4113" s="138"/>
    </row>
    <row r="4114" spans="1:11" x14ac:dyDescent="0.2">
      <c r="A4114" s="13" t="s">
        <v>4136</v>
      </c>
      <c r="B4114" s="74">
        <v>44</v>
      </c>
      <c r="C4114" s="133"/>
      <c r="D4114" s="37"/>
      <c r="E4114" s="87"/>
      <c r="F4114" s="93">
        <v>1</v>
      </c>
      <c r="G4114" s="8">
        <v>3</v>
      </c>
      <c r="H4114" s="94">
        <f t="shared" si="49"/>
        <v>1</v>
      </c>
      <c r="I4114" s="93"/>
      <c r="J4114" s="94"/>
      <c r="K4114" s="138"/>
    </row>
    <row r="4115" spans="1:11" x14ac:dyDescent="0.2">
      <c r="A4115" s="13" t="s">
        <v>2248</v>
      </c>
      <c r="B4115" s="74">
        <v>54</v>
      </c>
      <c r="C4115" s="133"/>
      <c r="D4115" s="37"/>
      <c r="E4115" s="87"/>
      <c r="F4115" s="93">
        <v>1</v>
      </c>
      <c r="G4115" s="8">
        <v>3</v>
      </c>
      <c r="H4115" s="94">
        <f t="shared" si="49"/>
        <v>1</v>
      </c>
      <c r="I4115" s="93"/>
      <c r="J4115" s="94"/>
      <c r="K4115" s="138"/>
    </row>
    <row r="4116" spans="1:11" x14ac:dyDescent="0.2">
      <c r="A4116" s="13" t="s">
        <v>4137</v>
      </c>
      <c r="B4116" s="74">
        <v>58</v>
      </c>
      <c r="C4116" s="133"/>
      <c r="D4116" s="37"/>
      <c r="E4116" s="87"/>
      <c r="F4116" s="93">
        <v>1</v>
      </c>
      <c r="G4116" s="8">
        <v>3</v>
      </c>
      <c r="H4116" s="94">
        <f t="shared" si="49"/>
        <v>1</v>
      </c>
      <c r="I4116" s="93"/>
      <c r="J4116" s="94"/>
      <c r="K4116" s="138"/>
    </row>
    <row r="4117" spans="1:11" x14ac:dyDescent="0.2">
      <c r="A4117" s="13" t="s">
        <v>1497</v>
      </c>
      <c r="B4117" s="74">
        <v>363</v>
      </c>
      <c r="C4117" s="133"/>
      <c r="D4117" s="37"/>
      <c r="E4117" s="87"/>
      <c r="F4117" s="93">
        <v>3</v>
      </c>
      <c r="G4117" s="8">
        <v>8</v>
      </c>
      <c r="H4117" s="94">
        <f t="shared" si="49"/>
        <v>2</v>
      </c>
      <c r="I4117" s="93"/>
      <c r="J4117" s="94"/>
      <c r="K4117" s="138"/>
    </row>
    <row r="4118" spans="1:11" x14ac:dyDescent="0.2">
      <c r="A4118" s="13" t="s">
        <v>2139</v>
      </c>
      <c r="B4118" s="74">
        <v>445</v>
      </c>
      <c r="C4118" s="133"/>
      <c r="D4118" s="37"/>
      <c r="E4118" s="87"/>
      <c r="F4118" s="93">
        <v>3</v>
      </c>
      <c r="G4118" s="8">
        <v>8</v>
      </c>
      <c r="H4118" s="94">
        <f t="shared" si="49"/>
        <v>2</v>
      </c>
      <c r="I4118" s="93"/>
      <c r="J4118" s="94"/>
      <c r="K4118" s="138"/>
    </row>
    <row r="4119" spans="1:11" x14ac:dyDescent="0.2">
      <c r="A4119" s="13" t="s">
        <v>4138</v>
      </c>
      <c r="B4119" s="74">
        <v>119</v>
      </c>
      <c r="C4119" s="133"/>
      <c r="D4119" s="37"/>
      <c r="E4119" s="87"/>
      <c r="F4119" s="93">
        <v>1</v>
      </c>
      <c r="G4119" s="8">
        <v>3</v>
      </c>
      <c r="H4119" s="94">
        <f t="shared" si="49"/>
        <v>1</v>
      </c>
      <c r="I4119" s="93"/>
      <c r="J4119" s="94"/>
      <c r="K4119" s="138"/>
    </row>
    <row r="4120" spans="1:11" x14ac:dyDescent="0.2">
      <c r="A4120" s="13" t="s">
        <v>4139</v>
      </c>
      <c r="B4120" s="74">
        <v>100</v>
      </c>
      <c r="C4120" s="133"/>
      <c r="D4120" s="37"/>
      <c r="E4120" s="87"/>
      <c r="F4120" s="93">
        <v>1</v>
      </c>
      <c r="G4120" s="8">
        <v>3</v>
      </c>
      <c r="H4120" s="94">
        <f t="shared" si="49"/>
        <v>1</v>
      </c>
      <c r="I4120" s="93"/>
      <c r="J4120" s="94"/>
      <c r="K4120" s="138"/>
    </row>
    <row r="4121" spans="1:11" x14ac:dyDescent="0.2">
      <c r="A4121" s="13" t="s">
        <v>4140</v>
      </c>
      <c r="B4121" s="74">
        <v>168</v>
      </c>
      <c r="C4121" s="133"/>
      <c r="D4121" s="37"/>
      <c r="E4121" s="87"/>
      <c r="F4121" s="93">
        <v>1</v>
      </c>
      <c r="G4121" s="8">
        <v>3</v>
      </c>
      <c r="H4121" s="94">
        <f t="shared" si="49"/>
        <v>1</v>
      </c>
      <c r="I4121" s="93"/>
      <c r="J4121" s="94"/>
      <c r="K4121" s="138"/>
    </row>
    <row r="4122" spans="1:11" x14ac:dyDescent="0.2">
      <c r="A4122" s="13" t="s">
        <v>4141</v>
      </c>
      <c r="B4122" s="74">
        <v>423</v>
      </c>
      <c r="C4122" s="133"/>
      <c r="D4122" s="37"/>
      <c r="E4122" s="87"/>
      <c r="F4122" s="93">
        <v>3</v>
      </c>
      <c r="G4122" s="8">
        <v>8</v>
      </c>
      <c r="H4122" s="94">
        <f t="shared" si="49"/>
        <v>2</v>
      </c>
      <c r="I4122" s="93"/>
      <c r="J4122" s="94"/>
      <c r="K4122" s="138"/>
    </row>
    <row r="4123" spans="1:11" x14ac:dyDescent="0.2">
      <c r="A4123" s="13" t="s">
        <v>3673</v>
      </c>
      <c r="B4123" s="74">
        <v>302</v>
      </c>
      <c r="C4123" s="133"/>
      <c r="D4123" s="37"/>
      <c r="E4123" s="87"/>
      <c r="F4123" s="93">
        <v>3</v>
      </c>
      <c r="G4123" s="8">
        <v>8</v>
      </c>
      <c r="H4123" s="94">
        <f t="shared" si="49"/>
        <v>2</v>
      </c>
      <c r="I4123" s="93"/>
      <c r="J4123" s="94"/>
      <c r="K4123" s="138"/>
    </row>
    <row r="4124" spans="1:11" x14ac:dyDescent="0.2">
      <c r="A4124" s="13" t="s">
        <v>4142</v>
      </c>
      <c r="B4124" s="74">
        <v>80</v>
      </c>
      <c r="C4124" s="133"/>
      <c r="D4124" s="37"/>
      <c r="E4124" s="87"/>
      <c r="F4124" s="93">
        <v>1</v>
      </c>
      <c r="G4124" s="8">
        <v>3</v>
      </c>
      <c r="H4124" s="94">
        <f t="shared" si="49"/>
        <v>1</v>
      </c>
      <c r="I4124" s="93"/>
      <c r="J4124" s="94"/>
      <c r="K4124" s="138"/>
    </row>
    <row r="4125" spans="1:11" x14ac:dyDescent="0.2">
      <c r="A4125" s="20" t="s">
        <v>218</v>
      </c>
      <c r="B4125" s="73">
        <v>1250</v>
      </c>
      <c r="C4125" s="134">
        <v>3</v>
      </c>
      <c r="D4125" s="32">
        <v>8</v>
      </c>
      <c r="E4125" s="84"/>
      <c r="F4125" s="93"/>
      <c r="H4125" s="94"/>
      <c r="I4125" s="91"/>
      <c r="J4125" s="84"/>
      <c r="K4125" s="111"/>
    </row>
    <row r="4126" spans="1:11" x14ac:dyDescent="0.2">
      <c r="A4126" s="13" t="s">
        <v>4143</v>
      </c>
      <c r="B4126" s="74">
        <v>59</v>
      </c>
      <c r="C4126" s="133"/>
      <c r="D4126" s="37"/>
      <c r="E4126" s="87"/>
      <c r="F4126" s="93">
        <v>1</v>
      </c>
      <c r="G4126" s="8">
        <v>3</v>
      </c>
      <c r="H4126" s="94">
        <f t="shared" si="49"/>
        <v>1</v>
      </c>
      <c r="I4126" s="93"/>
      <c r="J4126" s="94"/>
      <c r="K4126" s="138"/>
    </row>
    <row r="4127" spans="1:11" x14ac:dyDescent="0.2">
      <c r="A4127" s="13" t="s">
        <v>4144</v>
      </c>
      <c r="B4127" s="74">
        <v>954</v>
      </c>
      <c r="C4127" s="133"/>
      <c r="D4127" s="37"/>
      <c r="E4127" s="87"/>
      <c r="F4127" s="93">
        <v>3</v>
      </c>
      <c r="G4127" s="8">
        <v>8</v>
      </c>
      <c r="H4127" s="94">
        <f t="shared" si="49"/>
        <v>2</v>
      </c>
      <c r="I4127" s="93"/>
      <c r="J4127" s="94"/>
      <c r="K4127" s="138"/>
    </row>
    <row r="4128" spans="1:11" x14ac:dyDescent="0.2">
      <c r="A4128" s="13" t="s">
        <v>4145</v>
      </c>
      <c r="B4128" s="74">
        <v>45</v>
      </c>
      <c r="C4128" s="133"/>
      <c r="D4128" s="37"/>
      <c r="E4128" s="87"/>
      <c r="F4128" s="93">
        <v>1</v>
      </c>
      <c r="G4128" s="8">
        <v>3</v>
      </c>
      <c r="H4128" s="94">
        <f t="shared" si="49"/>
        <v>1</v>
      </c>
      <c r="I4128" s="93"/>
      <c r="J4128" s="94"/>
      <c r="K4128" s="138"/>
    </row>
    <row r="4129" spans="1:11" x14ac:dyDescent="0.2">
      <c r="A4129" s="13" t="s">
        <v>2530</v>
      </c>
      <c r="B4129" s="74">
        <v>132</v>
      </c>
      <c r="C4129" s="133"/>
      <c r="D4129" s="37"/>
      <c r="E4129" s="87"/>
      <c r="F4129" s="93">
        <v>1</v>
      </c>
      <c r="G4129" s="8">
        <v>3</v>
      </c>
      <c r="H4129" s="94">
        <f t="shared" si="49"/>
        <v>1</v>
      </c>
      <c r="I4129" s="93"/>
      <c r="J4129" s="94"/>
      <c r="K4129" s="138"/>
    </row>
    <row r="4130" spans="1:11" x14ac:dyDescent="0.2">
      <c r="A4130" s="13" t="s">
        <v>3426</v>
      </c>
      <c r="B4130" s="74">
        <v>10</v>
      </c>
      <c r="C4130" s="133"/>
      <c r="D4130" s="37"/>
      <c r="E4130" s="87"/>
      <c r="F4130" s="93">
        <v>1</v>
      </c>
      <c r="G4130" s="8">
        <v>3</v>
      </c>
      <c r="H4130" s="94">
        <f t="shared" si="49"/>
        <v>1</v>
      </c>
      <c r="I4130" s="93"/>
      <c r="J4130" s="94"/>
      <c r="K4130" s="138"/>
    </row>
    <row r="4131" spans="1:11" x14ac:dyDescent="0.2">
      <c r="A4131" s="13" t="s">
        <v>4146</v>
      </c>
      <c r="B4131" s="74">
        <v>50</v>
      </c>
      <c r="C4131" s="133"/>
      <c r="D4131" s="37"/>
      <c r="E4131" s="87"/>
      <c r="F4131" s="93">
        <v>1</v>
      </c>
      <c r="G4131" s="8">
        <v>3</v>
      </c>
      <c r="H4131" s="94">
        <f t="shared" si="49"/>
        <v>1</v>
      </c>
      <c r="I4131" s="93"/>
      <c r="J4131" s="94"/>
      <c r="K4131" s="138"/>
    </row>
    <row r="4132" spans="1:11" x14ac:dyDescent="0.2">
      <c r="A4132" s="46" t="s">
        <v>202</v>
      </c>
      <c r="B4132" s="73">
        <v>29347</v>
      </c>
      <c r="C4132" s="134">
        <v>25</v>
      </c>
      <c r="D4132" s="36">
        <f>SUM(D4133:D4155)</f>
        <v>63</v>
      </c>
      <c r="E4132" s="88">
        <v>4</v>
      </c>
      <c r="F4132" s="91">
        <f>SUM(F4134:F4170)</f>
        <v>94</v>
      </c>
      <c r="G4132" s="24">
        <f>SUM(G4134:G4170)</f>
        <v>253</v>
      </c>
      <c r="H4132" s="94"/>
      <c r="I4132" s="99">
        <f>(C4132+F4132+1-F4138-F4155-F4156-F4157-F4158-F4159-F4162-F4163-F4164-F4165-F4170)*0.4</f>
        <v>43.6</v>
      </c>
      <c r="J4132" s="99">
        <f>(D4132+G4132+1-G4138-G4155-G4156-G4157-G4158-G4159-G4162-G4163-G4164-G4165-G4170)*0.4</f>
        <v>113.60000000000001</v>
      </c>
      <c r="K4132" s="115">
        <f>36*0.6</f>
        <v>21.599999999999998</v>
      </c>
    </row>
    <row r="4133" spans="1:11" x14ac:dyDescent="0.2">
      <c r="A4133" s="20" t="s">
        <v>423</v>
      </c>
      <c r="B4133" s="73">
        <v>26315</v>
      </c>
      <c r="C4133" s="134">
        <v>22</v>
      </c>
      <c r="D4133" s="32">
        <v>55</v>
      </c>
      <c r="E4133" s="84"/>
      <c r="F4133" s="93"/>
      <c r="H4133" s="94"/>
      <c r="I4133" s="91"/>
      <c r="J4133" s="84"/>
      <c r="K4133" s="111"/>
    </row>
    <row r="4134" spans="1:11" x14ac:dyDescent="0.2">
      <c r="A4134" s="13" t="s">
        <v>4147</v>
      </c>
      <c r="B4134" s="74">
        <v>18223</v>
      </c>
      <c r="C4134" s="133"/>
      <c r="D4134" s="37"/>
      <c r="E4134" s="87"/>
      <c r="F4134" s="93">
        <v>11</v>
      </c>
      <c r="G4134" s="8">
        <v>28</v>
      </c>
      <c r="H4134" s="94">
        <f t="shared" si="49"/>
        <v>2</v>
      </c>
      <c r="I4134" s="93"/>
      <c r="J4134" s="94"/>
      <c r="K4134" s="138"/>
    </row>
    <row r="4135" spans="1:11" x14ac:dyDescent="0.2">
      <c r="A4135" s="13" t="s">
        <v>1353</v>
      </c>
      <c r="B4135" s="74">
        <v>227</v>
      </c>
      <c r="C4135" s="133"/>
      <c r="D4135" s="37"/>
      <c r="E4135" s="87"/>
      <c r="F4135" s="93">
        <v>3</v>
      </c>
      <c r="G4135" s="8">
        <v>8</v>
      </c>
      <c r="H4135" s="94">
        <f t="shared" si="49"/>
        <v>2</v>
      </c>
      <c r="I4135" s="93"/>
      <c r="J4135" s="94"/>
      <c r="K4135" s="138"/>
    </row>
    <row r="4136" spans="1:11" x14ac:dyDescent="0.2">
      <c r="A4136" s="13" t="s">
        <v>4148</v>
      </c>
      <c r="B4136" s="74">
        <v>296</v>
      </c>
      <c r="C4136" s="133"/>
      <c r="D4136" s="37"/>
      <c r="E4136" s="87"/>
      <c r="F4136" s="93">
        <v>3</v>
      </c>
      <c r="G4136" s="8">
        <v>8</v>
      </c>
      <c r="H4136" s="94">
        <f t="shared" si="49"/>
        <v>2</v>
      </c>
      <c r="I4136" s="93"/>
      <c r="J4136" s="94"/>
      <c r="K4136" s="138"/>
    </row>
    <row r="4137" spans="1:11" x14ac:dyDescent="0.2">
      <c r="A4137" s="13" t="s">
        <v>4149</v>
      </c>
      <c r="B4137" s="74">
        <v>345</v>
      </c>
      <c r="C4137" s="133"/>
      <c r="D4137" s="37"/>
      <c r="E4137" s="87"/>
      <c r="F4137" s="93">
        <v>3</v>
      </c>
      <c r="G4137" s="8">
        <v>8</v>
      </c>
      <c r="H4137" s="94">
        <f t="shared" si="49"/>
        <v>2</v>
      </c>
      <c r="I4137" s="93"/>
      <c r="J4137" s="94"/>
      <c r="K4137" s="138"/>
    </row>
    <row r="4138" spans="1:11" x14ac:dyDescent="0.2">
      <c r="A4138" s="13" t="s">
        <v>4150</v>
      </c>
      <c r="B4138" s="74">
        <v>162</v>
      </c>
      <c r="C4138" s="133"/>
      <c r="D4138" s="37"/>
      <c r="E4138" s="87"/>
      <c r="F4138" s="93">
        <v>1</v>
      </c>
      <c r="G4138" s="8">
        <v>3</v>
      </c>
      <c r="H4138" s="94">
        <f t="shared" si="49"/>
        <v>1</v>
      </c>
      <c r="I4138" s="93"/>
      <c r="J4138" s="94"/>
      <c r="K4138" s="138"/>
    </row>
    <row r="4139" spans="1:11" x14ac:dyDescent="0.2">
      <c r="A4139" s="13" t="s">
        <v>4151</v>
      </c>
      <c r="B4139" s="74">
        <v>235</v>
      </c>
      <c r="C4139" s="133"/>
      <c r="D4139" s="37"/>
      <c r="E4139" s="87"/>
      <c r="F4139" s="93">
        <v>3</v>
      </c>
      <c r="G4139" s="8">
        <v>8</v>
      </c>
      <c r="H4139" s="94">
        <f t="shared" si="49"/>
        <v>2</v>
      </c>
      <c r="I4139" s="93"/>
      <c r="J4139" s="94"/>
      <c r="K4139" s="138"/>
    </row>
    <row r="4140" spans="1:11" x14ac:dyDescent="0.2">
      <c r="A4140" s="13" t="s">
        <v>4152</v>
      </c>
      <c r="B4140" s="74">
        <v>555</v>
      </c>
      <c r="C4140" s="133"/>
      <c r="D4140" s="37"/>
      <c r="E4140" s="87"/>
      <c r="F4140" s="93">
        <v>3</v>
      </c>
      <c r="G4140" s="8">
        <v>8</v>
      </c>
      <c r="H4140" s="94">
        <f t="shared" si="49"/>
        <v>2</v>
      </c>
      <c r="I4140" s="93"/>
      <c r="J4140" s="94"/>
      <c r="K4140" s="138"/>
    </row>
    <row r="4141" spans="1:11" x14ac:dyDescent="0.2">
      <c r="A4141" s="13" t="s">
        <v>1412</v>
      </c>
      <c r="B4141" s="74">
        <v>271</v>
      </c>
      <c r="C4141" s="133"/>
      <c r="D4141" s="37"/>
      <c r="E4141" s="87"/>
      <c r="F4141" s="93">
        <v>3</v>
      </c>
      <c r="G4141" s="8">
        <v>8</v>
      </c>
      <c r="H4141" s="94">
        <f t="shared" si="49"/>
        <v>2</v>
      </c>
      <c r="I4141" s="93"/>
      <c r="J4141" s="94"/>
      <c r="K4141" s="138"/>
    </row>
    <row r="4142" spans="1:11" x14ac:dyDescent="0.2">
      <c r="A4142" s="13" t="s">
        <v>4153</v>
      </c>
      <c r="B4142" s="74">
        <v>218</v>
      </c>
      <c r="C4142" s="133"/>
      <c r="D4142" s="37"/>
      <c r="E4142" s="87"/>
      <c r="F4142" s="93">
        <v>3</v>
      </c>
      <c r="G4142" s="8">
        <v>8</v>
      </c>
      <c r="H4142" s="94">
        <f t="shared" si="49"/>
        <v>2</v>
      </c>
      <c r="I4142" s="93"/>
      <c r="J4142" s="94"/>
      <c r="K4142" s="138"/>
    </row>
    <row r="4143" spans="1:11" x14ac:dyDescent="0.2">
      <c r="A4143" s="13" t="s">
        <v>4154</v>
      </c>
      <c r="B4143" s="74">
        <v>653</v>
      </c>
      <c r="C4143" s="133"/>
      <c r="D4143" s="37"/>
      <c r="E4143" s="87"/>
      <c r="F4143" s="93">
        <v>3</v>
      </c>
      <c r="G4143" s="8">
        <v>8</v>
      </c>
      <c r="H4143" s="94">
        <f t="shared" si="49"/>
        <v>2</v>
      </c>
      <c r="I4143" s="93"/>
      <c r="J4143" s="94"/>
      <c r="K4143" s="138"/>
    </row>
    <row r="4144" spans="1:11" x14ac:dyDescent="0.2">
      <c r="A4144" s="13" t="s">
        <v>4155</v>
      </c>
      <c r="B4144" s="74">
        <v>314</v>
      </c>
      <c r="C4144" s="133"/>
      <c r="D4144" s="37"/>
      <c r="E4144" s="87"/>
      <c r="F4144" s="93">
        <v>3</v>
      </c>
      <c r="G4144" s="8">
        <v>8</v>
      </c>
      <c r="H4144" s="94">
        <f t="shared" si="49"/>
        <v>2</v>
      </c>
      <c r="I4144" s="93"/>
      <c r="J4144" s="94"/>
      <c r="K4144" s="138"/>
    </row>
    <row r="4145" spans="1:11" x14ac:dyDescent="0.2">
      <c r="A4145" s="13" t="s">
        <v>4156</v>
      </c>
      <c r="B4145" s="74">
        <v>826</v>
      </c>
      <c r="C4145" s="133"/>
      <c r="D4145" s="37"/>
      <c r="E4145" s="87"/>
      <c r="F4145" s="93">
        <v>3</v>
      </c>
      <c r="G4145" s="8">
        <v>8</v>
      </c>
      <c r="H4145" s="94">
        <f t="shared" si="49"/>
        <v>2</v>
      </c>
      <c r="I4145" s="93"/>
      <c r="J4145" s="94"/>
      <c r="K4145" s="138"/>
    </row>
    <row r="4146" spans="1:11" x14ac:dyDescent="0.2">
      <c r="A4146" s="13" t="s">
        <v>2562</v>
      </c>
      <c r="B4146" s="74">
        <v>493</v>
      </c>
      <c r="C4146" s="133"/>
      <c r="D4146" s="37"/>
      <c r="E4146" s="87"/>
      <c r="F4146" s="93">
        <v>3</v>
      </c>
      <c r="G4146" s="8">
        <v>8</v>
      </c>
      <c r="H4146" s="94">
        <f t="shared" si="49"/>
        <v>2</v>
      </c>
      <c r="I4146" s="93"/>
      <c r="J4146" s="94"/>
      <c r="K4146" s="138"/>
    </row>
    <row r="4147" spans="1:11" x14ac:dyDescent="0.2">
      <c r="A4147" s="13" t="s">
        <v>4157</v>
      </c>
      <c r="B4147" s="74">
        <v>235</v>
      </c>
      <c r="C4147" s="133"/>
      <c r="D4147" s="37"/>
      <c r="E4147" s="87"/>
      <c r="F4147" s="93">
        <v>3</v>
      </c>
      <c r="G4147" s="8">
        <v>8</v>
      </c>
      <c r="H4147" s="94">
        <f t="shared" ref="H4147:H4210" si="50">IF(F4147=1,1,2)</f>
        <v>2</v>
      </c>
      <c r="I4147" s="93"/>
      <c r="J4147" s="94"/>
      <c r="K4147" s="138"/>
    </row>
    <row r="4148" spans="1:11" x14ac:dyDescent="0.2">
      <c r="A4148" s="13" t="s">
        <v>6237</v>
      </c>
      <c r="B4148" s="74">
        <v>230</v>
      </c>
      <c r="C4148" s="133"/>
      <c r="D4148" s="37"/>
      <c r="E4148" s="87"/>
      <c r="F4148" s="93">
        <v>3</v>
      </c>
      <c r="G4148" s="8">
        <v>8</v>
      </c>
      <c r="H4148" s="94">
        <f t="shared" si="50"/>
        <v>2</v>
      </c>
      <c r="I4148" s="93"/>
      <c r="J4148" s="94"/>
      <c r="K4148" s="138"/>
    </row>
    <row r="4149" spans="1:11" x14ac:dyDescent="0.2">
      <c r="A4149" s="13" t="s">
        <v>3256</v>
      </c>
      <c r="B4149" s="74">
        <v>324</v>
      </c>
      <c r="C4149" s="133"/>
      <c r="D4149" s="37"/>
      <c r="E4149" s="87"/>
      <c r="F4149" s="93">
        <v>3</v>
      </c>
      <c r="G4149" s="8">
        <v>8</v>
      </c>
      <c r="H4149" s="94">
        <f t="shared" si="50"/>
        <v>2</v>
      </c>
      <c r="I4149" s="93"/>
      <c r="J4149" s="94"/>
      <c r="K4149" s="138"/>
    </row>
    <row r="4150" spans="1:11" x14ac:dyDescent="0.2">
      <c r="A4150" s="13" t="s">
        <v>4158</v>
      </c>
      <c r="B4150" s="74">
        <v>373</v>
      </c>
      <c r="C4150" s="133"/>
      <c r="D4150" s="37"/>
      <c r="E4150" s="87"/>
      <c r="F4150" s="93">
        <v>3</v>
      </c>
      <c r="G4150" s="8">
        <v>8</v>
      </c>
      <c r="H4150" s="94">
        <f t="shared" si="50"/>
        <v>2</v>
      </c>
      <c r="I4150" s="93"/>
      <c r="J4150" s="94"/>
      <c r="K4150" s="138"/>
    </row>
    <row r="4151" spans="1:11" x14ac:dyDescent="0.2">
      <c r="A4151" s="13" t="s">
        <v>4159</v>
      </c>
      <c r="B4151" s="74">
        <v>1060</v>
      </c>
      <c r="C4151" s="133"/>
      <c r="D4151" s="37"/>
      <c r="E4151" s="87"/>
      <c r="F4151" s="93">
        <v>3</v>
      </c>
      <c r="G4151" s="8">
        <v>8</v>
      </c>
      <c r="H4151" s="94">
        <f t="shared" si="50"/>
        <v>2</v>
      </c>
      <c r="I4151" s="93"/>
      <c r="J4151" s="94"/>
      <c r="K4151" s="138"/>
    </row>
    <row r="4152" spans="1:11" x14ac:dyDescent="0.2">
      <c r="A4152" s="13" t="s">
        <v>4160</v>
      </c>
      <c r="B4152" s="74">
        <v>263</v>
      </c>
      <c r="C4152" s="133"/>
      <c r="D4152" s="37"/>
      <c r="E4152" s="87"/>
      <c r="F4152" s="93">
        <v>3</v>
      </c>
      <c r="G4152" s="8">
        <v>8</v>
      </c>
      <c r="H4152" s="94">
        <f t="shared" si="50"/>
        <v>2</v>
      </c>
      <c r="I4152" s="93"/>
      <c r="J4152" s="94"/>
      <c r="K4152" s="138"/>
    </row>
    <row r="4153" spans="1:11" x14ac:dyDescent="0.2">
      <c r="A4153" s="13" t="s">
        <v>4161</v>
      </c>
      <c r="B4153" s="74">
        <v>1012</v>
      </c>
      <c r="C4153" s="133"/>
      <c r="D4153" s="37"/>
      <c r="E4153" s="87"/>
      <c r="F4153" s="93">
        <v>3</v>
      </c>
      <c r="G4153" s="8">
        <v>8</v>
      </c>
      <c r="H4153" s="94">
        <f t="shared" si="50"/>
        <v>2</v>
      </c>
      <c r="I4153" s="93"/>
      <c r="J4153" s="94"/>
      <c r="K4153" s="138"/>
    </row>
    <row r="4154" spans="1:11" x14ac:dyDescent="0.2">
      <c r="A4154" s="20" t="s">
        <v>319</v>
      </c>
      <c r="B4154" s="73">
        <v>3032</v>
      </c>
      <c r="C4154" s="134">
        <v>3</v>
      </c>
      <c r="D4154" s="32">
        <v>8</v>
      </c>
      <c r="E4154" s="84"/>
      <c r="F4154" s="93"/>
      <c r="H4154" s="94"/>
      <c r="I4154" s="91"/>
      <c r="J4154" s="84"/>
      <c r="K4154" s="111"/>
    </row>
    <row r="4155" spans="1:11" x14ac:dyDescent="0.2">
      <c r="A4155" s="13" t="s">
        <v>2901</v>
      </c>
      <c r="B4155" s="74">
        <v>120</v>
      </c>
      <c r="C4155" s="133"/>
      <c r="D4155" s="37"/>
      <c r="E4155" s="87"/>
      <c r="F4155" s="93">
        <v>1</v>
      </c>
      <c r="G4155" s="8">
        <v>3</v>
      </c>
      <c r="H4155" s="94">
        <f t="shared" si="50"/>
        <v>1</v>
      </c>
      <c r="I4155" s="93"/>
      <c r="J4155" s="94"/>
      <c r="K4155" s="138"/>
    </row>
    <row r="4156" spans="1:11" x14ac:dyDescent="0.2">
      <c r="A4156" s="13" t="s">
        <v>4162</v>
      </c>
      <c r="B4156" s="74">
        <v>135</v>
      </c>
      <c r="C4156" s="133"/>
      <c r="D4156" s="37"/>
      <c r="E4156" s="87"/>
      <c r="F4156" s="93">
        <v>1</v>
      </c>
      <c r="G4156" s="8">
        <v>3</v>
      </c>
      <c r="H4156" s="94">
        <f t="shared" si="50"/>
        <v>1</v>
      </c>
      <c r="I4156" s="93"/>
      <c r="J4156" s="94"/>
      <c r="K4156" s="138"/>
    </row>
    <row r="4157" spans="1:11" x14ac:dyDescent="0.2">
      <c r="A4157" s="13" t="s">
        <v>4163</v>
      </c>
      <c r="B4157" s="74">
        <v>193</v>
      </c>
      <c r="C4157" s="133"/>
      <c r="D4157" s="37"/>
      <c r="E4157" s="87"/>
      <c r="F4157" s="93">
        <v>1</v>
      </c>
      <c r="G4157" s="8">
        <v>3</v>
      </c>
      <c r="H4157" s="94">
        <f t="shared" si="50"/>
        <v>1</v>
      </c>
      <c r="I4157" s="93"/>
      <c r="J4157" s="94"/>
      <c r="K4157" s="138"/>
    </row>
    <row r="4158" spans="1:11" x14ac:dyDescent="0.2">
      <c r="A4158" s="13" t="s">
        <v>2607</v>
      </c>
      <c r="B4158" s="74">
        <v>132</v>
      </c>
      <c r="C4158" s="133"/>
      <c r="D4158" s="37"/>
      <c r="E4158" s="87"/>
      <c r="F4158" s="93">
        <v>1</v>
      </c>
      <c r="G4158" s="8">
        <v>3</v>
      </c>
      <c r="H4158" s="94">
        <f t="shared" si="50"/>
        <v>1</v>
      </c>
      <c r="I4158" s="93"/>
      <c r="J4158" s="94"/>
      <c r="K4158" s="138"/>
    </row>
    <row r="4159" spans="1:11" x14ac:dyDescent="0.2">
      <c r="A4159" s="13" t="s">
        <v>4164</v>
      </c>
      <c r="B4159" s="74">
        <v>183</v>
      </c>
      <c r="C4159" s="133"/>
      <c r="D4159" s="37"/>
      <c r="E4159" s="87"/>
      <c r="F4159" s="93">
        <v>1</v>
      </c>
      <c r="G4159" s="8">
        <v>3</v>
      </c>
      <c r="H4159" s="94">
        <f t="shared" si="50"/>
        <v>1</v>
      </c>
      <c r="I4159" s="93"/>
      <c r="J4159" s="94"/>
      <c r="K4159" s="138"/>
    </row>
    <row r="4160" spans="1:11" x14ac:dyDescent="0.2">
      <c r="A4160" s="13" t="s">
        <v>4165</v>
      </c>
      <c r="B4160" s="74">
        <v>226</v>
      </c>
      <c r="C4160" s="133"/>
      <c r="D4160" s="37"/>
      <c r="E4160" s="87"/>
      <c r="F4160" s="93">
        <v>3</v>
      </c>
      <c r="G4160" s="8">
        <v>8</v>
      </c>
      <c r="H4160" s="94">
        <f t="shared" si="50"/>
        <v>2</v>
      </c>
      <c r="I4160" s="93"/>
      <c r="J4160" s="94"/>
      <c r="K4160" s="138"/>
    </row>
    <row r="4161" spans="1:11" x14ac:dyDescent="0.2">
      <c r="A4161" s="13" t="s">
        <v>4166</v>
      </c>
      <c r="B4161" s="74">
        <v>267</v>
      </c>
      <c r="C4161" s="133"/>
      <c r="D4161" s="37"/>
      <c r="E4161" s="87"/>
      <c r="F4161" s="93">
        <v>3</v>
      </c>
      <c r="G4161" s="8">
        <v>8</v>
      </c>
      <c r="H4161" s="94">
        <f t="shared" si="50"/>
        <v>2</v>
      </c>
      <c r="I4161" s="93"/>
      <c r="J4161" s="94"/>
      <c r="K4161" s="138"/>
    </row>
    <row r="4162" spans="1:11" x14ac:dyDescent="0.2">
      <c r="A4162" s="13" t="s">
        <v>4167</v>
      </c>
      <c r="B4162" s="74">
        <v>123</v>
      </c>
      <c r="C4162" s="133"/>
      <c r="D4162" s="37"/>
      <c r="E4162" s="87"/>
      <c r="F4162" s="93">
        <v>1</v>
      </c>
      <c r="G4162" s="8">
        <v>3</v>
      </c>
      <c r="H4162" s="94">
        <f t="shared" si="50"/>
        <v>1</v>
      </c>
      <c r="I4162" s="93"/>
      <c r="J4162" s="94"/>
      <c r="K4162" s="138"/>
    </row>
    <row r="4163" spans="1:11" x14ac:dyDescent="0.2">
      <c r="A4163" s="13" t="s">
        <v>4168</v>
      </c>
      <c r="B4163" s="74">
        <v>126</v>
      </c>
      <c r="C4163" s="133"/>
      <c r="D4163" s="37"/>
      <c r="E4163" s="87"/>
      <c r="F4163" s="93">
        <v>1</v>
      </c>
      <c r="G4163" s="8">
        <v>3</v>
      </c>
      <c r="H4163" s="94">
        <f t="shared" si="50"/>
        <v>1</v>
      </c>
      <c r="I4163" s="93"/>
      <c r="J4163" s="94"/>
      <c r="K4163" s="138"/>
    </row>
    <row r="4164" spans="1:11" x14ac:dyDescent="0.2">
      <c r="A4164" s="13" t="s">
        <v>4169</v>
      </c>
      <c r="B4164" s="74">
        <v>186</v>
      </c>
      <c r="C4164" s="133"/>
      <c r="D4164" s="37"/>
      <c r="E4164" s="87"/>
      <c r="F4164" s="93">
        <v>1</v>
      </c>
      <c r="G4164" s="8">
        <v>3</v>
      </c>
      <c r="H4164" s="94">
        <f t="shared" si="50"/>
        <v>1</v>
      </c>
      <c r="I4164" s="93"/>
      <c r="J4164" s="94"/>
      <c r="K4164" s="138"/>
    </row>
    <row r="4165" spans="1:11" x14ac:dyDescent="0.2">
      <c r="A4165" s="13" t="s">
        <v>4170</v>
      </c>
      <c r="B4165" s="74">
        <v>130</v>
      </c>
      <c r="C4165" s="133"/>
      <c r="D4165" s="37"/>
      <c r="E4165" s="87"/>
      <c r="F4165" s="93">
        <v>1</v>
      </c>
      <c r="G4165" s="8">
        <v>3</v>
      </c>
      <c r="H4165" s="94">
        <f t="shared" si="50"/>
        <v>1</v>
      </c>
      <c r="I4165" s="93"/>
      <c r="J4165" s="94"/>
      <c r="K4165" s="138"/>
    </row>
    <row r="4166" spans="1:11" x14ac:dyDescent="0.2">
      <c r="A4166" s="13" t="s">
        <v>3237</v>
      </c>
      <c r="B4166" s="74">
        <v>288</v>
      </c>
      <c r="C4166" s="133"/>
      <c r="D4166" s="37"/>
      <c r="E4166" s="87"/>
      <c r="F4166" s="93">
        <v>3</v>
      </c>
      <c r="G4166" s="8">
        <v>8</v>
      </c>
      <c r="H4166" s="94">
        <f t="shared" si="50"/>
        <v>2</v>
      </c>
      <c r="I4166" s="93"/>
      <c r="J4166" s="94"/>
      <c r="K4166" s="138"/>
    </row>
    <row r="4167" spans="1:11" x14ac:dyDescent="0.2">
      <c r="A4167" s="13" t="s">
        <v>2636</v>
      </c>
      <c r="B4167" s="74">
        <v>267</v>
      </c>
      <c r="C4167" s="133"/>
      <c r="D4167" s="37"/>
      <c r="E4167" s="87"/>
      <c r="F4167" s="93">
        <v>3</v>
      </c>
      <c r="G4167" s="8">
        <v>8</v>
      </c>
      <c r="H4167" s="94">
        <f t="shared" si="50"/>
        <v>2</v>
      </c>
      <c r="I4167" s="93"/>
      <c r="J4167" s="94"/>
      <c r="K4167" s="138"/>
    </row>
    <row r="4168" spans="1:11" x14ac:dyDescent="0.2">
      <c r="A4168" s="13" t="s">
        <v>2579</v>
      </c>
      <c r="B4168" s="74">
        <v>264</v>
      </c>
      <c r="C4168" s="133"/>
      <c r="D4168" s="37"/>
      <c r="E4168" s="87"/>
      <c r="F4168" s="93">
        <v>3</v>
      </c>
      <c r="G4168" s="8">
        <v>8</v>
      </c>
      <c r="H4168" s="94">
        <f t="shared" si="50"/>
        <v>2</v>
      </c>
      <c r="I4168" s="93"/>
      <c r="J4168" s="94"/>
      <c r="K4168" s="138"/>
    </row>
    <row r="4169" spans="1:11" x14ac:dyDescent="0.2">
      <c r="A4169" s="13" t="s">
        <v>4171</v>
      </c>
      <c r="B4169" s="74">
        <v>305</v>
      </c>
      <c r="C4169" s="133"/>
      <c r="D4169" s="37"/>
      <c r="E4169" s="87"/>
      <c r="F4169" s="93">
        <v>3</v>
      </c>
      <c r="G4169" s="8">
        <v>8</v>
      </c>
      <c r="H4169" s="94">
        <f t="shared" si="50"/>
        <v>2</v>
      </c>
      <c r="I4169" s="93"/>
      <c r="J4169" s="94"/>
      <c r="K4169" s="138"/>
    </row>
    <row r="4170" spans="1:11" x14ac:dyDescent="0.2">
      <c r="A4170" s="13" t="s">
        <v>4172</v>
      </c>
      <c r="B4170" s="74">
        <v>87</v>
      </c>
      <c r="C4170" s="133"/>
      <c r="D4170" s="37"/>
      <c r="E4170" s="87"/>
      <c r="F4170" s="93">
        <v>1</v>
      </c>
      <c r="G4170" s="8">
        <v>3</v>
      </c>
      <c r="H4170" s="94">
        <f t="shared" si="50"/>
        <v>1</v>
      </c>
      <c r="I4170" s="93"/>
      <c r="J4170" s="94"/>
      <c r="K4170" s="138"/>
    </row>
    <row r="4171" spans="1:11" x14ac:dyDescent="0.2">
      <c r="A4171" s="46" t="s">
        <v>1140</v>
      </c>
      <c r="B4171" s="73">
        <v>21625</v>
      </c>
      <c r="C4171" s="134">
        <v>25</v>
      </c>
      <c r="D4171" s="36">
        <f>SUM(D4172:D4186)</f>
        <v>64</v>
      </c>
      <c r="E4171" s="88">
        <v>4</v>
      </c>
      <c r="F4171" s="91">
        <f>SUM(F4173:F4189)</f>
        <v>49</v>
      </c>
      <c r="G4171" s="24">
        <f>SUM(G4173:G4189)</f>
        <v>130</v>
      </c>
      <c r="H4171" s="94"/>
      <c r="I4171" s="99">
        <f>(C4171+F4171+1-F4189)*0.4</f>
        <v>29.6</v>
      </c>
      <c r="J4171" s="99">
        <f>(D4171+G4171+1-G4189)*0.4</f>
        <v>76.800000000000011</v>
      </c>
      <c r="K4171" s="115">
        <f>15*0.6</f>
        <v>9</v>
      </c>
    </row>
    <row r="4172" spans="1:11" x14ac:dyDescent="0.2">
      <c r="A4172" s="20" t="s">
        <v>1213</v>
      </c>
      <c r="B4172" s="73">
        <v>6145</v>
      </c>
      <c r="C4172" s="134">
        <v>7</v>
      </c>
      <c r="D4172" s="32">
        <v>18</v>
      </c>
      <c r="E4172" s="84"/>
      <c r="F4172" s="93"/>
      <c r="H4172" s="94"/>
      <c r="I4172" s="91"/>
      <c r="J4172" s="84"/>
      <c r="K4172" s="111"/>
    </row>
    <row r="4173" spans="1:11" x14ac:dyDescent="0.2">
      <c r="A4173" s="13" t="s">
        <v>4173</v>
      </c>
      <c r="B4173" s="74">
        <v>4478</v>
      </c>
      <c r="C4173" s="133"/>
      <c r="D4173" s="37"/>
      <c r="E4173" s="87"/>
      <c r="F4173" s="93">
        <v>5</v>
      </c>
      <c r="G4173" s="8">
        <v>13</v>
      </c>
      <c r="H4173" s="94">
        <f t="shared" si="50"/>
        <v>2</v>
      </c>
      <c r="I4173" s="93"/>
      <c r="J4173" s="94"/>
      <c r="K4173" s="138"/>
    </row>
    <row r="4174" spans="1:11" x14ac:dyDescent="0.2">
      <c r="A4174" s="13" t="s">
        <v>2431</v>
      </c>
      <c r="B4174" s="74">
        <v>334</v>
      </c>
      <c r="C4174" s="133"/>
      <c r="D4174" s="37"/>
      <c r="E4174" s="87"/>
      <c r="F4174" s="93">
        <v>3</v>
      </c>
      <c r="G4174" s="8">
        <v>8</v>
      </c>
      <c r="H4174" s="94">
        <f t="shared" si="50"/>
        <v>2</v>
      </c>
      <c r="I4174" s="93"/>
      <c r="J4174" s="94"/>
      <c r="K4174" s="138"/>
    </row>
    <row r="4175" spans="1:11" x14ac:dyDescent="0.2">
      <c r="A4175" s="13" t="s">
        <v>4174</v>
      </c>
      <c r="B4175" s="74">
        <v>207</v>
      </c>
      <c r="C4175" s="133"/>
      <c r="D4175" s="37"/>
      <c r="E4175" s="87"/>
      <c r="F4175" s="93">
        <v>3</v>
      </c>
      <c r="G4175" s="8">
        <v>8</v>
      </c>
      <c r="H4175" s="94">
        <f t="shared" si="50"/>
        <v>2</v>
      </c>
      <c r="I4175" s="93"/>
      <c r="J4175" s="94"/>
      <c r="K4175" s="138"/>
    </row>
    <row r="4176" spans="1:11" x14ac:dyDescent="0.2">
      <c r="A4176" s="13" t="s">
        <v>4175</v>
      </c>
      <c r="B4176" s="74">
        <v>741</v>
      </c>
      <c r="C4176" s="133"/>
      <c r="D4176" s="37"/>
      <c r="E4176" s="87"/>
      <c r="F4176" s="93">
        <v>3</v>
      </c>
      <c r="G4176" s="8">
        <v>8</v>
      </c>
      <c r="H4176" s="94">
        <f t="shared" si="50"/>
        <v>2</v>
      </c>
      <c r="I4176" s="93"/>
      <c r="J4176" s="94"/>
      <c r="K4176" s="138"/>
    </row>
    <row r="4177" spans="1:11" x14ac:dyDescent="0.2">
      <c r="A4177" s="13" t="s">
        <v>4176</v>
      </c>
      <c r="B4177" s="74">
        <v>385</v>
      </c>
      <c r="C4177" s="133"/>
      <c r="D4177" s="37"/>
      <c r="E4177" s="87"/>
      <c r="F4177" s="93">
        <v>3</v>
      </c>
      <c r="G4177" s="8">
        <v>8</v>
      </c>
      <c r="H4177" s="94">
        <f t="shared" si="50"/>
        <v>2</v>
      </c>
      <c r="I4177" s="93"/>
      <c r="J4177" s="94"/>
      <c r="K4177" s="138"/>
    </row>
    <row r="4178" spans="1:11" x14ac:dyDescent="0.2">
      <c r="A4178" s="20" t="s">
        <v>1126</v>
      </c>
      <c r="B4178" s="73">
        <v>11204</v>
      </c>
      <c r="C4178" s="134">
        <v>13</v>
      </c>
      <c r="D4178" s="32">
        <v>33</v>
      </c>
      <c r="E4178" s="84"/>
      <c r="F4178" s="93"/>
      <c r="H4178" s="94"/>
      <c r="I4178" s="91"/>
      <c r="J4178" s="84"/>
      <c r="K4178" s="111"/>
    </row>
    <row r="4179" spans="1:11" x14ac:dyDescent="0.2">
      <c r="A4179" s="13" t="s">
        <v>4177</v>
      </c>
      <c r="B4179" s="74">
        <v>7683</v>
      </c>
      <c r="C4179" s="133"/>
      <c r="D4179" s="37"/>
      <c r="E4179" s="87"/>
      <c r="F4179" s="93">
        <v>5</v>
      </c>
      <c r="G4179" s="8">
        <v>13</v>
      </c>
      <c r="H4179" s="94">
        <f t="shared" si="50"/>
        <v>2</v>
      </c>
      <c r="I4179" s="93"/>
      <c r="J4179" s="94"/>
      <c r="K4179" s="138"/>
    </row>
    <row r="4180" spans="1:11" x14ac:dyDescent="0.2">
      <c r="A4180" s="13" t="s">
        <v>4178</v>
      </c>
      <c r="B4180" s="74">
        <v>1231</v>
      </c>
      <c r="C4180" s="133"/>
      <c r="D4180" s="37"/>
      <c r="E4180" s="87"/>
      <c r="F4180" s="93">
        <v>3</v>
      </c>
      <c r="G4180" s="8">
        <v>8</v>
      </c>
      <c r="H4180" s="94">
        <f t="shared" si="50"/>
        <v>2</v>
      </c>
      <c r="I4180" s="93"/>
      <c r="J4180" s="94"/>
      <c r="K4180" s="138"/>
    </row>
    <row r="4181" spans="1:11" x14ac:dyDescent="0.2">
      <c r="A4181" s="13" t="s">
        <v>4179</v>
      </c>
      <c r="B4181" s="74">
        <v>576</v>
      </c>
      <c r="C4181" s="133"/>
      <c r="D4181" s="37"/>
      <c r="E4181" s="87"/>
      <c r="F4181" s="93">
        <v>3</v>
      </c>
      <c r="G4181" s="8">
        <v>8</v>
      </c>
      <c r="H4181" s="94">
        <f t="shared" si="50"/>
        <v>2</v>
      </c>
      <c r="I4181" s="93"/>
      <c r="J4181" s="94"/>
      <c r="K4181" s="138"/>
    </row>
    <row r="4182" spans="1:11" x14ac:dyDescent="0.2">
      <c r="A4182" s="13" t="s">
        <v>4180</v>
      </c>
      <c r="B4182" s="74">
        <v>339</v>
      </c>
      <c r="C4182" s="133"/>
      <c r="D4182" s="37"/>
      <c r="E4182" s="87"/>
      <c r="F4182" s="93">
        <v>3</v>
      </c>
      <c r="G4182" s="8">
        <v>8</v>
      </c>
      <c r="H4182" s="94">
        <f t="shared" si="50"/>
        <v>2</v>
      </c>
      <c r="I4182" s="93"/>
      <c r="J4182" s="94"/>
      <c r="K4182" s="138"/>
    </row>
    <row r="4183" spans="1:11" x14ac:dyDescent="0.2">
      <c r="A4183" s="13" t="s">
        <v>2121</v>
      </c>
      <c r="B4183" s="74">
        <v>494</v>
      </c>
      <c r="C4183" s="133"/>
      <c r="D4183" s="37"/>
      <c r="E4183" s="87"/>
      <c r="F4183" s="93">
        <v>3</v>
      </c>
      <c r="G4183" s="8">
        <v>8</v>
      </c>
      <c r="H4183" s="94">
        <f t="shared" si="50"/>
        <v>2</v>
      </c>
      <c r="I4183" s="93"/>
      <c r="J4183" s="94"/>
      <c r="K4183" s="138"/>
    </row>
    <row r="4184" spans="1:11" x14ac:dyDescent="0.2">
      <c r="A4184" s="13" t="s">
        <v>1845</v>
      </c>
      <c r="B4184" s="74">
        <v>413</v>
      </c>
      <c r="C4184" s="133"/>
      <c r="D4184" s="37"/>
      <c r="E4184" s="87"/>
      <c r="F4184" s="93">
        <v>3</v>
      </c>
      <c r="G4184" s="8">
        <v>8</v>
      </c>
      <c r="H4184" s="94">
        <f t="shared" si="50"/>
        <v>2</v>
      </c>
      <c r="I4184" s="93"/>
      <c r="J4184" s="94"/>
      <c r="K4184" s="138"/>
    </row>
    <row r="4185" spans="1:11" x14ac:dyDescent="0.2">
      <c r="A4185" s="13" t="s">
        <v>4181</v>
      </c>
      <c r="B4185" s="74">
        <v>468</v>
      </c>
      <c r="C4185" s="133"/>
      <c r="D4185" s="37"/>
      <c r="E4185" s="87"/>
      <c r="F4185" s="93">
        <v>3</v>
      </c>
      <c r="G4185" s="8">
        <v>8</v>
      </c>
      <c r="H4185" s="94">
        <f t="shared" si="50"/>
        <v>2</v>
      </c>
      <c r="I4185" s="93"/>
      <c r="J4185" s="94"/>
      <c r="K4185" s="138"/>
    </row>
    <row r="4186" spans="1:11" x14ac:dyDescent="0.2">
      <c r="A4186" s="20" t="s">
        <v>774</v>
      </c>
      <c r="B4186" s="73">
        <v>4276</v>
      </c>
      <c r="C4186" s="134">
        <v>5</v>
      </c>
      <c r="D4186" s="32">
        <v>13</v>
      </c>
      <c r="E4186" s="84"/>
      <c r="F4186" s="93"/>
      <c r="H4186" s="94"/>
      <c r="I4186" s="91"/>
      <c r="J4186" s="84"/>
      <c r="K4186" s="111"/>
    </row>
    <row r="4187" spans="1:11" x14ac:dyDescent="0.2">
      <c r="A4187" s="13" t="s">
        <v>4182</v>
      </c>
      <c r="B4187" s="74">
        <v>3700</v>
      </c>
      <c r="C4187" s="133"/>
      <c r="D4187" s="37"/>
      <c r="E4187" s="87"/>
      <c r="F4187" s="93">
        <v>5</v>
      </c>
      <c r="G4187" s="8">
        <v>13</v>
      </c>
      <c r="H4187" s="94">
        <f t="shared" si="50"/>
        <v>2</v>
      </c>
      <c r="I4187" s="93"/>
      <c r="J4187" s="94"/>
      <c r="K4187" s="138"/>
    </row>
    <row r="4188" spans="1:11" x14ac:dyDescent="0.2">
      <c r="A4188" s="13" t="s">
        <v>4183</v>
      </c>
      <c r="B4188" s="74">
        <v>497</v>
      </c>
      <c r="C4188" s="133"/>
      <c r="D4188" s="37"/>
      <c r="E4188" s="87"/>
      <c r="F4188" s="93">
        <v>3</v>
      </c>
      <c r="G4188" s="8">
        <v>8</v>
      </c>
      <c r="H4188" s="94">
        <f t="shared" si="50"/>
        <v>2</v>
      </c>
      <c r="I4188" s="93"/>
      <c r="J4188" s="94"/>
      <c r="K4188" s="138"/>
    </row>
    <row r="4189" spans="1:11" x14ac:dyDescent="0.2">
      <c r="A4189" s="13" t="s">
        <v>4184</v>
      </c>
      <c r="B4189" s="74">
        <v>79</v>
      </c>
      <c r="C4189" s="133"/>
      <c r="D4189" s="37"/>
      <c r="E4189" s="87"/>
      <c r="F4189" s="93">
        <v>1</v>
      </c>
      <c r="G4189" s="8">
        <v>3</v>
      </c>
      <c r="H4189" s="94">
        <f t="shared" si="50"/>
        <v>1</v>
      </c>
      <c r="I4189" s="93"/>
      <c r="J4189" s="94"/>
      <c r="K4189" s="138"/>
    </row>
    <row r="4190" spans="1:11" x14ac:dyDescent="0.2">
      <c r="A4190" s="46" t="s">
        <v>619</v>
      </c>
      <c r="B4190" s="73">
        <v>45365</v>
      </c>
      <c r="C4190" s="134">
        <v>29</v>
      </c>
      <c r="D4190" s="36">
        <f>SUM(D4191:D4226)</f>
        <v>73</v>
      </c>
      <c r="E4190" s="88">
        <v>4</v>
      </c>
      <c r="F4190" s="91">
        <f>SUM(F4192:F4242)</f>
        <v>128</v>
      </c>
      <c r="G4190" s="24">
        <f>SUM(G4192:G4242)</f>
        <v>344</v>
      </c>
      <c r="H4190" s="94"/>
      <c r="I4190" s="99">
        <f>(C4190+F4190+1-F4192-F4197-F4202-F4205-F4220-F4227-F4228-F4231-F4232-F4238-F4239-F4240)*0.4</f>
        <v>58.400000000000006</v>
      </c>
      <c r="J4190" s="99">
        <f>(D4190+G4190+1-G4192-G4197-G4202-G4205-G4220-G4227-G4228-G4231-G4232-G4238-G4239-G4240)*0.4</f>
        <v>152.80000000000001</v>
      </c>
      <c r="K4190" s="115">
        <f>48*0.6</f>
        <v>28.799999999999997</v>
      </c>
    </row>
    <row r="4191" spans="1:11" x14ac:dyDescent="0.2">
      <c r="A4191" s="20" t="s">
        <v>618</v>
      </c>
      <c r="B4191" s="73">
        <v>2378</v>
      </c>
      <c r="C4191" s="134">
        <v>2</v>
      </c>
      <c r="D4191" s="32">
        <v>5</v>
      </c>
      <c r="E4191" s="84"/>
      <c r="F4191" s="93"/>
      <c r="H4191" s="94"/>
      <c r="I4191" s="91"/>
      <c r="J4191" s="84"/>
      <c r="K4191" s="111"/>
    </row>
    <row r="4192" spans="1:11" x14ac:dyDescent="0.2">
      <c r="A4192" s="13" t="s">
        <v>3751</v>
      </c>
      <c r="B4192" s="74">
        <v>37</v>
      </c>
      <c r="C4192" s="133"/>
      <c r="D4192" s="37"/>
      <c r="E4192" s="87"/>
      <c r="F4192" s="93">
        <v>1</v>
      </c>
      <c r="G4192" s="8">
        <v>3</v>
      </c>
      <c r="H4192" s="94">
        <f t="shared" si="50"/>
        <v>1</v>
      </c>
      <c r="I4192" s="93"/>
      <c r="J4192" s="94"/>
      <c r="K4192" s="138"/>
    </row>
    <row r="4193" spans="1:11" x14ac:dyDescent="0.2">
      <c r="A4193" s="13" t="s">
        <v>4185</v>
      </c>
      <c r="B4193" s="74">
        <v>722</v>
      </c>
      <c r="C4193" s="133"/>
      <c r="D4193" s="37"/>
      <c r="E4193" s="87"/>
      <c r="F4193" s="93">
        <v>3</v>
      </c>
      <c r="G4193" s="8">
        <v>8</v>
      </c>
      <c r="H4193" s="94">
        <f t="shared" si="50"/>
        <v>2</v>
      </c>
      <c r="I4193" s="93"/>
      <c r="J4193" s="94"/>
      <c r="K4193" s="138"/>
    </row>
    <row r="4194" spans="1:11" x14ac:dyDescent="0.2">
      <c r="A4194" s="13" t="s">
        <v>4186</v>
      </c>
      <c r="B4194" s="74">
        <v>328</v>
      </c>
      <c r="C4194" s="133"/>
      <c r="D4194" s="37"/>
      <c r="E4194" s="87"/>
      <c r="F4194" s="93">
        <v>3</v>
      </c>
      <c r="G4194" s="8">
        <v>8</v>
      </c>
      <c r="H4194" s="94">
        <f t="shared" si="50"/>
        <v>2</v>
      </c>
      <c r="I4194" s="93"/>
      <c r="J4194" s="94"/>
      <c r="K4194" s="138"/>
    </row>
    <row r="4195" spans="1:11" x14ac:dyDescent="0.2">
      <c r="A4195" s="13" t="s">
        <v>4187</v>
      </c>
      <c r="B4195" s="74">
        <v>1291</v>
      </c>
      <c r="C4195" s="133"/>
      <c r="D4195" s="37"/>
      <c r="E4195" s="87"/>
      <c r="F4195" s="93">
        <v>3</v>
      </c>
      <c r="G4195" s="8">
        <v>8</v>
      </c>
      <c r="H4195" s="94">
        <f t="shared" si="50"/>
        <v>2</v>
      </c>
      <c r="I4195" s="93"/>
      <c r="J4195" s="94"/>
      <c r="K4195" s="138"/>
    </row>
    <row r="4196" spans="1:11" x14ac:dyDescent="0.2">
      <c r="A4196" s="20" t="s">
        <v>1224</v>
      </c>
      <c r="B4196" s="73">
        <v>3274</v>
      </c>
      <c r="C4196" s="134">
        <v>2</v>
      </c>
      <c r="D4196" s="32">
        <v>5</v>
      </c>
      <c r="E4196" s="84"/>
      <c r="F4196" s="93"/>
      <c r="H4196" s="94"/>
      <c r="I4196" s="91"/>
      <c r="J4196" s="84"/>
      <c r="K4196" s="111"/>
    </row>
    <row r="4197" spans="1:11" x14ac:dyDescent="0.2">
      <c r="A4197" s="13" t="s">
        <v>4188</v>
      </c>
      <c r="B4197" s="74">
        <v>91</v>
      </c>
      <c r="C4197" s="133"/>
      <c r="D4197" s="37"/>
      <c r="E4197" s="87"/>
      <c r="F4197" s="93">
        <v>1</v>
      </c>
      <c r="G4197" s="8">
        <v>3</v>
      </c>
      <c r="H4197" s="94">
        <f t="shared" si="50"/>
        <v>1</v>
      </c>
      <c r="I4197" s="93"/>
      <c r="J4197" s="94"/>
      <c r="K4197" s="138"/>
    </row>
    <row r="4198" spans="1:11" x14ac:dyDescent="0.2">
      <c r="A4198" s="13" t="s">
        <v>4189</v>
      </c>
      <c r="B4198" s="74">
        <v>683</v>
      </c>
      <c r="C4198" s="133"/>
      <c r="D4198" s="37"/>
      <c r="E4198" s="87"/>
      <c r="F4198" s="93">
        <v>3</v>
      </c>
      <c r="G4198" s="8">
        <v>8</v>
      </c>
      <c r="H4198" s="94">
        <f t="shared" si="50"/>
        <v>2</v>
      </c>
      <c r="I4198" s="93"/>
      <c r="J4198" s="94"/>
      <c r="K4198" s="138"/>
    </row>
    <row r="4199" spans="1:11" x14ac:dyDescent="0.2">
      <c r="A4199" s="13" t="s">
        <v>4190</v>
      </c>
      <c r="B4199" s="74">
        <v>721</v>
      </c>
      <c r="C4199" s="133"/>
      <c r="D4199" s="37"/>
      <c r="E4199" s="87"/>
      <c r="F4199" s="93">
        <v>3</v>
      </c>
      <c r="G4199" s="8">
        <v>8</v>
      </c>
      <c r="H4199" s="94">
        <f t="shared" si="50"/>
        <v>2</v>
      </c>
      <c r="I4199" s="93"/>
      <c r="J4199" s="94"/>
      <c r="K4199" s="138"/>
    </row>
    <row r="4200" spans="1:11" x14ac:dyDescent="0.2">
      <c r="A4200" s="13" t="s">
        <v>4191</v>
      </c>
      <c r="B4200" s="74">
        <v>311</v>
      </c>
      <c r="C4200" s="133"/>
      <c r="D4200" s="37"/>
      <c r="E4200" s="87"/>
      <c r="F4200" s="93">
        <v>3</v>
      </c>
      <c r="G4200" s="8">
        <v>8</v>
      </c>
      <c r="H4200" s="94">
        <f t="shared" si="50"/>
        <v>2</v>
      </c>
      <c r="I4200" s="93"/>
      <c r="J4200" s="94"/>
      <c r="K4200" s="138"/>
    </row>
    <row r="4201" spans="1:11" x14ac:dyDescent="0.2">
      <c r="A4201" s="13" t="s">
        <v>4192</v>
      </c>
      <c r="B4201" s="74">
        <v>248</v>
      </c>
      <c r="C4201" s="133"/>
      <c r="D4201" s="37"/>
      <c r="E4201" s="87"/>
      <c r="F4201" s="93">
        <v>3</v>
      </c>
      <c r="G4201" s="8">
        <v>8</v>
      </c>
      <c r="H4201" s="94">
        <f t="shared" si="50"/>
        <v>2</v>
      </c>
      <c r="I4201" s="93"/>
      <c r="J4201" s="94"/>
      <c r="K4201" s="138"/>
    </row>
    <row r="4202" spans="1:11" x14ac:dyDescent="0.2">
      <c r="A4202" s="13" t="s">
        <v>1991</v>
      </c>
      <c r="B4202" s="74">
        <v>124</v>
      </c>
      <c r="C4202" s="133"/>
      <c r="D4202" s="37"/>
      <c r="E4202" s="87"/>
      <c r="F4202" s="93">
        <v>1</v>
      </c>
      <c r="G4202" s="8">
        <v>3</v>
      </c>
      <c r="H4202" s="94">
        <f t="shared" si="50"/>
        <v>1</v>
      </c>
      <c r="I4202" s="93"/>
      <c r="J4202" s="94"/>
      <c r="K4202" s="138"/>
    </row>
    <row r="4203" spans="1:11" x14ac:dyDescent="0.2">
      <c r="A4203" s="13" t="s">
        <v>4193</v>
      </c>
      <c r="B4203" s="74">
        <v>288</v>
      </c>
      <c r="C4203" s="133"/>
      <c r="D4203" s="37"/>
      <c r="E4203" s="87"/>
      <c r="F4203" s="93">
        <v>3</v>
      </c>
      <c r="G4203" s="8">
        <v>8</v>
      </c>
      <c r="H4203" s="94">
        <f t="shared" si="50"/>
        <v>2</v>
      </c>
      <c r="I4203" s="93"/>
      <c r="J4203" s="94"/>
      <c r="K4203" s="138"/>
    </row>
    <row r="4204" spans="1:11" x14ac:dyDescent="0.2">
      <c r="A4204" s="13" t="s">
        <v>2821</v>
      </c>
      <c r="B4204" s="74">
        <v>710</v>
      </c>
      <c r="C4204" s="133"/>
      <c r="D4204" s="37"/>
      <c r="E4204" s="87"/>
      <c r="F4204" s="93">
        <v>3</v>
      </c>
      <c r="G4204" s="8">
        <v>8</v>
      </c>
      <c r="H4204" s="94">
        <f t="shared" si="50"/>
        <v>2</v>
      </c>
      <c r="I4204" s="93"/>
      <c r="J4204" s="94"/>
      <c r="K4204" s="138"/>
    </row>
    <row r="4205" spans="1:11" x14ac:dyDescent="0.2">
      <c r="A4205" s="13" t="s">
        <v>4194</v>
      </c>
      <c r="B4205" s="74">
        <v>98</v>
      </c>
      <c r="C4205" s="133"/>
      <c r="D4205" s="37"/>
      <c r="E4205" s="87"/>
      <c r="F4205" s="93">
        <v>1</v>
      </c>
      <c r="G4205" s="8">
        <v>3</v>
      </c>
      <c r="H4205" s="94">
        <f t="shared" si="50"/>
        <v>1</v>
      </c>
      <c r="I4205" s="93"/>
      <c r="J4205" s="94"/>
      <c r="K4205" s="138"/>
    </row>
    <row r="4206" spans="1:11" x14ac:dyDescent="0.2">
      <c r="A4206" s="20" t="s">
        <v>1254</v>
      </c>
      <c r="B4206" s="73">
        <v>35062</v>
      </c>
      <c r="C4206" s="134">
        <v>22</v>
      </c>
      <c r="D4206" s="32">
        <v>55</v>
      </c>
      <c r="E4206" s="84"/>
      <c r="F4206" s="93"/>
      <c r="H4206" s="94"/>
      <c r="I4206" s="91"/>
      <c r="J4206" s="84"/>
      <c r="K4206" s="111"/>
    </row>
    <row r="4207" spans="1:11" x14ac:dyDescent="0.2">
      <c r="A4207" s="13" t="s">
        <v>3214</v>
      </c>
      <c r="B4207" s="74">
        <v>26052</v>
      </c>
      <c r="C4207" s="133"/>
      <c r="D4207" s="37"/>
      <c r="E4207" s="87"/>
      <c r="F4207" s="93">
        <v>11</v>
      </c>
      <c r="G4207" s="8">
        <v>28</v>
      </c>
      <c r="H4207" s="94">
        <f t="shared" si="50"/>
        <v>2</v>
      </c>
      <c r="I4207" s="93"/>
      <c r="J4207" s="94"/>
      <c r="K4207" s="138"/>
    </row>
    <row r="4208" spans="1:11" x14ac:dyDescent="0.2">
      <c r="A4208" s="13" t="s">
        <v>2016</v>
      </c>
      <c r="B4208" s="74">
        <v>668</v>
      </c>
      <c r="C4208" s="133"/>
      <c r="D4208" s="37"/>
      <c r="E4208" s="87"/>
      <c r="F4208" s="93">
        <v>3</v>
      </c>
      <c r="G4208" s="8">
        <v>8</v>
      </c>
      <c r="H4208" s="94">
        <f t="shared" si="50"/>
        <v>2</v>
      </c>
      <c r="I4208" s="93"/>
      <c r="J4208" s="94"/>
      <c r="K4208" s="138"/>
    </row>
    <row r="4209" spans="1:11" ht="31.5" x14ac:dyDescent="0.2">
      <c r="A4209" s="13" t="s">
        <v>4195</v>
      </c>
      <c r="B4209" s="74">
        <v>287</v>
      </c>
      <c r="C4209" s="133"/>
      <c r="D4209" s="37"/>
      <c r="E4209" s="87"/>
      <c r="F4209" s="93">
        <v>3</v>
      </c>
      <c r="G4209" s="8">
        <v>8</v>
      </c>
      <c r="H4209" s="94">
        <f t="shared" si="50"/>
        <v>2</v>
      </c>
      <c r="I4209" s="93"/>
      <c r="J4209" s="94"/>
      <c r="K4209" s="138"/>
    </row>
    <row r="4210" spans="1:11" x14ac:dyDescent="0.2">
      <c r="A4210" s="13" t="s">
        <v>1474</v>
      </c>
      <c r="B4210" s="74">
        <v>545</v>
      </c>
      <c r="C4210" s="133"/>
      <c r="D4210" s="37"/>
      <c r="E4210" s="87"/>
      <c r="F4210" s="93">
        <v>3</v>
      </c>
      <c r="G4210" s="8">
        <v>8</v>
      </c>
      <c r="H4210" s="94">
        <f t="shared" si="50"/>
        <v>2</v>
      </c>
      <c r="I4210" s="93"/>
      <c r="J4210" s="94"/>
      <c r="K4210" s="138"/>
    </row>
    <row r="4211" spans="1:11" x14ac:dyDescent="0.2">
      <c r="A4211" s="13" t="s">
        <v>2989</v>
      </c>
      <c r="B4211" s="74">
        <v>497</v>
      </c>
      <c r="C4211" s="133"/>
      <c r="D4211" s="37"/>
      <c r="E4211" s="87"/>
      <c r="F4211" s="93">
        <v>3</v>
      </c>
      <c r="G4211" s="8">
        <v>8</v>
      </c>
      <c r="H4211" s="94">
        <f t="shared" ref="H4211:H4242" si="51">IF(F4211=1,1,2)</f>
        <v>2</v>
      </c>
      <c r="I4211" s="93"/>
      <c r="J4211" s="94"/>
      <c r="K4211" s="138"/>
    </row>
    <row r="4212" spans="1:11" x14ac:dyDescent="0.2">
      <c r="A4212" s="13" t="s">
        <v>4196</v>
      </c>
      <c r="B4212" s="74">
        <v>1032</v>
      </c>
      <c r="C4212" s="133"/>
      <c r="D4212" s="37"/>
      <c r="E4212" s="87"/>
      <c r="F4212" s="93">
        <v>3</v>
      </c>
      <c r="G4212" s="8">
        <v>8</v>
      </c>
      <c r="H4212" s="94">
        <f t="shared" si="51"/>
        <v>2</v>
      </c>
      <c r="I4212" s="93"/>
      <c r="J4212" s="94"/>
      <c r="K4212" s="138"/>
    </row>
    <row r="4213" spans="1:11" x14ac:dyDescent="0.2">
      <c r="A4213" s="13" t="s">
        <v>4197</v>
      </c>
      <c r="B4213" s="74">
        <v>276</v>
      </c>
      <c r="C4213" s="133"/>
      <c r="D4213" s="37"/>
      <c r="E4213" s="87"/>
      <c r="F4213" s="93">
        <v>3</v>
      </c>
      <c r="G4213" s="8">
        <v>8</v>
      </c>
      <c r="H4213" s="94">
        <f t="shared" si="51"/>
        <v>2</v>
      </c>
      <c r="I4213" s="93"/>
      <c r="J4213" s="94"/>
      <c r="K4213" s="138"/>
    </row>
    <row r="4214" spans="1:11" x14ac:dyDescent="0.2">
      <c r="A4214" s="13" t="s">
        <v>4198</v>
      </c>
      <c r="B4214" s="74">
        <v>366</v>
      </c>
      <c r="C4214" s="133"/>
      <c r="D4214" s="37"/>
      <c r="E4214" s="87"/>
      <c r="F4214" s="93">
        <v>3</v>
      </c>
      <c r="G4214" s="8">
        <v>8</v>
      </c>
      <c r="H4214" s="94">
        <f t="shared" si="51"/>
        <v>2</v>
      </c>
      <c r="I4214" s="93"/>
      <c r="J4214" s="94"/>
      <c r="K4214" s="138"/>
    </row>
    <row r="4215" spans="1:11" x14ac:dyDescent="0.2">
      <c r="A4215" s="13" t="s">
        <v>2452</v>
      </c>
      <c r="B4215" s="74">
        <v>371</v>
      </c>
      <c r="C4215" s="133"/>
      <c r="D4215" s="37"/>
      <c r="E4215" s="87"/>
      <c r="F4215" s="93">
        <v>3</v>
      </c>
      <c r="G4215" s="8">
        <v>8</v>
      </c>
      <c r="H4215" s="94">
        <f t="shared" si="51"/>
        <v>2</v>
      </c>
      <c r="I4215" s="93"/>
      <c r="J4215" s="94"/>
      <c r="K4215" s="138"/>
    </row>
    <row r="4216" spans="1:11" x14ac:dyDescent="0.2">
      <c r="A4216" s="13" t="s">
        <v>4199</v>
      </c>
      <c r="B4216" s="74">
        <v>511</v>
      </c>
      <c r="C4216" s="133"/>
      <c r="D4216" s="37"/>
      <c r="E4216" s="87"/>
      <c r="F4216" s="93">
        <v>3</v>
      </c>
      <c r="G4216" s="8">
        <v>8</v>
      </c>
      <c r="H4216" s="94">
        <f t="shared" si="51"/>
        <v>2</v>
      </c>
      <c r="I4216" s="93"/>
      <c r="J4216" s="94"/>
      <c r="K4216" s="138"/>
    </row>
    <row r="4217" spans="1:11" x14ac:dyDescent="0.2">
      <c r="A4217" s="13" t="s">
        <v>4200</v>
      </c>
      <c r="B4217" s="74">
        <v>787</v>
      </c>
      <c r="C4217" s="133"/>
      <c r="D4217" s="37"/>
      <c r="E4217" s="87"/>
      <c r="F4217" s="93">
        <v>3</v>
      </c>
      <c r="G4217" s="8">
        <v>8</v>
      </c>
      <c r="H4217" s="94">
        <f t="shared" si="51"/>
        <v>2</v>
      </c>
      <c r="I4217" s="93"/>
      <c r="J4217" s="94"/>
      <c r="K4217" s="138"/>
    </row>
    <row r="4218" spans="1:11" x14ac:dyDescent="0.2">
      <c r="A4218" s="13" t="s">
        <v>4201</v>
      </c>
      <c r="B4218" s="74">
        <v>216</v>
      </c>
      <c r="C4218" s="133"/>
      <c r="D4218" s="37"/>
      <c r="E4218" s="87"/>
      <c r="F4218" s="93">
        <v>3</v>
      </c>
      <c r="G4218" s="8">
        <v>8</v>
      </c>
      <c r="H4218" s="94">
        <f t="shared" si="51"/>
        <v>2</v>
      </c>
      <c r="I4218" s="93"/>
      <c r="J4218" s="94"/>
      <c r="K4218" s="138"/>
    </row>
    <row r="4219" spans="1:11" x14ac:dyDescent="0.2">
      <c r="A4219" s="13" t="s">
        <v>4202</v>
      </c>
      <c r="B4219" s="74">
        <v>689</v>
      </c>
      <c r="C4219" s="133"/>
      <c r="D4219" s="37"/>
      <c r="E4219" s="87"/>
      <c r="F4219" s="93">
        <v>3</v>
      </c>
      <c r="G4219" s="8">
        <v>8</v>
      </c>
      <c r="H4219" s="94">
        <f t="shared" si="51"/>
        <v>2</v>
      </c>
      <c r="I4219" s="93"/>
      <c r="J4219" s="94"/>
      <c r="K4219" s="138"/>
    </row>
    <row r="4220" spans="1:11" x14ac:dyDescent="0.2">
      <c r="A4220" s="13" t="s">
        <v>4203</v>
      </c>
      <c r="B4220" s="74">
        <v>161</v>
      </c>
      <c r="C4220" s="133"/>
      <c r="D4220" s="37"/>
      <c r="E4220" s="87"/>
      <c r="F4220" s="93">
        <v>1</v>
      </c>
      <c r="G4220" s="8">
        <v>3</v>
      </c>
      <c r="H4220" s="94">
        <f t="shared" si="51"/>
        <v>1</v>
      </c>
      <c r="I4220" s="93"/>
      <c r="J4220" s="94"/>
      <c r="K4220" s="138"/>
    </row>
    <row r="4221" spans="1:11" x14ac:dyDescent="0.2">
      <c r="A4221" s="13" t="s">
        <v>4204</v>
      </c>
      <c r="B4221" s="74">
        <v>966</v>
      </c>
      <c r="C4221" s="133"/>
      <c r="D4221" s="37"/>
      <c r="E4221" s="87"/>
      <c r="F4221" s="93">
        <v>3</v>
      </c>
      <c r="G4221" s="8">
        <v>8</v>
      </c>
      <c r="H4221" s="94">
        <f t="shared" si="51"/>
        <v>2</v>
      </c>
      <c r="I4221" s="93"/>
      <c r="J4221" s="94"/>
      <c r="K4221" s="138"/>
    </row>
    <row r="4222" spans="1:11" x14ac:dyDescent="0.2">
      <c r="A4222" s="13" t="s">
        <v>4205</v>
      </c>
      <c r="B4222" s="74">
        <v>289</v>
      </c>
      <c r="C4222" s="133"/>
      <c r="D4222" s="37"/>
      <c r="E4222" s="87"/>
      <c r="F4222" s="93">
        <v>3</v>
      </c>
      <c r="G4222" s="8">
        <v>8</v>
      </c>
      <c r="H4222" s="94">
        <f t="shared" si="51"/>
        <v>2</v>
      </c>
      <c r="I4222" s="93"/>
      <c r="J4222" s="94"/>
      <c r="K4222" s="138"/>
    </row>
    <row r="4223" spans="1:11" x14ac:dyDescent="0.2">
      <c r="A4223" s="13" t="s">
        <v>4206</v>
      </c>
      <c r="B4223" s="74">
        <v>462</v>
      </c>
      <c r="C4223" s="133"/>
      <c r="D4223" s="37"/>
      <c r="E4223" s="87"/>
      <c r="F4223" s="93">
        <v>3</v>
      </c>
      <c r="G4223" s="8">
        <v>8</v>
      </c>
      <c r="H4223" s="94">
        <f t="shared" si="51"/>
        <v>2</v>
      </c>
      <c r="I4223" s="93"/>
      <c r="J4223" s="94"/>
      <c r="K4223" s="138"/>
    </row>
    <row r="4224" spans="1:11" x14ac:dyDescent="0.2">
      <c r="A4224" s="13" t="s">
        <v>4207</v>
      </c>
      <c r="B4224" s="74">
        <v>248</v>
      </c>
      <c r="C4224" s="133"/>
      <c r="D4224" s="37"/>
      <c r="E4224" s="87"/>
      <c r="F4224" s="93">
        <v>3</v>
      </c>
      <c r="G4224" s="8">
        <v>8</v>
      </c>
      <c r="H4224" s="94">
        <f t="shared" si="51"/>
        <v>2</v>
      </c>
      <c r="I4224" s="93"/>
      <c r="J4224" s="94"/>
      <c r="K4224" s="138"/>
    </row>
    <row r="4225" spans="1:11" x14ac:dyDescent="0.2">
      <c r="A4225" s="13" t="s">
        <v>4208</v>
      </c>
      <c r="B4225" s="74">
        <v>639</v>
      </c>
      <c r="C4225" s="133"/>
      <c r="D4225" s="37"/>
      <c r="E4225" s="87"/>
      <c r="F4225" s="93">
        <v>3</v>
      </c>
      <c r="G4225" s="8">
        <v>8</v>
      </c>
      <c r="H4225" s="94">
        <f t="shared" si="51"/>
        <v>2</v>
      </c>
      <c r="I4225" s="93"/>
      <c r="J4225" s="94"/>
      <c r="K4225" s="138"/>
    </row>
    <row r="4226" spans="1:11" x14ac:dyDescent="0.2">
      <c r="A4226" s="20" t="s">
        <v>966</v>
      </c>
      <c r="B4226" s="73">
        <v>4651</v>
      </c>
      <c r="C4226" s="134">
        <v>3</v>
      </c>
      <c r="D4226" s="32">
        <v>8</v>
      </c>
      <c r="E4226" s="84"/>
      <c r="F4226" s="93"/>
      <c r="H4226" s="94"/>
      <c r="I4226" s="91"/>
      <c r="J4226" s="84"/>
      <c r="K4226" s="111"/>
    </row>
    <row r="4227" spans="1:11" x14ac:dyDescent="0.2">
      <c r="A4227" s="13" t="s">
        <v>4209</v>
      </c>
      <c r="B4227" s="74">
        <v>123</v>
      </c>
      <c r="C4227" s="133"/>
      <c r="D4227" s="37"/>
      <c r="E4227" s="87"/>
      <c r="F4227" s="93">
        <v>1</v>
      </c>
      <c r="G4227" s="8">
        <v>3</v>
      </c>
      <c r="H4227" s="94">
        <f t="shared" si="51"/>
        <v>1</v>
      </c>
      <c r="I4227" s="93"/>
      <c r="J4227" s="94"/>
      <c r="K4227" s="138"/>
    </row>
    <row r="4228" spans="1:11" x14ac:dyDescent="0.2">
      <c r="A4228" s="13" t="s">
        <v>4210</v>
      </c>
      <c r="B4228" s="74">
        <v>182</v>
      </c>
      <c r="C4228" s="133"/>
      <c r="D4228" s="37"/>
      <c r="E4228" s="87"/>
      <c r="F4228" s="93">
        <v>1</v>
      </c>
      <c r="G4228" s="8">
        <v>3</v>
      </c>
      <c r="H4228" s="94">
        <f t="shared" si="51"/>
        <v>1</v>
      </c>
      <c r="I4228" s="93"/>
      <c r="J4228" s="94"/>
      <c r="K4228" s="138"/>
    </row>
    <row r="4229" spans="1:11" x14ac:dyDescent="0.2">
      <c r="A4229" s="13" t="s">
        <v>4211</v>
      </c>
      <c r="B4229" s="74">
        <v>588</v>
      </c>
      <c r="C4229" s="133"/>
      <c r="D4229" s="37"/>
      <c r="E4229" s="87"/>
      <c r="F4229" s="93">
        <v>3</v>
      </c>
      <c r="G4229" s="8">
        <v>8</v>
      </c>
      <c r="H4229" s="94">
        <f t="shared" si="51"/>
        <v>2</v>
      </c>
      <c r="I4229" s="93"/>
      <c r="J4229" s="94"/>
      <c r="K4229" s="138"/>
    </row>
    <row r="4230" spans="1:11" x14ac:dyDescent="0.2">
      <c r="A4230" s="13" t="s">
        <v>4212</v>
      </c>
      <c r="B4230" s="74">
        <v>602</v>
      </c>
      <c r="C4230" s="133"/>
      <c r="D4230" s="37"/>
      <c r="E4230" s="87"/>
      <c r="F4230" s="93">
        <v>3</v>
      </c>
      <c r="G4230" s="8">
        <v>8</v>
      </c>
      <c r="H4230" s="94">
        <f t="shared" si="51"/>
        <v>2</v>
      </c>
      <c r="I4230" s="93"/>
      <c r="J4230" s="94"/>
      <c r="K4230" s="138"/>
    </row>
    <row r="4231" spans="1:11" x14ac:dyDescent="0.2">
      <c r="A4231" s="13" t="s">
        <v>1565</v>
      </c>
      <c r="B4231" s="74">
        <v>104</v>
      </c>
      <c r="C4231" s="133"/>
      <c r="D4231" s="37"/>
      <c r="E4231" s="87"/>
      <c r="F4231" s="93">
        <v>1</v>
      </c>
      <c r="G4231" s="8">
        <v>3</v>
      </c>
      <c r="H4231" s="94">
        <f t="shared" si="51"/>
        <v>1</v>
      </c>
      <c r="I4231" s="93"/>
      <c r="J4231" s="94"/>
      <c r="K4231" s="138"/>
    </row>
    <row r="4232" spans="1:11" x14ac:dyDescent="0.2">
      <c r="A4232" s="13" t="s">
        <v>4213</v>
      </c>
      <c r="B4232" s="74">
        <v>136</v>
      </c>
      <c r="C4232" s="133"/>
      <c r="D4232" s="37"/>
      <c r="E4232" s="87"/>
      <c r="F4232" s="93">
        <v>1</v>
      </c>
      <c r="G4232" s="8">
        <v>3</v>
      </c>
      <c r="H4232" s="94">
        <f t="shared" si="51"/>
        <v>1</v>
      </c>
      <c r="I4232" s="93"/>
      <c r="J4232" s="94"/>
      <c r="K4232" s="138"/>
    </row>
    <row r="4233" spans="1:11" x14ac:dyDescent="0.2">
      <c r="A4233" s="13" t="s">
        <v>4214</v>
      </c>
      <c r="B4233" s="74">
        <v>317</v>
      </c>
      <c r="C4233" s="133"/>
      <c r="D4233" s="37"/>
      <c r="E4233" s="87"/>
      <c r="F4233" s="93">
        <v>3</v>
      </c>
      <c r="G4233" s="8">
        <v>8</v>
      </c>
      <c r="H4233" s="94">
        <f t="shared" si="51"/>
        <v>2</v>
      </c>
      <c r="I4233" s="93"/>
      <c r="J4233" s="94"/>
      <c r="K4233" s="138"/>
    </row>
    <row r="4234" spans="1:11" x14ac:dyDescent="0.2">
      <c r="A4234" s="13" t="s">
        <v>4215</v>
      </c>
      <c r="B4234" s="74">
        <v>343</v>
      </c>
      <c r="C4234" s="133"/>
      <c r="D4234" s="37"/>
      <c r="E4234" s="87"/>
      <c r="F4234" s="93">
        <v>3</v>
      </c>
      <c r="G4234" s="8">
        <v>8</v>
      </c>
      <c r="H4234" s="94">
        <f t="shared" si="51"/>
        <v>2</v>
      </c>
      <c r="I4234" s="93"/>
      <c r="J4234" s="94"/>
      <c r="K4234" s="138"/>
    </row>
    <row r="4235" spans="1:11" x14ac:dyDescent="0.2">
      <c r="A4235" s="13" t="s">
        <v>4216</v>
      </c>
      <c r="B4235" s="74">
        <v>422</v>
      </c>
      <c r="C4235" s="133"/>
      <c r="D4235" s="37"/>
      <c r="E4235" s="87"/>
      <c r="F4235" s="93">
        <v>3</v>
      </c>
      <c r="G4235" s="8">
        <v>8</v>
      </c>
      <c r="H4235" s="94">
        <f t="shared" si="51"/>
        <v>2</v>
      </c>
      <c r="I4235" s="93"/>
      <c r="J4235" s="94"/>
      <c r="K4235" s="138"/>
    </row>
    <row r="4236" spans="1:11" x14ac:dyDescent="0.2">
      <c r="A4236" s="13" t="s">
        <v>3390</v>
      </c>
      <c r="B4236" s="74">
        <v>266</v>
      </c>
      <c r="C4236" s="133"/>
      <c r="D4236" s="37"/>
      <c r="E4236" s="87"/>
      <c r="F4236" s="93">
        <v>3</v>
      </c>
      <c r="G4236" s="8">
        <v>8</v>
      </c>
      <c r="H4236" s="94">
        <f t="shared" si="51"/>
        <v>2</v>
      </c>
      <c r="I4236" s="93"/>
      <c r="J4236" s="94"/>
      <c r="K4236" s="138"/>
    </row>
    <row r="4237" spans="1:11" x14ac:dyDescent="0.2">
      <c r="A4237" s="13" t="s">
        <v>1394</v>
      </c>
      <c r="B4237" s="74">
        <v>395</v>
      </c>
      <c r="C4237" s="133"/>
      <c r="D4237" s="37"/>
      <c r="E4237" s="87"/>
      <c r="F4237" s="93">
        <v>3</v>
      </c>
      <c r="G4237" s="8">
        <v>8</v>
      </c>
      <c r="H4237" s="94">
        <f t="shared" si="51"/>
        <v>2</v>
      </c>
      <c r="I4237" s="93"/>
      <c r="J4237" s="94"/>
      <c r="K4237" s="138"/>
    </row>
    <row r="4238" spans="1:11" x14ac:dyDescent="0.2">
      <c r="A4238" s="13" t="s">
        <v>3609</v>
      </c>
      <c r="B4238" s="74">
        <v>95</v>
      </c>
      <c r="C4238" s="133"/>
      <c r="D4238" s="37"/>
      <c r="E4238" s="87"/>
      <c r="F4238" s="93">
        <v>1</v>
      </c>
      <c r="G4238" s="8">
        <v>3</v>
      </c>
      <c r="H4238" s="94">
        <f t="shared" si="51"/>
        <v>1</v>
      </c>
      <c r="I4238" s="93"/>
      <c r="J4238" s="94"/>
      <c r="K4238" s="138"/>
    </row>
    <row r="4239" spans="1:11" x14ac:dyDescent="0.2">
      <c r="A4239" s="13" t="s">
        <v>4217</v>
      </c>
      <c r="B4239" s="74">
        <v>149</v>
      </c>
      <c r="C4239" s="133"/>
      <c r="D4239" s="37"/>
      <c r="E4239" s="87"/>
      <c r="F4239" s="93">
        <v>1</v>
      </c>
      <c r="G4239" s="8">
        <v>3</v>
      </c>
      <c r="H4239" s="94">
        <f t="shared" si="51"/>
        <v>1</v>
      </c>
      <c r="I4239" s="93"/>
      <c r="J4239" s="94"/>
      <c r="K4239" s="138"/>
    </row>
    <row r="4240" spans="1:11" x14ac:dyDescent="0.2">
      <c r="A4240" s="13" t="s">
        <v>4218</v>
      </c>
      <c r="B4240" s="74">
        <v>125</v>
      </c>
      <c r="C4240" s="133"/>
      <c r="D4240" s="37"/>
      <c r="E4240" s="87"/>
      <c r="F4240" s="93">
        <v>1</v>
      </c>
      <c r="G4240" s="8">
        <v>3</v>
      </c>
      <c r="H4240" s="94">
        <f t="shared" si="51"/>
        <v>1</v>
      </c>
      <c r="I4240" s="93"/>
      <c r="J4240" s="94"/>
      <c r="K4240" s="138"/>
    </row>
    <row r="4241" spans="1:11" x14ac:dyDescent="0.2">
      <c r="A4241" s="13" t="s">
        <v>3310</v>
      </c>
      <c r="B4241" s="74">
        <v>400</v>
      </c>
      <c r="C4241" s="133"/>
      <c r="D4241" s="37"/>
      <c r="E4241" s="87"/>
      <c r="F4241" s="93">
        <v>3</v>
      </c>
      <c r="G4241" s="8">
        <v>8</v>
      </c>
      <c r="H4241" s="94">
        <f t="shared" si="51"/>
        <v>2</v>
      </c>
      <c r="I4241" s="93"/>
      <c r="J4241" s="94"/>
      <c r="K4241" s="138"/>
    </row>
    <row r="4242" spans="1:11" ht="16.5" thickBot="1" x14ac:dyDescent="0.25">
      <c r="A4242" s="15" t="s">
        <v>4219</v>
      </c>
      <c r="B4242" s="76">
        <v>404</v>
      </c>
      <c r="C4242" s="139"/>
      <c r="D4242" s="38"/>
      <c r="E4242" s="123"/>
      <c r="F4242" s="124">
        <v>3</v>
      </c>
      <c r="G4242" s="125">
        <v>8</v>
      </c>
      <c r="H4242" s="126">
        <f t="shared" si="51"/>
        <v>2</v>
      </c>
      <c r="I4242" s="124"/>
      <c r="J4242" s="126"/>
      <c r="K4242" s="140"/>
    </row>
    <row r="4243" spans="1:11" ht="16.5" thickTop="1" x14ac:dyDescent="0.2">
      <c r="A4243" s="9" t="s">
        <v>771</v>
      </c>
      <c r="B4243" s="71">
        <v>508254</v>
      </c>
      <c r="C4243" s="79"/>
      <c r="D4243" s="40"/>
      <c r="E4243" s="80"/>
      <c r="F4243" s="158"/>
      <c r="G4243" s="23"/>
      <c r="H4243" s="159"/>
      <c r="I4243" s="158"/>
      <c r="J4243" s="159"/>
      <c r="K4243" s="160"/>
    </row>
    <row r="4244" spans="1:11" x14ac:dyDescent="0.2">
      <c r="A4244" s="11" t="s">
        <v>772</v>
      </c>
      <c r="B4244" s="72">
        <v>106056</v>
      </c>
      <c r="C4244" s="81"/>
      <c r="D4244" s="35"/>
      <c r="E4244" s="82"/>
      <c r="F4244" s="92"/>
      <c r="G4244" s="18"/>
      <c r="H4244" s="82"/>
      <c r="I4244" s="92"/>
      <c r="J4244" s="82"/>
      <c r="K4244" s="137"/>
    </row>
    <row r="4245" spans="1:11" ht="31.5" x14ac:dyDescent="0.2">
      <c r="A4245" s="22" t="s">
        <v>1327</v>
      </c>
      <c r="B4245" s="73">
        <v>8774</v>
      </c>
      <c r="C4245" s="85">
        <v>19</v>
      </c>
      <c r="D4245" s="32">
        <f>SUM(D4246:D4253)</f>
        <v>48</v>
      </c>
      <c r="E4245" s="84">
        <v>3</v>
      </c>
      <c r="F4245" s="91">
        <f>SUM(F4247:F4257)</f>
        <v>30</v>
      </c>
      <c r="G4245" s="24">
        <f>SUM(G4247:G4257)</f>
        <v>80</v>
      </c>
      <c r="H4245" s="84"/>
      <c r="I4245" s="99">
        <f>(C4245+F4245+1-F4248)*0.4</f>
        <v>19.600000000000001</v>
      </c>
      <c r="J4245" s="99">
        <f>(D4245+G4245+1-G4248)*0.4</f>
        <v>50.400000000000006</v>
      </c>
      <c r="K4245" s="115">
        <f>10*0.6</f>
        <v>6</v>
      </c>
    </row>
    <row r="4246" spans="1:11" x14ac:dyDescent="0.2">
      <c r="A4246" s="20" t="s">
        <v>773</v>
      </c>
      <c r="B4246" s="73">
        <v>5388</v>
      </c>
      <c r="C4246" s="85">
        <v>12</v>
      </c>
      <c r="D4246" s="32">
        <v>30</v>
      </c>
      <c r="E4246" s="84"/>
      <c r="F4246" s="91"/>
      <c r="G4246" s="24"/>
      <c r="H4246" s="84"/>
      <c r="I4246" s="91"/>
      <c r="J4246" s="84"/>
      <c r="K4246" s="111"/>
    </row>
    <row r="4247" spans="1:11" x14ac:dyDescent="0.2">
      <c r="A4247" s="13" t="s">
        <v>4220</v>
      </c>
      <c r="B4247" s="74">
        <v>4385</v>
      </c>
      <c r="C4247" s="86"/>
      <c r="D4247" s="37"/>
      <c r="E4247" s="87"/>
      <c r="F4247" s="93">
        <v>5</v>
      </c>
      <c r="G4247" s="8">
        <v>13</v>
      </c>
      <c r="H4247" s="94">
        <f>IF(F4247=1,1,2)</f>
        <v>2</v>
      </c>
      <c r="I4247" s="93"/>
      <c r="J4247" s="94"/>
      <c r="K4247" s="138"/>
    </row>
    <row r="4248" spans="1:11" x14ac:dyDescent="0.2">
      <c r="A4248" s="13" t="s">
        <v>4221</v>
      </c>
      <c r="B4248" s="74">
        <v>108</v>
      </c>
      <c r="C4248" s="86"/>
      <c r="D4248" s="37"/>
      <c r="E4248" s="87"/>
      <c r="F4248" s="93">
        <v>1</v>
      </c>
      <c r="G4248" s="8">
        <v>3</v>
      </c>
      <c r="H4248" s="94">
        <f t="shared" ref="H4248:H4311" si="52">IF(F4248=1,1,2)</f>
        <v>1</v>
      </c>
      <c r="I4248" s="93"/>
      <c r="J4248" s="94"/>
      <c r="K4248" s="138"/>
    </row>
    <row r="4249" spans="1:11" x14ac:dyDescent="0.2">
      <c r="A4249" s="13" t="s">
        <v>2891</v>
      </c>
      <c r="B4249" s="74">
        <v>320</v>
      </c>
      <c r="C4249" s="86"/>
      <c r="D4249" s="37"/>
      <c r="E4249" s="87"/>
      <c r="F4249" s="93">
        <v>3</v>
      </c>
      <c r="G4249" s="8">
        <v>8</v>
      </c>
      <c r="H4249" s="94">
        <f t="shared" si="52"/>
        <v>2</v>
      </c>
      <c r="I4249" s="93"/>
      <c r="J4249" s="94"/>
      <c r="K4249" s="138"/>
    </row>
    <row r="4250" spans="1:11" x14ac:dyDescent="0.2">
      <c r="A4250" s="13" t="s">
        <v>4222</v>
      </c>
      <c r="B4250" s="74">
        <v>283</v>
      </c>
      <c r="C4250" s="86"/>
      <c r="D4250" s="37"/>
      <c r="E4250" s="87"/>
      <c r="F4250" s="93">
        <v>3</v>
      </c>
      <c r="G4250" s="8">
        <v>8</v>
      </c>
      <c r="H4250" s="94">
        <f t="shared" si="52"/>
        <v>2</v>
      </c>
      <c r="I4250" s="93"/>
      <c r="J4250" s="94"/>
      <c r="K4250" s="138"/>
    </row>
    <row r="4251" spans="1:11" x14ac:dyDescent="0.2">
      <c r="A4251" s="13" t="s">
        <v>4223</v>
      </c>
      <c r="B4251" s="74">
        <v>292</v>
      </c>
      <c r="C4251" s="86"/>
      <c r="D4251" s="37"/>
      <c r="E4251" s="87"/>
      <c r="F4251" s="93">
        <v>3</v>
      </c>
      <c r="G4251" s="8">
        <v>8</v>
      </c>
      <c r="H4251" s="94">
        <f t="shared" si="52"/>
        <v>2</v>
      </c>
      <c r="I4251" s="93"/>
      <c r="J4251" s="94"/>
      <c r="K4251" s="138"/>
    </row>
    <row r="4252" spans="1:11" x14ac:dyDescent="0.2">
      <c r="A4252" s="20" t="s">
        <v>616</v>
      </c>
      <c r="B4252" s="73">
        <v>3386</v>
      </c>
      <c r="C4252" s="85">
        <v>7</v>
      </c>
      <c r="D4252" s="32">
        <v>18</v>
      </c>
      <c r="E4252" s="84"/>
      <c r="F4252" s="91"/>
      <c r="H4252" s="94"/>
      <c r="I4252" s="91"/>
      <c r="J4252" s="84"/>
      <c r="K4252" s="111"/>
    </row>
    <row r="4253" spans="1:11" x14ac:dyDescent="0.2">
      <c r="A4253" s="13" t="s">
        <v>4224</v>
      </c>
      <c r="B4253" s="74">
        <v>424</v>
      </c>
      <c r="C4253" s="86"/>
      <c r="D4253" s="37"/>
      <c r="E4253" s="87"/>
      <c r="F4253" s="93">
        <v>3</v>
      </c>
      <c r="G4253" s="8">
        <v>8</v>
      </c>
      <c r="H4253" s="94">
        <f t="shared" si="52"/>
        <v>2</v>
      </c>
      <c r="I4253" s="93"/>
      <c r="J4253" s="94"/>
      <c r="K4253" s="138"/>
    </row>
    <row r="4254" spans="1:11" x14ac:dyDescent="0.2">
      <c r="A4254" s="13" t="s">
        <v>4225</v>
      </c>
      <c r="B4254" s="74">
        <v>905</v>
      </c>
      <c r="C4254" s="86"/>
      <c r="D4254" s="37"/>
      <c r="E4254" s="87"/>
      <c r="F4254" s="93">
        <v>3</v>
      </c>
      <c r="G4254" s="8">
        <v>8</v>
      </c>
      <c r="H4254" s="94">
        <f t="shared" si="52"/>
        <v>2</v>
      </c>
      <c r="I4254" s="93"/>
      <c r="J4254" s="94"/>
      <c r="K4254" s="138"/>
    </row>
    <row r="4255" spans="1:11" x14ac:dyDescent="0.2">
      <c r="A4255" s="13" t="s">
        <v>3421</v>
      </c>
      <c r="B4255" s="74">
        <v>625</v>
      </c>
      <c r="C4255" s="86"/>
      <c r="D4255" s="37"/>
      <c r="E4255" s="87"/>
      <c r="F4255" s="93">
        <v>3</v>
      </c>
      <c r="G4255" s="8">
        <v>8</v>
      </c>
      <c r="H4255" s="94">
        <f t="shared" si="52"/>
        <v>2</v>
      </c>
      <c r="I4255" s="93"/>
      <c r="J4255" s="94"/>
      <c r="K4255" s="138"/>
    </row>
    <row r="4256" spans="1:11" x14ac:dyDescent="0.2">
      <c r="A4256" s="13" t="s">
        <v>3379</v>
      </c>
      <c r="B4256" s="74">
        <v>1172</v>
      </c>
      <c r="C4256" s="86"/>
      <c r="D4256" s="37"/>
      <c r="E4256" s="87"/>
      <c r="F4256" s="93">
        <v>3</v>
      </c>
      <c r="G4256" s="8">
        <v>8</v>
      </c>
      <c r="H4256" s="94">
        <f t="shared" si="52"/>
        <v>2</v>
      </c>
      <c r="I4256" s="93"/>
      <c r="J4256" s="94"/>
      <c r="K4256" s="138"/>
    </row>
    <row r="4257" spans="1:11" x14ac:dyDescent="0.2">
      <c r="A4257" s="13" t="s">
        <v>4226</v>
      </c>
      <c r="B4257" s="74">
        <v>260</v>
      </c>
      <c r="C4257" s="86"/>
      <c r="D4257" s="37"/>
      <c r="E4257" s="87"/>
      <c r="F4257" s="93">
        <v>3</v>
      </c>
      <c r="G4257" s="8">
        <v>8</v>
      </c>
      <c r="H4257" s="94">
        <f t="shared" si="52"/>
        <v>2</v>
      </c>
      <c r="I4257" s="93"/>
      <c r="J4257" s="94"/>
      <c r="K4257" s="138"/>
    </row>
    <row r="4258" spans="1:11" ht="31.5" x14ac:dyDescent="0.2">
      <c r="A4258" s="22" t="s">
        <v>1328</v>
      </c>
      <c r="B4258" s="73">
        <v>7612</v>
      </c>
      <c r="C4258" s="85">
        <v>19</v>
      </c>
      <c r="D4258" s="36">
        <f>SUM(D4259:D4263)</f>
        <v>48</v>
      </c>
      <c r="E4258" s="88">
        <v>3</v>
      </c>
      <c r="F4258" s="91">
        <f>SUM(F4260:F4265)</f>
        <v>16</v>
      </c>
      <c r="G4258" s="24">
        <f>SUM(G4260:G4265)</f>
        <v>42</v>
      </c>
      <c r="H4258" s="94"/>
      <c r="I4258" s="99">
        <f>(C4258+F4258+1)*0.4</f>
        <v>14.4</v>
      </c>
      <c r="J4258" s="100">
        <f>(D4258+G4258+1)*0.4</f>
        <v>36.4</v>
      </c>
      <c r="K4258" s="115">
        <f>4*0.6</f>
        <v>2.4</v>
      </c>
    </row>
    <row r="4259" spans="1:11" x14ac:dyDescent="0.2">
      <c r="A4259" s="20" t="s">
        <v>600</v>
      </c>
      <c r="B4259" s="73">
        <v>1529</v>
      </c>
      <c r="C4259" s="85">
        <v>4</v>
      </c>
      <c r="D4259" s="32">
        <v>10</v>
      </c>
      <c r="E4259" s="84"/>
      <c r="F4259" s="91"/>
      <c r="H4259" s="94"/>
      <c r="I4259" s="91"/>
      <c r="J4259" s="84"/>
      <c r="K4259" s="111"/>
    </row>
    <row r="4260" spans="1:11" x14ac:dyDescent="0.2">
      <c r="A4260" s="13" t="s">
        <v>4227</v>
      </c>
      <c r="B4260" s="74">
        <v>1529</v>
      </c>
      <c r="C4260" s="86"/>
      <c r="D4260" s="37"/>
      <c r="E4260" s="87"/>
      <c r="F4260" s="93">
        <v>3</v>
      </c>
      <c r="G4260" s="8">
        <v>8</v>
      </c>
      <c r="H4260" s="94">
        <f t="shared" si="52"/>
        <v>2</v>
      </c>
      <c r="I4260" s="93"/>
      <c r="J4260" s="94"/>
      <c r="K4260" s="138"/>
    </row>
    <row r="4261" spans="1:11" x14ac:dyDescent="0.2">
      <c r="A4261" s="20" t="s">
        <v>601</v>
      </c>
      <c r="B4261" s="73">
        <v>2439</v>
      </c>
      <c r="C4261" s="85">
        <v>6</v>
      </c>
      <c r="D4261" s="32">
        <v>15</v>
      </c>
      <c r="E4261" s="84"/>
      <c r="F4261" s="91"/>
      <c r="H4261" s="94"/>
      <c r="I4261" s="91"/>
      <c r="J4261" s="84"/>
      <c r="K4261" s="111"/>
    </row>
    <row r="4262" spans="1:11" x14ac:dyDescent="0.2">
      <c r="A4262" s="13" t="s">
        <v>3834</v>
      </c>
      <c r="B4262" s="74">
        <v>2439</v>
      </c>
      <c r="C4262" s="86"/>
      <c r="D4262" s="37"/>
      <c r="E4262" s="87"/>
      <c r="F4262" s="93">
        <v>5</v>
      </c>
      <c r="G4262" s="8">
        <v>13</v>
      </c>
      <c r="H4262" s="94">
        <f t="shared" si="52"/>
        <v>2</v>
      </c>
      <c r="I4262" s="93"/>
      <c r="J4262" s="94"/>
      <c r="K4262" s="138"/>
    </row>
    <row r="4263" spans="1:11" x14ac:dyDescent="0.2">
      <c r="A4263" s="20" t="s">
        <v>1092</v>
      </c>
      <c r="B4263" s="73">
        <v>3644</v>
      </c>
      <c r="C4263" s="85">
        <v>9</v>
      </c>
      <c r="D4263" s="32">
        <v>23</v>
      </c>
      <c r="E4263" s="84"/>
      <c r="F4263" s="91"/>
      <c r="H4263" s="94"/>
      <c r="I4263" s="91"/>
      <c r="J4263" s="84"/>
      <c r="K4263" s="111"/>
    </row>
    <row r="4264" spans="1:11" x14ac:dyDescent="0.2">
      <c r="A4264" s="13" t="s">
        <v>4228</v>
      </c>
      <c r="B4264" s="74">
        <v>3085</v>
      </c>
      <c r="C4264" s="86"/>
      <c r="D4264" s="37"/>
      <c r="E4264" s="87"/>
      <c r="F4264" s="93">
        <v>5</v>
      </c>
      <c r="G4264" s="8">
        <v>13</v>
      </c>
      <c r="H4264" s="94">
        <f t="shared" si="52"/>
        <v>2</v>
      </c>
      <c r="I4264" s="93"/>
      <c r="J4264" s="94"/>
      <c r="K4264" s="138"/>
    </row>
    <row r="4265" spans="1:11" x14ac:dyDescent="0.2">
      <c r="A4265" s="13" t="s">
        <v>4229</v>
      </c>
      <c r="B4265" s="74">
        <v>559</v>
      </c>
      <c r="C4265" s="86"/>
      <c r="D4265" s="37"/>
      <c r="E4265" s="87"/>
      <c r="F4265" s="93">
        <v>3</v>
      </c>
      <c r="G4265" s="8">
        <v>8</v>
      </c>
      <c r="H4265" s="94">
        <f t="shared" si="52"/>
        <v>2</v>
      </c>
      <c r="I4265" s="93"/>
      <c r="J4265" s="94"/>
      <c r="K4265" s="138"/>
    </row>
    <row r="4266" spans="1:11" x14ac:dyDescent="0.2">
      <c r="A4266" s="22" t="s">
        <v>1093</v>
      </c>
      <c r="B4266" s="73">
        <v>32410</v>
      </c>
      <c r="C4266" s="85">
        <v>29</v>
      </c>
      <c r="D4266" s="36">
        <f>SUM(D4267:D4282)</f>
        <v>73</v>
      </c>
      <c r="E4266" s="88">
        <v>4</v>
      </c>
      <c r="F4266" s="91">
        <f>SUM(F4268:F4287)</f>
        <v>61</v>
      </c>
      <c r="G4266" s="24">
        <f>SUM(G4268:G4287)</f>
        <v>161</v>
      </c>
      <c r="H4266" s="94"/>
      <c r="I4266" s="99">
        <f>(C4266+F4266+1)*0.4</f>
        <v>36.4</v>
      </c>
      <c r="J4266" s="100">
        <f>(D4266+G4266+1)*0.4</f>
        <v>94</v>
      </c>
      <c r="K4266" s="115">
        <f>17*0.6</f>
        <v>10.199999999999999</v>
      </c>
    </row>
    <row r="4267" spans="1:11" x14ac:dyDescent="0.2">
      <c r="A4267" s="20" t="s">
        <v>1094</v>
      </c>
      <c r="B4267" s="73">
        <v>2511</v>
      </c>
      <c r="C4267" s="85">
        <v>2</v>
      </c>
      <c r="D4267" s="32">
        <v>5</v>
      </c>
      <c r="E4267" s="84"/>
      <c r="F4267" s="91"/>
      <c r="H4267" s="94"/>
      <c r="I4267" s="91"/>
      <c r="J4267" s="84"/>
      <c r="K4267" s="111"/>
    </row>
    <row r="4268" spans="1:11" x14ac:dyDescent="0.2">
      <c r="A4268" s="13" t="s">
        <v>4230</v>
      </c>
      <c r="B4268" s="74">
        <v>2511</v>
      </c>
      <c r="C4268" s="86"/>
      <c r="D4268" s="37"/>
      <c r="E4268" s="87"/>
      <c r="F4268" s="93">
        <v>5</v>
      </c>
      <c r="G4268" s="8">
        <v>13</v>
      </c>
      <c r="H4268" s="94">
        <f t="shared" si="52"/>
        <v>2</v>
      </c>
      <c r="I4268" s="93"/>
      <c r="J4268" s="94"/>
      <c r="K4268" s="138"/>
    </row>
    <row r="4269" spans="1:11" x14ac:dyDescent="0.2">
      <c r="A4269" s="20" t="s">
        <v>1095</v>
      </c>
      <c r="B4269" s="73">
        <v>23930</v>
      </c>
      <c r="C4269" s="85">
        <v>22</v>
      </c>
      <c r="D4269" s="32">
        <v>55</v>
      </c>
      <c r="E4269" s="84"/>
      <c r="F4269" s="91"/>
      <c r="H4269" s="94"/>
      <c r="I4269" s="91"/>
      <c r="J4269" s="84"/>
      <c r="K4269" s="111"/>
    </row>
    <row r="4270" spans="1:11" x14ac:dyDescent="0.2">
      <c r="A4270" s="13" t="s">
        <v>4231</v>
      </c>
      <c r="B4270" s="74">
        <v>21530</v>
      </c>
      <c r="C4270" s="86"/>
      <c r="D4270" s="37"/>
      <c r="E4270" s="87"/>
      <c r="F4270" s="93">
        <v>11</v>
      </c>
      <c r="G4270" s="8">
        <v>28</v>
      </c>
      <c r="H4270" s="94">
        <f t="shared" si="52"/>
        <v>2</v>
      </c>
      <c r="I4270" s="93"/>
      <c r="J4270" s="94"/>
      <c r="K4270" s="138"/>
    </row>
    <row r="4271" spans="1:11" x14ac:dyDescent="0.2">
      <c r="A4271" s="13" t="s">
        <v>3024</v>
      </c>
      <c r="B4271" s="74">
        <v>287</v>
      </c>
      <c r="C4271" s="86"/>
      <c r="D4271" s="37"/>
      <c r="E4271" s="87"/>
      <c r="F4271" s="93">
        <v>3</v>
      </c>
      <c r="G4271" s="8">
        <v>8</v>
      </c>
      <c r="H4271" s="94">
        <f t="shared" si="52"/>
        <v>2</v>
      </c>
      <c r="I4271" s="93"/>
      <c r="J4271" s="94"/>
      <c r="K4271" s="138"/>
    </row>
    <row r="4272" spans="1:11" x14ac:dyDescent="0.2">
      <c r="A4272" s="13" t="s">
        <v>4232</v>
      </c>
      <c r="B4272" s="74">
        <v>1093</v>
      </c>
      <c r="C4272" s="86"/>
      <c r="D4272" s="37"/>
      <c r="E4272" s="87"/>
      <c r="F4272" s="93">
        <v>3</v>
      </c>
      <c r="G4272" s="8">
        <v>8</v>
      </c>
      <c r="H4272" s="94">
        <f t="shared" si="52"/>
        <v>2</v>
      </c>
      <c r="I4272" s="93"/>
      <c r="J4272" s="94"/>
      <c r="K4272" s="138"/>
    </row>
    <row r="4273" spans="1:11" x14ac:dyDescent="0.2">
      <c r="A4273" s="13" t="s">
        <v>4233</v>
      </c>
      <c r="B4273" s="74">
        <v>352</v>
      </c>
      <c r="C4273" s="86"/>
      <c r="D4273" s="37"/>
      <c r="E4273" s="87"/>
      <c r="F4273" s="93">
        <v>3</v>
      </c>
      <c r="G4273" s="8">
        <v>8</v>
      </c>
      <c r="H4273" s="94">
        <f t="shared" si="52"/>
        <v>2</v>
      </c>
      <c r="I4273" s="93"/>
      <c r="J4273" s="94"/>
      <c r="K4273" s="138"/>
    </row>
    <row r="4274" spans="1:11" x14ac:dyDescent="0.2">
      <c r="A4274" s="13" t="s">
        <v>2840</v>
      </c>
      <c r="B4274" s="74">
        <v>352</v>
      </c>
      <c r="C4274" s="86"/>
      <c r="D4274" s="37"/>
      <c r="E4274" s="87"/>
      <c r="F4274" s="93">
        <v>3</v>
      </c>
      <c r="G4274" s="8">
        <v>8</v>
      </c>
      <c r="H4274" s="94">
        <f t="shared" si="52"/>
        <v>2</v>
      </c>
      <c r="I4274" s="93"/>
      <c r="J4274" s="94"/>
      <c r="K4274" s="138"/>
    </row>
    <row r="4275" spans="1:11" x14ac:dyDescent="0.2">
      <c r="A4275" s="13" t="s">
        <v>4234</v>
      </c>
      <c r="B4275" s="74">
        <v>316</v>
      </c>
      <c r="C4275" s="86"/>
      <c r="D4275" s="37"/>
      <c r="E4275" s="87"/>
      <c r="F4275" s="93">
        <v>3</v>
      </c>
      <c r="G4275" s="8">
        <v>8</v>
      </c>
      <c r="H4275" s="94">
        <f t="shared" si="52"/>
        <v>2</v>
      </c>
      <c r="I4275" s="93"/>
      <c r="J4275" s="94"/>
      <c r="K4275" s="138"/>
    </row>
    <row r="4276" spans="1:11" x14ac:dyDescent="0.2">
      <c r="A4276" s="20" t="s">
        <v>1184</v>
      </c>
      <c r="B4276" s="73">
        <v>2367</v>
      </c>
      <c r="C4276" s="85">
        <v>2</v>
      </c>
      <c r="D4276" s="32">
        <v>5</v>
      </c>
      <c r="E4276" s="84"/>
      <c r="F4276" s="91"/>
      <c r="H4276" s="94"/>
      <c r="I4276" s="91"/>
      <c r="J4276" s="84"/>
      <c r="K4276" s="111"/>
    </row>
    <row r="4277" spans="1:11" x14ac:dyDescent="0.2">
      <c r="A4277" s="13" t="s">
        <v>4235</v>
      </c>
      <c r="B4277" s="74">
        <v>682</v>
      </c>
      <c r="C4277" s="86"/>
      <c r="D4277" s="37"/>
      <c r="E4277" s="87"/>
      <c r="F4277" s="93">
        <v>3</v>
      </c>
      <c r="G4277" s="8">
        <v>8</v>
      </c>
      <c r="H4277" s="94">
        <f t="shared" si="52"/>
        <v>2</v>
      </c>
      <c r="I4277" s="93"/>
      <c r="J4277" s="94"/>
      <c r="K4277" s="138"/>
    </row>
    <row r="4278" spans="1:11" x14ac:dyDescent="0.2">
      <c r="A4278" s="13" t="s">
        <v>4236</v>
      </c>
      <c r="B4278" s="74">
        <v>364</v>
      </c>
      <c r="C4278" s="86"/>
      <c r="D4278" s="37"/>
      <c r="E4278" s="87"/>
      <c r="F4278" s="93">
        <v>3</v>
      </c>
      <c r="G4278" s="8">
        <v>8</v>
      </c>
      <c r="H4278" s="94">
        <f t="shared" si="52"/>
        <v>2</v>
      </c>
      <c r="I4278" s="93"/>
      <c r="J4278" s="94"/>
      <c r="K4278" s="138"/>
    </row>
    <row r="4279" spans="1:11" x14ac:dyDescent="0.2">
      <c r="A4279" s="13" t="s">
        <v>4237</v>
      </c>
      <c r="B4279" s="74">
        <v>337</v>
      </c>
      <c r="C4279" s="86"/>
      <c r="D4279" s="37"/>
      <c r="E4279" s="87"/>
      <c r="F4279" s="93">
        <v>3</v>
      </c>
      <c r="G4279" s="8">
        <v>8</v>
      </c>
      <c r="H4279" s="94">
        <f t="shared" si="52"/>
        <v>2</v>
      </c>
      <c r="I4279" s="93"/>
      <c r="J4279" s="94"/>
      <c r="K4279" s="138"/>
    </row>
    <row r="4280" spans="1:11" x14ac:dyDescent="0.2">
      <c r="A4280" s="13" t="s">
        <v>4238</v>
      </c>
      <c r="B4280" s="74">
        <v>586</v>
      </c>
      <c r="C4280" s="86"/>
      <c r="D4280" s="37"/>
      <c r="E4280" s="87"/>
      <c r="F4280" s="93">
        <v>3</v>
      </c>
      <c r="G4280" s="8">
        <v>8</v>
      </c>
      <c r="H4280" s="94">
        <f t="shared" si="52"/>
        <v>2</v>
      </c>
      <c r="I4280" s="93"/>
      <c r="J4280" s="94"/>
      <c r="K4280" s="138"/>
    </row>
    <row r="4281" spans="1:11" x14ac:dyDescent="0.2">
      <c r="A4281" s="13" t="s">
        <v>4239</v>
      </c>
      <c r="B4281" s="74">
        <v>398</v>
      </c>
      <c r="C4281" s="86"/>
      <c r="D4281" s="37"/>
      <c r="E4281" s="87"/>
      <c r="F4281" s="93">
        <v>3</v>
      </c>
      <c r="G4281" s="8">
        <v>8</v>
      </c>
      <c r="H4281" s="94">
        <f t="shared" si="52"/>
        <v>2</v>
      </c>
      <c r="I4281" s="93"/>
      <c r="J4281" s="94"/>
      <c r="K4281" s="138"/>
    </row>
    <row r="4282" spans="1:11" x14ac:dyDescent="0.2">
      <c r="A4282" s="20" t="s">
        <v>1068</v>
      </c>
      <c r="B4282" s="73">
        <v>3602</v>
      </c>
      <c r="C4282" s="85">
        <v>3</v>
      </c>
      <c r="D4282" s="32">
        <v>8</v>
      </c>
      <c r="E4282" s="84"/>
      <c r="F4282" s="91"/>
      <c r="H4282" s="94"/>
      <c r="I4282" s="91"/>
      <c r="J4282" s="84"/>
      <c r="K4282" s="111"/>
    </row>
    <row r="4283" spans="1:11" x14ac:dyDescent="0.2">
      <c r="A4283" s="13" t="s">
        <v>4240</v>
      </c>
      <c r="B4283" s="74">
        <v>1203</v>
      </c>
      <c r="C4283" s="86"/>
      <c r="D4283" s="37"/>
      <c r="E4283" s="87"/>
      <c r="F4283" s="93">
        <v>3</v>
      </c>
      <c r="G4283" s="8">
        <v>8</v>
      </c>
      <c r="H4283" s="94">
        <f t="shared" si="52"/>
        <v>2</v>
      </c>
      <c r="I4283" s="93"/>
      <c r="J4283" s="94"/>
      <c r="K4283" s="138"/>
    </row>
    <row r="4284" spans="1:11" x14ac:dyDescent="0.2">
      <c r="A4284" s="13" t="s">
        <v>4241</v>
      </c>
      <c r="B4284" s="74">
        <v>779</v>
      </c>
      <c r="C4284" s="86"/>
      <c r="D4284" s="37"/>
      <c r="E4284" s="87"/>
      <c r="F4284" s="93">
        <v>3</v>
      </c>
      <c r="G4284" s="8">
        <v>8</v>
      </c>
      <c r="H4284" s="94">
        <f t="shared" si="52"/>
        <v>2</v>
      </c>
      <c r="I4284" s="93"/>
      <c r="J4284" s="94"/>
      <c r="K4284" s="138"/>
    </row>
    <row r="4285" spans="1:11" x14ac:dyDescent="0.2">
      <c r="A4285" s="13" t="s">
        <v>4242</v>
      </c>
      <c r="B4285" s="74">
        <v>271</v>
      </c>
      <c r="C4285" s="86"/>
      <c r="D4285" s="37"/>
      <c r="E4285" s="87"/>
      <c r="F4285" s="93">
        <v>3</v>
      </c>
      <c r="G4285" s="8">
        <v>8</v>
      </c>
      <c r="H4285" s="94">
        <f t="shared" si="52"/>
        <v>2</v>
      </c>
      <c r="I4285" s="93"/>
      <c r="J4285" s="94"/>
      <c r="K4285" s="138"/>
    </row>
    <row r="4286" spans="1:11" x14ac:dyDescent="0.2">
      <c r="A4286" s="13" t="s">
        <v>2153</v>
      </c>
      <c r="B4286" s="74">
        <v>517</v>
      </c>
      <c r="C4286" s="86"/>
      <c r="D4286" s="37"/>
      <c r="E4286" s="87"/>
      <c r="F4286" s="93">
        <v>3</v>
      </c>
      <c r="G4286" s="8">
        <v>8</v>
      </c>
      <c r="H4286" s="94">
        <f t="shared" si="52"/>
        <v>2</v>
      </c>
      <c r="I4286" s="93"/>
      <c r="J4286" s="94"/>
      <c r="K4286" s="138"/>
    </row>
    <row r="4287" spans="1:11" x14ac:dyDescent="0.2">
      <c r="A4287" s="13" t="s">
        <v>4243</v>
      </c>
      <c r="B4287" s="74">
        <v>832</v>
      </c>
      <c r="C4287" s="86"/>
      <c r="D4287" s="37"/>
      <c r="E4287" s="87"/>
      <c r="F4287" s="93">
        <v>3</v>
      </c>
      <c r="G4287" s="8">
        <v>8</v>
      </c>
      <c r="H4287" s="94">
        <f t="shared" si="52"/>
        <v>2</v>
      </c>
      <c r="I4287" s="93"/>
      <c r="J4287" s="94"/>
      <c r="K4287" s="138"/>
    </row>
    <row r="4288" spans="1:11" x14ac:dyDescent="0.2">
      <c r="A4288" s="22" t="s">
        <v>609</v>
      </c>
      <c r="B4288" s="73">
        <v>29379</v>
      </c>
      <c r="C4288" s="85">
        <v>25</v>
      </c>
      <c r="D4288" s="36">
        <f>SUM(D4289:D4305)</f>
        <v>64</v>
      </c>
      <c r="E4288" s="88">
        <v>4</v>
      </c>
      <c r="F4288" s="91">
        <f>SUM(F4290:F4313)</f>
        <v>46</v>
      </c>
      <c r="G4288" s="24">
        <f>SUM(G4290:G4313)</f>
        <v>125</v>
      </c>
      <c r="H4288" s="94"/>
      <c r="I4288" s="99">
        <f>(C4288+F4290+F4294+F4295+F4296+F4298+F4300+F4302+F4303+F4313+1)*0.4</f>
        <v>24.400000000000002</v>
      </c>
      <c r="J4288" s="99">
        <f>(D4288+G4290+G4294+G4295+G4296+G4298+G4300+G4302+G4303+G4313+1)*0.4</f>
        <v>62.800000000000004</v>
      </c>
      <c r="K4288" s="115">
        <f>20*0.6</f>
        <v>12</v>
      </c>
    </row>
    <row r="4289" spans="1:11" x14ac:dyDescent="0.2">
      <c r="A4289" s="20" t="s">
        <v>610</v>
      </c>
      <c r="B4289" s="73">
        <v>1426</v>
      </c>
      <c r="C4289" s="85">
        <v>1</v>
      </c>
      <c r="D4289" s="32">
        <v>3</v>
      </c>
      <c r="E4289" s="84"/>
      <c r="F4289" s="91"/>
      <c r="H4289" s="94"/>
      <c r="I4289" s="91"/>
      <c r="J4289" s="84"/>
      <c r="K4289" s="111"/>
    </row>
    <row r="4290" spans="1:11" x14ac:dyDescent="0.2">
      <c r="A4290" s="13" t="s">
        <v>4244</v>
      </c>
      <c r="B4290" s="74">
        <v>1069</v>
      </c>
      <c r="C4290" s="86"/>
      <c r="D4290" s="37"/>
      <c r="E4290" s="87"/>
      <c r="F4290" s="93">
        <v>3</v>
      </c>
      <c r="G4290" s="8">
        <v>8</v>
      </c>
      <c r="H4290" s="94">
        <f t="shared" si="52"/>
        <v>2</v>
      </c>
      <c r="I4290" s="93"/>
      <c r="J4290" s="94"/>
      <c r="K4290" s="138"/>
    </row>
    <row r="4291" spans="1:11" x14ac:dyDescent="0.2">
      <c r="A4291" s="13" t="s">
        <v>2190</v>
      </c>
      <c r="B4291" s="74">
        <v>171</v>
      </c>
      <c r="C4291" s="86"/>
      <c r="D4291" s="37"/>
      <c r="E4291" s="87"/>
      <c r="F4291" s="93">
        <v>1</v>
      </c>
      <c r="G4291" s="8">
        <v>3</v>
      </c>
      <c r="H4291" s="94">
        <f t="shared" si="52"/>
        <v>1</v>
      </c>
      <c r="I4291" s="93"/>
      <c r="J4291" s="94"/>
      <c r="K4291" s="138"/>
    </row>
    <row r="4292" spans="1:11" x14ac:dyDescent="0.2">
      <c r="A4292" s="13" t="s">
        <v>4245</v>
      </c>
      <c r="B4292" s="74">
        <v>186</v>
      </c>
      <c r="C4292" s="86"/>
      <c r="D4292" s="37"/>
      <c r="E4292" s="87"/>
      <c r="F4292" s="93">
        <v>1</v>
      </c>
      <c r="G4292" s="8">
        <v>3</v>
      </c>
      <c r="H4292" s="94">
        <f t="shared" si="52"/>
        <v>1</v>
      </c>
      <c r="I4292" s="93"/>
      <c r="J4292" s="94"/>
      <c r="K4292" s="138"/>
    </row>
    <row r="4293" spans="1:11" x14ac:dyDescent="0.2">
      <c r="A4293" s="20" t="s">
        <v>608</v>
      </c>
      <c r="B4293" s="73">
        <v>2609</v>
      </c>
      <c r="C4293" s="85">
        <v>2</v>
      </c>
      <c r="D4293" s="32">
        <v>5</v>
      </c>
      <c r="E4293" s="84"/>
      <c r="F4293" s="91"/>
      <c r="H4293" s="94"/>
      <c r="I4293" s="91"/>
      <c r="J4293" s="84"/>
      <c r="K4293" s="111"/>
    </row>
    <row r="4294" spans="1:11" x14ac:dyDescent="0.2">
      <c r="A4294" s="13" t="s">
        <v>2016</v>
      </c>
      <c r="B4294" s="74">
        <v>1454</v>
      </c>
      <c r="C4294" s="86"/>
      <c r="D4294" s="37"/>
      <c r="E4294" s="87"/>
      <c r="F4294" s="93">
        <v>3</v>
      </c>
      <c r="G4294" s="8">
        <v>8</v>
      </c>
      <c r="H4294" s="94">
        <f t="shared" si="52"/>
        <v>2</v>
      </c>
      <c r="I4294" s="93"/>
      <c r="J4294" s="94"/>
      <c r="K4294" s="138"/>
    </row>
    <row r="4295" spans="1:11" x14ac:dyDescent="0.2">
      <c r="A4295" s="13" t="s">
        <v>4246</v>
      </c>
      <c r="B4295" s="74">
        <v>267</v>
      </c>
      <c r="C4295" s="86"/>
      <c r="D4295" s="37"/>
      <c r="E4295" s="87"/>
      <c r="F4295" s="93">
        <v>3</v>
      </c>
      <c r="G4295" s="8">
        <v>8</v>
      </c>
      <c r="H4295" s="94">
        <f t="shared" si="52"/>
        <v>2</v>
      </c>
      <c r="I4295" s="93"/>
      <c r="J4295" s="94"/>
      <c r="K4295" s="138"/>
    </row>
    <row r="4296" spans="1:11" x14ac:dyDescent="0.2">
      <c r="A4296" s="13" t="s">
        <v>2071</v>
      </c>
      <c r="B4296" s="74">
        <v>495</v>
      </c>
      <c r="C4296" s="86"/>
      <c r="D4296" s="37"/>
      <c r="E4296" s="87"/>
      <c r="F4296" s="93">
        <v>3</v>
      </c>
      <c r="G4296" s="8">
        <v>8</v>
      </c>
      <c r="H4296" s="94">
        <f t="shared" si="52"/>
        <v>2</v>
      </c>
      <c r="I4296" s="93"/>
      <c r="J4296" s="94"/>
      <c r="K4296" s="138"/>
    </row>
    <row r="4297" spans="1:11" x14ac:dyDescent="0.2">
      <c r="A4297" s="13" t="s">
        <v>4247</v>
      </c>
      <c r="B4297" s="74">
        <v>116</v>
      </c>
      <c r="C4297" s="86"/>
      <c r="D4297" s="37"/>
      <c r="E4297" s="87"/>
      <c r="F4297" s="93">
        <v>1</v>
      </c>
      <c r="G4297" s="8">
        <v>3</v>
      </c>
      <c r="H4297" s="94">
        <f t="shared" si="52"/>
        <v>1</v>
      </c>
      <c r="I4297" s="93"/>
      <c r="J4297" s="94"/>
      <c r="K4297" s="138"/>
    </row>
    <row r="4298" spans="1:11" x14ac:dyDescent="0.2">
      <c r="A4298" s="13" t="s">
        <v>4248</v>
      </c>
      <c r="B4298" s="74">
        <v>277</v>
      </c>
      <c r="C4298" s="86"/>
      <c r="D4298" s="37"/>
      <c r="E4298" s="87"/>
      <c r="F4298" s="93">
        <v>3</v>
      </c>
      <c r="G4298" s="8">
        <v>8</v>
      </c>
      <c r="H4298" s="94">
        <f t="shared" si="52"/>
        <v>2</v>
      </c>
      <c r="I4298" s="93"/>
      <c r="J4298" s="94"/>
      <c r="K4298" s="138"/>
    </row>
    <row r="4299" spans="1:11" x14ac:dyDescent="0.2">
      <c r="A4299" s="20" t="s">
        <v>735</v>
      </c>
      <c r="B4299" s="73">
        <v>1804</v>
      </c>
      <c r="C4299" s="85">
        <v>2</v>
      </c>
      <c r="D4299" s="32">
        <v>5</v>
      </c>
      <c r="E4299" s="84"/>
      <c r="F4299" s="91"/>
      <c r="H4299" s="94"/>
      <c r="I4299" s="91"/>
      <c r="J4299" s="84"/>
      <c r="K4299" s="111"/>
    </row>
    <row r="4300" spans="1:11" x14ac:dyDescent="0.2">
      <c r="A4300" s="13" t="s">
        <v>4249</v>
      </c>
      <c r="B4300" s="74">
        <v>1804</v>
      </c>
      <c r="C4300" s="86"/>
      <c r="D4300" s="37"/>
      <c r="E4300" s="87"/>
      <c r="F4300" s="93">
        <v>3</v>
      </c>
      <c r="G4300" s="8">
        <v>8</v>
      </c>
      <c r="H4300" s="94">
        <f t="shared" si="52"/>
        <v>2</v>
      </c>
      <c r="I4300" s="93"/>
      <c r="J4300" s="94"/>
      <c r="K4300" s="138"/>
    </row>
    <row r="4301" spans="1:11" x14ac:dyDescent="0.2">
      <c r="A4301" s="20" t="s">
        <v>733</v>
      </c>
      <c r="B4301" s="73">
        <v>22547</v>
      </c>
      <c r="C4301" s="85">
        <v>19</v>
      </c>
      <c r="D4301" s="32">
        <v>48</v>
      </c>
      <c r="E4301" s="84"/>
      <c r="F4301" s="91"/>
      <c r="H4301" s="94"/>
      <c r="I4301" s="91"/>
      <c r="J4301" s="84"/>
      <c r="K4301" s="111"/>
    </row>
    <row r="4302" spans="1:11" x14ac:dyDescent="0.2">
      <c r="A4302" s="13" t="s">
        <v>4250</v>
      </c>
      <c r="B4302" s="74">
        <v>22113</v>
      </c>
      <c r="C4302" s="86"/>
      <c r="D4302" s="37"/>
      <c r="E4302" s="87"/>
      <c r="F4302" s="93">
        <v>11</v>
      </c>
      <c r="G4302" s="8">
        <v>28</v>
      </c>
      <c r="H4302" s="94">
        <f t="shared" si="52"/>
        <v>2</v>
      </c>
      <c r="I4302" s="93"/>
      <c r="J4302" s="94"/>
      <c r="K4302" s="138"/>
    </row>
    <row r="4303" spans="1:11" x14ac:dyDescent="0.2">
      <c r="A4303" s="13" t="s">
        <v>4251</v>
      </c>
      <c r="B4303" s="74">
        <v>272</v>
      </c>
      <c r="C4303" s="86"/>
      <c r="D4303" s="37"/>
      <c r="E4303" s="87"/>
      <c r="F4303" s="93">
        <v>3</v>
      </c>
      <c r="G4303" s="8">
        <v>8</v>
      </c>
      <c r="H4303" s="94">
        <f t="shared" si="52"/>
        <v>2</v>
      </c>
      <c r="I4303" s="93"/>
      <c r="J4303" s="94"/>
      <c r="K4303" s="138"/>
    </row>
    <row r="4304" spans="1:11" x14ac:dyDescent="0.2">
      <c r="A4304" s="13" t="s">
        <v>4252</v>
      </c>
      <c r="B4304" s="74">
        <v>162</v>
      </c>
      <c r="C4304" s="86"/>
      <c r="D4304" s="37"/>
      <c r="E4304" s="87"/>
      <c r="F4304" s="93">
        <v>1</v>
      </c>
      <c r="G4304" s="8">
        <v>3</v>
      </c>
      <c r="H4304" s="94">
        <f t="shared" si="52"/>
        <v>1</v>
      </c>
      <c r="I4304" s="93"/>
      <c r="J4304" s="94"/>
      <c r="K4304" s="138"/>
    </row>
    <row r="4305" spans="1:11" x14ac:dyDescent="0.2">
      <c r="A4305" s="20" t="s">
        <v>734</v>
      </c>
      <c r="B4305" s="73">
        <v>993</v>
      </c>
      <c r="C4305" s="85">
        <v>1</v>
      </c>
      <c r="D4305" s="32">
        <v>3</v>
      </c>
      <c r="E4305" s="84"/>
      <c r="F4305" s="91"/>
      <c r="H4305" s="94"/>
      <c r="I4305" s="91"/>
      <c r="J4305" s="84"/>
      <c r="K4305" s="111"/>
    </row>
    <row r="4306" spans="1:11" x14ac:dyDescent="0.2">
      <c r="A4306" s="13" t="s">
        <v>2933</v>
      </c>
      <c r="B4306" s="74">
        <v>117</v>
      </c>
      <c r="C4306" s="86"/>
      <c r="D4306" s="37"/>
      <c r="E4306" s="87"/>
      <c r="F4306" s="93">
        <v>1</v>
      </c>
      <c r="G4306" s="8">
        <v>3</v>
      </c>
      <c r="H4306" s="94">
        <f t="shared" si="52"/>
        <v>1</v>
      </c>
      <c r="I4306" s="93"/>
      <c r="J4306" s="94"/>
      <c r="K4306" s="138"/>
    </row>
    <row r="4307" spans="1:11" x14ac:dyDescent="0.2">
      <c r="A4307" s="13" t="s">
        <v>4253</v>
      </c>
      <c r="B4307" s="74">
        <v>68</v>
      </c>
      <c r="C4307" s="86"/>
      <c r="D4307" s="37"/>
      <c r="E4307" s="87"/>
      <c r="F4307" s="93">
        <v>1</v>
      </c>
      <c r="G4307" s="8">
        <v>3</v>
      </c>
      <c r="H4307" s="94">
        <f t="shared" si="52"/>
        <v>1</v>
      </c>
      <c r="I4307" s="93"/>
      <c r="J4307" s="94"/>
      <c r="K4307" s="138"/>
    </row>
    <row r="4308" spans="1:11" x14ac:dyDescent="0.2">
      <c r="A4308" s="13" t="s">
        <v>1677</v>
      </c>
      <c r="B4308" s="74">
        <v>149</v>
      </c>
      <c r="C4308" s="86"/>
      <c r="D4308" s="37"/>
      <c r="E4308" s="87"/>
      <c r="F4308" s="93">
        <v>1</v>
      </c>
      <c r="G4308" s="8">
        <v>3</v>
      </c>
      <c r="H4308" s="94">
        <f t="shared" si="52"/>
        <v>1</v>
      </c>
      <c r="I4308" s="93"/>
      <c r="J4308" s="94"/>
      <c r="K4308" s="138"/>
    </row>
    <row r="4309" spans="1:11" x14ac:dyDescent="0.2">
      <c r="A4309" s="13" t="s">
        <v>2076</v>
      </c>
      <c r="B4309" s="74">
        <v>47</v>
      </c>
      <c r="C4309" s="86"/>
      <c r="D4309" s="37"/>
      <c r="E4309" s="87"/>
      <c r="F4309" s="93">
        <v>1</v>
      </c>
      <c r="G4309" s="8">
        <v>3</v>
      </c>
      <c r="H4309" s="94">
        <f t="shared" si="52"/>
        <v>1</v>
      </c>
      <c r="I4309" s="93"/>
      <c r="J4309" s="94"/>
      <c r="K4309" s="138"/>
    </row>
    <row r="4310" spans="1:11" x14ac:dyDescent="0.2">
      <c r="A4310" s="13" t="s">
        <v>1745</v>
      </c>
      <c r="B4310" s="74">
        <v>92</v>
      </c>
      <c r="C4310" s="86"/>
      <c r="D4310" s="37"/>
      <c r="E4310" s="87"/>
      <c r="F4310" s="93">
        <v>1</v>
      </c>
      <c r="G4310" s="8">
        <v>3</v>
      </c>
      <c r="H4310" s="94">
        <f t="shared" si="52"/>
        <v>1</v>
      </c>
      <c r="I4310" s="93"/>
      <c r="J4310" s="94"/>
      <c r="K4310" s="138"/>
    </row>
    <row r="4311" spans="1:11" x14ac:dyDescent="0.2">
      <c r="A4311" s="13" t="s">
        <v>3033</v>
      </c>
      <c r="B4311" s="74">
        <v>22</v>
      </c>
      <c r="C4311" s="86"/>
      <c r="D4311" s="37"/>
      <c r="E4311" s="87"/>
      <c r="F4311" s="93">
        <v>1</v>
      </c>
      <c r="G4311" s="8">
        <v>3</v>
      </c>
      <c r="H4311" s="94">
        <f t="shared" si="52"/>
        <v>1</v>
      </c>
      <c r="I4311" s="93"/>
      <c r="J4311" s="94"/>
      <c r="K4311" s="138"/>
    </row>
    <row r="4312" spans="1:11" x14ac:dyDescent="0.2">
      <c r="A4312" s="13" t="s">
        <v>4254</v>
      </c>
      <c r="B4312" s="74">
        <v>77</v>
      </c>
      <c r="C4312" s="86"/>
      <c r="D4312" s="37"/>
      <c r="E4312" s="87"/>
      <c r="F4312" s="93">
        <v>1</v>
      </c>
      <c r="G4312" s="8">
        <v>3</v>
      </c>
      <c r="H4312" s="94">
        <f t="shared" ref="H4312:H4375" si="53">IF(F4312=1,1,2)</f>
        <v>1</v>
      </c>
      <c r="I4312" s="93"/>
      <c r="J4312" s="94"/>
      <c r="K4312" s="138"/>
    </row>
    <row r="4313" spans="1:11" x14ac:dyDescent="0.2">
      <c r="A4313" s="13" t="s">
        <v>4255</v>
      </c>
      <c r="B4313" s="74">
        <v>421</v>
      </c>
      <c r="C4313" s="86"/>
      <c r="D4313" s="37"/>
      <c r="E4313" s="87"/>
      <c r="F4313" s="93">
        <v>3</v>
      </c>
      <c r="G4313" s="8">
        <v>8</v>
      </c>
      <c r="H4313" s="94">
        <f t="shared" si="53"/>
        <v>2</v>
      </c>
      <c r="I4313" s="93"/>
      <c r="J4313" s="94"/>
      <c r="K4313" s="138"/>
    </row>
    <row r="4314" spans="1:11" x14ac:dyDescent="0.2">
      <c r="A4314" s="22" t="s">
        <v>1135</v>
      </c>
      <c r="B4314" s="73">
        <v>9381</v>
      </c>
      <c r="C4314" s="85">
        <v>19</v>
      </c>
      <c r="D4314" s="36">
        <f>SUM(D4315:D4320)</f>
        <v>48</v>
      </c>
      <c r="E4314" s="88">
        <v>3</v>
      </c>
      <c r="F4314" s="91">
        <f>SUM(F4316:F4327)</f>
        <v>31</v>
      </c>
      <c r="G4314" s="24">
        <f>SUM(G4316:G4327)</f>
        <v>83</v>
      </c>
      <c r="H4314" s="94"/>
      <c r="I4314" s="99">
        <f>(C4314+F4314+1-F4324-F4327)*0.4</f>
        <v>19.600000000000001</v>
      </c>
      <c r="J4314" s="99">
        <f>(D4314+G4314+1-G4324-G4327)*0.4</f>
        <v>50.400000000000006</v>
      </c>
      <c r="K4314" s="115">
        <f>11*0.6</f>
        <v>6.6</v>
      </c>
    </row>
    <row r="4315" spans="1:11" x14ac:dyDescent="0.2">
      <c r="A4315" s="20" t="s">
        <v>1136</v>
      </c>
      <c r="B4315" s="73">
        <v>2276</v>
      </c>
      <c r="C4315" s="85">
        <v>5</v>
      </c>
      <c r="D4315" s="32">
        <v>13</v>
      </c>
      <c r="E4315" s="84"/>
      <c r="F4315" s="91"/>
      <c r="H4315" s="94"/>
      <c r="I4315" s="91"/>
      <c r="J4315" s="84"/>
      <c r="K4315" s="111"/>
    </row>
    <row r="4316" spans="1:11" x14ac:dyDescent="0.2">
      <c r="A4316" s="13" t="s">
        <v>4256</v>
      </c>
      <c r="B4316" s="74">
        <v>884</v>
      </c>
      <c r="C4316" s="86"/>
      <c r="D4316" s="37"/>
      <c r="E4316" s="87"/>
      <c r="F4316" s="93">
        <v>3</v>
      </c>
      <c r="G4316" s="8">
        <v>8</v>
      </c>
      <c r="H4316" s="94">
        <f t="shared" si="53"/>
        <v>2</v>
      </c>
      <c r="I4316" s="93"/>
      <c r="J4316" s="94"/>
      <c r="K4316" s="138"/>
    </row>
    <row r="4317" spans="1:11" x14ac:dyDescent="0.2">
      <c r="A4317" s="13" t="s">
        <v>4068</v>
      </c>
      <c r="B4317" s="74">
        <v>775</v>
      </c>
      <c r="C4317" s="86"/>
      <c r="D4317" s="37"/>
      <c r="E4317" s="87"/>
      <c r="F4317" s="93">
        <v>3</v>
      </c>
      <c r="G4317" s="8">
        <v>8</v>
      </c>
      <c r="H4317" s="94">
        <f t="shared" si="53"/>
        <v>2</v>
      </c>
      <c r="I4317" s="93"/>
      <c r="J4317" s="94"/>
      <c r="K4317" s="138"/>
    </row>
    <row r="4318" spans="1:11" x14ac:dyDescent="0.2">
      <c r="A4318" s="13" t="s">
        <v>4257</v>
      </c>
      <c r="B4318" s="74">
        <v>617</v>
      </c>
      <c r="C4318" s="86"/>
      <c r="D4318" s="37"/>
      <c r="E4318" s="87"/>
      <c r="F4318" s="93">
        <v>3</v>
      </c>
      <c r="G4318" s="8">
        <v>8</v>
      </c>
      <c r="H4318" s="94">
        <f t="shared" si="53"/>
        <v>2</v>
      </c>
      <c r="I4318" s="93"/>
      <c r="J4318" s="94"/>
      <c r="K4318" s="138"/>
    </row>
    <row r="4319" spans="1:11" x14ac:dyDescent="0.2">
      <c r="A4319" s="20" t="s">
        <v>776</v>
      </c>
      <c r="B4319" s="73">
        <v>7105</v>
      </c>
      <c r="C4319" s="85">
        <v>14</v>
      </c>
      <c r="D4319" s="32">
        <v>35</v>
      </c>
      <c r="E4319" s="84"/>
      <c r="F4319" s="91"/>
      <c r="H4319" s="94"/>
      <c r="I4319" s="91"/>
      <c r="J4319" s="84"/>
      <c r="K4319" s="111"/>
    </row>
    <row r="4320" spans="1:11" x14ac:dyDescent="0.2">
      <c r="A4320" s="13" t="s">
        <v>4258</v>
      </c>
      <c r="B4320" s="74">
        <v>4285</v>
      </c>
      <c r="C4320" s="86"/>
      <c r="D4320" s="37"/>
      <c r="E4320" s="87"/>
      <c r="F4320" s="93">
        <v>5</v>
      </c>
      <c r="G4320" s="8">
        <v>13</v>
      </c>
      <c r="H4320" s="94">
        <f t="shared" si="53"/>
        <v>2</v>
      </c>
      <c r="I4320" s="93"/>
      <c r="J4320" s="94"/>
      <c r="K4320" s="138"/>
    </row>
    <row r="4321" spans="1:11" x14ac:dyDescent="0.2">
      <c r="A4321" s="13" t="s">
        <v>1353</v>
      </c>
      <c r="B4321" s="74">
        <v>731</v>
      </c>
      <c r="C4321" s="86"/>
      <c r="D4321" s="37"/>
      <c r="E4321" s="87"/>
      <c r="F4321" s="93">
        <v>3</v>
      </c>
      <c r="G4321" s="8">
        <v>8</v>
      </c>
      <c r="H4321" s="94">
        <f t="shared" si="53"/>
        <v>2</v>
      </c>
      <c r="I4321" s="93"/>
      <c r="J4321" s="94"/>
      <c r="K4321" s="138"/>
    </row>
    <row r="4322" spans="1:11" x14ac:dyDescent="0.2">
      <c r="A4322" s="13" t="s">
        <v>2309</v>
      </c>
      <c r="B4322" s="74">
        <v>247</v>
      </c>
      <c r="C4322" s="86"/>
      <c r="D4322" s="37"/>
      <c r="E4322" s="87"/>
      <c r="F4322" s="93">
        <v>3</v>
      </c>
      <c r="G4322" s="8">
        <v>8</v>
      </c>
      <c r="H4322" s="94">
        <f t="shared" si="53"/>
        <v>2</v>
      </c>
      <c r="I4322" s="93"/>
      <c r="J4322" s="94"/>
      <c r="K4322" s="138"/>
    </row>
    <row r="4323" spans="1:11" x14ac:dyDescent="0.2">
      <c r="A4323" s="13" t="s">
        <v>4259</v>
      </c>
      <c r="B4323" s="74">
        <v>480</v>
      </c>
      <c r="C4323" s="86"/>
      <c r="D4323" s="37"/>
      <c r="E4323" s="87"/>
      <c r="F4323" s="93">
        <v>3</v>
      </c>
      <c r="G4323" s="8">
        <v>8</v>
      </c>
      <c r="H4323" s="94">
        <f t="shared" si="53"/>
        <v>2</v>
      </c>
      <c r="I4323" s="93"/>
      <c r="J4323" s="94"/>
      <c r="K4323" s="138"/>
    </row>
    <row r="4324" spans="1:11" x14ac:dyDescent="0.2">
      <c r="A4324" s="13" t="s">
        <v>1565</v>
      </c>
      <c r="B4324" s="74">
        <v>176</v>
      </c>
      <c r="C4324" s="86"/>
      <c r="D4324" s="37"/>
      <c r="E4324" s="87"/>
      <c r="F4324" s="93">
        <v>1</v>
      </c>
      <c r="G4324" s="8">
        <v>3</v>
      </c>
      <c r="H4324" s="94">
        <f t="shared" si="53"/>
        <v>1</v>
      </c>
      <c r="I4324" s="93"/>
      <c r="J4324" s="94"/>
      <c r="K4324" s="138"/>
    </row>
    <row r="4325" spans="1:11" x14ac:dyDescent="0.2">
      <c r="A4325" s="13" t="s">
        <v>4260</v>
      </c>
      <c r="B4325" s="74">
        <v>201</v>
      </c>
      <c r="C4325" s="86"/>
      <c r="D4325" s="37"/>
      <c r="E4325" s="87"/>
      <c r="F4325" s="93">
        <v>3</v>
      </c>
      <c r="G4325" s="8">
        <v>8</v>
      </c>
      <c r="H4325" s="94">
        <f t="shared" si="53"/>
        <v>2</v>
      </c>
      <c r="I4325" s="93"/>
      <c r="J4325" s="94"/>
      <c r="K4325" s="138"/>
    </row>
    <row r="4326" spans="1:11" x14ac:dyDescent="0.2">
      <c r="A4326" s="13" t="s">
        <v>4261</v>
      </c>
      <c r="B4326" s="74">
        <v>932</v>
      </c>
      <c r="C4326" s="86"/>
      <c r="D4326" s="37"/>
      <c r="E4326" s="87"/>
      <c r="F4326" s="93">
        <v>3</v>
      </c>
      <c r="G4326" s="8">
        <v>8</v>
      </c>
      <c r="H4326" s="94">
        <f t="shared" si="53"/>
        <v>2</v>
      </c>
      <c r="I4326" s="93"/>
      <c r="J4326" s="94"/>
      <c r="K4326" s="138"/>
    </row>
    <row r="4327" spans="1:11" x14ac:dyDescent="0.2">
      <c r="A4327" s="13" t="s">
        <v>3214</v>
      </c>
      <c r="B4327" s="74">
        <v>53</v>
      </c>
      <c r="C4327" s="86"/>
      <c r="D4327" s="37"/>
      <c r="E4327" s="87"/>
      <c r="F4327" s="93">
        <v>1</v>
      </c>
      <c r="G4327" s="8">
        <v>3</v>
      </c>
      <c r="H4327" s="94">
        <f t="shared" si="53"/>
        <v>1</v>
      </c>
      <c r="I4327" s="93"/>
      <c r="J4327" s="94"/>
      <c r="K4327" s="138"/>
    </row>
    <row r="4328" spans="1:11" x14ac:dyDescent="0.2">
      <c r="A4328" s="22" t="s">
        <v>777</v>
      </c>
      <c r="B4328" s="73">
        <v>18500</v>
      </c>
      <c r="C4328" s="85">
        <v>25</v>
      </c>
      <c r="D4328" s="36">
        <f>SUM(D4329:D4344)</f>
        <v>63</v>
      </c>
      <c r="E4328" s="88">
        <v>4</v>
      </c>
      <c r="F4328" s="91">
        <f>SUM(F4330:F4347)</f>
        <v>48</v>
      </c>
      <c r="G4328" s="24">
        <f>SUM(G4330:G4347)</f>
        <v>127</v>
      </c>
      <c r="H4328" s="94"/>
      <c r="I4328" s="99">
        <f>(C4328+F4328+1-F4330)*0.4</f>
        <v>29.200000000000003</v>
      </c>
      <c r="J4328" s="99">
        <f>(D4328+G4328+1-G4330)*0.4</f>
        <v>75.2</v>
      </c>
      <c r="K4328" s="115">
        <f>14*0.6</f>
        <v>8.4</v>
      </c>
    </row>
    <row r="4329" spans="1:11" x14ac:dyDescent="0.2">
      <c r="A4329" s="20" t="s">
        <v>778</v>
      </c>
      <c r="B4329" s="73">
        <v>1826</v>
      </c>
      <c r="C4329" s="85">
        <v>3</v>
      </c>
      <c r="D4329" s="32">
        <v>8</v>
      </c>
      <c r="E4329" s="84"/>
      <c r="F4329" s="91"/>
      <c r="H4329" s="94"/>
      <c r="I4329" s="91"/>
      <c r="J4329" s="84"/>
      <c r="K4329" s="111"/>
    </row>
    <row r="4330" spans="1:11" x14ac:dyDescent="0.2">
      <c r="A4330" s="13" t="s">
        <v>1412</v>
      </c>
      <c r="B4330" s="74">
        <v>72</v>
      </c>
      <c r="C4330" s="86"/>
      <c r="D4330" s="37"/>
      <c r="E4330" s="87"/>
      <c r="F4330" s="93">
        <v>1</v>
      </c>
      <c r="G4330" s="8">
        <v>3</v>
      </c>
      <c r="H4330" s="94">
        <f t="shared" si="53"/>
        <v>1</v>
      </c>
      <c r="I4330" s="93"/>
      <c r="J4330" s="94"/>
      <c r="K4330" s="138"/>
    </row>
    <row r="4331" spans="1:11" x14ac:dyDescent="0.2">
      <c r="A4331" s="13" t="s">
        <v>3646</v>
      </c>
      <c r="B4331" s="74">
        <v>629</v>
      </c>
      <c r="C4331" s="86"/>
      <c r="D4331" s="37"/>
      <c r="E4331" s="87"/>
      <c r="F4331" s="93">
        <v>3</v>
      </c>
      <c r="G4331" s="8">
        <v>8</v>
      </c>
      <c r="H4331" s="94">
        <f t="shared" si="53"/>
        <v>2</v>
      </c>
      <c r="I4331" s="93"/>
      <c r="J4331" s="94"/>
      <c r="K4331" s="138"/>
    </row>
    <row r="4332" spans="1:11" x14ac:dyDescent="0.2">
      <c r="A4332" s="13" t="s">
        <v>4262</v>
      </c>
      <c r="B4332" s="74">
        <v>740</v>
      </c>
      <c r="C4332" s="86"/>
      <c r="D4332" s="37"/>
      <c r="E4332" s="87"/>
      <c r="F4332" s="93">
        <v>3</v>
      </c>
      <c r="G4332" s="8">
        <v>8</v>
      </c>
      <c r="H4332" s="94">
        <f t="shared" si="53"/>
        <v>2</v>
      </c>
      <c r="I4332" s="93"/>
      <c r="J4332" s="94"/>
      <c r="K4332" s="138"/>
    </row>
    <row r="4333" spans="1:11" x14ac:dyDescent="0.2">
      <c r="A4333" s="13" t="s">
        <v>3317</v>
      </c>
      <c r="B4333" s="74">
        <v>385</v>
      </c>
      <c r="C4333" s="86"/>
      <c r="D4333" s="37"/>
      <c r="E4333" s="87"/>
      <c r="F4333" s="93">
        <v>3</v>
      </c>
      <c r="G4333" s="8">
        <v>8</v>
      </c>
      <c r="H4333" s="94">
        <f t="shared" si="53"/>
        <v>2</v>
      </c>
      <c r="I4333" s="93"/>
      <c r="J4333" s="94"/>
      <c r="K4333" s="138"/>
    </row>
    <row r="4334" spans="1:11" x14ac:dyDescent="0.2">
      <c r="A4334" s="20" t="s">
        <v>4</v>
      </c>
      <c r="B4334" s="73">
        <v>4425</v>
      </c>
      <c r="C4334" s="85">
        <v>6</v>
      </c>
      <c r="D4334" s="32">
        <v>15</v>
      </c>
      <c r="E4334" s="84"/>
      <c r="F4334" s="93"/>
      <c r="H4334" s="94"/>
      <c r="I4334" s="93"/>
      <c r="J4334" s="94"/>
      <c r="K4334" s="138"/>
    </row>
    <row r="4335" spans="1:11" x14ac:dyDescent="0.2">
      <c r="A4335" s="13" t="s">
        <v>4263</v>
      </c>
      <c r="B4335" s="74">
        <v>2065</v>
      </c>
      <c r="C4335" s="86"/>
      <c r="D4335" s="37"/>
      <c r="E4335" s="87"/>
      <c r="F4335" s="93">
        <v>5</v>
      </c>
      <c r="G4335" s="8">
        <v>13</v>
      </c>
      <c r="H4335" s="94">
        <f t="shared" si="53"/>
        <v>2</v>
      </c>
      <c r="I4335" s="93"/>
      <c r="J4335" s="94"/>
      <c r="K4335" s="138"/>
    </row>
    <row r="4336" spans="1:11" x14ac:dyDescent="0.2">
      <c r="A4336" s="13" t="s">
        <v>4264</v>
      </c>
      <c r="B4336" s="74">
        <v>2360</v>
      </c>
      <c r="C4336" s="86"/>
      <c r="D4336" s="37"/>
      <c r="E4336" s="87"/>
      <c r="F4336" s="93">
        <v>5</v>
      </c>
      <c r="G4336" s="8">
        <v>13</v>
      </c>
      <c r="H4336" s="94">
        <f t="shared" si="53"/>
        <v>2</v>
      </c>
      <c r="I4336" s="93"/>
      <c r="J4336" s="94"/>
      <c r="K4336" s="138"/>
    </row>
    <row r="4337" spans="1:11" x14ac:dyDescent="0.2">
      <c r="A4337" s="20" t="s">
        <v>1</v>
      </c>
      <c r="B4337" s="73">
        <v>4314</v>
      </c>
      <c r="C4337" s="85">
        <v>6</v>
      </c>
      <c r="D4337" s="32">
        <v>15</v>
      </c>
      <c r="E4337" s="84"/>
      <c r="F4337" s="91"/>
      <c r="H4337" s="94"/>
      <c r="I4337" s="91"/>
      <c r="J4337" s="84"/>
      <c r="K4337" s="111"/>
    </row>
    <row r="4338" spans="1:11" x14ac:dyDescent="0.2">
      <c r="A4338" s="13" t="s">
        <v>4265</v>
      </c>
      <c r="B4338" s="74">
        <v>2882</v>
      </c>
      <c r="C4338" s="86"/>
      <c r="D4338" s="37"/>
      <c r="E4338" s="87"/>
      <c r="F4338" s="93">
        <v>5</v>
      </c>
      <c r="G4338" s="8">
        <v>13</v>
      </c>
      <c r="H4338" s="94">
        <f t="shared" si="53"/>
        <v>2</v>
      </c>
      <c r="I4338" s="93"/>
      <c r="J4338" s="94"/>
      <c r="K4338" s="138"/>
    </row>
    <row r="4339" spans="1:11" x14ac:dyDescent="0.2">
      <c r="A4339" s="13" t="s">
        <v>3793</v>
      </c>
      <c r="B4339" s="74">
        <v>1131</v>
      </c>
      <c r="C4339" s="86"/>
      <c r="D4339" s="37"/>
      <c r="E4339" s="87"/>
      <c r="F4339" s="93">
        <v>3</v>
      </c>
      <c r="G4339" s="8">
        <v>8</v>
      </c>
      <c r="H4339" s="94">
        <f t="shared" si="53"/>
        <v>2</v>
      </c>
      <c r="I4339" s="93"/>
      <c r="J4339" s="94"/>
      <c r="K4339" s="138"/>
    </row>
    <row r="4340" spans="1:11" x14ac:dyDescent="0.2">
      <c r="A4340" s="13" t="s">
        <v>1990</v>
      </c>
      <c r="B4340" s="74">
        <v>301</v>
      </c>
      <c r="C4340" s="86"/>
      <c r="D4340" s="37"/>
      <c r="E4340" s="87"/>
      <c r="F4340" s="93">
        <v>3</v>
      </c>
      <c r="G4340" s="8">
        <v>8</v>
      </c>
      <c r="H4340" s="94">
        <f t="shared" si="53"/>
        <v>2</v>
      </c>
      <c r="I4340" s="93"/>
      <c r="J4340" s="94"/>
      <c r="K4340" s="138"/>
    </row>
    <row r="4341" spans="1:11" x14ac:dyDescent="0.2">
      <c r="A4341" s="20" t="s">
        <v>2</v>
      </c>
      <c r="B4341" s="73">
        <v>4723</v>
      </c>
      <c r="C4341" s="85">
        <v>6</v>
      </c>
      <c r="D4341" s="32">
        <v>15</v>
      </c>
      <c r="E4341" s="84"/>
      <c r="F4341" s="91"/>
      <c r="H4341" s="94"/>
      <c r="I4341" s="91"/>
      <c r="J4341" s="84"/>
      <c r="K4341" s="111"/>
    </row>
    <row r="4342" spans="1:11" x14ac:dyDescent="0.2">
      <c r="A4342" s="13" t="s">
        <v>4266</v>
      </c>
      <c r="B4342" s="74">
        <v>4723</v>
      </c>
      <c r="C4342" s="86"/>
      <c r="D4342" s="37"/>
      <c r="E4342" s="87"/>
      <c r="F4342" s="93">
        <v>5</v>
      </c>
      <c r="G4342" s="8">
        <v>13</v>
      </c>
      <c r="H4342" s="94">
        <f t="shared" si="53"/>
        <v>2</v>
      </c>
      <c r="I4342" s="93"/>
      <c r="J4342" s="94"/>
      <c r="K4342" s="138"/>
    </row>
    <row r="4343" spans="1:11" x14ac:dyDescent="0.2">
      <c r="A4343" s="20" t="s">
        <v>3</v>
      </c>
      <c r="B4343" s="73">
        <v>3212</v>
      </c>
      <c r="C4343" s="85">
        <v>4</v>
      </c>
      <c r="D4343" s="32">
        <v>10</v>
      </c>
      <c r="E4343" s="84"/>
      <c r="F4343" s="91"/>
      <c r="H4343" s="94"/>
      <c r="I4343" s="91"/>
      <c r="J4343" s="84"/>
      <c r="K4343" s="111"/>
    </row>
    <row r="4344" spans="1:11" x14ac:dyDescent="0.2">
      <c r="A4344" s="13" t="s">
        <v>4267</v>
      </c>
      <c r="B4344" s="74">
        <v>961</v>
      </c>
      <c r="C4344" s="86"/>
      <c r="D4344" s="37"/>
      <c r="E4344" s="87"/>
      <c r="F4344" s="93">
        <v>3</v>
      </c>
      <c r="G4344" s="8">
        <v>8</v>
      </c>
      <c r="H4344" s="94">
        <f t="shared" si="53"/>
        <v>2</v>
      </c>
      <c r="I4344" s="93"/>
      <c r="J4344" s="94"/>
      <c r="K4344" s="138"/>
    </row>
    <row r="4345" spans="1:11" x14ac:dyDescent="0.2">
      <c r="A4345" s="13" t="s">
        <v>4268</v>
      </c>
      <c r="B4345" s="74">
        <v>861</v>
      </c>
      <c r="C4345" s="86"/>
      <c r="D4345" s="37"/>
      <c r="E4345" s="87"/>
      <c r="F4345" s="93">
        <v>3</v>
      </c>
      <c r="G4345" s="8">
        <v>8</v>
      </c>
      <c r="H4345" s="94">
        <f t="shared" si="53"/>
        <v>2</v>
      </c>
      <c r="I4345" s="93"/>
      <c r="J4345" s="94"/>
      <c r="K4345" s="138"/>
    </row>
    <row r="4346" spans="1:11" x14ac:dyDescent="0.2">
      <c r="A4346" s="13" t="s">
        <v>1356</v>
      </c>
      <c r="B4346" s="74">
        <v>461</v>
      </c>
      <c r="C4346" s="86"/>
      <c r="D4346" s="37"/>
      <c r="E4346" s="87"/>
      <c r="F4346" s="93">
        <v>3</v>
      </c>
      <c r="G4346" s="8">
        <v>8</v>
      </c>
      <c r="H4346" s="94">
        <f t="shared" si="53"/>
        <v>2</v>
      </c>
      <c r="I4346" s="93"/>
      <c r="J4346" s="94"/>
      <c r="K4346" s="138"/>
    </row>
    <row r="4347" spans="1:11" x14ac:dyDescent="0.2">
      <c r="A4347" s="13" t="s">
        <v>4269</v>
      </c>
      <c r="B4347" s="74">
        <v>929</v>
      </c>
      <c r="C4347" s="86"/>
      <c r="D4347" s="37"/>
      <c r="E4347" s="87"/>
      <c r="F4347" s="93">
        <v>3</v>
      </c>
      <c r="G4347" s="8">
        <v>8</v>
      </c>
      <c r="H4347" s="94">
        <f t="shared" si="53"/>
        <v>2</v>
      </c>
      <c r="I4347" s="93"/>
      <c r="J4347" s="94"/>
      <c r="K4347" s="138"/>
    </row>
    <row r="4348" spans="1:11" x14ac:dyDescent="0.2">
      <c r="A4348" s="11" t="s">
        <v>716</v>
      </c>
      <c r="B4348" s="72">
        <v>210778</v>
      </c>
      <c r="C4348" s="81"/>
      <c r="D4348" s="37"/>
      <c r="E4348" s="87"/>
      <c r="F4348" s="92"/>
      <c r="H4348" s="94">
        <f t="shared" si="53"/>
        <v>2</v>
      </c>
      <c r="I4348" s="92"/>
      <c r="J4348" s="82"/>
      <c r="K4348" s="137"/>
    </row>
    <row r="4349" spans="1:11" ht="31.5" x14ac:dyDescent="0.2">
      <c r="A4349" s="22" t="s">
        <v>717</v>
      </c>
      <c r="B4349" s="73">
        <v>15934</v>
      </c>
      <c r="C4349" s="85">
        <v>25</v>
      </c>
      <c r="D4349" s="36">
        <f>SUM(D4350:D4365)</f>
        <v>63</v>
      </c>
      <c r="E4349" s="88">
        <v>4</v>
      </c>
      <c r="F4349" s="91">
        <f>SUM(F4351:F4378)</f>
        <v>67</v>
      </c>
      <c r="G4349" s="24">
        <f>SUM(G4351:G4378)</f>
        <v>181</v>
      </c>
      <c r="H4349" s="94"/>
      <c r="I4349" s="99">
        <f>(C4349+F4349+1-F4352-F4353-F4354-F4357-F4362-F4367-F4372-F4375)*0.4</f>
        <v>34</v>
      </c>
      <c r="J4349" s="99">
        <f>(D4349+G4349+1-G4352-G4353-G4354-G4357-G4362-G4367-G4372-G4375)*0.4</f>
        <v>88.4</v>
      </c>
      <c r="K4349" s="115">
        <f>27*0.6</f>
        <v>16.2</v>
      </c>
    </row>
    <row r="4350" spans="1:11" x14ac:dyDescent="0.2">
      <c r="A4350" s="20" t="s">
        <v>718</v>
      </c>
      <c r="B4350" s="73">
        <v>3886</v>
      </c>
      <c r="C4350" s="85">
        <v>6</v>
      </c>
      <c r="D4350" s="32">
        <v>15</v>
      </c>
      <c r="E4350" s="84"/>
      <c r="F4350" s="91"/>
      <c r="H4350" s="94"/>
      <c r="I4350" s="91"/>
      <c r="J4350" s="84"/>
      <c r="K4350" s="111"/>
    </row>
    <row r="4351" spans="1:11" x14ac:dyDescent="0.2">
      <c r="A4351" s="13" t="s">
        <v>1407</v>
      </c>
      <c r="B4351" s="74">
        <v>208</v>
      </c>
      <c r="C4351" s="86"/>
      <c r="D4351" s="37"/>
      <c r="E4351" s="87"/>
      <c r="F4351" s="93">
        <v>3</v>
      </c>
      <c r="G4351" s="8">
        <v>8</v>
      </c>
      <c r="H4351" s="94">
        <f t="shared" si="53"/>
        <v>2</v>
      </c>
      <c r="I4351" s="93"/>
      <c r="J4351" s="94"/>
      <c r="K4351" s="138"/>
    </row>
    <row r="4352" spans="1:11" x14ac:dyDescent="0.2">
      <c r="A4352" s="13" t="s">
        <v>3188</v>
      </c>
      <c r="B4352" s="74">
        <v>137</v>
      </c>
      <c r="C4352" s="86"/>
      <c r="D4352" s="37"/>
      <c r="E4352" s="87"/>
      <c r="F4352" s="93">
        <v>1</v>
      </c>
      <c r="G4352" s="8">
        <v>3</v>
      </c>
      <c r="H4352" s="94">
        <f t="shared" si="53"/>
        <v>1</v>
      </c>
      <c r="I4352" s="93"/>
      <c r="J4352" s="94"/>
      <c r="K4352" s="138"/>
    </row>
    <row r="4353" spans="1:11" x14ac:dyDescent="0.2">
      <c r="A4353" s="13" t="s">
        <v>4270</v>
      </c>
      <c r="B4353" s="74">
        <v>79</v>
      </c>
      <c r="C4353" s="86"/>
      <c r="D4353" s="37"/>
      <c r="E4353" s="87"/>
      <c r="F4353" s="93">
        <v>1</v>
      </c>
      <c r="G4353" s="8">
        <v>3</v>
      </c>
      <c r="H4353" s="94">
        <f t="shared" si="53"/>
        <v>1</v>
      </c>
      <c r="I4353" s="93"/>
      <c r="J4353" s="94"/>
      <c r="K4353" s="138"/>
    </row>
    <row r="4354" spans="1:11" x14ac:dyDescent="0.2">
      <c r="A4354" s="13" t="s">
        <v>1935</v>
      </c>
      <c r="B4354" s="74">
        <v>121</v>
      </c>
      <c r="C4354" s="86"/>
      <c r="D4354" s="37"/>
      <c r="E4354" s="87"/>
      <c r="F4354" s="93">
        <v>1</v>
      </c>
      <c r="G4354" s="8">
        <v>3</v>
      </c>
      <c r="H4354" s="94">
        <f t="shared" si="53"/>
        <v>1</v>
      </c>
      <c r="I4354" s="93"/>
      <c r="J4354" s="94"/>
      <c r="K4354" s="138"/>
    </row>
    <row r="4355" spans="1:11" x14ac:dyDescent="0.2">
      <c r="A4355" s="13" t="s">
        <v>1779</v>
      </c>
      <c r="B4355" s="74">
        <v>273</v>
      </c>
      <c r="C4355" s="86"/>
      <c r="D4355" s="37"/>
      <c r="E4355" s="87"/>
      <c r="F4355" s="93">
        <v>3</v>
      </c>
      <c r="G4355" s="8">
        <v>8</v>
      </c>
      <c r="H4355" s="94">
        <f t="shared" si="53"/>
        <v>2</v>
      </c>
      <c r="I4355" s="93"/>
      <c r="J4355" s="94"/>
      <c r="K4355" s="138"/>
    </row>
    <row r="4356" spans="1:11" x14ac:dyDescent="0.2">
      <c r="A4356" s="13" t="s">
        <v>4271</v>
      </c>
      <c r="B4356" s="74">
        <v>441</v>
      </c>
      <c r="C4356" s="86"/>
      <c r="D4356" s="37"/>
      <c r="E4356" s="87"/>
      <c r="F4356" s="93">
        <v>3</v>
      </c>
      <c r="G4356" s="8">
        <v>8</v>
      </c>
      <c r="H4356" s="94">
        <f t="shared" si="53"/>
        <v>2</v>
      </c>
      <c r="I4356" s="93"/>
      <c r="J4356" s="94"/>
      <c r="K4356" s="138"/>
    </row>
    <row r="4357" spans="1:11" x14ac:dyDescent="0.2">
      <c r="A4357" s="13" t="s">
        <v>4272</v>
      </c>
      <c r="B4357" s="74">
        <v>113</v>
      </c>
      <c r="C4357" s="86"/>
      <c r="D4357" s="37"/>
      <c r="E4357" s="87"/>
      <c r="F4357" s="93">
        <v>1</v>
      </c>
      <c r="G4357" s="8">
        <v>3</v>
      </c>
      <c r="H4357" s="94">
        <f t="shared" si="53"/>
        <v>1</v>
      </c>
      <c r="I4357" s="93"/>
      <c r="J4357" s="94"/>
      <c r="K4357" s="138"/>
    </row>
    <row r="4358" spans="1:11" x14ac:dyDescent="0.2">
      <c r="A4358" s="13" t="s">
        <v>4273</v>
      </c>
      <c r="B4358" s="74">
        <v>201</v>
      </c>
      <c r="C4358" s="86"/>
      <c r="D4358" s="37"/>
      <c r="E4358" s="87"/>
      <c r="F4358" s="93">
        <v>3</v>
      </c>
      <c r="G4358" s="8">
        <v>8</v>
      </c>
      <c r="H4358" s="94">
        <f t="shared" si="53"/>
        <v>2</v>
      </c>
      <c r="I4358" s="93"/>
      <c r="J4358" s="94"/>
      <c r="K4358" s="138"/>
    </row>
    <row r="4359" spans="1:11" x14ac:dyDescent="0.2">
      <c r="A4359" s="13" t="s">
        <v>4274</v>
      </c>
      <c r="B4359" s="74">
        <v>340</v>
      </c>
      <c r="C4359" s="86"/>
      <c r="D4359" s="37"/>
      <c r="E4359" s="87"/>
      <c r="F4359" s="93">
        <v>3</v>
      </c>
      <c r="G4359" s="8">
        <v>8</v>
      </c>
      <c r="H4359" s="94">
        <f t="shared" si="53"/>
        <v>2</v>
      </c>
      <c r="I4359" s="93"/>
      <c r="J4359" s="94"/>
      <c r="K4359" s="138"/>
    </row>
    <row r="4360" spans="1:11" x14ac:dyDescent="0.2">
      <c r="A4360" s="13" t="s">
        <v>4275</v>
      </c>
      <c r="B4360" s="74">
        <v>391</v>
      </c>
      <c r="C4360" s="86"/>
      <c r="D4360" s="37"/>
      <c r="E4360" s="87"/>
      <c r="F4360" s="93">
        <v>3</v>
      </c>
      <c r="G4360" s="8">
        <v>8</v>
      </c>
      <c r="H4360" s="94">
        <f t="shared" si="53"/>
        <v>2</v>
      </c>
      <c r="I4360" s="93"/>
      <c r="J4360" s="94"/>
      <c r="K4360" s="138"/>
    </row>
    <row r="4361" spans="1:11" x14ac:dyDescent="0.2">
      <c r="A4361" s="13" t="s">
        <v>4276</v>
      </c>
      <c r="B4361" s="74">
        <v>413</v>
      </c>
      <c r="C4361" s="86"/>
      <c r="D4361" s="37"/>
      <c r="E4361" s="87"/>
      <c r="F4361" s="93">
        <v>3</v>
      </c>
      <c r="G4361" s="8">
        <v>8</v>
      </c>
      <c r="H4361" s="94">
        <f t="shared" si="53"/>
        <v>2</v>
      </c>
      <c r="I4361" s="93"/>
      <c r="J4361" s="94"/>
      <c r="K4361" s="138"/>
    </row>
    <row r="4362" spans="1:11" x14ac:dyDescent="0.2">
      <c r="A4362" s="13" t="s">
        <v>4277</v>
      </c>
      <c r="B4362" s="74">
        <v>167</v>
      </c>
      <c r="C4362" s="86"/>
      <c r="D4362" s="37"/>
      <c r="E4362" s="87"/>
      <c r="F4362" s="93">
        <v>1</v>
      </c>
      <c r="G4362" s="8">
        <v>3</v>
      </c>
      <c r="H4362" s="94">
        <f t="shared" si="53"/>
        <v>1</v>
      </c>
      <c r="I4362" s="93"/>
      <c r="J4362" s="94"/>
      <c r="K4362" s="138"/>
    </row>
    <row r="4363" spans="1:11" x14ac:dyDescent="0.2">
      <c r="A4363" s="13" t="s">
        <v>4278</v>
      </c>
      <c r="B4363" s="74">
        <v>565</v>
      </c>
      <c r="C4363" s="86"/>
      <c r="D4363" s="37"/>
      <c r="E4363" s="87"/>
      <c r="F4363" s="93">
        <v>3</v>
      </c>
      <c r="G4363" s="8">
        <v>8</v>
      </c>
      <c r="H4363" s="94">
        <f t="shared" si="53"/>
        <v>2</v>
      </c>
      <c r="I4363" s="93"/>
      <c r="J4363" s="94"/>
      <c r="K4363" s="138"/>
    </row>
    <row r="4364" spans="1:11" x14ac:dyDescent="0.2">
      <c r="A4364" s="13" t="s">
        <v>4279</v>
      </c>
      <c r="B4364" s="74">
        <v>437</v>
      </c>
      <c r="C4364" s="86"/>
      <c r="D4364" s="37"/>
      <c r="E4364" s="87"/>
      <c r="F4364" s="93">
        <v>3</v>
      </c>
      <c r="G4364" s="8">
        <v>8</v>
      </c>
      <c r="H4364" s="94">
        <f t="shared" si="53"/>
        <v>2</v>
      </c>
      <c r="I4364" s="93"/>
      <c r="J4364" s="94"/>
      <c r="K4364" s="138"/>
    </row>
    <row r="4365" spans="1:11" x14ac:dyDescent="0.2">
      <c r="A4365" s="20" t="s">
        <v>278</v>
      </c>
      <c r="B4365" s="73">
        <v>12048</v>
      </c>
      <c r="C4365" s="85">
        <v>19</v>
      </c>
      <c r="D4365" s="32">
        <v>48</v>
      </c>
      <c r="E4365" s="84"/>
      <c r="F4365" s="91"/>
      <c r="H4365" s="94"/>
      <c r="I4365" s="91"/>
      <c r="J4365" s="84"/>
      <c r="K4365" s="111"/>
    </row>
    <row r="4366" spans="1:11" x14ac:dyDescent="0.2">
      <c r="A4366" s="13" t="s">
        <v>4280</v>
      </c>
      <c r="B4366" s="74">
        <v>5721</v>
      </c>
      <c r="C4366" s="86"/>
      <c r="D4366" s="37"/>
      <c r="E4366" s="87"/>
      <c r="F4366" s="93">
        <v>5</v>
      </c>
      <c r="G4366" s="8">
        <v>13</v>
      </c>
      <c r="H4366" s="94">
        <f t="shared" si="53"/>
        <v>2</v>
      </c>
      <c r="I4366" s="93"/>
      <c r="J4366" s="94"/>
      <c r="K4366" s="138"/>
    </row>
    <row r="4367" spans="1:11" x14ac:dyDescent="0.2">
      <c r="A4367" s="13" t="s">
        <v>3769</v>
      </c>
      <c r="B4367" s="74">
        <v>121</v>
      </c>
      <c r="C4367" s="86"/>
      <c r="D4367" s="37"/>
      <c r="E4367" s="87"/>
      <c r="F4367" s="93">
        <v>1</v>
      </c>
      <c r="G4367" s="8">
        <v>3</v>
      </c>
      <c r="H4367" s="94">
        <f t="shared" si="53"/>
        <v>1</v>
      </c>
      <c r="I4367" s="93"/>
      <c r="J4367" s="94"/>
      <c r="K4367" s="138"/>
    </row>
    <row r="4368" spans="1:11" x14ac:dyDescent="0.2">
      <c r="A4368" s="13" t="s">
        <v>4281</v>
      </c>
      <c r="B4368" s="74">
        <v>359</v>
      </c>
      <c r="C4368" s="86"/>
      <c r="D4368" s="37"/>
      <c r="E4368" s="87"/>
      <c r="F4368" s="93">
        <v>3</v>
      </c>
      <c r="G4368" s="8">
        <v>8</v>
      </c>
      <c r="H4368" s="94">
        <f t="shared" si="53"/>
        <v>2</v>
      </c>
      <c r="I4368" s="93"/>
      <c r="J4368" s="94"/>
      <c r="K4368" s="138"/>
    </row>
    <row r="4369" spans="1:11" x14ac:dyDescent="0.2">
      <c r="A4369" s="13" t="s">
        <v>4282</v>
      </c>
      <c r="B4369" s="74">
        <v>307</v>
      </c>
      <c r="C4369" s="86"/>
      <c r="D4369" s="37"/>
      <c r="E4369" s="87"/>
      <c r="F4369" s="93">
        <v>3</v>
      </c>
      <c r="G4369" s="8">
        <v>8</v>
      </c>
      <c r="H4369" s="94">
        <f t="shared" si="53"/>
        <v>2</v>
      </c>
      <c r="I4369" s="93"/>
      <c r="J4369" s="94"/>
      <c r="K4369" s="138"/>
    </row>
    <row r="4370" spans="1:11" x14ac:dyDescent="0.2">
      <c r="A4370" s="13" t="s">
        <v>4283</v>
      </c>
      <c r="B4370" s="74">
        <v>1360</v>
      </c>
      <c r="C4370" s="86"/>
      <c r="D4370" s="37"/>
      <c r="E4370" s="87"/>
      <c r="F4370" s="93">
        <v>3</v>
      </c>
      <c r="G4370" s="8">
        <v>8</v>
      </c>
      <c r="H4370" s="94">
        <f t="shared" si="53"/>
        <v>2</v>
      </c>
      <c r="I4370" s="93"/>
      <c r="J4370" s="94"/>
      <c r="K4370" s="138"/>
    </row>
    <row r="4371" spans="1:11" x14ac:dyDescent="0.2">
      <c r="A4371" s="13" t="s">
        <v>4284</v>
      </c>
      <c r="B4371" s="74">
        <v>237</v>
      </c>
      <c r="C4371" s="86"/>
      <c r="D4371" s="37"/>
      <c r="E4371" s="87"/>
      <c r="F4371" s="93">
        <v>3</v>
      </c>
      <c r="G4371" s="8">
        <v>8</v>
      </c>
      <c r="H4371" s="94">
        <f t="shared" si="53"/>
        <v>2</v>
      </c>
      <c r="I4371" s="93"/>
      <c r="J4371" s="94"/>
      <c r="K4371" s="138"/>
    </row>
    <row r="4372" spans="1:11" x14ac:dyDescent="0.2">
      <c r="A4372" s="13" t="s">
        <v>2557</v>
      </c>
      <c r="B4372" s="74">
        <v>150</v>
      </c>
      <c r="C4372" s="86"/>
      <c r="D4372" s="37"/>
      <c r="E4372" s="87"/>
      <c r="F4372" s="93">
        <v>1</v>
      </c>
      <c r="G4372" s="8">
        <v>3</v>
      </c>
      <c r="H4372" s="94">
        <f t="shared" si="53"/>
        <v>1</v>
      </c>
      <c r="I4372" s="93"/>
      <c r="J4372" s="94"/>
      <c r="K4372" s="138"/>
    </row>
    <row r="4373" spans="1:11" x14ac:dyDescent="0.2">
      <c r="A4373" s="13" t="s">
        <v>4285</v>
      </c>
      <c r="B4373" s="74">
        <v>789</v>
      </c>
      <c r="C4373" s="86"/>
      <c r="D4373" s="37"/>
      <c r="E4373" s="87"/>
      <c r="F4373" s="93">
        <v>3</v>
      </c>
      <c r="G4373" s="8">
        <v>8</v>
      </c>
      <c r="H4373" s="94">
        <f t="shared" si="53"/>
        <v>2</v>
      </c>
      <c r="I4373" s="93"/>
      <c r="J4373" s="94"/>
      <c r="K4373" s="138"/>
    </row>
    <row r="4374" spans="1:11" x14ac:dyDescent="0.2">
      <c r="A4374" s="13" t="s">
        <v>4286</v>
      </c>
      <c r="B4374" s="74">
        <v>428</v>
      </c>
      <c r="C4374" s="86"/>
      <c r="D4374" s="37"/>
      <c r="E4374" s="87"/>
      <c r="F4374" s="93">
        <v>3</v>
      </c>
      <c r="G4374" s="8">
        <v>8</v>
      </c>
      <c r="H4374" s="94">
        <f t="shared" si="53"/>
        <v>2</v>
      </c>
      <c r="I4374" s="93"/>
      <c r="J4374" s="94"/>
      <c r="K4374" s="138"/>
    </row>
    <row r="4375" spans="1:11" x14ac:dyDescent="0.2">
      <c r="A4375" s="13" t="s">
        <v>4287</v>
      </c>
      <c r="B4375" s="74">
        <v>67</v>
      </c>
      <c r="C4375" s="86"/>
      <c r="D4375" s="37"/>
      <c r="E4375" s="87"/>
      <c r="F4375" s="93">
        <v>1</v>
      </c>
      <c r="G4375" s="8">
        <v>3</v>
      </c>
      <c r="H4375" s="94">
        <f t="shared" si="53"/>
        <v>1</v>
      </c>
      <c r="I4375" s="93"/>
      <c r="J4375" s="94"/>
      <c r="K4375" s="138"/>
    </row>
    <row r="4376" spans="1:11" x14ac:dyDescent="0.2">
      <c r="A4376" s="13" t="s">
        <v>4288</v>
      </c>
      <c r="B4376" s="74">
        <v>1287</v>
      </c>
      <c r="C4376" s="86"/>
      <c r="D4376" s="37"/>
      <c r="E4376" s="87"/>
      <c r="F4376" s="93">
        <v>3</v>
      </c>
      <c r="G4376" s="8">
        <v>8</v>
      </c>
      <c r="H4376" s="94">
        <f t="shared" ref="H4376:H4439" si="54">IF(F4376=1,1,2)</f>
        <v>2</v>
      </c>
      <c r="I4376" s="93"/>
      <c r="J4376" s="94"/>
      <c r="K4376" s="138"/>
    </row>
    <row r="4377" spans="1:11" x14ac:dyDescent="0.2">
      <c r="A4377" s="13" t="s">
        <v>1406</v>
      </c>
      <c r="B4377" s="74">
        <v>281</v>
      </c>
      <c r="C4377" s="86"/>
      <c r="D4377" s="37"/>
      <c r="E4377" s="87"/>
      <c r="F4377" s="93">
        <v>3</v>
      </c>
      <c r="G4377" s="8">
        <v>8</v>
      </c>
      <c r="H4377" s="94">
        <f t="shared" si="54"/>
        <v>2</v>
      </c>
      <c r="I4377" s="93"/>
      <c r="J4377" s="94"/>
      <c r="K4377" s="138"/>
    </row>
    <row r="4378" spans="1:11" x14ac:dyDescent="0.2">
      <c r="A4378" s="13" t="s">
        <v>2419</v>
      </c>
      <c r="B4378" s="74">
        <v>941</v>
      </c>
      <c r="C4378" s="86"/>
      <c r="D4378" s="37"/>
      <c r="E4378" s="87"/>
      <c r="F4378" s="93">
        <v>3</v>
      </c>
      <c r="G4378" s="8">
        <v>8</v>
      </c>
      <c r="H4378" s="94">
        <f t="shared" si="54"/>
        <v>2</v>
      </c>
      <c r="I4378" s="93"/>
      <c r="J4378" s="94"/>
      <c r="K4378" s="138"/>
    </row>
    <row r="4379" spans="1:11" x14ac:dyDescent="0.2">
      <c r="A4379" s="22" t="s">
        <v>809</v>
      </c>
      <c r="B4379" s="73">
        <v>12652</v>
      </c>
      <c r="C4379" s="85">
        <v>25</v>
      </c>
      <c r="D4379" s="36">
        <f>SUM(D4380:D4386)</f>
        <v>63</v>
      </c>
      <c r="E4379" s="88">
        <v>4</v>
      </c>
      <c r="F4379" s="91">
        <f>SUM(F4381:F4387)</f>
        <v>20</v>
      </c>
      <c r="G4379" s="24">
        <f>SUM(G4381:G4387)</f>
        <v>53</v>
      </c>
      <c r="H4379" s="94"/>
      <c r="I4379" s="99">
        <f>(C4379+F4379+1-F4385)*0.4</f>
        <v>18</v>
      </c>
      <c r="J4379" s="99">
        <f>(D4379+G4379+1-G4385)*0.4</f>
        <v>45.6</v>
      </c>
      <c r="K4379" s="115">
        <f>6*0.6</f>
        <v>3.5999999999999996</v>
      </c>
    </row>
    <row r="4380" spans="1:11" x14ac:dyDescent="0.2">
      <c r="A4380" s="20" t="s">
        <v>142</v>
      </c>
      <c r="B4380" s="73">
        <v>6085</v>
      </c>
      <c r="C4380" s="85">
        <v>12</v>
      </c>
      <c r="D4380" s="32">
        <v>30</v>
      </c>
      <c r="E4380" s="84"/>
      <c r="F4380" s="91"/>
      <c r="H4380" s="94"/>
      <c r="I4380" s="91"/>
      <c r="J4380" s="84"/>
      <c r="K4380" s="111"/>
    </row>
    <row r="4381" spans="1:11" x14ac:dyDescent="0.2">
      <c r="A4381" s="13" t="s">
        <v>4289</v>
      </c>
      <c r="B4381" s="74">
        <v>3368</v>
      </c>
      <c r="C4381" s="86"/>
      <c r="D4381" s="37"/>
      <c r="E4381" s="87"/>
      <c r="F4381" s="93">
        <v>5</v>
      </c>
      <c r="G4381" s="8">
        <v>13</v>
      </c>
      <c r="H4381" s="94">
        <f t="shared" si="54"/>
        <v>2</v>
      </c>
      <c r="I4381" s="93"/>
      <c r="J4381" s="94"/>
      <c r="K4381" s="138"/>
    </row>
    <row r="4382" spans="1:11" x14ac:dyDescent="0.2">
      <c r="A4382" s="13" t="s">
        <v>4290</v>
      </c>
      <c r="B4382" s="74">
        <v>1753</v>
      </c>
      <c r="C4382" s="86"/>
      <c r="D4382" s="37"/>
      <c r="E4382" s="87"/>
      <c r="F4382" s="93">
        <v>3</v>
      </c>
      <c r="G4382" s="8">
        <v>8</v>
      </c>
      <c r="H4382" s="94">
        <f t="shared" si="54"/>
        <v>2</v>
      </c>
      <c r="I4382" s="93"/>
      <c r="J4382" s="94"/>
      <c r="K4382" s="138"/>
    </row>
    <row r="4383" spans="1:11" x14ac:dyDescent="0.2">
      <c r="A4383" s="13" t="s">
        <v>4291</v>
      </c>
      <c r="B4383" s="74">
        <v>351</v>
      </c>
      <c r="C4383" s="86"/>
      <c r="D4383" s="37"/>
      <c r="E4383" s="87"/>
      <c r="F4383" s="93">
        <v>3</v>
      </c>
      <c r="G4383" s="8">
        <v>8</v>
      </c>
      <c r="H4383" s="94">
        <f t="shared" si="54"/>
        <v>2</v>
      </c>
      <c r="I4383" s="93"/>
      <c r="J4383" s="94"/>
      <c r="K4383" s="138"/>
    </row>
    <row r="4384" spans="1:11" x14ac:dyDescent="0.2">
      <c r="A4384" s="13" t="s">
        <v>1356</v>
      </c>
      <c r="B4384" s="74">
        <v>462</v>
      </c>
      <c r="C4384" s="86"/>
      <c r="D4384" s="37"/>
      <c r="E4384" s="87"/>
      <c r="F4384" s="93">
        <v>3</v>
      </c>
      <c r="G4384" s="8">
        <v>8</v>
      </c>
      <c r="H4384" s="94">
        <f t="shared" si="54"/>
        <v>2</v>
      </c>
      <c r="I4384" s="93"/>
      <c r="J4384" s="94"/>
      <c r="K4384" s="138"/>
    </row>
    <row r="4385" spans="1:11" x14ac:dyDescent="0.2">
      <c r="A4385" s="13" t="s">
        <v>4292</v>
      </c>
      <c r="B4385" s="74">
        <v>151</v>
      </c>
      <c r="C4385" s="86"/>
      <c r="D4385" s="37"/>
      <c r="E4385" s="87"/>
      <c r="F4385" s="93">
        <v>1</v>
      </c>
      <c r="G4385" s="8">
        <v>3</v>
      </c>
      <c r="H4385" s="94">
        <f t="shared" si="54"/>
        <v>1</v>
      </c>
      <c r="I4385" s="93"/>
      <c r="J4385" s="94"/>
      <c r="K4385" s="138"/>
    </row>
    <row r="4386" spans="1:11" x14ac:dyDescent="0.2">
      <c r="A4386" s="20" t="s">
        <v>1259</v>
      </c>
      <c r="B4386" s="73">
        <v>6567</v>
      </c>
      <c r="C4386" s="85">
        <v>13</v>
      </c>
      <c r="D4386" s="32">
        <v>33</v>
      </c>
      <c r="E4386" s="84"/>
      <c r="F4386" s="91"/>
      <c r="H4386" s="94"/>
      <c r="I4386" s="91"/>
      <c r="J4386" s="84"/>
      <c r="K4386" s="111"/>
    </row>
    <row r="4387" spans="1:11" x14ac:dyDescent="0.2">
      <c r="A4387" s="13" t="s">
        <v>4293</v>
      </c>
      <c r="B4387" s="74">
        <v>6567</v>
      </c>
      <c r="C4387" s="86"/>
      <c r="D4387" s="37"/>
      <c r="E4387" s="87"/>
      <c r="F4387" s="93">
        <v>5</v>
      </c>
      <c r="G4387" s="8">
        <v>13</v>
      </c>
      <c r="H4387" s="94">
        <f t="shared" si="54"/>
        <v>2</v>
      </c>
      <c r="I4387" s="93"/>
      <c r="J4387" s="94"/>
      <c r="K4387" s="138"/>
    </row>
    <row r="4388" spans="1:11" x14ac:dyDescent="0.2">
      <c r="A4388" s="22" t="s">
        <v>1260</v>
      </c>
      <c r="B4388" s="73">
        <v>19396</v>
      </c>
      <c r="C4388" s="85">
        <v>25</v>
      </c>
      <c r="D4388" s="36">
        <f>SUM(D4389:D4415)</f>
        <v>63</v>
      </c>
      <c r="E4388" s="88">
        <v>4</v>
      </c>
      <c r="F4388" s="91">
        <f>SUM(F4390:F4419)</f>
        <v>62</v>
      </c>
      <c r="G4388" s="24">
        <f>SUM(G4390:G4419)</f>
        <v>168</v>
      </c>
      <c r="H4388" s="94"/>
      <c r="I4388" s="99">
        <f>(C4388+F4388+1-F4394-F4395-F4399-F4404-F4406-F4407-F4409-F4410-F4411-F4412)*0.4</f>
        <v>31.200000000000003</v>
      </c>
      <c r="J4388" s="99">
        <f>(D4388+G4388+1-G4394-G4395-G4399-G4404-G4406-G4407-G4409-G4410-G4411-G4412)*0.4</f>
        <v>80.800000000000011</v>
      </c>
      <c r="K4388" s="115">
        <f>26*0.6</f>
        <v>15.6</v>
      </c>
    </row>
    <row r="4389" spans="1:11" x14ac:dyDescent="0.2">
      <c r="A4389" s="20" t="s">
        <v>1261</v>
      </c>
      <c r="B4389" s="73">
        <v>5766</v>
      </c>
      <c r="C4389" s="85">
        <v>8</v>
      </c>
      <c r="D4389" s="32">
        <v>20</v>
      </c>
      <c r="E4389" s="84"/>
      <c r="F4389" s="91"/>
      <c r="H4389" s="94"/>
      <c r="I4389" s="91"/>
      <c r="J4389" s="84"/>
      <c r="K4389" s="111"/>
    </row>
    <row r="4390" spans="1:11" x14ac:dyDescent="0.2">
      <c r="A4390" s="13" t="s">
        <v>4294</v>
      </c>
      <c r="B4390" s="74">
        <v>4123</v>
      </c>
      <c r="C4390" s="86"/>
      <c r="D4390" s="37"/>
      <c r="E4390" s="87"/>
      <c r="F4390" s="93">
        <v>5</v>
      </c>
      <c r="G4390" s="8">
        <v>13</v>
      </c>
      <c r="H4390" s="94">
        <f t="shared" si="54"/>
        <v>2</v>
      </c>
      <c r="I4390" s="93"/>
      <c r="J4390" s="94"/>
      <c r="K4390" s="138"/>
    </row>
    <row r="4391" spans="1:11" x14ac:dyDescent="0.2">
      <c r="A4391" s="13" t="s">
        <v>4295</v>
      </c>
      <c r="B4391" s="74">
        <v>1101</v>
      </c>
      <c r="C4391" s="86"/>
      <c r="D4391" s="37"/>
      <c r="E4391" s="87"/>
      <c r="F4391" s="93">
        <v>3</v>
      </c>
      <c r="G4391" s="8">
        <v>8</v>
      </c>
      <c r="H4391" s="94">
        <f t="shared" si="54"/>
        <v>2</v>
      </c>
      <c r="I4391" s="93"/>
      <c r="J4391" s="94"/>
      <c r="K4391" s="138"/>
    </row>
    <row r="4392" spans="1:11" x14ac:dyDescent="0.2">
      <c r="A4392" s="13" t="s">
        <v>4296</v>
      </c>
      <c r="B4392" s="74">
        <v>542</v>
      </c>
      <c r="C4392" s="86"/>
      <c r="D4392" s="37"/>
      <c r="E4392" s="87"/>
      <c r="F4392" s="93">
        <v>3</v>
      </c>
      <c r="G4392" s="8">
        <v>8</v>
      </c>
      <c r="H4392" s="94">
        <f t="shared" si="54"/>
        <v>2</v>
      </c>
      <c r="I4392" s="93"/>
      <c r="J4392" s="94"/>
      <c r="K4392" s="138"/>
    </row>
    <row r="4393" spans="1:11" x14ac:dyDescent="0.2">
      <c r="A4393" s="20" t="s">
        <v>1256</v>
      </c>
      <c r="B4393" s="73">
        <v>3410</v>
      </c>
      <c r="C4393" s="85">
        <v>4</v>
      </c>
      <c r="D4393" s="32">
        <v>10</v>
      </c>
      <c r="E4393" s="84"/>
      <c r="F4393" s="91"/>
      <c r="H4393" s="94"/>
      <c r="I4393" s="91"/>
      <c r="J4393" s="84"/>
      <c r="K4393" s="111"/>
    </row>
    <row r="4394" spans="1:11" x14ac:dyDescent="0.2">
      <c r="A4394" s="13" t="s">
        <v>4297</v>
      </c>
      <c r="B4394" s="74">
        <v>147</v>
      </c>
      <c r="C4394" s="86"/>
      <c r="D4394" s="37"/>
      <c r="E4394" s="87"/>
      <c r="F4394" s="93">
        <v>1</v>
      </c>
      <c r="G4394" s="8">
        <v>3</v>
      </c>
      <c r="H4394" s="94">
        <f t="shared" si="54"/>
        <v>1</v>
      </c>
      <c r="I4394" s="93"/>
      <c r="J4394" s="94"/>
      <c r="K4394" s="138"/>
    </row>
    <row r="4395" spans="1:11" x14ac:dyDescent="0.2">
      <c r="A4395" s="13" t="s">
        <v>4298</v>
      </c>
      <c r="B4395" s="74">
        <v>177</v>
      </c>
      <c r="C4395" s="86"/>
      <c r="D4395" s="37"/>
      <c r="E4395" s="87"/>
      <c r="F4395" s="93">
        <v>1</v>
      </c>
      <c r="G4395" s="8">
        <v>3</v>
      </c>
      <c r="H4395" s="94">
        <f t="shared" si="54"/>
        <v>1</v>
      </c>
      <c r="I4395" s="93"/>
      <c r="J4395" s="94"/>
      <c r="K4395" s="138"/>
    </row>
    <row r="4396" spans="1:11" x14ac:dyDescent="0.2">
      <c r="A4396" s="13" t="s">
        <v>4299</v>
      </c>
      <c r="B4396" s="74">
        <v>871</v>
      </c>
      <c r="C4396" s="86"/>
      <c r="D4396" s="37"/>
      <c r="E4396" s="87"/>
      <c r="F4396" s="93">
        <v>3</v>
      </c>
      <c r="G4396" s="8">
        <v>8</v>
      </c>
      <c r="H4396" s="94">
        <f t="shared" si="54"/>
        <v>2</v>
      </c>
      <c r="I4396" s="93"/>
      <c r="J4396" s="94"/>
      <c r="K4396" s="138"/>
    </row>
    <row r="4397" spans="1:11" x14ac:dyDescent="0.2">
      <c r="A4397" s="13" t="s">
        <v>4300</v>
      </c>
      <c r="B4397" s="74">
        <v>672</v>
      </c>
      <c r="C4397" s="86"/>
      <c r="D4397" s="37"/>
      <c r="E4397" s="87"/>
      <c r="F4397" s="93">
        <v>3</v>
      </c>
      <c r="G4397" s="8">
        <v>8</v>
      </c>
      <c r="H4397" s="94">
        <f t="shared" si="54"/>
        <v>2</v>
      </c>
      <c r="I4397" s="93"/>
      <c r="J4397" s="94"/>
      <c r="K4397" s="138"/>
    </row>
    <row r="4398" spans="1:11" x14ac:dyDescent="0.2">
      <c r="A4398" s="13" t="s">
        <v>2076</v>
      </c>
      <c r="B4398" s="74">
        <v>631</v>
      </c>
      <c r="C4398" s="86"/>
      <c r="D4398" s="37"/>
      <c r="E4398" s="87"/>
      <c r="F4398" s="93">
        <v>3</v>
      </c>
      <c r="G4398" s="8">
        <v>8</v>
      </c>
      <c r="H4398" s="94">
        <f t="shared" si="54"/>
        <v>2</v>
      </c>
      <c r="I4398" s="93"/>
      <c r="J4398" s="94"/>
      <c r="K4398" s="138"/>
    </row>
    <row r="4399" spans="1:11" x14ac:dyDescent="0.2">
      <c r="A4399" s="13" t="s">
        <v>4301</v>
      </c>
      <c r="B4399" s="74">
        <v>106</v>
      </c>
      <c r="C4399" s="86"/>
      <c r="D4399" s="37"/>
      <c r="E4399" s="87"/>
      <c r="F4399" s="93">
        <v>1</v>
      </c>
      <c r="G4399" s="8">
        <v>3</v>
      </c>
      <c r="H4399" s="94">
        <f t="shared" si="54"/>
        <v>1</v>
      </c>
      <c r="I4399" s="93"/>
      <c r="J4399" s="94"/>
      <c r="K4399" s="138"/>
    </row>
    <row r="4400" spans="1:11" x14ac:dyDescent="0.2">
      <c r="A4400" s="13" t="s">
        <v>4302</v>
      </c>
      <c r="B4400" s="74">
        <v>447</v>
      </c>
      <c r="C4400" s="86"/>
      <c r="D4400" s="37"/>
      <c r="E4400" s="87"/>
      <c r="F4400" s="93">
        <v>3</v>
      </c>
      <c r="G4400" s="8">
        <v>8</v>
      </c>
      <c r="H4400" s="94">
        <f t="shared" si="54"/>
        <v>2</v>
      </c>
      <c r="I4400" s="93"/>
      <c r="J4400" s="94"/>
      <c r="K4400" s="138"/>
    </row>
    <row r="4401" spans="1:11" x14ac:dyDescent="0.2">
      <c r="A4401" s="13" t="s">
        <v>3332</v>
      </c>
      <c r="B4401" s="74">
        <v>359</v>
      </c>
      <c r="C4401" s="86"/>
      <c r="D4401" s="37"/>
      <c r="E4401" s="87"/>
      <c r="F4401" s="93">
        <v>3</v>
      </c>
      <c r="G4401" s="8">
        <v>8</v>
      </c>
      <c r="H4401" s="94">
        <f t="shared" si="54"/>
        <v>2</v>
      </c>
      <c r="I4401" s="93"/>
      <c r="J4401" s="94"/>
      <c r="K4401" s="138"/>
    </row>
    <row r="4402" spans="1:11" x14ac:dyDescent="0.2">
      <c r="A4402" s="20" t="s">
        <v>644</v>
      </c>
      <c r="B4402" s="73">
        <v>6457</v>
      </c>
      <c r="C4402" s="85">
        <v>8</v>
      </c>
      <c r="D4402" s="32">
        <v>20</v>
      </c>
      <c r="E4402" s="84"/>
      <c r="F4402" s="91"/>
      <c r="H4402" s="94"/>
      <c r="I4402" s="91"/>
      <c r="J4402" s="84"/>
      <c r="K4402" s="111"/>
    </row>
    <row r="4403" spans="1:11" x14ac:dyDescent="0.2">
      <c r="A4403" s="13" t="s">
        <v>4303</v>
      </c>
      <c r="B4403" s="74">
        <v>5107</v>
      </c>
      <c r="C4403" s="86"/>
      <c r="D4403" s="37"/>
      <c r="E4403" s="87"/>
      <c r="F4403" s="93">
        <v>5</v>
      </c>
      <c r="G4403" s="8">
        <v>13</v>
      </c>
      <c r="H4403" s="94">
        <f t="shared" si="54"/>
        <v>2</v>
      </c>
      <c r="I4403" s="93"/>
      <c r="J4403" s="94"/>
      <c r="K4403" s="138"/>
    </row>
    <row r="4404" spans="1:11" x14ac:dyDescent="0.2">
      <c r="A4404" s="13" t="s">
        <v>4304</v>
      </c>
      <c r="B4404" s="74">
        <v>88</v>
      </c>
      <c r="C4404" s="86"/>
      <c r="D4404" s="37"/>
      <c r="E4404" s="87"/>
      <c r="F4404" s="93">
        <v>1</v>
      </c>
      <c r="G4404" s="8">
        <v>3</v>
      </c>
      <c r="H4404" s="94">
        <f t="shared" si="54"/>
        <v>1</v>
      </c>
      <c r="I4404" s="93"/>
      <c r="J4404" s="94"/>
      <c r="K4404" s="138"/>
    </row>
    <row r="4405" spans="1:11" x14ac:dyDescent="0.2">
      <c r="A4405" s="13" t="s">
        <v>4305</v>
      </c>
      <c r="B4405" s="74">
        <v>258</v>
      </c>
      <c r="C4405" s="86"/>
      <c r="D4405" s="37"/>
      <c r="E4405" s="87"/>
      <c r="F4405" s="93">
        <v>3</v>
      </c>
      <c r="G4405" s="8">
        <v>8</v>
      </c>
      <c r="H4405" s="94">
        <f t="shared" si="54"/>
        <v>2</v>
      </c>
      <c r="I4405" s="93"/>
      <c r="J4405" s="94"/>
      <c r="K4405" s="138"/>
    </row>
    <row r="4406" spans="1:11" x14ac:dyDescent="0.2">
      <c r="A4406" s="13" t="s">
        <v>4306</v>
      </c>
      <c r="B4406" s="74">
        <v>125</v>
      </c>
      <c r="C4406" s="86"/>
      <c r="D4406" s="37"/>
      <c r="E4406" s="87"/>
      <c r="F4406" s="93">
        <v>1</v>
      </c>
      <c r="G4406" s="8">
        <v>3</v>
      </c>
      <c r="H4406" s="94">
        <f t="shared" si="54"/>
        <v>1</v>
      </c>
      <c r="I4406" s="93"/>
      <c r="J4406" s="94"/>
      <c r="K4406" s="138"/>
    </row>
    <row r="4407" spans="1:11" x14ac:dyDescent="0.2">
      <c r="A4407" s="13" t="s">
        <v>4307</v>
      </c>
      <c r="B4407" s="74">
        <v>72</v>
      </c>
      <c r="C4407" s="86"/>
      <c r="D4407" s="37"/>
      <c r="E4407" s="87"/>
      <c r="F4407" s="93">
        <v>1</v>
      </c>
      <c r="G4407" s="8">
        <v>3</v>
      </c>
      <c r="H4407" s="94">
        <f t="shared" si="54"/>
        <v>1</v>
      </c>
      <c r="I4407" s="93"/>
      <c r="J4407" s="94"/>
      <c r="K4407" s="138"/>
    </row>
    <row r="4408" spans="1:11" x14ac:dyDescent="0.2">
      <c r="A4408" s="13" t="s">
        <v>4308</v>
      </c>
      <c r="B4408" s="74">
        <v>352</v>
      </c>
      <c r="C4408" s="86"/>
      <c r="D4408" s="37"/>
      <c r="E4408" s="87"/>
      <c r="F4408" s="93">
        <v>3</v>
      </c>
      <c r="G4408" s="8">
        <v>8</v>
      </c>
      <c r="H4408" s="94">
        <f t="shared" si="54"/>
        <v>2</v>
      </c>
      <c r="I4408" s="93"/>
      <c r="J4408" s="94"/>
      <c r="K4408" s="138"/>
    </row>
    <row r="4409" spans="1:11" x14ac:dyDescent="0.2">
      <c r="A4409" s="13" t="s">
        <v>4309</v>
      </c>
      <c r="B4409" s="74">
        <v>61</v>
      </c>
      <c r="C4409" s="86"/>
      <c r="D4409" s="37"/>
      <c r="E4409" s="87"/>
      <c r="F4409" s="93">
        <v>1</v>
      </c>
      <c r="G4409" s="8">
        <v>3</v>
      </c>
      <c r="H4409" s="94">
        <f t="shared" si="54"/>
        <v>1</v>
      </c>
      <c r="I4409" s="93"/>
      <c r="J4409" s="94"/>
      <c r="K4409" s="138"/>
    </row>
    <row r="4410" spans="1:11" x14ac:dyDescent="0.2">
      <c r="A4410" s="13" t="s">
        <v>4310</v>
      </c>
      <c r="B4410" s="74">
        <v>142</v>
      </c>
      <c r="C4410" s="86"/>
      <c r="D4410" s="37"/>
      <c r="E4410" s="87"/>
      <c r="F4410" s="93">
        <v>1</v>
      </c>
      <c r="G4410" s="8">
        <v>3</v>
      </c>
      <c r="H4410" s="94">
        <f t="shared" si="54"/>
        <v>1</v>
      </c>
      <c r="I4410" s="93"/>
      <c r="J4410" s="94"/>
      <c r="K4410" s="138"/>
    </row>
    <row r="4411" spans="1:11" x14ac:dyDescent="0.2">
      <c r="A4411" s="13" t="s">
        <v>3571</v>
      </c>
      <c r="B4411" s="74">
        <v>123</v>
      </c>
      <c r="C4411" s="86"/>
      <c r="D4411" s="37"/>
      <c r="E4411" s="87"/>
      <c r="F4411" s="93">
        <v>1</v>
      </c>
      <c r="G4411" s="8">
        <v>3</v>
      </c>
      <c r="H4411" s="94">
        <f t="shared" si="54"/>
        <v>1</v>
      </c>
      <c r="I4411" s="93"/>
      <c r="J4411" s="94"/>
      <c r="K4411" s="138"/>
    </row>
    <row r="4412" spans="1:11" x14ac:dyDescent="0.2">
      <c r="A4412" s="13" t="s">
        <v>4311</v>
      </c>
      <c r="B4412" s="74">
        <v>129</v>
      </c>
      <c r="C4412" s="86"/>
      <c r="D4412" s="37"/>
      <c r="E4412" s="87"/>
      <c r="F4412" s="93">
        <v>1</v>
      </c>
      <c r="G4412" s="8">
        <v>3</v>
      </c>
      <c r="H4412" s="94">
        <f t="shared" si="54"/>
        <v>1</v>
      </c>
      <c r="I4412" s="93"/>
      <c r="J4412" s="94"/>
      <c r="K4412" s="138"/>
    </row>
    <row r="4413" spans="1:11" x14ac:dyDescent="0.2">
      <c r="A4413" s="20" t="s">
        <v>666</v>
      </c>
      <c r="B4413" s="73">
        <v>936</v>
      </c>
      <c r="C4413" s="85">
        <v>1</v>
      </c>
      <c r="D4413" s="32">
        <v>3</v>
      </c>
      <c r="E4413" s="84"/>
      <c r="F4413" s="91"/>
      <c r="H4413" s="94"/>
      <c r="I4413" s="91"/>
      <c r="J4413" s="84"/>
      <c r="K4413" s="111"/>
    </row>
    <row r="4414" spans="1:11" x14ac:dyDescent="0.2">
      <c r="A4414" s="13" t="s">
        <v>4312</v>
      </c>
      <c r="B4414" s="74">
        <v>936</v>
      </c>
      <c r="C4414" s="86"/>
      <c r="D4414" s="37"/>
      <c r="E4414" s="87"/>
      <c r="F4414" s="93">
        <v>3</v>
      </c>
      <c r="G4414" s="8">
        <v>8</v>
      </c>
      <c r="H4414" s="94">
        <f t="shared" si="54"/>
        <v>2</v>
      </c>
      <c r="I4414" s="93"/>
      <c r="J4414" s="94"/>
      <c r="K4414" s="138"/>
    </row>
    <row r="4415" spans="1:11" x14ac:dyDescent="0.2">
      <c r="A4415" s="20" t="s">
        <v>1038</v>
      </c>
      <c r="B4415" s="73">
        <v>2827</v>
      </c>
      <c r="C4415" s="85">
        <v>4</v>
      </c>
      <c r="D4415" s="32">
        <v>10</v>
      </c>
      <c r="E4415" s="84"/>
      <c r="F4415" s="91"/>
      <c r="H4415" s="94"/>
      <c r="I4415" s="91"/>
      <c r="J4415" s="84"/>
      <c r="K4415" s="111"/>
    </row>
    <row r="4416" spans="1:11" x14ac:dyDescent="0.2">
      <c r="A4416" s="13" t="s">
        <v>4313</v>
      </c>
      <c r="B4416" s="74">
        <v>214</v>
      </c>
      <c r="C4416" s="86"/>
      <c r="D4416" s="37"/>
      <c r="E4416" s="87"/>
      <c r="F4416" s="93">
        <v>3</v>
      </c>
      <c r="G4416" s="8">
        <v>8</v>
      </c>
      <c r="H4416" s="94">
        <f t="shared" si="54"/>
        <v>2</v>
      </c>
      <c r="I4416" s="93"/>
      <c r="J4416" s="94"/>
      <c r="K4416" s="138"/>
    </row>
    <row r="4417" spans="1:11" x14ac:dyDescent="0.2">
      <c r="A4417" s="13" t="s">
        <v>4314</v>
      </c>
      <c r="B4417" s="74">
        <v>783</v>
      </c>
      <c r="C4417" s="86"/>
      <c r="D4417" s="37"/>
      <c r="E4417" s="87"/>
      <c r="F4417" s="93">
        <v>3</v>
      </c>
      <c r="G4417" s="8">
        <v>8</v>
      </c>
      <c r="H4417" s="94">
        <f t="shared" si="54"/>
        <v>2</v>
      </c>
      <c r="I4417" s="93"/>
      <c r="J4417" s="94"/>
      <c r="K4417" s="138"/>
    </row>
    <row r="4418" spans="1:11" x14ac:dyDescent="0.2">
      <c r="A4418" s="13" t="s">
        <v>2547</v>
      </c>
      <c r="B4418" s="74">
        <v>694</v>
      </c>
      <c r="C4418" s="86"/>
      <c r="D4418" s="37"/>
      <c r="E4418" s="87"/>
      <c r="F4418" s="93">
        <v>3</v>
      </c>
      <c r="G4418" s="8">
        <v>8</v>
      </c>
      <c r="H4418" s="94">
        <f t="shared" si="54"/>
        <v>2</v>
      </c>
      <c r="I4418" s="93"/>
      <c r="J4418" s="94"/>
      <c r="K4418" s="138"/>
    </row>
    <row r="4419" spans="1:11" x14ac:dyDescent="0.2">
      <c r="A4419" s="13" t="s">
        <v>4315</v>
      </c>
      <c r="B4419" s="74">
        <v>1136</v>
      </c>
      <c r="C4419" s="86"/>
      <c r="D4419" s="37"/>
      <c r="E4419" s="87"/>
      <c r="F4419" s="93">
        <v>3</v>
      </c>
      <c r="G4419" s="8">
        <v>8</v>
      </c>
      <c r="H4419" s="94">
        <f t="shared" si="54"/>
        <v>2</v>
      </c>
      <c r="I4419" s="93"/>
      <c r="J4419" s="94"/>
      <c r="K4419" s="138"/>
    </row>
    <row r="4420" spans="1:11" x14ac:dyDescent="0.2">
      <c r="A4420" s="22" t="s">
        <v>497</v>
      </c>
      <c r="B4420" s="73">
        <v>11903</v>
      </c>
      <c r="C4420" s="85">
        <v>25</v>
      </c>
      <c r="D4420" s="36">
        <f>SUM(D4421:D4441)</f>
        <v>63</v>
      </c>
      <c r="E4420" s="88">
        <v>4</v>
      </c>
      <c r="F4420" s="91">
        <f>SUM(F4422:F4446)</f>
        <v>42</v>
      </c>
      <c r="G4420" s="24">
        <f>SUM(G4422:G4446)</f>
        <v>116</v>
      </c>
      <c r="H4420" s="94"/>
      <c r="I4420" s="99">
        <f>(C4420+F4420+1-F4426-F4427-F4429-F4430-F4432-F4433-F4434-F4435-F4436-F4438-F4439-F4440-F4445)*0.4</f>
        <v>22</v>
      </c>
      <c r="J4420" s="99">
        <f>(D4420+G4420+1-G4426-G4427-G4429-G4430-G4432-G4433-G4434-G4435-G4436-G4438-G4439-G4440-G4445)*0.4</f>
        <v>56.400000000000006</v>
      </c>
      <c r="K4420" s="115">
        <f>22*0.6</f>
        <v>13.2</v>
      </c>
    </row>
    <row r="4421" spans="1:11" x14ac:dyDescent="0.2">
      <c r="A4421" s="20" t="s">
        <v>498</v>
      </c>
      <c r="B4421" s="73">
        <v>6963</v>
      </c>
      <c r="C4421" s="85">
        <v>14</v>
      </c>
      <c r="D4421" s="32">
        <v>35</v>
      </c>
      <c r="E4421" s="84"/>
      <c r="F4421" s="91"/>
      <c r="H4421" s="94"/>
      <c r="I4421" s="91"/>
      <c r="J4421" s="84"/>
      <c r="K4421" s="111"/>
    </row>
    <row r="4422" spans="1:11" x14ac:dyDescent="0.2">
      <c r="A4422" s="13" t="s">
        <v>4316</v>
      </c>
      <c r="B4422" s="74">
        <v>5366</v>
      </c>
      <c r="C4422" s="86"/>
      <c r="D4422" s="37"/>
      <c r="E4422" s="87"/>
      <c r="F4422" s="93">
        <v>5</v>
      </c>
      <c r="G4422" s="8">
        <v>13</v>
      </c>
      <c r="H4422" s="94">
        <f t="shared" si="54"/>
        <v>2</v>
      </c>
      <c r="I4422" s="93"/>
      <c r="J4422" s="94"/>
      <c r="K4422" s="138"/>
    </row>
    <row r="4423" spans="1:11" x14ac:dyDescent="0.2">
      <c r="A4423" s="13" t="s">
        <v>2790</v>
      </c>
      <c r="B4423" s="74">
        <v>511</v>
      </c>
      <c r="C4423" s="86"/>
      <c r="D4423" s="37"/>
      <c r="E4423" s="87"/>
      <c r="F4423" s="93">
        <v>3</v>
      </c>
      <c r="G4423" s="8">
        <v>8</v>
      </c>
      <c r="H4423" s="94">
        <f t="shared" si="54"/>
        <v>2</v>
      </c>
      <c r="I4423" s="93"/>
      <c r="J4423" s="94"/>
      <c r="K4423" s="138"/>
    </row>
    <row r="4424" spans="1:11" x14ac:dyDescent="0.2">
      <c r="A4424" s="13" t="s">
        <v>4317</v>
      </c>
      <c r="B4424" s="74">
        <v>262</v>
      </c>
      <c r="C4424" s="86"/>
      <c r="D4424" s="37"/>
      <c r="E4424" s="87"/>
      <c r="F4424" s="93">
        <v>3</v>
      </c>
      <c r="G4424" s="8">
        <v>8</v>
      </c>
      <c r="H4424" s="94">
        <f t="shared" si="54"/>
        <v>2</v>
      </c>
      <c r="I4424" s="93"/>
      <c r="J4424" s="94"/>
      <c r="K4424" s="138"/>
    </row>
    <row r="4425" spans="1:11" x14ac:dyDescent="0.2">
      <c r="A4425" s="13" t="s">
        <v>2296</v>
      </c>
      <c r="B4425" s="74">
        <v>557</v>
      </c>
      <c r="C4425" s="86"/>
      <c r="D4425" s="37"/>
      <c r="E4425" s="87"/>
      <c r="F4425" s="93">
        <v>3</v>
      </c>
      <c r="G4425" s="8">
        <v>8</v>
      </c>
      <c r="H4425" s="94">
        <f t="shared" si="54"/>
        <v>2</v>
      </c>
      <c r="I4425" s="93"/>
      <c r="J4425" s="94"/>
      <c r="K4425" s="138"/>
    </row>
    <row r="4426" spans="1:11" x14ac:dyDescent="0.2">
      <c r="A4426" s="13" t="s">
        <v>4318</v>
      </c>
      <c r="B4426" s="74">
        <v>120</v>
      </c>
      <c r="C4426" s="86"/>
      <c r="D4426" s="37"/>
      <c r="E4426" s="87"/>
      <c r="F4426" s="93">
        <v>1</v>
      </c>
      <c r="G4426" s="8">
        <v>3</v>
      </c>
      <c r="H4426" s="94">
        <f t="shared" si="54"/>
        <v>1</v>
      </c>
      <c r="I4426" s="93"/>
      <c r="J4426" s="94"/>
      <c r="K4426" s="138"/>
    </row>
    <row r="4427" spans="1:11" x14ac:dyDescent="0.2">
      <c r="A4427" s="13" t="s">
        <v>4319</v>
      </c>
      <c r="B4427" s="74">
        <v>147</v>
      </c>
      <c r="C4427" s="86"/>
      <c r="D4427" s="37"/>
      <c r="E4427" s="87"/>
      <c r="F4427" s="93">
        <v>1</v>
      </c>
      <c r="G4427" s="8">
        <v>3</v>
      </c>
      <c r="H4427" s="94">
        <f t="shared" si="54"/>
        <v>1</v>
      </c>
      <c r="I4427" s="93"/>
      <c r="J4427" s="94"/>
      <c r="K4427" s="138"/>
    </row>
    <row r="4428" spans="1:11" x14ac:dyDescent="0.2">
      <c r="A4428" s="20" t="s">
        <v>780</v>
      </c>
      <c r="B4428" s="73">
        <v>282</v>
      </c>
      <c r="C4428" s="85">
        <v>1</v>
      </c>
      <c r="D4428" s="32">
        <v>3</v>
      </c>
      <c r="E4428" s="84"/>
      <c r="F4428" s="91"/>
      <c r="H4428" s="94"/>
      <c r="I4428" s="91"/>
      <c r="J4428" s="84"/>
      <c r="K4428" s="111"/>
    </row>
    <row r="4429" spans="1:11" x14ac:dyDescent="0.2">
      <c r="A4429" s="13" t="s">
        <v>2735</v>
      </c>
      <c r="B4429" s="74">
        <v>145</v>
      </c>
      <c r="C4429" s="86"/>
      <c r="D4429" s="37"/>
      <c r="E4429" s="87"/>
      <c r="F4429" s="93">
        <v>1</v>
      </c>
      <c r="G4429" s="8">
        <v>3</v>
      </c>
      <c r="H4429" s="94">
        <f t="shared" si="54"/>
        <v>1</v>
      </c>
      <c r="I4429" s="93"/>
      <c r="J4429" s="94"/>
      <c r="K4429" s="138"/>
    </row>
    <row r="4430" spans="1:11" x14ac:dyDescent="0.2">
      <c r="A4430" s="13" t="s">
        <v>4320</v>
      </c>
      <c r="B4430" s="74">
        <v>137</v>
      </c>
      <c r="C4430" s="86"/>
      <c r="D4430" s="37"/>
      <c r="E4430" s="87"/>
      <c r="F4430" s="93">
        <v>1</v>
      </c>
      <c r="G4430" s="8">
        <v>3</v>
      </c>
      <c r="H4430" s="94">
        <f t="shared" si="54"/>
        <v>1</v>
      </c>
      <c r="I4430" s="93"/>
      <c r="J4430" s="94"/>
      <c r="K4430" s="138"/>
    </row>
    <row r="4431" spans="1:11" x14ac:dyDescent="0.2">
      <c r="A4431" s="20" t="s">
        <v>781</v>
      </c>
      <c r="B4431" s="73">
        <v>1972</v>
      </c>
      <c r="C4431" s="85">
        <v>4</v>
      </c>
      <c r="D4431" s="32">
        <v>10</v>
      </c>
      <c r="E4431" s="84"/>
      <c r="F4431" s="91"/>
      <c r="H4431" s="94"/>
      <c r="I4431" s="91"/>
      <c r="J4431" s="84"/>
      <c r="K4431" s="111"/>
    </row>
    <row r="4432" spans="1:11" x14ac:dyDescent="0.2">
      <c r="A4432" s="13" t="s">
        <v>1353</v>
      </c>
      <c r="B4432" s="74">
        <v>101</v>
      </c>
      <c r="C4432" s="86"/>
      <c r="D4432" s="37"/>
      <c r="E4432" s="87"/>
      <c r="F4432" s="93">
        <v>1</v>
      </c>
      <c r="G4432" s="8">
        <v>3</v>
      </c>
      <c r="H4432" s="94">
        <f t="shared" si="54"/>
        <v>1</v>
      </c>
      <c r="I4432" s="93"/>
      <c r="J4432" s="94"/>
      <c r="K4432" s="138"/>
    </row>
    <row r="4433" spans="1:11" x14ac:dyDescent="0.2">
      <c r="A4433" s="13" t="s">
        <v>4321</v>
      </c>
      <c r="B4433" s="74">
        <v>31</v>
      </c>
      <c r="C4433" s="86"/>
      <c r="D4433" s="37"/>
      <c r="E4433" s="87"/>
      <c r="F4433" s="93">
        <v>1</v>
      </c>
      <c r="G4433" s="8">
        <v>3</v>
      </c>
      <c r="H4433" s="94">
        <f t="shared" si="54"/>
        <v>1</v>
      </c>
      <c r="I4433" s="93"/>
      <c r="J4433" s="94"/>
      <c r="K4433" s="138"/>
    </row>
    <row r="4434" spans="1:11" x14ac:dyDescent="0.2">
      <c r="A4434" s="13" t="s">
        <v>4322</v>
      </c>
      <c r="B4434" s="74">
        <v>108</v>
      </c>
      <c r="C4434" s="86"/>
      <c r="D4434" s="37"/>
      <c r="E4434" s="87"/>
      <c r="F4434" s="93">
        <v>1</v>
      </c>
      <c r="G4434" s="8">
        <v>3</v>
      </c>
      <c r="H4434" s="94">
        <f t="shared" si="54"/>
        <v>1</v>
      </c>
      <c r="I4434" s="93"/>
      <c r="J4434" s="94"/>
      <c r="K4434" s="138"/>
    </row>
    <row r="4435" spans="1:11" x14ac:dyDescent="0.2">
      <c r="A4435" s="13" t="s">
        <v>4323</v>
      </c>
      <c r="B4435" s="74">
        <v>150</v>
      </c>
      <c r="C4435" s="86"/>
      <c r="D4435" s="37"/>
      <c r="E4435" s="87"/>
      <c r="F4435" s="93">
        <v>1</v>
      </c>
      <c r="G4435" s="8">
        <v>3</v>
      </c>
      <c r="H4435" s="94">
        <f t="shared" si="54"/>
        <v>1</v>
      </c>
      <c r="I4435" s="93"/>
      <c r="J4435" s="94"/>
      <c r="K4435" s="138"/>
    </row>
    <row r="4436" spans="1:11" x14ac:dyDescent="0.2">
      <c r="A4436" s="13" t="s">
        <v>4324</v>
      </c>
      <c r="B4436" s="74">
        <v>94</v>
      </c>
      <c r="C4436" s="86"/>
      <c r="D4436" s="37"/>
      <c r="E4436" s="87"/>
      <c r="F4436" s="93">
        <v>1</v>
      </c>
      <c r="G4436" s="8">
        <v>3</v>
      </c>
      <c r="H4436" s="94">
        <f t="shared" si="54"/>
        <v>1</v>
      </c>
      <c r="I4436" s="93"/>
      <c r="J4436" s="94"/>
      <c r="K4436" s="138"/>
    </row>
    <row r="4437" spans="1:11" x14ac:dyDescent="0.2">
      <c r="A4437" s="13" t="s">
        <v>4325</v>
      </c>
      <c r="B4437" s="74">
        <v>1163</v>
      </c>
      <c r="C4437" s="86"/>
      <c r="D4437" s="37"/>
      <c r="E4437" s="87"/>
      <c r="F4437" s="93">
        <v>3</v>
      </c>
      <c r="G4437" s="8">
        <v>8</v>
      </c>
      <c r="H4437" s="94">
        <f t="shared" si="54"/>
        <v>2</v>
      </c>
      <c r="I4437" s="93"/>
      <c r="J4437" s="94"/>
      <c r="K4437" s="138"/>
    </row>
    <row r="4438" spans="1:11" x14ac:dyDescent="0.2">
      <c r="A4438" s="13" t="s">
        <v>4326</v>
      </c>
      <c r="B4438" s="74">
        <v>19</v>
      </c>
      <c r="C4438" s="86"/>
      <c r="D4438" s="37"/>
      <c r="E4438" s="87"/>
      <c r="F4438" s="93">
        <v>1</v>
      </c>
      <c r="G4438" s="8">
        <v>3</v>
      </c>
      <c r="H4438" s="94">
        <f t="shared" si="54"/>
        <v>1</v>
      </c>
      <c r="I4438" s="93"/>
      <c r="J4438" s="94"/>
      <c r="K4438" s="138"/>
    </row>
    <row r="4439" spans="1:11" x14ac:dyDescent="0.2">
      <c r="A4439" s="13" t="s">
        <v>4327</v>
      </c>
      <c r="B4439" s="74">
        <v>159</v>
      </c>
      <c r="C4439" s="86"/>
      <c r="D4439" s="37"/>
      <c r="E4439" s="87"/>
      <c r="F4439" s="93">
        <v>1</v>
      </c>
      <c r="G4439" s="8">
        <v>3</v>
      </c>
      <c r="H4439" s="94">
        <f t="shared" si="54"/>
        <v>1</v>
      </c>
      <c r="I4439" s="93"/>
      <c r="J4439" s="94"/>
      <c r="K4439" s="138"/>
    </row>
    <row r="4440" spans="1:11" x14ac:dyDescent="0.2">
      <c r="A4440" s="13" t="s">
        <v>4328</v>
      </c>
      <c r="B4440" s="74">
        <v>147</v>
      </c>
      <c r="C4440" s="86"/>
      <c r="D4440" s="37"/>
      <c r="E4440" s="87"/>
      <c r="F4440" s="93">
        <v>1</v>
      </c>
      <c r="G4440" s="8">
        <v>3</v>
      </c>
      <c r="H4440" s="94">
        <f t="shared" ref="H4440:H4503" si="55">IF(F4440=1,1,2)</f>
        <v>1</v>
      </c>
      <c r="I4440" s="93"/>
      <c r="J4440" s="94"/>
      <c r="K4440" s="138"/>
    </row>
    <row r="4441" spans="1:11" x14ac:dyDescent="0.2">
      <c r="A4441" s="20" t="s">
        <v>1185</v>
      </c>
      <c r="B4441" s="73">
        <v>2686</v>
      </c>
      <c r="C4441" s="85">
        <v>6</v>
      </c>
      <c r="D4441" s="32">
        <v>15</v>
      </c>
      <c r="E4441" s="84"/>
      <c r="F4441" s="91"/>
      <c r="H4441" s="94"/>
      <c r="I4441" s="91"/>
      <c r="J4441" s="84"/>
      <c r="K4441" s="111"/>
    </row>
    <row r="4442" spans="1:11" x14ac:dyDescent="0.2">
      <c r="A4442" s="13" t="s">
        <v>4329</v>
      </c>
      <c r="B4442" s="74">
        <v>420</v>
      </c>
      <c r="C4442" s="86"/>
      <c r="D4442" s="37"/>
      <c r="E4442" s="87"/>
      <c r="F4442" s="93">
        <v>3</v>
      </c>
      <c r="G4442" s="8">
        <v>8</v>
      </c>
      <c r="H4442" s="94">
        <f t="shared" si="55"/>
        <v>2</v>
      </c>
      <c r="I4442" s="93"/>
      <c r="J4442" s="94"/>
      <c r="K4442" s="138"/>
    </row>
    <row r="4443" spans="1:11" x14ac:dyDescent="0.2">
      <c r="A4443" s="13" t="s">
        <v>4330</v>
      </c>
      <c r="B4443" s="74">
        <v>406</v>
      </c>
      <c r="C4443" s="86"/>
      <c r="D4443" s="37"/>
      <c r="E4443" s="87"/>
      <c r="F4443" s="93">
        <v>3</v>
      </c>
      <c r="G4443" s="8">
        <v>8</v>
      </c>
      <c r="H4443" s="94">
        <f t="shared" si="55"/>
        <v>2</v>
      </c>
      <c r="I4443" s="93"/>
      <c r="J4443" s="94"/>
      <c r="K4443" s="138"/>
    </row>
    <row r="4444" spans="1:11" x14ac:dyDescent="0.2">
      <c r="A4444" s="13" t="s">
        <v>4331</v>
      </c>
      <c r="B4444" s="74">
        <v>1270</v>
      </c>
      <c r="C4444" s="86"/>
      <c r="D4444" s="37"/>
      <c r="E4444" s="87"/>
      <c r="F4444" s="93">
        <v>3</v>
      </c>
      <c r="G4444" s="8">
        <v>8</v>
      </c>
      <c r="H4444" s="94">
        <f t="shared" si="55"/>
        <v>2</v>
      </c>
      <c r="I4444" s="93"/>
      <c r="J4444" s="94"/>
      <c r="K4444" s="138"/>
    </row>
    <row r="4445" spans="1:11" x14ac:dyDescent="0.2">
      <c r="A4445" s="13" t="s">
        <v>2853</v>
      </c>
      <c r="B4445" s="74">
        <v>62</v>
      </c>
      <c r="C4445" s="86"/>
      <c r="D4445" s="37"/>
      <c r="E4445" s="87"/>
      <c r="F4445" s="93">
        <v>1</v>
      </c>
      <c r="G4445" s="8">
        <v>3</v>
      </c>
      <c r="H4445" s="94">
        <f t="shared" si="55"/>
        <v>1</v>
      </c>
      <c r="I4445" s="93"/>
      <c r="J4445" s="94"/>
      <c r="K4445" s="138"/>
    </row>
    <row r="4446" spans="1:11" x14ac:dyDescent="0.2">
      <c r="A4446" s="13" t="s">
        <v>4332</v>
      </c>
      <c r="B4446" s="74">
        <v>528</v>
      </c>
      <c r="C4446" s="86"/>
      <c r="D4446" s="37"/>
      <c r="E4446" s="87"/>
      <c r="F4446" s="93">
        <v>3</v>
      </c>
      <c r="G4446" s="8">
        <v>8</v>
      </c>
      <c r="H4446" s="94">
        <f t="shared" si="55"/>
        <v>2</v>
      </c>
      <c r="I4446" s="93"/>
      <c r="J4446" s="94"/>
      <c r="K4446" s="138"/>
    </row>
    <row r="4447" spans="1:11" ht="31.5" x14ac:dyDescent="0.2">
      <c r="A4447" s="22" t="s">
        <v>457</v>
      </c>
      <c r="B4447" s="73">
        <v>26350</v>
      </c>
      <c r="C4447" s="85">
        <v>25</v>
      </c>
      <c r="D4447" s="36">
        <f>SUM(D4448:D4491)</f>
        <v>63</v>
      </c>
      <c r="E4447" s="88">
        <v>4</v>
      </c>
      <c r="F4447" s="91">
        <f>SUM(F4449:F4499)</f>
        <v>117</v>
      </c>
      <c r="G4447" s="24">
        <f>SUM(G4449:G4499)</f>
        <v>316</v>
      </c>
      <c r="H4447" s="94"/>
      <c r="I4447" s="99">
        <f>(C4447+F4447+1-F4455-F4468-F4471-F4472-F4474-F4475-F4476-F4481-F4483-F4484-F4485-F4489-F4496-F4497)*0.4</f>
        <v>51.6</v>
      </c>
      <c r="J4447" s="99">
        <f>(D4447+G4447+1-G4455-G4468-G4471-G4472-G4474-G4475-G4476-G4481-G4483-G4484-G4485-G4489-G4496-G4497)*0.4</f>
        <v>135.20000000000002</v>
      </c>
      <c r="K4447" s="115">
        <f>47*0.6</f>
        <v>28.2</v>
      </c>
    </row>
    <row r="4448" spans="1:11" x14ac:dyDescent="0.2">
      <c r="A4448" s="20" t="s">
        <v>564</v>
      </c>
      <c r="B4448" s="73">
        <v>4027</v>
      </c>
      <c r="C4448" s="85">
        <v>4</v>
      </c>
      <c r="D4448" s="32">
        <v>10</v>
      </c>
      <c r="E4448" s="84"/>
      <c r="F4448" s="91"/>
      <c r="H4448" s="94"/>
      <c r="I4448" s="91"/>
      <c r="J4448" s="84"/>
      <c r="K4448" s="111"/>
    </row>
    <row r="4449" spans="1:11" x14ac:dyDescent="0.2">
      <c r="A4449" s="13" t="s">
        <v>2016</v>
      </c>
      <c r="B4449" s="74">
        <v>282</v>
      </c>
      <c r="C4449" s="86"/>
      <c r="D4449" s="37"/>
      <c r="E4449" s="87"/>
      <c r="F4449" s="93">
        <v>3</v>
      </c>
      <c r="G4449" s="8">
        <v>8</v>
      </c>
      <c r="H4449" s="94">
        <f t="shared" si="55"/>
        <v>2</v>
      </c>
      <c r="I4449" s="93"/>
      <c r="J4449" s="94"/>
      <c r="K4449" s="138"/>
    </row>
    <row r="4450" spans="1:11" x14ac:dyDescent="0.2">
      <c r="A4450" s="13" t="s">
        <v>4333</v>
      </c>
      <c r="B4450" s="74">
        <v>1273</v>
      </c>
      <c r="C4450" s="86"/>
      <c r="D4450" s="37"/>
      <c r="E4450" s="87"/>
      <c r="F4450" s="93">
        <v>3</v>
      </c>
      <c r="G4450" s="8">
        <v>8</v>
      </c>
      <c r="H4450" s="94">
        <f t="shared" si="55"/>
        <v>2</v>
      </c>
      <c r="I4450" s="93"/>
      <c r="J4450" s="94"/>
      <c r="K4450" s="138"/>
    </row>
    <row r="4451" spans="1:11" x14ac:dyDescent="0.2">
      <c r="A4451" s="13" t="s">
        <v>4334</v>
      </c>
      <c r="B4451" s="74">
        <v>602</v>
      </c>
      <c r="C4451" s="86"/>
      <c r="D4451" s="37"/>
      <c r="E4451" s="87"/>
      <c r="F4451" s="93">
        <v>3</v>
      </c>
      <c r="G4451" s="8">
        <v>8</v>
      </c>
      <c r="H4451" s="94">
        <f t="shared" si="55"/>
        <v>2</v>
      </c>
      <c r="I4451" s="93"/>
      <c r="J4451" s="94"/>
      <c r="K4451" s="138"/>
    </row>
    <row r="4452" spans="1:11" x14ac:dyDescent="0.2">
      <c r="A4452" s="13" t="s">
        <v>1497</v>
      </c>
      <c r="B4452" s="74">
        <v>569</v>
      </c>
      <c r="C4452" s="86"/>
      <c r="D4452" s="37"/>
      <c r="E4452" s="87"/>
      <c r="F4452" s="93">
        <v>3</v>
      </c>
      <c r="G4452" s="8">
        <v>8</v>
      </c>
      <c r="H4452" s="94">
        <f t="shared" si="55"/>
        <v>2</v>
      </c>
      <c r="I4452" s="93"/>
      <c r="J4452" s="94"/>
      <c r="K4452" s="138"/>
    </row>
    <row r="4453" spans="1:11" x14ac:dyDescent="0.2">
      <c r="A4453" s="13" t="s">
        <v>4335</v>
      </c>
      <c r="B4453" s="74">
        <v>519</v>
      </c>
      <c r="C4453" s="86"/>
      <c r="D4453" s="37"/>
      <c r="E4453" s="87"/>
      <c r="F4453" s="93">
        <v>3</v>
      </c>
      <c r="G4453" s="8">
        <v>8</v>
      </c>
      <c r="H4453" s="94">
        <f t="shared" si="55"/>
        <v>2</v>
      </c>
      <c r="I4453" s="93"/>
      <c r="J4453" s="94"/>
      <c r="K4453" s="138"/>
    </row>
    <row r="4454" spans="1:11" x14ac:dyDescent="0.2">
      <c r="A4454" s="13" t="s">
        <v>4336</v>
      </c>
      <c r="B4454" s="74">
        <v>347</v>
      </c>
      <c r="C4454" s="86"/>
      <c r="D4454" s="37"/>
      <c r="E4454" s="87"/>
      <c r="F4454" s="93">
        <v>3</v>
      </c>
      <c r="G4454" s="8">
        <v>8</v>
      </c>
      <c r="H4454" s="94">
        <f t="shared" si="55"/>
        <v>2</v>
      </c>
      <c r="I4454" s="93"/>
      <c r="J4454" s="94"/>
      <c r="K4454" s="138"/>
    </row>
    <row r="4455" spans="1:11" x14ac:dyDescent="0.2">
      <c r="A4455" s="13" t="s">
        <v>1580</v>
      </c>
      <c r="B4455" s="74">
        <v>171</v>
      </c>
      <c r="C4455" s="86"/>
      <c r="D4455" s="37"/>
      <c r="E4455" s="87"/>
      <c r="F4455" s="93">
        <v>1</v>
      </c>
      <c r="G4455" s="8">
        <v>3</v>
      </c>
      <c r="H4455" s="94">
        <f t="shared" si="55"/>
        <v>1</v>
      </c>
      <c r="I4455" s="93"/>
      <c r="J4455" s="94"/>
      <c r="K4455" s="138"/>
    </row>
    <row r="4456" spans="1:11" x14ac:dyDescent="0.2">
      <c r="A4456" s="13" t="s">
        <v>4337</v>
      </c>
      <c r="B4456" s="74">
        <v>264</v>
      </c>
      <c r="C4456" s="86"/>
      <c r="D4456" s="37"/>
      <c r="E4456" s="87"/>
      <c r="F4456" s="93">
        <v>3</v>
      </c>
      <c r="G4456" s="8">
        <v>8</v>
      </c>
      <c r="H4456" s="94">
        <f t="shared" si="55"/>
        <v>2</v>
      </c>
      <c r="I4456" s="93"/>
      <c r="J4456" s="94"/>
      <c r="K4456" s="138"/>
    </row>
    <row r="4457" spans="1:11" x14ac:dyDescent="0.2">
      <c r="A4457" s="20" t="s">
        <v>1275</v>
      </c>
      <c r="B4457" s="73">
        <v>4247</v>
      </c>
      <c r="C4457" s="85">
        <v>4</v>
      </c>
      <c r="D4457" s="32">
        <v>10</v>
      </c>
      <c r="E4457" s="84"/>
      <c r="F4457" s="91"/>
      <c r="H4457" s="94"/>
      <c r="I4457" s="91"/>
      <c r="J4457" s="84"/>
      <c r="K4457" s="111"/>
    </row>
    <row r="4458" spans="1:11" x14ac:dyDescent="0.2">
      <c r="A4458" s="13" t="s">
        <v>4338</v>
      </c>
      <c r="B4458" s="74">
        <v>326</v>
      </c>
      <c r="C4458" s="86"/>
      <c r="D4458" s="37"/>
      <c r="E4458" s="87"/>
      <c r="F4458" s="93">
        <v>3</v>
      </c>
      <c r="G4458" s="8">
        <v>8</v>
      </c>
      <c r="H4458" s="94">
        <f t="shared" si="55"/>
        <v>2</v>
      </c>
      <c r="I4458" s="93"/>
      <c r="J4458" s="94"/>
      <c r="K4458" s="138"/>
    </row>
    <row r="4459" spans="1:11" x14ac:dyDescent="0.2">
      <c r="A4459" s="13" t="s">
        <v>4339</v>
      </c>
      <c r="B4459" s="74">
        <v>552</v>
      </c>
      <c r="C4459" s="86"/>
      <c r="D4459" s="37"/>
      <c r="E4459" s="87"/>
      <c r="F4459" s="93">
        <v>3</v>
      </c>
      <c r="G4459" s="8">
        <v>8</v>
      </c>
      <c r="H4459" s="94">
        <f t="shared" si="55"/>
        <v>2</v>
      </c>
      <c r="I4459" s="93"/>
      <c r="J4459" s="94"/>
      <c r="K4459" s="138"/>
    </row>
    <row r="4460" spans="1:11" x14ac:dyDescent="0.2">
      <c r="A4460" s="13" t="s">
        <v>4340</v>
      </c>
      <c r="B4460" s="74">
        <v>678</v>
      </c>
      <c r="C4460" s="86"/>
      <c r="D4460" s="37"/>
      <c r="E4460" s="87"/>
      <c r="F4460" s="93">
        <v>3</v>
      </c>
      <c r="G4460" s="8">
        <v>8</v>
      </c>
      <c r="H4460" s="94">
        <f t="shared" si="55"/>
        <v>2</v>
      </c>
      <c r="I4460" s="93"/>
      <c r="J4460" s="94"/>
      <c r="K4460" s="138"/>
    </row>
    <row r="4461" spans="1:11" x14ac:dyDescent="0.2">
      <c r="A4461" s="13" t="s">
        <v>4341</v>
      </c>
      <c r="B4461" s="74">
        <v>632</v>
      </c>
      <c r="C4461" s="86"/>
      <c r="D4461" s="37"/>
      <c r="E4461" s="87"/>
      <c r="F4461" s="93">
        <v>3</v>
      </c>
      <c r="G4461" s="8">
        <v>8</v>
      </c>
      <c r="H4461" s="94">
        <f t="shared" si="55"/>
        <v>2</v>
      </c>
      <c r="I4461" s="93"/>
      <c r="J4461" s="94"/>
      <c r="K4461" s="138"/>
    </row>
    <row r="4462" spans="1:11" x14ac:dyDescent="0.2">
      <c r="A4462" s="13" t="s">
        <v>4342</v>
      </c>
      <c r="B4462" s="74">
        <v>335</v>
      </c>
      <c r="C4462" s="86"/>
      <c r="D4462" s="37"/>
      <c r="E4462" s="87"/>
      <c r="F4462" s="93">
        <v>3</v>
      </c>
      <c r="G4462" s="8">
        <v>8</v>
      </c>
      <c r="H4462" s="94">
        <f t="shared" si="55"/>
        <v>2</v>
      </c>
      <c r="I4462" s="93"/>
      <c r="J4462" s="94"/>
      <c r="K4462" s="138"/>
    </row>
    <row r="4463" spans="1:11" x14ac:dyDescent="0.2">
      <c r="A4463" s="13" t="s">
        <v>4343</v>
      </c>
      <c r="B4463" s="74">
        <v>697</v>
      </c>
      <c r="C4463" s="86"/>
      <c r="D4463" s="37"/>
      <c r="E4463" s="87"/>
      <c r="F4463" s="93">
        <v>3</v>
      </c>
      <c r="G4463" s="8">
        <v>8</v>
      </c>
      <c r="H4463" s="94">
        <f t="shared" si="55"/>
        <v>2</v>
      </c>
      <c r="I4463" s="93"/>
      <c r="J4463" s="94"/>
      <c r="K4463" s="138"/>
    </row>
    <row r="4464" spans="1:11" x14ac:dyDescent="0.2">
      <c r="A4464" s="13" t="s">
        <v>4344</v>
      </c>
      <c r="B4464" s="74">
        <v>234</v>
      </c>
      <c r="C4464" s="86"/>
      <c r="D4464" s="37"/>
      <c r="E4464" s="87"/>
      <c r="F4464" s="93">
        <v>3</v>
      </c>
      <c r="G4464" s="8">
        <v>8</v>
      </c>
      <c r="H4464" s="94">
        <f t="shared" si="55"/>
        <v>2</v>
      </c>
      <c r="I4464" s="93"/>
      <c r="J4464" s="94"/>
      <c r="K4464" s="138"/>
    </row>
    <row r="4465" spans="1:11" x14ac:dyDescent="0.2">
      <c r="A4465" s="13" t="s">
        <v>4345</v>
      </c>
      <c r="B4465" s="74">
        <v>793</v>
      </c>
      <c r="C4465" s="86"/>
      <c r="D4465" s="37"/>
      <c r="E4465" s="87"/>
      <c r="F4465" s="93">
        <v>3</v>
      </c>
      <c r="G4465" s="8">
        <v>8</v>
      </c>
      <c r="H4465" s="94">
        <f t="shared" si="55"/>
        <v>2</v>
      </c>
      <c r="I4465" s="93"/>
      <c r="J4465" s="94"/>
      <c r="K4465" s="138"/>
    </row>
    <row r="4466" spans="1:11" x14ac:dyDescent="0.2">
      <c r="A4466" s="20" t="s">
        <v>411</v>
      </c>
      <c r="B4466" s="73">
        <v>2789</v>
      </c>
      <c r="C4466" s="85">
        <v>3</v>
      </c>
      <c r="D4466" s="32">
        <v>8</v>
      </c>
      <c r="E4466" s="84"/>
      <c r="F4466" s="91"/>
      <c r="H4466" s="94"/>
      <c r="I4466" s="91"/>
      <c r="J4466" s="84"/>
      <c r="K4466" s="111"/>
    </row>
    <row r="4467" spans="1:11" x14ac:dyDescent="0.2">
      <c r="A4467" s="13" t="s">
        <v>2933</v>
      </c>
      <c r="B4467" s="74">
        <v>340</v>
      </c>
      <c r="C4467" s="86"/>
      <c r="D4467" s="37"/>
      <c r="E4467" s="87"/>
      <c r="F4467" s="93">
        <v>3</v>
      </c>
      <c r="G4467" s="8">
        <v>8</v>
      </c>
      <c r="H4467" s="94">
        <f t="shared" si="55"/>
        <v>2</v>
      </c>
      <c r="I4467" s="93"/>
      <c r="J4467" s="94"/>
      <c r="K4467" s="138"/>
    </row>
    <row r="4468" spans="1:11" x14ac:dyDescent="0.2">
      <c r="A4468" s="13" t="s">
        <v>4346</v>
      </c>
      <c r="B4468" s="74">
        <v>62</v>
      </c>
      <c r="C4468" s="86"/>
      <c r="D4468" s="37"/>
      <c r="E4468" s="87"/>
      <c r="F4468" s="93">
        <v>1</v>
      </c>
      <c r="G4468" s="8">
        <v>3</v>
      </c>
      <c r="H4468" s="94">
        <f t="shared" si="55"/>
        <v>1</v>
      </c>
      <c r="I4468" s="93"/>
      <c r="J4468" s="94"/>
      <c r="K4468" s="138"/>
    </row>
    <row r="4469" spans="1:11" x14ac:dyDescent="0.2">
      <c r="A4469" s="13" t="s">
        <v>4347</v>
      </c>
      <c r="B4469" s="74">
        <v>329</v>
      </c>
      <c r="C4469" s="86"/>
      <c r="D4469" s="37"/>
      <c r="E4469" s="87"/>
      <c r="F4469" s="93">
        <v>3</v>
      </c>
      <c r="G4469" s="8">
        <v>8</v>
      </c>
      <c r="H4469" s="94">
        <f t="shared" si="55"/>
        <v>2</v>
      </c>
      <c r="I4469" s="93"/>
      <c r="J4469" s="94"/>
      <c r="K4469" s="138"/>
    </row>
    <row r="4470" spans="1:11" x14ac:dyDescent="0.2">
      <c r="A4470" s="13" t="s">
        <v>4348</v>
      </c>
      <c r="B4470" s="74">
        <v>313</v>
      </c>
      <c r="C4470" s="86"/>
      <c r="D4470" s="37"/>
      <c r="E4470" s="87"/>
      <c r="F4470" s="93">
        <v>3</v>
      </c>
      <c r="G4470" s="8">
        <v>8</v>
      </c>
      <c r="H4470" s="94">
        <f t="shared" si="55"/>
        <v>2</v>
      </c>
      <c r="I4470" s="93"/>
      <c r="J4470" s="94"/>
      <c r="K4470" s="138"/>
    </row>
    <row r="4471" spans="1:11" x14ac:dyDescent="0.2">
      <c r="A4471" s="13" t="s">
        <v>4349</v>
      </c>
      <c r="B4471" s="74">
        <v>70</v>
      </c>
      <c r="C4471" s="86"/>
      <c r="D4471" s="37"/>
      <c r="E4471" s="87"/>
      <c r="F4471" s="93">
        <v>1</v>
      </c>
      <c r="G4471" s="8">
        <v>3</v>
      </c>
      <c r="H4471" s="94">
        <f t="shared" si="55"/>
        <v>1</v>
      </c>
      <c r="I4471" s="93"/>
      <c r="J4471" s="94"/>
      <c r="K4471" s="138"/>
    </row>
    <row r="4472" spans="1:11" x14ac:dyDescent="0.2">
      <c r="A4472" s="13" t="s">
        <v>3111</v>
      </c>
      <c r="B4472" s="74">
        <v>182</v>
      </c>
      <c r="C4472" s="86"/>
      <c r="D4472" s="37"/>
      <c r="E4472" s="87"/>
      <c r="F4472" s="93">
        <v>1</v>
      </c>
      <c r="G4472" s="8">
        <v>3</v>
      </c>
      <c r="H4472" s="94">
        <f t="shared" si="55"/>
        <v>1</v>
      </c>
      <c r="I4472" s="93"/>
      <c r="J4472" s="94"/>
      <c r="K4472" s="138"/>
    </row>
    <row r="4473" spans="1:11" x14ac:dyDescent="0.2">
      <c r="A4473" s="13" t="s">
        <v>4350</v>
      </c>
      <c r="B4473" s="74">
        <v>722</v>
      </c>
      <c r="C4473" s="86"/>
      <c r="D4473" s="37"/>
      <c r="E4473" s="87"/>
      <c r="F4473" s="93">
        <v>3</v>
      </c>
      <c r="G4473" s="8">
        <v>8</v>
      </c>
      <c r="H4473" s="94">
        <f t="shared" si="55"/>
        <v>2</v>
      </c>
      <c r="I4473" s="93"/>
      <c r="J4473" s="94"/>
      <c r="K4473" s="138"/>
    </row>
    <row r="4474" spans="1:11" x14ac:dyDescent="0.2">
      <c r="A4474" s="13" t="s">
        <v>4351</v>
      </c>
      <c r="B4474" s="74">
        <v>95</v>
      </c>
      <c r="C4474" s="86"/>
      <c r="D4474" s="37"/>
      <c r="E4474" s="87"/>
      <c r="F4474" s="93">
        <v>1</v>
      </c>
      <c r="G4474" s="8">
        <v>3</v>
      </c>
      <c r="H4474" s="94">
        <f t="shared" si="55"/>
        <v>1</v>
      </c>
      <c r="I4474" s="93"/>
      <c r="J4474" s="94"/>
      <c r="K4474" s="138"/>
    </row>
    <row r="4475" spans="1:11" x14ac:dyDescent="0.2">
      <c r="A4475" s="13" t="s">
        <v>1809</v>
      </c>
      <c r="B4475" s="74">
        <v>62</v>
      </c>
      <c r="C4475" s="86"/>
      <c r="D4475" s="37"/>
      <c r="E4475" s="87"/>
      <c r="F4475" s="93">
        <v>1</v>
      </c>
      <c r="G4475" s="8">
        <v>3</v>
      </c>
      <c r="H4475" s="94">
        <f t="shared" si="55"/>
        <v>1</v>
      </c>
      <c r="I4475" s="93"/>
      <c r="J4475" s="94"/>
      <c r="K4475" s="138"/>
    </row>
    <row r="4476" spans="1:11" x14ac:dyDescent="0.2">
      <c r="A4476" s="13" t="s">
        <v>4352</v>
      </c>
      <c r="B4476" s="74">
        <v>78</v>
      </c>
      <c r="C4476" s="86"/>
      <c r="D4476" s="37"/>
      <c r="E4476" s="87"/>
      <c r="F4476" s="93">
        <v>1</v>
      </c>
      <c r="G4476" s="8">
        <v>3</v>
      </c>
      <c r="H4476" s="94">
        <f t="shared" si="55"/>
        <v>1</v>
      </c>
      <c r="I4476" s="93"/>
      <c r="J4476" s="94"/>
      <c r="K4476" s="138"/>
    </row>
    <row r="4477" spans="1:11" x14ac:dyDescent="0.2">
      <c r="A4477" s="13" t="s">
        <v>4353</v>
      </c>
      <c r="B4477" s="74">
        <v>536</v>
      </c>
      <c r="C4477" s="86"/>
      <c r="D4477" s="37"/>
      <c r="E4477" s="87"/>
      <c r="F4477" s="93">
        <v>3</v>
      </c>
      <c r="G4477" s="8">
        <v>8</v>
      </c>
      <c r="H4477" s="94">
        <f t="shared" si="55"/>
        <v>2</v>
      </c>
      <c r="I4477" s="93"/>
      <c r="J4477" s="94"/>
      <c r="K4477" s="138"/>
    </row>
    <row r="4478" spans="1:11" x14ac:dyDescent="0.2">
      <c r="A4478" s="20" t="s">
        <v>413</v>
      </c>
      <c r="B4478" s="73">
        <v>6706</v>
      </c>
      <c r="C4478" s="85">
        <v>6</v>
      </c>
      <c r="D4478" s="32">
        <v>15</v>
      </c>
      <c r="E4478" s="84"/>
      <c r="F4478" s="91"/>
      <c r="H4478" s="94"/>
      <c r="I4478" s="91"/>
      <c r="J4478" s="84"/>
      <c r="K4478" s="111"/>
    </row>
    <row r="4479" spans="1:11" x14ac:dyDescent="0.2">
      <c r="A4479" s="13" t="s">
        <v>4354</v>
      </c>
      <c r="B4479" s="74">
        <v>2888</v>
      </c>
      <c r="C4479" s="86"/>
      <c r="D4479" s="37"/>
      <c r="E4479" s="87"/>
      <c r="F4479" s="93">
        <v>5</v>
      </c>
      <c r="G4479" s="8">
        <v>13</v>
      </c>
      <c r="H4479" s="94">
        <f t="shared" si="55"/>
        <v>2</v>
      </c>
      <c r="I4479" s="93"/>
      <c r="J4479" s="94"/>
      <c r="K4479" s="138"/>
    </row>
    <row r="4480" spans="1:11" x14ac:dyDescent="0.2">
      <c r="A4480" s="13" t="s">
        <v>4355</v>
      </c>
      <c r="B4480" s="74">
        <v>335</v>
      </c>
      <c r="C4480" s="86"/>
      <c r="D4480" s="37"/>
      <c r="E4480" s="87"/>
      <c r="F4480" s="93">
        <v>3</v>
      </c>
      <c r="G4480" s="8">
        <v>8</v>
      </c>
      <c r="H4480" s="94">
        <f t="shared" si="55"/>
        <v>2</v>
      </c>
      <c r="I4480" s="93"/>
      <c r="J4480" s="94"/>
      <c r="K4480" s="138"/>
    </row>
    <row r="4481" spans="1:11" x14ac:dyDescent="0.2">
      <c r="A4481" s="13" t="s">
        <v>4356</v>
      </c>
      <c r="B4481" s="74">
        <v>81</v>
      </c>
      <c r="C4481" s="86"/>
      <c r="D4481" s="37"/>
      <c r="E4481" s="87"/>
      <c r="F4481" s="93">
        <v>1</v>
      </c>
      <c r="G4481" s="8">
        <v>3</v>
      </c>
      <c r="H4481" s="94">
        <f t="shared" si="55"/>
        <v>1</v>
      </c>
      <c r="I4481" s="93"/>
      <c r="J4481" s="94"/>
      <c r="K4481" s="138"/>
    </row>
    <row r="4482" spans="1:11" x14ac:dyDescent="0.2">
      <c r="A4482" s="13" t="s">
        <v>4357</v>
      </c>
      <c r="B4482" s="74">
        <v>439</v>
      </c>
      <c r="C4482" s="86"/>
      <c r="D4482" s="37"/>
      <c r="E4482" s="87"/>
      <c r="F4482" s="93">
        <v>3</v>
      </c>
      <c r="G4482" s="8">
        <v>8</v>
      </c>
      <c r="H4482" s="94">
        <f t="shared" si="55"/>
        <v>2</v>
      </c>
      <c r="I4482" s="93"/>
      <c r="J4482" s="94"/>
      <c r="K4482" s="138"/>
    </row>
    <row r="4483" spans="1:11" x14ac:dyDescent="0.2">
      <c r="A4483" s="13" t="s">
        <v>4358</v>
      </c>
      <c r="B4483" s="74">
        <v>198</v>
      </c>
      <c r="C4483" s="86"/>
      <c r="D4483" s="37"/>
      <c r="E4483" s="87"/>
      <c r="F4483" s="93">
        <v>1</v>
      </c>
      <c r="G4483" s="8">
        <v>3</v>
      </c>
      <c r="H4483" s="94">
        <f t="shared" si="55"/>
        <v>1</v>
      </c>
      <c r="I4483" s="93"/>
      <c r="J4483" s="94"/>
      <c r="K4483" s="138"/>
    </row>
    <row r="4484" spans="1:11" x14ac:dyDescent="0.2">
      <c r="A4484" s="13" t="s">
        <v>4359</v>
      </c>
      <c r="B4484" s="74">
        <v>193</v>
      </c>
      <c r="C4484" s="86"/>
      <c r="D4484" s="37"/>
      <c r="E4484" s="87"/>
      <c r="F4484" s="93">
        <v>1</v>
      </c>
      <c r="G4484" s="8">
        <v>3</v>
      </c>
      <c r="H4484" s="94">
        <f t="shared" si="55"/>
        <v>1</v>
      </c>
      <c r="I4484" s="93"/>
      <c r="J4484" s="94"/>
      <c r="K4484" s="138"/>
    </row>
    <row r="4485" spans="1:11" x14ac:dyDescent="0.2">
      <c r="A4485" s="13" t="s">
        <v>4360</v>
      </c>
      <c r="B4485" s="74">
        <v>166</v>
      </c>
      <c r="C4485" s="86"/>
      <c r="D4485" s="37"/>
      <c r="E4485" s="87"/>
      <c r="F4485" s="93">
        <v>1</v>
      </c>
      <c r="G4485" s="8">
        <v>3</v>
      </c>
      <c r="H4485" s="94">
        <f t="shared" si="55"/>
        <v>1</v>
      </c>
      <c r="I4485" s="93"/>
      <c r="J4485" s="94"/>
      <c r="K4485" s="138"/>
    </row>
    <row r="4486" spans="1:11" x14ac:dyDescent="0.2">
      <c r="A4486" s="13" t="s">
        <v>4361</v>
      </c>
      <c r="B4486" s="74">
        <v>371</v>
      </c>
      <c r="C4486" s="86"/>
      <c r="D4486" s="37"/>
      <c r="E4486" s="87"/>
      <c r="F4486" s="93">
        <v>3</v>
      </c>
      <c r="G4486" s="8">
        <v>8</v>
      </c>
      <c r="H4486" s="94">
        <f t="shared" si="55"/>
        <v>2</v>
      </c>
      <c r="I4486" s="93"/>
      <c r="J4486" s="94"/>
      <c r="K4486" s="138"/>
    </row>
    <row r="4487" spans="1:11" x14ac:dyDescent="0.2">
      <c r="A4487" s="13" t="s">
        <v>4362</v>
      </c>
      <c r="B4487" s="74">
        <v>1193</v>
      </c>
      <c r="C4487" s="86"/>
      <c r="D4487" s="37"/>
      <c r="E4487" s="87"/>
      <c r="F4487" s="93">
        <v>3</v>
      </c>
      <c r="G4487" s="8">
        <v>8</v>
      </c>
      <c r="H4487" s="94">
        <f t="shared" si="55"/>
        <v>2</v>
      </c>
      <c r="I4487" s="93"/>
      <c r="J4487" s="94"/>
      <c r="K4487" s="138"/>
    </row>
    <row r="4488" spans="1:11" x14ac:dyDescent="0.2">
      <c r="A4488" s="13" t="s">
        <v>4363</v>
      </c>
      <c r="B4488" s="74">
        <v>392</v>
      </c>
      <c r="C4488" s="86"/>
      <c r="D4488" s="37"/>
      <c r="E4488" s="87"/>
      <c r="F4488" s="93">
        <v>3</v>
      </c>
      <c r="G4488" s="8">
        <v>8</v>
      </c>
      <c r="H4488" s="94">
        <f t="shared" si="55"/>
        <v>2</v>
      </c>
      <c r="I4488" s="93"/>
      <c r="J4488" s="94"/>
      <c r="K4488" s="138"/>
    </row>
    <row r="4489" spans="1:11" x14ac:dyDescent="0.2">
      <c r="A4489" s="13" t="s">
        <v>3214</v>
      </c>
      <c r="B4489" s="74">
        <v>199</v>
      </c>
      <c r="C4489" s="86"/>
      <c r="D4489" s="37"/>
      <c r="E4489" s="87"/>
      <c r="F4489" s="93">
        <v>1</v>
      </c>
      <c r="G4489" s="8">
        <v>3</v>
      </c>
      <c r="H4489" s="94">
        <f t="shared" si="55"/>
        <v>1</v>
      </c>
      <c r="I4489" s="93"/>
      <c r="J4489" s="94"/>
      <c r="K4489" s="138"/>
    </row>
    <row r="4490" spans="1:11" x14ac:dyDescent="0.2">
      <c r="A4490" s="13" t="s">
        <v>3673</v>
      </c>
      <c r="B4490" s="74">
        <v>251</v>
      </c>
      <c r="C4490" s="86"/>
      <c r="D4490" s="37"/>
      <c r="E4490" s="87"/>
      <c r="F4490" s="93">
        <v>3</v>
      </c>
      <c r="G4490" s="8">
        <v>8</v>
      </c>
      <c r="H4490" s="94">
        <f t="shared" si="55"/>
        <v>2</v>
      </c>
      <c r="I4490" s="93"/>
      <c r="J4490" s="94"/>
      <c r="K4490" s="138"/>
    </row>
    <row r="4491" spans="1:11" x14ac:dyDescent="0.2">
      <c r="A4491" s="20" t="s">
        <v>668</v>
      </c>
      <c r="B4491" s="73">
        <v>8581</v>
      </c>
      <c r="C4491" s="85">
        <v>8</v>
      </c>
      <c r="D4491" s="32">
        <v>20</v>
      </c>
      <c r="E4491" s="84"/>
      <c r="F4491" s="91"/>
      <c r="H4491" s="94"/>
      <c r="I4491" s="91"/>
      <c r="J4491" s="84"/>
      <c r="K4491" s="111"/>
    </row>
    <row r="4492" spans="1:11" x14ac:dyDescent="0.2">
      <c r="A4492" s="13" t="s">
        <v>4364</v>
      </c>
      <c r="B4492" s="74">
        <v>5386</v>
      </c>
      <c r="C4492" s="86"/>
      <c r="D4492" s="37"/>
      <c r="E4492" s="87"/>
      <c r="F4492" s="93">
        <v>5</v>
      </c>
      <c r="G4492" s="8">
        <v>13</v>
      </c>
      <c r="H4492" s="94">
        <f t="shared" si="55"/>
        <v>2</v>
      </c>
      <c r="I4492" s="93"/>
      <c r="J4492" s="94"/>
      <c r="K4492" s="138"/>
    </row>
    <row r="4493" spans="1:11" x14ac:dyDescent="0.2">
      <c r="A4493" s="13" t="s">
        <v>1474</v>
      </c>
      <c r="B4493" s="74">
        <v>1288</v>
      </c>
      <c r="C4493" s="86"/>
      <c r="D4493" s="37"/>
      <c r="E4493" s="87"/>
      <c r="F4493" s="93">
        <v>3</v>
      </c>
      <c r="G4493" s="8">
        <v>8</v>
      </c>
      <c r="H4493" s="94">
        <f t="shared" si="55"/>
        <v>2</v>
      </c>
      <c r="I4493" s="93"/>
      <c r="J4493" s="94"/>
      <c r="K4493" s="138"/>
    </row>
    <row r="4494" spans="1:11" x14ac:dyDescent="0.2">
      <c r="A4494" s="13" t="s">
        <v>2269</v>
      </c>
      <c r="B4494" s="74">
        <v>836</v>
      </c>
      <c r="C4494" s="86"/>
      <c r="D4494" s="37"/>
      <c r="E4494" s="87"/>
      <c r="F4494" s="93">
        <v>3</v>
      </c>
      <c r="G4494" s="8">
        <v>8</v>
      </c>
      <c r="H4494" s="94">
        <f t="shared" si="55"/>
        <v>2</v>
      </c>
      <c r="I4494" s="93"/>
      <c r="J4494" s="94"/>
      <c r="K4494" s="138"/>
    </row>
    <row r="4495" spans="1:11" x14ac:dyDescent="0.2">
      <c r="A4495" s="13" t="s">
        <v>4365</v>
      </c>
      <c r="B4495" s="74">
        <v>301</v>
      </c>
      <c r="C4495" s="86"/>
      <c r="D4495" s="37"/>
      <c r="E4495" s="87"/>
      <c r="F4495" s="93">
        <v>3</v>
      </c>
      <c r="G4495" s="8">
        <v>8</v>
      </c>
      <c r="H4495" s="94">
        <f t="shared" si="55"/>
        <v>2</v>
      </c>
      <c r="I4495" s="93"/>
      <c r="J4495" s="94"/>
      <c r="K4495" s="138"/>
    </row>
    <row r="4496" spans="1:11" x14ac:dyDescent="0.2">
      <c r="A4496" s="13" t="s">
        <v>4366</v>
      </c>
      <c r="B4496" s="74">
        <v>48</v>
      </c>
      <c r="C4496" s="86"/>
      <c r="D4496" s="37"/>
      <c r="E4496" s="87"/>
      <c r="F4496" s="93">
        <v>1</v>
      </c>
      <c r="G4496" s="8">
        <v>3</v>
      </c>
      <c r="H4496" s="94">
        <f t="shared" si="55"/>
        <v>1</v>
      </c>
      <c r="I4496" s="93"/>
      <c r="J4496" s="94"/>
      <c r="K4496" s="138"/>
    </row>
    <row r="4497" spans="1:11" x14ac:dyDescent="0.2">
      <c r="A4497" s="13" t="s">
        <v>2147</v>
      </c>
      <c r="B4497" s="74">
        <v>156</v>
      </c>
      <c r="C4497" s="86"/>
      <c r="D4497" s="37"/>
      <c r="E4497" s="87"/>
      <c r="F4497" s="93">
        <v>1</v>
      </c>
      <c r="G4497" s="8">
        <v>3</v>
      </c>
      <c r="H4497" s="94">
        <f t="shared" si="55"/>
        <v>1</v>
      </c>
      <c r="I4497" s="93"/>
      <c r="J4497" s="94"/>
      <c r="K4497" s="138"/>
    </row>
    <row r="4498" spans="1:11" x14ac:dyDescent="0.2">
      <c r="A4498" s="13" t="s">
        <v>3018</v>
      </c>
      <c r="B4498" s="74">
        <v>359</v>
      </c>
      <c r="C4498" s="86"/>
      <c r="D4498" s="37"/>
      <c r="E4498" s="87"/>
      <c r="F4498" s="93">
        <v>3</v>
      </c>
      <c r="G4498" s="8">
        <v>8</v>
      </c>
      <c r="H4498" s="94">
        <f t="shared" si="55"/>
        <v>2</v>
      </c>
      <c r="I4498" s="93"/>
      <c r="J4498" s="94"/>
      <c r="K4498" s="138"/>
    </row>
    <row r="4499" spans="1:11" x14ac:dyDescent="0.2">
      <c r="A4499" s="13" t="s">
        <v>4367</v>
      </c>
      <c r="B4499" s="74">
        <v>207</v>
      </c>
      <c r="C4499" s="86"/>
      <c r="D4499" s="37"/>
      <c r="E4499" s="87"/>
      <c r="F4499" s="93">
        <v>3</v>
      </c>
      <c r="G4499" s="8">
        <v>8</v>
      </c>
      <c r="H4499" s="94">
        <f t="shared" si="55"/>
        <v>2</v>
      </c>
      <c r="I4499" s="93"/>
      <c r="J4499" s="94"/>
      <c r="K4499" s="138"/>
    </row>
    <row r="4500" spans="1:11" ht="31.5" x14ac:dyDescent="0.2">
      <c r="A4500" s="22" t="s">
        <v>501</v>
      </c>
      <c r="B4500" s="73">
        <v>12235</v>
      </c>
      <c r="C4500" s="85">
        <v>25</v>
      </c>
      <c r="D4500" s="36">
        <f>SUM(D4501:D4519)</f>
        <v>63</v>
      </c>
      <c r="E4500" s="88">
        <v>4</v>
      </c>
      <c r="F4500" s="91">
        <f>SUM(F4502:F4525)</f>
        <v>50</v>
      </c>
      <c r="G4500" s="24">
        <f>SUM(G4502:G4525)</f>
        <v>136</v>
      </c>
      <c r="H4500" s="94"/>
      <c r="I4500" s="99">
        <f>(C4500+F4500+1-F4506-F4508-F4509-F4512-F4517-F4520-F4522-F4524-F4525)*0.4</f>
        <v>26.8</v>
      </c>
      <c r="J4500" s="99">
        <f>(D4500+G4500+1-G4506-G4508-G4509-G4512-G4517-G4520-G4522-G4524-G4525)*0.4</f>
        <v>69.2</v>
      </c>
      <c r="K4500" s="115">
        <f>22*0.6</f>
        <v>13.2</v>
      </c>
    </row>
    <row r="4501" spans="1:11" x14ac:dyDescent="0.2">
      <c r="A4501" s="20" t="s">
        <v>502</v>
      </c>
      <c r="B4501" s="73">
        <v>4129</v>
      </c>
      <c r="C4501" s="85">
        <v>8</v>
      </c>
      <c r="D4501" s="32">
        <v>20</v>
      </c>
      <c r="E4501" s="84"/>
      <c r="F4501" s="91"/>
      <c r="H4501" s="94"/>
      <c r="I4501" s="91"/>
      <c r="J4501" s="84"/>
      <c r="K4501" s="111"/>
    </row>
    <row r="4502" spans="1:11" x14ac:dyDescent="0.2">
      <c r="A4502" s="13" t="s">
        <v>4368</v>
      </c>
      <c r="B4502" s="74">
        <v>1961</v>
      </c>
      <c r="C4502" s="86"/>
      <c r="D4502" s="37"/>
      <c r="E4502" s="87"/>
      <c r="F4502" s="93">
        <v>3</v>
      </c>
      <c r="G4502" s="8">
        <v>8</v>
      </c>
      <c r="H4502" s="94">
        <f t="shared" si="55"/>
        <v>2</v>
      </c>
      <c r="I4502" s="93"/>
      <c r="J4502" s="94"/>
      <c r="K4502" s="138"/>
    </row>
    <row r="4503" spans="1:11" x14ac:dyDescent="0.2">
      <c r="A4503" s="13" t="s">
        <v>4369</v>
      </c>
      <c r="B4503" s="74">
        <v>603</v>
      </c>
      <c r="C4503" s="86"/>
      <c r="D4503" s="37"/>
      <c r="E4503" s="87"/>
      <c r="F4503" s="93">
        <v>3</v>
      </c>
      <c r="G4503" s="8">
        <v>8</v>
      </c>
      <c r="H4503" s="94">
        <f t="shared" si="55"/>
        <v>2</v>
      </c>
      <c r="I4503" s="93"/>
      <c r="J4503" s="94"/>
      <c r="K4503" s="138"/>
    </row>
    <row r="4504" spans="1:11" x14ac:dyDescent="0.2">
      <c r="A4504" s="13" t="s">
        <v>4370</v>
      </c>
      <c r="B4504" s="74">
        <v>302</v>
      </c>
      <c r="C4504" s="86"/>
      <c r="D4504" s="37"/>
      <c r="E4504" s="87"/>
      <c r="F4504" s="93">
        <v>3</v>
      </c>
      <c r="G4504" s="8">
        <v>8</v>
      </c>
      <c r="H4504" s="94">
        <f t="shared" ref="H4504:H4567" si="56">IF(F4504=1,1,2)</f>
        <v>2</v>
      </c>
      <c r="I4504" s="93"/>
      <c r="J4504" s="94"/>
      <c r="K4504" s="138"/>
    </row>
    <row r="4505" spans="1:11" x14ac:dyDescent="0.2">
      <c r="A4505" s="13" t="s">
        <v>4371</v>
      </c>
      <c r="B4505" s="74">
        <v>1103</v>
      </c>
      <c r="C4505" s="86"/>
      <c r="D4505" s="37"/>
      <c r="E4505" s="87"/>
      <c r="F4505" s="93">
        <v>3</v>
      </c>
      <c r="G4505" s="8">
        <v>8</v>
      </c>
      <c r="H4505" s="94">
        <f t="shared" si="56"/>
        <v>2</v>
      </c>
      <c r="I4505" s="93"/>
      <c r="J4505" s="94"/>
      <c r="K4505" s="138"/>
    </row>
    <row r="4506" spans="1:11" x14ac:dyDescent="0.2">
      <c r="A4506" s="13" t="s">
        <v>4372</v>
      </c>
      <c r="B4506" s="74">
        <v>160</v>
      </c>
      <c r="C4506" s="86"/>
      <c r="D4506" s="37"/>
      <c r="E4506" s="87"/>
      <c r="F4506" s="93">
        <v>1</v>
      </c>
      <c r="G4506" s="8">
        <v>3</v>
      </c>
      <c r="H4506" s="94">
        <f t="shared" si="56"/>
        <v>1</v>
      </c>
      <c r="I4506" s="93"/>
      <c r="J4506" s="94"/>
      <c r="K4506" s="138"/>
    </row>
    <row r="4507" spans="1:11" x14ac:dyDescent="0.2">
      <c r="A4507" s="20" t="s">
        <v>921</v>
      </c>
      <c r="B4507" s="73">
        <v>5845</v>
      </c>
      <c r="C4507" s="85">
        <v>12</v>
      </c>
      <c r="D4507" s="32">
        <v>30</v>
      </c>
      <c r="E4507" s="84"/>
      <c r="F4507" s="91"/>
      <c r="H4507" s="94"/>
      <c r="I4507" s="91"/>
      <c r="J4507" s="84"/>
      <c r="K4507" s="111"/>
    </row>
    <row r="4508" spans="1:11" x14ac:dyDescent="0.2">
      <c r="A4508" s="13" t="s">
        <v>4373</v>
      </c>
      <c r="B4508" s="74">
        <v>152</v>
      </c>
      <c r="C4508" s="86"/>
      <c r="D4508" s="37"/>
      <c r="E4508" s="87"/>
      <c r="F4508" s="93">
        <v>1</v>
      </c>
      <c r="G4508" s="8">
        <v>3</v>
      </c>
      <c r="H4508" s="94">
        <f t="shared" si="56"/>
        <v>1</v>
      </c>
      <c r="I4508" s="93"/>
      <c r="J4508" s="94"/>
      <c r="K4508" s="138"/>
    </row>
    <row r="4509" spans="1:11" x14ac:dyDescent="0.2">
      <c r="A4509" s="13" t="s">
        <v>4374</v>
      </c>
      <c r="B4509" s="74">
        <v>54</v>
      </c>
      <c r="C4509" s="86"/>
      <c r="D4509" s="37"/>
      <c r="E4509" s="87"/>
      <c r="F4509" s="93">
        <v>1</v>
      </c>
      <c r="G4509" s="8">
        <v>3</v>
      </c>
      <c r="H4509" s="94">
        <f t="shared" si="56"/>
        <v>1</v>
      </c>
      <c r="I4509" s="93"/>
      <c r="J4509" s="94"/>
      <c r="K4509" s="138"/>
    </row>
    <row r="4510" spans="1:11" x14ac:dyDescent="0.2">
      <c r="A4510" s="13" t="s">
        <v>4375</v>
      </c>
      <c r="B4510" s="74">
        <v>725</v>
      </c>
      <c r="C4510" s="86"/>
      <c r="D4510" s="37"/>
      <c r="E4510" s="87"/>
      <c r="F4510" s="93">
        <v>3</v>
      </c>
      <c r="G4510" s="8">
        <v>8</v>
      </c>
      <c r="H4510" s="94">
        <f t="shared" si="56"/>
        <v>2</v>
      </c>
      <c r="I4510" s="93"/>
      <c r="J4510" s="94"/>
      <c r="K4510" s="138"/>
    </row>
    <row r="4511" spans="1:11" x14ac:dyDescent="0.2">
      <c r="A4511" s="13" t="s">
        <v>4376</v>
      </c>
      <c r="B4511" s="74">
        <v>2245</v>
      </c>
      <c r="C4511" s="86"/>
      <c r="D4511" s="37"/>
      <c r="E4511" s="87"/>
      <c r="F4511" s="93">
        <v>5</v>
      </c>
      <c r="G4511" s="8">
        <v>13</v>
      </c>
      <c r="H4511" s="94">
        <f t="shared" si="56"/>
        <v>2</v>
      </c>
      <c r="I4511" s="93"/>
      <c r="J4511" s="94"/>
      <c r="K4511" s="138"/>
    </row>
    <row r="4512" spans="1:11" x14ac:dyDescent="0.2">
      <c r="A4512" s="13" t="s">
        <v>4377</v>
      </c>
      <c r="B4512" s="74">
        <v>177</v>
      </c>
      <c r="C4512" s="86"/>
      <c r="D4512" s="37"/>
      <c r="E4512" s="87"/>
      <c r="F4512" s="93">
        <v>1</v>
      </c>
      <c r="G4512" s="8">
        <v>3</v>
      </c>
      <c r="H4512" s="94">
        <f t="shared" si="56"/>
        <v>1</v>
      </c>
      <c r="I4512" s="93"/>
      <c r="J4512" s="94"/>
      <c r="K4512" s="138"/>
    </row>
    <row r="4513" spans="1:11" x14ac:dyDescent="0.2">
      <c r="A4513" s="13" t="s">
        <v>4378</v>
      </c>
      <c r="B4513" s="74">
        <v>646</v>
      </c>
      <c r="C4513" s="86"/>
      <c r="D4513" s="37"/>
      <c r="E4513" s="87"/>
      <c r="F4513" s="93">
        <v>3</v>
      </c>
      <c r="G4513" s="8">
        <v>8</v>
      </c>
      <c r="H4513" s="94">
        <f t="shared" si="56"/>
        <v>2</v>
      </c>
      <c r="I4513" s="93"/>
      <c r="J4513" s="94"/>
      <c r="K4513" s="138"/>
    </row>
    <row r="4514" spans="1:11" x14ac:dyDescent="0.2">
      <c r="A4514" s="13" t="s">
        <v>4379</v>
      </c>
      <c r="B4514" s="74">
        <v>949</v>
      </c>
      <c r="C4514" s="86"/>
      <c r="D4514" s="37"/>
      <c r="E4514" s="87"/>
      <c r="F4514" s="93">
        <v>3</v>
      </c>
      <c r="G4514" s="8">
        <v>8</v>
      </c>
      <c r="H4514" s="94">
        <f t="shared" si="56"/>
        <v>2</v>
      </c>
      <c r="I4514" s="93"/>
      <c r="J4514" s="94"/>
      <c r="K4514" s="138"/>
    </row>
    <row r="4515" spans="1:11" x14ac:dyDescent="0.2">
      <c r="A4515" s="13" t="s">
        <v>4380</v>
      </c>
      <c r="B4515" s="74">
        <v>317</v>
      </c>
      <c r="C4515" s="86"/>
      <c r="D4515" s="37"/>
      <c r="E4515" s="87"/>
      <c r="F4515" s="93">
        <v>3</v>
      </c>
      <c r="G4515" s="8">
        <v>8</v>
      </c>
      <c r="H4515" s="94">
        <f t="shared" si="56"/>
        <v>2</v>
      </c>
      <c r="I4515" s="93"/>
      <c r="J4515" s="94"/>
      <c r="K4515" s="138"/>
    </row>
    <row r="4516" spans="1:11" x14ac:dyDescent="0.2">
      <c r="A4516" s="13" t="s">
        <v>4381</v>
      </c>
      <c r="B4516" s="74">
        <v>440</v>
      </c>
      <c r="C4516" s="86"/>
      <c r="D4516" s="37"/>
      <c r="E4516" s="87"/>
      <c r="F4516" s="93">
        <v>3</v>
      </c>
      <c r="G4516" s="8">
        <v>8</v>
      </c>
      <c r="H4516" s="94">
        <f t="shared" si="56"/>
        <v>2</v>
      </c>
      <c r="I4516" s="93"/>
      <c r="J4516" s="94"/>
      <c r="K4516" s="138"/>
    </row>
    <row r="4517" spans="1:11" x14ac:dyDescent="0.2">
      <c r="A4517" s="13" t="s">
        <v>4382</v>
      </c>
      <c r="B4517" s="74">
        <v>140</v>
      </c>
      <c r="C4517" s="86"/>
      <c r="D4517" s="37"/>
      <c r="E4517" s="87"/>
      <c r="F4517" s="93">
        <v>1</v>
      </c>
      <c r="G4517" s="8">
        <v>3</v>
      </c>
      <c r="H4517" s="94">
        <f t="shared" si="56"/>
        <v>1</v>
      </c>
      <c r="I4517" s="93"/>
      <c r="J4517" s="94"/>
      <c r="K4517" s="138"/>
    </row>
    <row r="4518" spans="1:11" x14ac:dyDescent="0.2">
      <c r="A4518" s="20" t="s">
        <v>1025</v>
      </c>
      <c r="B4518" s="73">
        <v>2261</v>
      </c>
      <c r="C4518" s="85">
        <v>5</v>
      </c>
      <c r="D4518" s="32">
        <v>13</v>
      </c>
      <c r="E4518" s="84"/>
      <c r="F4518" s="91"/>
      <c r="H4518" s="94"/>
      <c r="I4518" s="91"/>
      <c r="J4518" s="84"/>
      <c r="K4518" s="111"/>
    </row>
    <row r="4519" spans="1:11" x14ac:dyDescent="0.2">
      <c r="A4519" s="13" t="s">
        <v>4209</v>
      </c>
      <c r="B4519" s="74">
        <v>1062</v>
      </c>
      <c r="C4519" s="86"/>
      <c r="D4519" s="37"/>
      <c r="E4519" s="87"/>
      <c r="F4519" s="93">
        <v>3</v>
      </c>
      <c r="G4519" s="8">
        <v>8</v>
      </c>
      <c r="H4519" s="94">
        <f t="shared" si="56"/>
        <v>2</v>
      </c>
      <c r="I4519" s="93"/>
      <c r="J4519" s="94"/>
      <c r="K4519" s="138"/>
    </row>
    <row r="4520" spans="1:11" x14ac:dyDescent="0.2">
      <c r="A4520" s="13" t="s">
        <v>4383</v>
      </c>
      <c r="B4520" s="74">
        <v>57</v>
      </c>
      <c r="C4520" s="86"/>
      <c r="D4520" s="37"/>
      <c r="E4520" s="87"/>
      <c r="F4520" s="93">
        <v>1</v>
      </c>
      <c r="G4520" s="8">
        <v>3</v>
      </c>
      <c r="H4520" s="94">
        <f t="shared" si="56"/>
        <v>1</v>
      </c>
      <c r="I4520" s="93"/>
      <c r="J4520" s="94"/>
      <c r="K4520" s="138"/>
    </row>
    <row r="4521" spans="1:11" x14ac:dyDescent="0.2">
      <c r="A4521" s="13" t="s">
        <v>4384</v>
      </c>
      <c r="B4521" s="74">
        <v>356</v>
      </c>
      <c r="C4521" s="86"/>
      <c r="D4521" s="37"/>
      <c r="E4521" s="87"/>
      <c r="F4521" s="93">
        <v>3</v>
      </c>
      <c r="G4521" s="8">
        <v>8</v>
      </c>
      <c r="H4521" s="94">
        <f t="shared" si="56"/>
        <v>2</v>
      </c>
      <c r="I4521" s="93"/>
      <c r="J4521" s="94"/>
      <c r="K4521" s="138"/>
    </row>
    <row r="4522" spans="1:11" x14ac:dyDescent="0.2">
      <c r="A4522" s="13" t="s">
        <v>4385</v>
      </c>
      <c r="B4522" s="74">
        <v>94</v>
      </c>
      <c r="C4522" s="86"/>
      <c r="D4522" s="37"/>
      <c r="E4522" s="87"/>
      <c r="F4522" s="93">
        <v>1</v>
      </c>
      <c r="G4522" s="8">
        <v>3</v>
      </c>
      <c r="H4522" s="94">
        <f t="shared" si="56"/>
        <v>1</v>
      </c>
      <c r="I4522" s="93"/>
      <c r="J4522" s="94"/>
      <c r="K4522" s="138"/>
    </row>
    <row r="4523" spans="1:11" x14ac:dyDescent="0.2">
      <c r="A4523" s="13" t="s">
        <v>4386</v>
      </c>
      <c r="B4523" s="74">
        <v>334</v>
      </c>
      <c r="C4523" s="86"/>
      <c r="D4523" s="37"/>
      <c r="E4523" s="87"/>
      <c r="F4523" s="93">
        <v>3</v>
      </c>
      <c r="G4523" s="8">
        <v>8</v>
      </c>
      <c r="H4523" s="94">
        <f t="shared" si="56"/>
        <v>2</v>
      </c>
      <c r="I4523" s="93"/>
      <c r="J4523" s="94"/>
      <c r="K4523" s="138"/>
    </row>
    <row r="4524" spans="1:11" x14ac:dyDescent="0.2">
      <c r="A4524" s="13" t="s">
        <v>4387</v>
      </c>
      <c r="B4524" s="74">
        <v>167</v>
      </c>
      <c r="C4524" s="86"/>
      <c r="D4524" s="37"/>
      <c r="E4524" s="87"/>
      <c r="F4524" s="93">
        <v>1</v>
      </c>
      <c r="G4524" s="8">
        <v>3</v>
      </c>
      <c r="H4524" s="94">
        <f t="shared" si="56"/>
        <v>1</v>
      </c>
      <c r="I4524" s="93"/>
      <c r="J4524" s="94"/>
      <c r="K4524" s="138"/>
    </row>
    <row r="4525" spans="1:11" x14ac:dyDescent="0.2">
      <c r="A4525" s="13" t="s">
        <v>4388</v>
      </c>
      <c r="B4525" s="74">
        <v>191</v>
      </c>
      <c r="C4525" s="86"/>
      <c r="D4525" s="37"/>
      <c r="E4525" s="87"/>
      <c r="F4525" s="93">
        <v>1</v>
      </c>
      <c r="G4525" s="8">
        <v>3</v>
      </c>
      <c r="H4525" s="94">
        <f t="shared" si="56"/>
        <v>1</v>
      </c>
      <c r="I4525" s="93"/>
      <c r="J4525" s="94"/>
      <c r="K4525" s="138"/>
    </row>
    <row r="4526" spans="1:11" x14ac:dyDescent="0.2">
      <c r="A4526" s="22" t="s">
        <v>577</v>
      </c>
      <c r="B4526" s="73">
        <v>3052</v>
      </c>
      <c r="C4526" s="85">
        <v>15</v>
      </c>
      <c r="D4526" s="32">
        <v>38</v>
      </c>
      <c r="E4526" s="84">
        <v>3</v>
      </c>
      <c r="F4526" s="91"/>
      <c r="H4526" s="94"/>
      <c r="I4526" s="99">
        <f>(C4526+F4526+1)*0.4</f>
        <v>6.4</v>
      </c>
      <c r="J4526" s="100">
        <f>(D4526+G4526+1)*0.4</f>
        <v>15.600000000000001</v>
      </c>
      <c r="K4526" s="115"/>
    </row>
    <row r="4527" spans="1:11" x14ac:dyDescent="0.2">
      <c r="A4527" s="20" t="s">
        <v>6155</v>
      </c>
      <c r="B4527" s="73">
        <v>3052</v>
      </c>
      <c r="C4527" s="85">
        <v>15</v>
      </c>
      <c r="D4527" s="37"/>
      <c r="E4527" s="87"/>
      <c r="F4527" s="91"/>
      <c r="H4527" s="94"/>
      <c r="I4527" s="91"/>
      <c r="J4527" s="84"/>
      <c r="K4527" s="111"/>
    </row>
    <row r="4528" spans="1:11" x14ac:dyDescent="0.2">
      <c r="A4528" s="22" t="s">
        <v>578</v>
      </c>
      <c r="B4528" s="73">
        <v>109256</v>
      </c>
      <c r="C4528" s="85">
        <v>39</v>
      </c>
      <c r="D4528" s="36">
        <f>SUM(D4529:D4546)</f>
        <v>99</v>
      </c>
      <c r="E4528" s="88">
        <v>4</v>
      </c>
      <c r="F4528" s="91">
        <f>SUM(F4530:F4547)</f>
        <v>72</v>
      </c>
      <c r="G4528" s="24">
        <f>SUM(G4530:G4547)</f>
        <v>187</v>
      </c>
      <c r="H4528" s="94">
        <f t="shared" si="56"/>
        <v>2</v>
      </c>
      <c r="I4528" s="99">
        <f>(C4528+F4528+1)*0.4</f>
        <v>44.800000000000004</v>
      </c>
      <c r="J4528" s="100">
        <f>(D4528+G4528+1)*0.4</f>
        <v>114.80000000000001</v>
      </c>
      <c r="K4528" s="115">
        <f>14*0.6</f>
        <v>8.4</v>
      </c>
    </row>
    <row r="4529" spans="1:11" x14ac:dyDescent="0.2">
      <c r="A4529" s="20" t="s">
        <v>579</v>
      </c>
      <c r="B4529" s="73">
        <v>7286</v>
      </c>
      <c r="C4529" s="85">
        <v>3</v>
      </c>
      <c r="D4529" s="32">
        <v>8</v>
      </c>
      <c r="E4529" s="84"/>
      <c r="F4529" s="91"/>
      <c r="H4529" s="94"/>
      <c r="I4529" s="91"/>
      <c r="J4529" s="84"/>
      <c r="K4529" s="111"/>
    </row>
    <row r="4530" spans="1:11" x14ac:dyDescent="0.2">
      <c r="A4530" s="13" t="s">
        <v>1909</v>
      </c>
      <c r="B4530" s="74">
        <v>6224</v>
      </c>
      <c r="C4530" s="86"/>
      <c r="D4530" s="37"/>
      <c r="E4530" s="87"/>
      <c r="F4530" s="93">
        <v>5</v>
      </c>
      <c r="G4530" s="8">
        <v>13</v>
      </c>
      <c r="H4530" s="94">
        <f t="shared" si="56"/>
        <v>2</v>
      </c>
      <c r="I4530" s="93"/>
      <c r="J4530" s="94"/>
      <c r="K4530" s="138"/>
    </row>
    <row r="4531" spans="1:11" x14ac:dyDescent="0.2">
      <c r="A4531" s="161" t="s">
        <v>4389</v>
      </c>
      <c r="B4531" s="74">
        <v>1062</v>
      </c>
      <c r="C4531" s="86"/>
      <c r="D4531" s="37"/>
      <c r="E4531" s="87"/>
      <c r="F4531" s="93">
        <v>3</v>
      </c>
      <c r="G4531" s="8">
        <v>8</v>
      </c>
      <c r="H4531" s="94">
        <f t="shared" si="56"/>
        <v>2</v>
      </c>
      <c r="I4531" s="93"/>
      <c r="J4531" s="94"/>
      <c r="K4531" s="138"/>
    </row>
    <row r="4532" spans="1:11" x14ac:dyDescent="0.2">
      <c r="A4532" s="20" t="s">
        <v>580</v>
      </c>
      <c r="B4532" s="73">
        <v>10006</v>
      </c>
      <c r="C4532" s="85">
        <v>3</v>
      </c>
      <c r="D4532" s="32">
        <v>8</v>
      </c>
      <c r="E4532" s="84"/>
      <c r="F4532" s="91"/>
      <c r="H4532" s="94"/>
      <c r="I4532" s="91"/>
      <c r="J4532" s="84"/>
      <c r="K4532" s="111"/>
    </row>
    <row r="4533" spans="1:11" x14ac:dyDescent="0.2">
      <c r="A4533" s="13" t="s">
        <v>4390</v>
      </c>
      <c r="B4533" s="74">
        <v>5029</v>
      </c>
      <c r="C4533" s="86"/>
      <c r="D4533" s="37"/>
      <c r="E4533" s="87"/>
      <c r="F4533" s="93">
        <v>5</v>
      </c>
      <c r="G4533" s="8">
        <v>13</v>
      </c>
      <c r="H4533" s="94">
        <f t="shared" si="56"/>
        <v>2</v>
      </c>
      <c r="I4533" s="93"/>
      <c r="J4533" s="94"/>
      <c r="K4533" s="138"/>
    </row>
    <row r="4534" spans="1:11" x14ac:dyDescent="0.2">
      <c r="A4534" s="13" t="s">
        <v>4391</v>
      </c>
      <c r="B4534" s="74">
        <v>3042</v>
      </c>
      <c r="C4534" s="86"/>
      <c r="D4534" s="37"/>
      <c r="E4534" s="87"/>
      <c r="F4534" s="93">
        <v>5</v>
      </c>
      <c r="G4534" s="8">
        <v>13</v>
      </c>
      <c r="H4534" s="94">
        <f t="shared" si="56"/>
        <v>2</v>
      </c>
      <c r="I4534" s="93"/>
      <c r="J4534" s="94"/>
      <c r="K4534" s="138"/>
    </row>
    <row r="4535" spans="1:11" ht="31.5" x14ac:dyDescent="0.2">
      <c r="A4535" s="13" t="s">
        <v>4392</v>
      </c>
      <c r="B4535" s="74">
        <v>764</v>
      </c>
      <c r="C4535" s="86"/>
      <c r="D4535" s="37"/>
      <c r="E4535" s="87"/>
      <c r="F4535" s="93">
        <v>3</v>
      </c>
      <c r="G4535" s="8">
        <v>8</v>
      </c>
      <c r="H4535" s="94">
        <f t="shared" si="56"/>
        <v>2</v>
      </c>
      <c r="I4535" s="93"/>
      <c r="J4535" s="94"/>
      <c r="K4535" s="138"/>
    </row>
    <row r="4536" spans="1:11" x14ac:dyDescent="0.2">
      <c r="A4536" s="13" t="s">
        <v>4393</v>
      </c>
      <c r="B4536" s="74">
        <v>1171</v>
      </c>
      <c r="C4536" s="86"/>
      <c r="D4536" s="37"/>
      <c r="E4536" s="87"/>
      <c r="F4536" s="93">
        <v>3</v>
      </c>
      <c r="G4536" s="8">
        <v>8</v>
      </c>
      <c r="H4536" s="94">
        <f t="shared" si="56"/>
        <v>2</v>
      </c>
      <c r="I4536" s="93"/>
      <c r="J4536" s="94"/>
      <c r="K4536" s="138"/>
    </row>
    <row r="4537" spans="1:11" x14ac:dyDescent="0.2">
      <c r="A4537" s="20" t="s">
        <v>582</v>
      </c>
      <c r="B4537" s="73">
        <v>17172</v>
      </c>
      <c r="C4537" s="85">
        <v>6</v>
      </c>
      <c r="D4537" s="32">
        <v>15</v>
      </c>
      <c r="E4537" s="84"/>
      <c r="F4537" s="91"/>
      <c r="H4537" s="94"/>
      <c r="I4537" s="91"/>
      <c r="J4537" s="84"/>
      <c r="K4537" s="111"/>
    </row>
    <row r="4538" spans="1:11" x14ac:dyDescent="0.2">
      <c r="A4538" s="13" t="s">
        <v>1492</v>
      </c>
      <c r="B4538" s="74">
        <v>3141</v>
      </c>
      <c r="C4538" s="86"/>
      <c r="D4538" s="37"/>
      <c r="E4538" s="87"/>
      <c r="F4538" s="93">
        <v>5</v>
      </c>
      <c r="G4538" s="8">
        <v>13</v>
      </c>
      <c r="H4538" s="94">
        <f t="shared" si="56"/>
        <v>2</v>
      </c>
      <c r="I4538" s="93"/>
      <c r="J4538" s="94"/>
      <c r="K4538" s="138"/>
    </row>
    <row r="4539" spans="1:11" x14ac:dyDescent="0.2">
      <c r="A4539" s="13" t="s">
        <v>1391</v>
      </c>
      <c r="B4539" s="74">
        <v>7695</v>
      </c>
      <c r="C4539" s="86"/>
      <c r="D4539" s="37"/>
      <c r="E4539" s="87"/>
      <c r="F4539" s="93">
        <v>5</v>
      </c>
      <c r="G4539" s="8">
        <v>13</v>
      </c>
      <c r="H4539" s="94">
        <f t="shared" si="56"/>
        <v>2</v>
      </c>
      <c r="I4539" s="93"/>
      <c r="J4539" s="94"/>
      <c r="K4539" s="138"/>
    </row>
    <row r="4540" spans="1:11" x14ac:dyDescent="0.2">
      <c r="A4540" s="13" t="s">
        <v>4394</v>
      </c>
      <c r="B4540" s="74">
        <v>1237</v>
      </c>
      <c r="C4540" s="86"/>
      <c r="D4540" s="37"/>
      <c r="E4540" s="87"/>
      <c r="F4540" s="93">
        <v>3</v>
      </c>
      <c r="G4540" s="8">
        <v>8</v>
      </c>
      <c r="H4540" s="94">
        <f t="shared" si="56"/>
        <v>2</v>
      </c>
      <c r="I4540" s="93"/>
      <c r="J4540" s="94"/>
      <c r="K4540" s="138"/>
    </row>
    <row r="4541" spans="1:11" x14ac:dyDescent="0.2">
      <c r="A4541" s="13" t="s">
        <v>3321</v>
      </c>
      <c r="B4541" s="74">
        <v>1814</v>
      </c>
      <c r="C4541" s="86"/>
      <c r="D4541" s="37"/>
      <c r="E4541" s="87"/>
      <c r="F4541" s="93">
        <v>3</v>
      </c>
      <c r="G4541" s="8">
        <v>8</v>
      </c>
      <c r="H4541" s="94">
        <f t="shared" si="56"/>
        <v>2</v>
      </c>
      <c r="I4541" s="93"/>
      <c r="J4541" s="94"/>
      <c r="K4541" s="138"/>
    </row>
    <row r="4542" spans="1:11" x14ac:dyDescent="0.2">
      <c r="A4542" s="13" t="s">
        <v>4395</v>
      </c>
      <c r="B4542" s="74">
        <v>1880</v>
      </c>
      <c r="C4542" s="86"/>
      <c r="D4542" s="37"/>
      <c r="E4542" s="87"/>
      <c r="F4542" s="93">
        <v>3</v>
      </c>
      <c r="G4542" s="8">
        <v>8</v>
      </c>
      <c r="H4542" s="94">
        <f t="shared" si="56"/>
        <v>2</v>
      </c>
      <c r="I4542" s="93"/>
      <c r="J4542" s="94"/>
      <c r="K4542" s="138"/>
    </row>
    <row r="4543" spans="1:11" x14ac:dyDescent="0.2">
      <c r="A4543" s="13" t="s">
        <v>4396</v>
      </c>
      <c r="B4543" s="74">
        <v>1405</v>
      </c>
      <c r="C4543" s="86"/>
      <c r="D4543" s="37"/>
      <c r="E4543" s="87"/>
      <c r="F4543" s="93">
        <v>3</v>
      </c>
      <c r="G4543" s="8">
        <v>8</v>
      </c>
      <c r="H4543" s="94">
        <f t="shared" si="56"/>
        <v>2</v>
      </c>
      <c r="I4543" s="93"/>
      <c r="J4543" s="94"/>
      <c r="K4543" s="138"/>
    </row>
    <row r="4544" spans="1:11" x14ac:dyDescent="0.2">
      <c r="A4544" s="20" t="s">
        <v>1022</v>
      </c>
      <c r="B4544" s="73">
        <v>10302</v>
      </c>
      <c r="C4544" s="85">
        <v>4</v>
      </c>
      <c r="D4544" s="32">
        <v>10</v>
      </c>
      <c r="E4544" s="84"/>
      <c r="F4544" s="91"/>
      <c r="H4544" s="94"/>
      <c r="I4544" s="91"/>
      <c r="J4544" s="84"/>
      <c r="K4544" s="111"/>
    </row>
    <row r="4545" spans="1:11" x14ac:dyDescent="0.2">
      <c r="A4545" s="13" t="s">
        <v>4397</v>
      </c>
      <c r="B4545" s="74">
        <v>10302</v>
      </c>
      <c r="C4545" s="86"/>
      <c r="D4545" s="37"/>
      <c r="E4545" s="87"/>
      <c r="F4545" s="93">
        <v>11</v>
      </c>
      <c r="G4545" s="8">
        <v>28</v>
      </c>
      <c r="H4545" s="94">
        <f t="shared" si="56"/>
        <v>2</v>
      </c>
      <c r="I4545" s="93"/>
      <c r="J4545" s="94"/>
      <c r="K4545" s="138"/>
    </row>
    <row r="4546" spans="1:11" x14ac:dyDescent="0.2">
      <c r="A4546" s="20" t="s">
        <v>583</v>
      </c>
      <c r="B4546" s="73">
        <v>64490</v>
      </c>
      <c r="C4546" s="85">
        <v>23</v>
      </c>
      <c r="D4546" s="32">
        <v>58</v>
      </c>
      <c r="E4546" s="84"/>
      <c r="F4546" s="91"/>
      <c r="H4546" s="94"/>
      <c r="I4546" s="91"/>
      <c r="J4546" s="84"/>
      <c r="K4546" s="111"/>
    </row>
    <row r="4547" spans="1:11" x14ac:dyDescent="0.2">
      <c r="A4547" s="13" t="s">
        <v>4398</v>
      </c>
      <c r="B4547" s="74">
        <v>64490</v>
      </c>
      <c r="C4547" s="86"/>
      <c r="D4547" s="37"/>
      <c r="E4547" s="87"/>
      <c r="F4547" s="93">
        <v>15</v>
      </c>
      <c r="G4547" s="8">
        <v>38</v>
      </c>
      <c r="H4547" s="94">
        <f t="shared" si="56"/>
        <v>2</v>
      </c>
      <c r="I4547" s="93"/>
      <c r="J4547" s="94"/>
      <c r="K4547" s="138"/>
    </row>
    <row r="4548" spans="1:11" x14ac:dyDescent="0.2">
      <c r="A4548" s="11" t="s">
        <v>962</v>
      </c>
      <c r="B4548" s="72">
        <v>17428</v>
      </c>
      <c r="C4548" s="81"/>
      <c r="D4548" s="37"/>
      <c r="E4548" s="87"/>
      <c r="F4548" s="92"/>
      <c r="H4548" s="94"/>
      <c r="I4548" s="92"/>
      <c r="J4548" s="82"/>
      <c r="K4548" s="137"/>
    </row>
    <row r="4549" spans="1:11" x14ac:dyDescent="0.2">
      <c r="A4549" s="22" t="s">
        <v>963</v>
      </c>
      <c r="B4549" s="73">
        <v>5983</v>
      </c>
      <c r="C4549" s="85">
        <v>19</v>
      </c>
      <c r="D4549" s="36">
        <f>SUM(D4550:D4579)</f>
        <v>49</v>
      </c>
      <c r="E4549" s="88">
        <v>3</v>
      </c>
      <c r="F4549" s="91">
        <f>SUM(F4551:F4586)</f>
        <v>54</v>
      </c>
      <c r="G4549" s="24">
        <f>SUM(G4551:G4586)</f>
        <v>151</v>
      </c>
      <c r="H4549" s="94"/>
      <c r="I4549" s="99">
        <f>(C4549+F4551+F4553+F4559+F4561+F4569+F4570+F4571+F4576+F4581+F4584+F4586+1)*0.4</f>
        <v>21.200000000000003</v>
      </c>
      <c r="J4549" s="99">
        <f>(D4549+G4551+G4553+G4559+G4561+G4569+G4570+G4571+G4576+G4581+G4584+G4586+1)*0.4</f>
        <v>55.2</v>
      </c>
      <c r="K4549" s="115">
        <f>32*0.6</f>
        <v>19.2</v>
      </c>
    </row>
    <row r="4550" spans="1:11" x14ac:dyDescent="0.2">
      <c r="A4550" s="20" t="s">
        <v>964</v>
      </c>
      <c r="B4550" s="73">
        <v>1044</v>
      </c>
      <c r="C4550" s="85">
        <v>3</v>
      </c>
      <c r="D4550" s="32">
        <v>8</v>
      </c>
      <c r="E4550" s="84"/>
      <c r="F4550" s="91"/>
      <c r="H4550" s="94"/>
      <c r="I4550" s="91"/>
      <c r="J4550" s="84"/>
      <c r="K4550" s="111"/>
    </row>
    <row r="4551" spans="1:11" x14ac:dyDescent="0.2">
      <c r="A4551" s="13" t="s">
        <v>4399</v>
      </c>
      <c r="B4551" s="74">
        <v>377</v>
      </c>
      <c r="C4551" s="86"/>
      <c r="D4551" s="37"/>
      <c r="E4551" s="87"/>
      <c r="F4551" s="93">
        <v>3</v>
      </c>
      <c r="G4551" s="8">
        <v>8</v>
      </c>
      <c r="H4551" s="94">
        <f t="shared" si="56"/>
        <v>2</v>
      </c>
      <c r="I4551" s="93"/>
      <c r="J4551" s="94"/>
      <c r="K4551" s="138"/>
    </row>
    <row r="4552" spans="1:11" x14ac:dyDescent="0.2">
      <c r="A4552" s="13" t="s">
        <v>4400</v>
      </c>
      <c r="B4552" s="74">
        <v>141</v>
      </c>
      <c r="C4552" s="86"/>
      <c r="D4552" s="37"/>
      <c r="E4552" s="87"/>
      <c r="F4552" s="93">
        <v>1</v>
      </c>
      <c r="G4552" s="8">
        <v>3</v>
      </c>
      <c r="H4552" s="94">
        <f t="shared" si="56"/>
        <v>1</v>
      </c>
      <c r="I4552" s="93"/>
      <c r="J4552" s="94"/>
      <c r="K4552" s="138"/>
    </row>
    <row r="4553" spans="1:11" x14ac:dyDescent="0.2">
      <c r="A4553" s="13" t="s">
        <v>4401</v>
      </c>
      <c r="B4553" s="74">
        <v>251</v>
      </c>
      <c r="C4553" s="86"/>
      <c r="D4553" s="37"/>
      <c r="E4553" s="87"/>
      <c r="F4553" s="93">
        <v>3</v>
      </c>
      <c r="G4553" s="8">
        <v>8</v>
      </c>
      <c r="H4553" s="94">
        <f t="shared" si="56"/>
        <v>2</v>
      </c>
      <c r="I4553" s="93"/>
      <c r="J4553" s="94"/>
      <c r="K4553" s="138"/>
    </row>
    <row r="4554" spans="1:11" x14ac:dyDescent="0.2">
      <c r="A4554" s="13" t="s">
        <v>3339</v>
      </c>
      <c r="B4554" s="74">
        <v>69</v>
      </c>
      <c r="C4554" s="86"/>
      <c r="D4554" s="37"/>
      <c r="E4554" s="87"/>
      <c r="F4554" s="93">
        <v>1</v>
      </c>
      <c r="G4554" s="8">
        <v>3</v>
      </c>
      <c r="H4554" s="94">
        <f t="shared" si="56"/>
        <v>1</v>
      </c>
      <c r="I4554" s="93"/>
      <c r="J4554" s="94"/>
      <c r="K4554" s="138"/>
    </row>
    <row r="4555" spans="1:11" x14ac:dyDescent="0.2">
      <c r="A4555" s="13" t="s">
        <v>1644</v>
      </c>
      <c r="B4555" s="74">
        <v>88</v>
      </c>
      <c r="C4555" s="86"/>
      <c r="D4555" s="37"/>
      <c r="E4555" s="87"/>
      <c r="F4555" s="93">
        <v>1</v>
      </c>
      <c r="G4555" s="8">
        <v>3</v>
      </c>
      <c r="H4555" s="94">
        <f t="shared" si="56"/>
        <v>1</v>
      </c>
      <c r="I4555" s="93"/>
      <c r="J4555" s="94"/>
      <c r="K4555" s="138"/>
    </row>
    <row r="4556" spans="1:11" x14ac:dyDescent="0.2">
      <c r="A4556" s="13" t="s">
        <v>4402</v>
      </c>
      <c r="B4556" s="74">
        <v>46</v>
      </c>
      <c r="C4556" s="86"/>
      <c r="D4556" s="37"/>
      <c r="E4556" s="87"/>
      <c r="F4556" s="93">
        <v>1</v>
      </c>
      <c r="G4556" s="8">
        <v>3</v>
      </c>
      <c r="H4556" s="94">
        <f t="shared" si="56"/>
        <v>1</v>
      </c>
      <c r="I4556" s="93"/>
      <c r="J4556" s="94"/>
      <c r="K4556" s="138"/>
    </row>
    <row r="4557" spans="1:11" x14ac:dyDescent="0.2">
      <c r="A4557" s="13" t="s">
        <v>4403</v>
      </c>
      <c r="B4557" s="74">
        <v>72</v>
      </c>
      <c r="C4557" s="86"/>
      <c r="D4557" s="37"/>
      <c r="E4557" s="87"/>
      <c r="F4557" s="93">
        <v>1</v>
      </c>
      <c r="G4557" s="8">
        <v>3</v>
      </c>
      <c r="H4557" s="94">
        <f t="shared" si="56"/>
        <v>1</v>
      </c>
      <c r="I4557" s="93"/>
      <c r="J4557" s="94"/>
      <c r="K4557" s="138"/>
    </row>
    <row r="4558" spans="1:11" x14ac:dyDescent="0.2">
      <c r="A4558" s="20" t="s">
        <v>910</v>
      </c>
      <c r="B4558" s="73">
        <v>1440</v>
      </c>
      <c r="C4558" s="85">
        <v>5</v>
      </c>
      <c r="D4558" s="32">
        <v>13</v>
      </c>
      <c r="E4558" s="84"/>
      <c r="F4558" s="91"/>
      <c r="H4558" s="94"/>
      <c r="I4558" s="91"/>
      <c r="J4558" s="84"/>
      <c r="K4558" s="111"/>
    </row>
    <row r="4559" spans="1:11" x14ac:dyDescent="0.2">
      <c r="A4559" s="13" t="s">
        <v>4404</v>
      </c>
      <c r="B4559" s="74">
        <v>316</v>
      </c>
      <c r="C4559" s="86"/>
      <c r="D4559" s="37"/>
      <c r="E4559" s="87"/>
      <c r="F4559" s="93">
        <v>3</v>
      </c>
      <c r="G4559" s="8">
        <v>8</v>
      </c>
      <c r="H4559" s="94">
        <f t="shared" si="56"/>
        <v>2</v>
      </c>
      <c r="I4559" s="93"/>
      <c r="J4559" s="94"/>
      <c r="K4559" s="138"/>
    </row>
    <row r="4560" spans="1:11" x14ac:dyDescent="0.2">
      <c r="A4560" s="13" t="s">
        <v>4405</v>
      </c>
      <c r="B4560" s="74">
        <v>181</v>
      </c>
      <c r="C4560" s="86"/>
      <c r="D4560" s="37"/>
      <c r="E4560" s="87"/>
      <c r="F4560" s="93">
        <v>1</v>
      </c>
      <c r="G4560" s="8">
        <v>3</v>
      </c>
      <c r="H4560" s="94">
        <f t="shared" si="56"/>
        <v>1</v>
      </c>
      <c r="I4560" s="93"/>
      <c r="J4560" s="94"/>
      <c r="K4560" s="138"/>
    </row>
    <row r="4561" spans="1:11" x14ac:dyDescent="0.2">
      <c r="A4561" s="13" t="s">
        <v>3142</v>
      </c>
      <c r="B4561" s="74">
        <v>363</v>
      </c>
      <c r="C4561" s="86"/>
      <c r="D4561" s="37"/>
      <c r="E4561" s="87"/>
      <c r="F4561" s="93">
        <v>3</v>
      </c>
      <c r="G4561" s="8">
        <v>8</v>
      </c>
      <c r="H4561" s="94">
        <f t="shared" si="56"/>
        <v>2</v>
      </c>
      <c r="I4561" s="93"/>
      <c r="J4561" s="94"/>
      <c r="K4561" s="138"/>
    </row>
    <row r="4562" spans="1:11" x14ac:dyDescent="0.2">
      <c r="A4562" s="13" t="s">
        <v>4406</v>
      </c>
      <c r="B4562" s="74">
        <v>184</v>
      </c>
      <c r="C4562" s="86"/>
      <c r="D4562" s="37"/>
      <c r="E4562" s="87"/>
      <c r="F4562" s="93">
        <v>1</v>
      </c>
      <c r="G4562" s="8">
        <v>3</v>
      </c>
      <c r="H4562" s="94">
        <f t="shared" si="56"/>
        <v>1</v>
      </c>
      <c r="I4562" s="93"/>
      <c r="J4562" s="94"/>
      <c r="K4562" s="138"/>
    </row>
    <row r="4563" spans="1:11" x14ac:dyDescent="0.2">
      <c r="A4563" s="13" t="s">
        <v>4407</v>
      </c>
      <c r="B4563" s="74">
        <v>175</v>
      </c>
      <c r="C4563" s="86"/>
      <c r="D4563" s="37"/>
      <c r="E4563" s="87"/>
      <c r="F4563" s="93">
        <v>1</v>
      </c>
      <c r="G4563" s="8">
        <v>3</v>
      </c>
      <c r="H4563" s="94">
        <f t="shared" si="56"/>
        <v>1</v>
      </c>
      <c r="I4563" s="93"/>
      <c r="J4563" s="94"/>
      <c r="K4563" s="138"/>
    </row>
    <row r="4564" spans="1:11" x14ac:dyDescent="0.2">
      <c r="A4564" s="13" t="s">
        <v>4408</v>
      </c>
      <c r="B4564" s="74">
        <v>57</v>
      </c>
      <c r="C4564" s="86"/>
      <c r="D4564" s="37"/>
      <c r="E4564" s="87"/>
      <c r="F4564" s="93">
        <v>1</v>
      </c>
      <c r="G4564" s="8">
        <v>3</v>
      </c>
      <c r="H4564" s="94">
        <f t="shared" si="56"/>
        <v>1</v>
      </c>
      <c r="I4564" s="93"/>
      <c r="J4564" s="94"/>
      <c r="K4564" s="138"/>
    </row>
    <row r="4565" spans="1:11" x14ac:dyDescent="0.2">
      <c r="A4565" s="13" t="s">
        <v>4409</v>
      </c>
      <c r="B4565" s="74">
        <v>164</v>
      </c>
      <c r="C4565" s="86"/>
      <c r="D4565" s="37"/>
      <c r="E4565" s="87"/>
      <c r="F4565" s="93">
        <v>1</v>
      </c>
      <c r="G4565" s="8">
        <v>3</v>
      </c>
      <c r="H4565" s="94">
        <f t="shared" si="56"/>
        <v>1</v>
      </c>
      <c r="I4565" s="93"/>
      <c r="J4565" s="94"/>
      <c r="K4565" s="138"/>
    </row>
    <row r="4566" spans="1:11" x14ac:dyDescent="0.2">
      <c r="A4566" s="20" t="s">
        <v>982</v>
      </c>
      <c r="B4566" s="73">
        <v>1386</v>
      </c>
      <c r="C4566" s="85">
        <v>4</v>
      </c>
      <c r="D4566" s="32">
        <v>10</v>
      </c>
      <c r="E4566" s="84"/>
      <c r="F4566" s="91"/>
      <c r="H4566" s="94"/>
      <c r="I4566" s="91"/>
      <c r="J4566" s="84"/>
      <c r="K4566" s="111"/>
    </row>
    <row r="4567" spans="1:11" x14ac:dyDescent="0.2">
      <c r="A4567" s="13" t="s">
        <v>4410</v>
      </c>
      <c r="B4567" s="74">
        <v>150</v>
      </c>
      <c r="C4567" s="86"/>
      <c r="D4567" s="37"/>
      <c r="E4567" s="87"/>
      <c r="F4567" s="93">
        <v>1</v>
      </c>
      <c r="G4567" s="8">
        <v>3</v>
      </c>
      <c r="H4567" s="94">
        <f t="shared" si="56"/>
        <v>1</v>
      </c>
      <c r="I4567" s="93"/>
      <c r="J4567" s="94"/>
      <c r="K4567" s="138"/>
    </row>
    <row r="4568" spans="1:11" x14ac:dyDescent="0.2">
      <c r="A4568" s="13" t="s">
        <v>2906</v>
      </c>
      <c r="B4568" s="74">
        <v>176</v>
      </c>
      <c r="C4568" s="86"/>
      <c r="D4568" s="37"/>
      <c r="E4568" s="87"/>
      <c r="F4568" s="93">
        <v>1</v>
      </c>
      <c r="G4568" s="8">
        <v>3</v>
      </c>
      <c r="H4568" s="94">
        <f t="shared" ref="H4568:H4631" si="57">IF(F4568=1,1,2)</f>
        <v>1</v>
      </c>
      <c r="I4568" s="93"/>
      <c r="J4568" s="94"/>
      <c r="K4568" s="138"/>
    </row>
    <row r="4569" spans="1:11" x14ac:dyDescent="0.2">
      <c r="A4569" s="13" t="s">
        <v>4411</v>
      </c>
      <c r="B4569" s="74">
        <v>240</v>
      </c>
      <c r="C4569" s="86"/>
      <c r="D4569" s="37"/>
      <c r="E4569" s="87"/>
      <c r="F4569" s="93">
        <v>3</v>
      </c>
      <c r="G4569" s="8">
        <v>8</v>
      </c>
      <c r="H4569" s="94">
        <f t="shared" si="57"/>
        <v>2</v>
      </c>
      <c r="I4569" s="93"/>
      <c r="J4569" s="94"/>
      <c r="K4569" s="138"/>
    </row>
    <row r="4570" spans="1:11" x14ac:dyDescent="0.2">
      <c r="A4570" s="13" t="s">
        <v>4412</v>
      </c>
      <c r="B4570" s="74">
        <v>271</v>
      </c>
      <c r="C4570" s="86"/>
      <c r="D4570" s="37"/>
      <c r="E4570" s="87"/>
      <c r="F4570" s="93">
        <v>3</v>
      </c>
      <c r="G4570" s="8">
        <v>8</v>
      </c>
      <c r="H4570" s="94">
        <f t="shared" si="57"/>
        <v>2</v>
      </c>
      <c r="I4570" s="93"/>
      <c r="J4570" s="94"/>
      <c r="K4570" s="138"/>
    </row>
    <row r="4571" spans="1:11" x14ac:dyDescent="0.2">
      <c r="A4571" s="13" t="s">
        <v>4413</v>
      </c>
      <c r="B4571" s="74">
        <v>549</v>
      </c>
      <c r="C4571" s="86"/>
      <c r="D4571" s="37"/>
      <c r="E4571" s="87"/>
      <c r="F4571" s="93">
        <v>3</v>
      </c>
      <c r="G4571" s="8">
        <v>8</v>
      </c>
      <c r="H4571" s="94">
        <f t="shared" si="57"/>
        <v>2</v>
      </c>
      <c r="I4571" s="93"/>
      <c r="J4571" s="94"/>
      <c r="K4571" s="138"/>
    </row>
    <row r="4572" spans="1:11" x14ac:dyDescent="0.2">
      <c r="A4572" s="20" t="s">
        <v>554</v>
      </c>
      <c r="B4572" s="73">
        <v>846</v>
      </c>
      <c r="C4572" s="85">
        <v>3</v>
      </c>
      <c r="D4572" s="32">
        <v>8</v>
      </c>
      <c r="E4572" s="84"/>
      <c r="F4572" s="91"/>
      <c r="H4572" s="94"/>
      <c r="I4572" s="91"/>
      <c r="J4572" s="84"/>
      <c r="K4572" s="111"/>
    </row>
    <row r="4573" spans="1:11" x14ac:dyDescent="0.2">
      <c r="A4573" s="13" t="s">
        <v>1353</v>
      </c>
      <c r="B4573" s="74">
        <v>37</v>
      </c>
      <c r="C4573" s="86"/>
      <c r="D4573" s="37"/>
      <c r="E4573" s="87"/>
      <c r="F4573" s="93">
        <v>1</v>
      </c>
      <c r="G4573" s="8">
        <v>3</v>
      </c>
      <c r="H4573" s="94">
        <f t="shared" si="57"/>
        <v>1</v>
      </c>
      <c r="I4573" s="93"/>
      <c r="J4573" s="94"/>
      <c r="K4573" s="138"/>
    </row>
    <row r="4574" spans="1:11" x14ac:dyDescent="0.2">
      <c r="A4574" s="13" t="s">
        <v>4414</v>
      </c>
      <c r="B4574" s="74">
        <v>127</v>
      </c>
      <c r="C4574" s="86"/>
      <c r="D4574" s="37"/>
      <c r="E4574" s="87"/>
      <c r="F4574" s="93">
        <v>1</v>
      </c>
      <c r="G4574" s="8">
        <v>3</v>
      </c>
      <c r="H4574" s="94">
        <f t="shared" si="57"/>
        <v>1</v>
      </c>
      <c r="I4574" s="93"/>
      <c r="J4574" s="94"/>
      <c r="K4574" s="138"/>
    </row>
    <row r="4575" spans="1:11" x14ac:dyDescent="0.2">
      <c r="A4575" s="13" t="s">
        <v>1412</v>
      </c>
      <c r="B4575" s="74">
        <v>130</v>
      </c>
      <c r="C4575" s="86"/>
      <c r="D4575" s="37"/>
      <c r="E4575" s="87"/>
      <c r="F4575" s="93">
        <v>1</v>
      </c>
      <c r="G4575" s="8">
        <v>3</v>
      </c>
      <c r="H4575" s="94">
        <f t="shared" si="57"/>
        <v>1</v>
      </c>
      <c r="I4575" s="93"/>
      <c r="J4575" s="94"/>
      <c r="K4575" s="138"/>
    </row>
    <row r="4576" spans="1:11" x14ac:dyDescent="0.2">
      <c r="A4576" s="13" t="s">
        <v>2998</v>
      </c>
      <c r="B4576" s="74">
        <v>438</v>
      </c>
      <c r="C4576" s="86"/>
      <c r="D4576" s="37"/>
      <c r="E4576" s="87"/>
      <c r="F4576" s="93">
        <v>3</v>
      </c>
      <c r="G4576" s="8">
        <v>8</v>
      </c>
      <c r="H4576" s="94">
        <f t="shared" si="57"/>
        <v>2</v>
      </c>
      <c r="I4576" s="93"/>
      <c r="J4576" s="94"/>
      <c r="K4576" s="138"/>
    </row>
    <row r="4577" spans="1:11" x14ac:dyDescent="0.2">
      <c r="A4577" s="13" t="s">
        <v>4415</v>
      </c>
      <c r="B4577" s="74">
        <v>64</v>
      </c>
      <c r="C4577" s="86"/>
      <c r="D4577" s="37"/>
      <c r="E4577" s="87"/>
      <c r="F4577" s="93">
        <v>1</v>
      </c>
      <c r="G4577" s="8">
        <v>3</v>
      </c>
      <c r="H4577" s="94">
        <f t="shared" si="57"/>
        <v>1</v>
      </c>
      <c r="I4577" s="93"/>
      <c r="J4577" s="94"/>
      <c r="K4577" s="138"/>
    </row>
    <row r="4578" spans="1:11" x14ac:dyDescent="0.2">
      <c r="A4578" s="13" t="s">
        <v>4416</v>
      </c>
      <c r="B4578" s="74">
        <v>50</v>
      </c>
      <c r="C4578" s="86"/>
      <c r="D4578" s="37"/>
      <c r="E4578" s="87"/>
      <c r="F4578" s="93">
        <v>1</v>
      </c>
      <c r="G4578" s="8">
        <v>3</v>
      </c>
      <c r="H4578" s="94">
        <f t="shared" si="57"/>
        <v>1</v>
      </c>
      <c r="I4578" s="93"/>
      <c r="J4578" s="94"/>
      <c r="K4578" s="138"/>
    </row>
    <row r="4579" spans="1:11" x14ac:dyDescent="0.2">
      <c r="A4579" s="20" t="s">
        <v>534</v>
      </c>
      <c r="B4579" s="73">
        <v>1267</v>
      </c>
      <c r="C4579" s="85">
        <v>4</v>
      </c>
      <c r="D4579" s="32">
        <v>10</v>
      </c>
      <c r="E4579" s="84"/>
      <c r="F4579" s="91"/>
      <c r="H4579" s="94"/>
      <c r="I4579" s="91"/>
      <c r="J4579" s="84"/>
      <c r="K4579" s="111"/>
    </row>
    <row r="4580" spans="1:11" x14ac:dyDescent="0.2">
      <c r="A4580" s="13" t="s">
        <v>4417</v>
      </c>
      <c r="B4580" s="74">
        <v>150</v>
      </c>
      <c r="C4580" s="86"/>
      <c r="D4580" s="37"/>
      <c r="E4580" s="87"/>
      <c r="F4580" s="93">
        <v>1</v>
      </c>
      <c r="G4580" s="8">
        <v>3</v>
      </c>
      <c r="H4580" s="94">
        <f t="shared" si="57"/>
        <v>1</v>
      </c>
      <c r="I4580" s="93"/>
      <c r="J4580" s="94"/>
      <c r="K4580" s="138"/>
    </row>
    <row r="4581" spans="1:11" x14ac:dyDescent="0.2">
      <c r="A4581" s="13" t="s">
        <v>4418</v>
      </c>
      <c r="B4581" s="74">
        <v>336</v>
      </c>
      <c r="C4581" s="86"/>
      <c r="D4581" s="37"/>
      <c r="E4581" s="87"/>
      <c r="F4581" s="93">
        <v>3</v>
      </c>
      <c r="G4581" s="8">
        <v>8</v>
      </c>
      <c r="H4581" s="94">
        <f t="shared" si="57"/>
        <v>2</v>
      </c>
      <c r="I4581" s="93"/>
      <c r="J4581" s="94"/>
      <c r="K4581" s="138"/>
    </row>
    <row r="4582" spans="1:11" x14ac:dyDescent="0.2">
      <c r="A4582" s="13" t="s">
        <v>1979</v>
      </c>
      <c r="B4582" s="74">
        <v>24</v>
      </c>
      <c r="C4582" s="86"/>
      <c r="D4582" s="37"/>
      <c r="E4582" s="87"/>
      <c r="F4582" s="93">
        <v>1</v>
      </c>
      <c r="G4582" s="8">
        <v>3</v>
      </c>
      <c r="H4582" s="94">
        <f t="shared" si="57"/>
        <v>1</v>
      </c>
      <c r="I4582" s="93"/>
      <c r="J4582" s="94"/>
      <c r="K4582" s="138"/>
    </row>
    <row r="4583" spans="1:11" x14ac:dyDescent="0.2">
      <c r="A4583" s="13" t="s">
        <v>4419</v>
      </c>
      <c r="B4583" s="74">
        <v>39</v>
      </c>
      <c r="C4583" s="86"/>
      <c r="D4583" s="37"/>
      <c r="E4583" s="87"/>
      <c r="F4583" s="93">
        <v>1</v>
      </c>
      <c r="G4583" s="8">
        <v>3</v>
      </c>
      <c r="H4583" s="94">
        <f t="shared" si="57"/>
        <v>1</v>
      </c>
      <c r="I4583" s="93"/>
      <c r="J4583" s="94"/>
      <c r="K4583" s="138"/>
    </row>
    <row r="4584" spans="1:11" x14ac:dyDescent="0.2">
      <c r="A4584" s="13" t="s">
        <v>4420</v>
      </c>
      <c r="B4584" s="74">
        <v>369</v>
      </c>
      <c r="C4584" s="86"/>
      <c r="D4584" s="37"/>
      <c r="E4584" s="87"/>
      <c r="F4584" s="93">
        <v>3</v>
      </c>
      <c r="G4584" s="8">
        <v>8</v>
      </c>
      <c r="H4584" s="94">
        <f t="shared" si="57"/>
        <v>2</v>
      </c>
      <c r="I4584" s="93"/>
      <c r="J4584" s="94"/>
      <c r="K4584" s="138"/>
    </row>
    <row r="4585" spans="1:11" x14ac:dyDescent="0.2">
      <c r="A4585" s="13" t="s">
        <v>1845</v>
      </c>
      <c r="B4585" s="74">
        <v>137</v>
      </c>
      <c r="C4585" s="86"/>
      <c r="D4585" s="37"/>
      <c r="E4585" s="87"/>
      <c r="F4585" s="93">
        <v>1</v>
      </c>
      <c r="G4585" s="8">
        <v>3</v>
      </c>
      <c r="H4585" s="94">
        <f t="shared" si="57"/>
        <v>1</v>
      </c>
      <c r="I4585" s="93"/>
      <c r="J4585" s="94"/>
      <c r="K4585" s="138"/>
    </row>
    <row r="4586" spans="1:11" x14ac:dyDescent="0.2">
      <c r="A4586" s="13" t="s">
        <v>2015</v>
      </c>
      <c r="B4586" s="74">
        <v>212</v>
      </c>
      <c r="C4586" s="86"/>
      <c r="D4586" s="37"/>
      <c r="E4586" s="87"/>
      <c r="F4586" s="93">
        <v>3</v>
      </c>
      <c r="G4586" s="8">
        <v>8</v>
      </c>
      <c r="H4586" s="94">
        <f t="shared" si="57"/>
        <v>2</v>
      </c>
      <c r="I4586" s="93"/>
      <c r="J4586" s="94"/>
      <c r="K4586" s="138"/>
    </row>
    <row r="4587" spans="1:11" x14ac:dyDescent="0.2">
      <c r="A4587" s="22" t="s">
        <v>542</v>
      </c>
      <c r="B4587" s="73">
        <v>11445</v>
      </c>
      <c r="C4587" s="85">
        <v>25</v>
      </c>
      <c r="D4587" s="36">
        <f>SUM(D4588:D4641)</f>
        <v>64</v>
      </c>
      <c r="E4587" s="88">
        <v>4</v>
      </c>
      <c r="F4587" s="91">
        <f>SUM(F4589:F4644)</f>
        <v>69</v>
      </c>
      <c r="G4587" s="24">
        <f>SUM(G4589:G4644)</f>
        <v>198</v>
      </c>
      <c r="H4587" s="94"/>
      <c r="I4587" s="99">
        <f>(C4587+F4590+F4597+F4600+F4623+F4624+F4637+F4643+F4644+1)*0.4</f>
        <v>20.8</v>
      </c>
      <c r="J4587" s="99">
        <f>(D4587+G4590+G4597+G4600+G4623+G4624+G4637+G4643+G4644+1)*0.4</f>
        <v>53.6</v>
      </c>
      <c r="K4587" s="115">
        <f>51*0.6</f>
        <v>30.599999999999998</v>
      </c>
    </row>
    <row r="4588" spans="1:11" x14ac:dyDescent="0.2">
      <c r="A4588" s="20" t="s">
        <v>932</v>
      </c>
      <c r="B4588" s="73">
        <v>698</v>
      </c>
      <c r="C4588" s="85">
        <v>2</v>
      </c>
      <c r="D4588" s="32">
        <v>5</v>
      </c>
      <c r="E4588" s="84"/>
      <c r="F4588" s="91"/>
      <c r="H4588" s="94"/>
      <c r="I4588" s="91"/>
      <c r="J4588" s="84"/>
      <c r="K4588" s="111"/>
    </row>
    <row r="4589" spans="1:11" x14ac:dyDescent="0.2">
      <c r="A4589" s="13" t="s">
        <v>4421</v>
      </c>
      <c r="B4589" s="74">
        <v>76</v>
      </c>
      <c r="C4589" s="86"/>
      <c r="D4589" s="37"/>
      <c r="E4589" s="87"/>
      <c r="F4589" s="93">
        <v>1</v>
      </c>
      <c r="G4589" s="8">
        <v>3</v>
      </c>
      <c r="H4589" s="94">
        <f t="shared" si="57"/>
        <v>1</v>
      </c>
      <c r="I4589" s="93"/>
      <c r="J4589" s="94"/>
      <c r="K4589" s="138"/>
    </row>
    <row r="4590" spans="1:11" x14ac:dyDescent="0.2">
      <c r="A4590" s="13" t="s">
        <v>4422</v>
      </c>
      <c r="B4590" s="74">
        <v>230</v>
      </c>
      <c r="C4590" s="86"/>
      <c r="D4590" s="37"/>
      <c r="E4590" s="87"/>
      <c r="F4590" s="93">
        <v>3</v>
      </c>
      <c r="G4590" s="8">
        <v>8</v>
      </c>
      <c r="H4590" s="94">
        <f t="shared" si="57"/>
        <v>2</v>
      </c>
      <c r="I4590" s="93"/>
      <c r="J4590" s="94"/>
      <c r="K4590" s="138"/>
    </row>
    <row r="4591" spans="1:11" x14ac:dyDescent="0.2">
      <c r="A4591" s="13" t="s">
        <v>4423</v>
      </c>
      <c r="B4591" s="74">
        <v>117</v>
      </c>
      <c r="C4591" s="86"/>
      <c r="D4591" s="37"/>
      <c r="E4591" s="87"/>
      <c r="F4591" s="93">
        <v>1</v>
      </c>
      <c r="G4591" s="8">
        <v>3</v>
      </c>
      <c r="H4591" s="94">
        <f t="shared" si="57"/>
        <v>1</v>
      </c>
      <c r="I4591" s="93"/>
      <c r="J4591" s="94"/>
      <c r="K4591" s="138"/>
    </row>
    <row r="4592" spans="1:11" x14ac:dyDescent="0.2">
      <c r="A4592" s="13" t="s">
        <v>2393</v>
      </c>
      <c r="B4592" s="74">
        <v>33</v>
      </c>
      <c r="C4592" s="86"/>
      <c r="D4592" s="37"/>
      <c r="E4592" s="87"/>
      <c r="F4592" s="93">
        <v>1</v>
      </c>
      <c r="G4592" s="8">
        <v>3</v>
      </c>
      <c r="H4592" s="94">
        <f t="shared" si="57"/>
        <v>1</v>
      </c>
      <c r="I4592" s="93"/>
      <c r="J4592" s="94"/>
      <c r="K4592" s="138"/>
    </row>
    <row r="4593" spans="1:11" x14ac:dyDescent="0.2">
      <c r="A4593" s="13" t="s">
        <v>4424</v>
      </c>
      <c r="B4593" s="74">
        <v>52</v>
      </c>
      <c r="C4593" s="86"/>
      <c r="D4593" s="37"/>
      <c r="E4593" s="87"/>
      <c r="F4593" s="93">
        <v>1</v>
      </c>
      <c r="G4593" s="8">
        <v>3</v>
      </c>
      <c r="H4593" s="94">
        <f t="shared" si="57"/>
        <v>1</v>
      </c>
      <c r="I4593" s="93"/>
      <c r="J4593" s="94"/>
      <c r="K4593" s="138"/>
    </row>
    <row r="4594" spans="1:11" x14ac:dyDescent="0.2">
      <c r="A4594" s="13" t="s">
        <v>4425</v>
      </c>
      <c r="B4594" s="74">
        <v>136</v>
      </c>
      <c r="C4594" s="86"/>
      <c r="D4594" s="37"/>
      <c r="E4594" s="87"/>
      <c r="F4594" s="93">
        <v>1</v>
      </c>
      <c r="G4594" s="8">
        <v>3</v>
      </c>
      <c r="H4594" s="94">
        <f t="shared" si="57"/>
        <v>1</v>
      </c>
      <c r="I4594" s="93"/>
      <c r="J4594" s="94"/>
      <c r="K4594" s="138"/>
    </row>
    <row r="4595" spans="1:11" x14ac:dyDescent="0.2">
      <c r="A4595" s="13" t="s">
        <v>4426</v>
      </c>
      <c r="B4595" s="74">
        <v>54</v>
      </c>
      <c r="C4595" s="86"/>
      <c r="D4595" s="37"/>
      <c r="E4595" s="87"/>
      <c r="F4595" s="93">
        <v>1</v>
      </c>
      <c r="G4595" s="8">
        <v>3</v>
      </c>
      <c r="H4595" s="94">
        <f t="shared" si="57"/>
        <v>1</v>
      </c>
      <c r="I4595" s="93"/>
      <c r="J4595" s="94"/>
      <c r="K4595" s="138"/>
    </row>
    <row r="4596" spans="1:11" x14ac:dyDescent="0.2">
      <c r="A4596" s="20" t="s">
        <v>473</v>
      </c>
      <c r="B4596" s="73">
        <v>7921</v>
      </c>
      <c r="C4596" s="85">
        <v>17</v>
      </c>
      <c r="D4596" s="32">
        <v>43</v>
      </c>
      <c r="E4596" s="84"/>
      <c r="F4596" s="91"/>
      <c r="H4596" s="94"/>
      <c r="I4596" s="91"/>
      <c r="J4596" s="84"/>
      <c r="K4596" s="111"/>
    </row>
    <row r="4597" spans="1:11" x14ac:dyDescent="0.2">
      <c r="A4597" s="13" t="s">
        <v>4427</v>
      </c>
      <c r="B4597" s="74">
        <v>6788</v>
      </c>
      <c r="C4597" s="86"/>
      <c r="D4597" s="37"/>
      <c r="E4597" s="87"/>
      <c r="F4597" s="93">
        <v>5</v>
      </c>
      <c r="G4597" s="8">
        <v>13</v>
      </c>
      <c r="H4597" s="94">
        <f t="shared" si="57"/>
        <v>2</v>
      </c>
      <c r="I4597" s="93"/>
      <c r="J4597" s="94"/>
      <c r="K4597" s="138"/>
    </row>
    <row r="4598" spans="1:11" x14ac:dyDescent="0.2">
      <c r="A4598" s="13" t="s">
        <v>4428</v>
      </c>
      <c r="B4598" s="74">
        <v>88</v>
      </c>
      <c r="C4598" s="86"/>
      <c r="D4598" s="37"/>
      <c r="E4598" s="87"/>
      <c r="F4598" s="93">
        <v>1</v>
      </c>
      <c r="G4598" s="8">
        <v>3</v>
      </c>
      <c r="H4598" s="94">
        <f t="shared" si="57"/>
        <v>1</v>
      </c>
      <c r="I4598" s="93"/>
      <c r="J4598" s="94"/>
      <c r="K4598" s="138"/>
    </row>
    <row r="4599" spans="1:11" x14ac:dyDescent="0.2">
      <c r="A4599" s="13" t="s">
        <v>1831</v>
      </c>
      <c r="B4599" s="74">
        <v>30</v>
      </c>
      <c r="C4599" s="86"/>
      <c r="D4599" s="37"/>
      <c r="E4599" s="87"/>
      <c r="F4599" s="93">
        <v>1</v>
      </c>
      <c r="G4599" s="8">
        <v>3</v>
      </c>
      <c r="H4599" s="94">
        <f t="shared" si="57"/>
        <v>1</v>
      </c>
      <c r="I4599" s="93"/>
      <c r="J4599" s="94"/>
      <c r="K4599" s="138"/>
    </row>
    <row r="4600" spans="1:11" x14ac:dyDescent="0.2">
      <c r="A4600" s="13" t="s">
        <v>1492</v>
      </c>
      <c r="B4600" s="74">
        <v>265</v>
      </c>
      <c r="C4600" s="86"/>
      <c r="D4600" s="37"/>
      <c r="E4600" s="87"/>
      <c r="F4600" s="93">
        <v>3</v>
      </c>
      <c r="G4600" s="8">
        <v>8</v>
      </c>
      <c r="H4600" s="94">
        <f t="shared" si="57"/>
        <v>2</v>
      </c>
      <c r="I4600" s="93"/>
      <c r="J4600" s="94"/>
      <c r="K4600" s="138"/>
    </row>
    <row r="4601" spans="1:11" x14ac:dyDescent="0.2">
      <c r="A4601" s="13" t="s">
        <v>4429</v>
      </c>
      <c r="B4601" s="74">
        <v>73</v>
      </c>
      <c r="C4601" s="86"/>
      <c r="D4601" s="37"/>
      <c r="E4601" s="87"/>
      <c r="F4601" s="93">
        <v>1</v>
      </c>
      <c r="G4601" s="8">
        <v>3</v>
      </c>
      <c r="H4601" s="94">
        <f t="shared" si="57"/>
        <v>1</v>
      </c>
      <c r="I4601" s="93"/>
      <c r="J4601" s="94"/>
      <c r="K4601" s="138"/>
    </row>
    <row r="4602" spans="1:11" x14ac:dyDescent="0.2">
      <c r="A4602" s="13" t="s">
        <v>4430</v>
      </c>
      <c r="B4602" s="74">
        <v>101</v>
      </c>
      <c r="C4602" s="86"/>
      <c r="D4602" s="37"/>
      <c r="E4602" s="87"/>
      <c r="F4602" s="93">
        <v>1</v>
      </c>
      <c r="G4602" s="8">
        <v>3</v>
      </c>
      <c r="H4602" s="94">
        <f t="shared" si="57"/>
        <v>1</v>
      </c>
      <c r="I4602" s="93"/>
      <c r="J4602" s="94"/>
      <c r="K4602" s="138"/>
    </row>
    <row r="4603" spans="1:11" x14ac:dyDescent="0.2">
      <c r="A4603" s="13" t="s">
        <v>4431</v>
      </c>
      <c r="B4603" s="74">
        <v>84</v>
      </c>
      <c r="C4603" s="86"/>
      <c r="D4603" s="37"/>
      <c r="E4603" s="87"/>
      <c r="F4603" s="93">
        <v>1</v>
      </c>
      <c r="G4603" s="8">
        <v>3</v>
      </c>
      <c r="H4603" s="94">
        <f t="shared" si="57"/>
        <v>1</v>
      </c>
      <c r="I4603" s="93"/>
      <c r="J4603" s="94"/>
      <c r="K4603" s="138"/>
    </row>
    <row r="4604" spans="1:11" x14ac:dyDescent="0.2">
      <c r="A4604" s="13" t="s">
        <v>4432</v>
      </c>
      <c r="B4604" s="74">
        <v>68</v>
      </c>
      <c r="C4604" s="86"/>
      <c r="D4604" s="37"/>
      <c r="E4604" s="87"/>
      <c r="F4604" s="93">
        <v>1</v>
      </c>
      <c r="G4604" s="8">
        <v>3</v>
      </c>
      <c r="H4604" s="94">
        <f t="shared" si="57"/>
        <v>1</v>
      </c>
      <c r="I4604" s="93"/>
      <c r="J4604" s="94"/>
      <c r="K4604" s="138"/>
    </row>
    <row r="4605" spans="1:11" x14ac:dyDescent="0.2">
      <c r="A4605" s="13" t="s">
        <v>4433</v>
      </c>
      <c r="B4605" s="74">
        <v>54</v>
      </c>
      <c r="C4605" s="86"/>
      <c r="D4605" s="37"/>
      <c r="E4605" s="87"/>
      <c r="F4605" s="93">
        <v>1</v>
      </c>
      <c r="G4605" s="8">
        <v>3</v>
      </c>
      <c r="H4605" s="94">
        <f t="shared" si="57"/>
        <v>1</v>
      </c>
      <c r="I4605" s="93"/>
      <c r="J4605" s="94"/>
      <c r="K4605" s="138"/>
    </row>
    <row r="4606" spans="1:11" x14ac:dyDescent="0.2">
      <c r="A4606" s="13" t="s">
        <v>4434</v>
      </c>
      <c r="B4606" s="74">
        <v>55</v>
      </c>
      <c r="C4606" s="86"/>
      <c r="D4606" s="37"/>
      <c r="E4606" s="87"/>
      <c r="F4606" s="93">
        <v>1</v>
      </c>
      <c r="G4606" s="8">
        <v>3</v>
      </c>
      <c r="H4606" s="94">
        <f t="shared" si="57"/>
        <v>1</v>
      </c>
      <c r="I4606" s="93"/>
      <c r="J4606" s="94"/>
      <c r="K4606" s="138"/>
    </row>
    <row r="4607" spans="1:11" x14ac:dyDescent="0.2">
      <c r="A4607" s="13" t="s">
        <v>4057</v>
      </c>
      <c r="B4607" s="74">
        <v>105</v>
      </c>
      <c r="C4607" s="86"/>
      <c r="D4607" s="37"/>
      <c r="E4607" s="87"/>
      <c r="F4607" s="93">
        <v>1</v>
      </c>
      <c r="G4607" s="8">
        <v>3</v>
      </c>
      <c r="H4607" s="94">
        <f t="shared" si="57"/>
        <v>1</v>
      </c>
      <c r="I4607" s="93"/>
      <c r="J4607" s="94"/>
      <c r="K4607" s="138"/>
    </row>
    <row r="4608" spans="1:11" x14ac:dyDescent="0.2">
      <c r="A4608" s="13" t="s">
        <v>4435</v>
      </c>
      <c r="B4608" s="74">
        <v>121</v>
      </c>
      <c r="C4608" s="86"/>
      <c r="D4608" s="37"/>
      <c r="E4608" s="87"/>
      <c r="F4608" s="93">
        <v>1</v>
      </c>
      <c r="G4608" s="8">
        <v>3</v>
      </c>
      <c r="H4608" s="94">
        <f t="shared" si="57"/>
        <v>1</v>
      </c>
      <c r="I4608" s="93"/>
      <c r="J4608" s="94"/>
      <c r="K4608" s="138"/>
    </row>
    <row r="4609" spans="1:11" x14ac:dyDescent="0.2">
      <c r="A4609" s="13" t="s">
        <v>3589</v>
      </c>
      <c r="B4609" s="74">
        <v>21</v>
      </c>
      <c r="C4609" s="86"/>
      <c r="D4609" s="37"/>
      <c r="E4609" s="87"/>
      <c r="F4609" s="93">
        <v>1</v>
      </c>
      <c r="G4609" s="8">
        <v>3</v>
      </c>
      <c r="H4609" s="94">
        <f t="shared" si="57"/>
        <v>1</v>
      </c>
      <c r="I4609" s="93"/>
      <c r="J4609" s="94"/>
      <c r="K4609" s="138"/>
    </row>
    <row r="4610" spans="1:11" x14ac:dyDescent="0.2">
      <c r="A4610" s="13" t="s">
        <v>4436</v>
      </c>
      <c r="B4610" s="74">
        <v>68</v>
      </c>
      <c r="C4610" s="86"/>
      <c r="D4610" s="37"/>
      <c r="E4610" s="87"/>
      <c r="F4610" s="93">
        <v>1</v>
      </c>
      <c r="G4610" s="8">
        <v>3</v>
      </c>
      <c r="H4610" s="94">
        <f t="shared" si="57"/>
        <v>1</v>
      </c>
      <c r="I4610" s="93"/>
      <c r="J4610" s="94"/>
      <c r="K4610" s="138"/>
    </row>
    <row r="4611" spans="1:11" x14ac:dyDescent="0.2">
      <c r="A4611" s="20" t="s">
        <v>1210</v>
      </c>
      <c r="B4611" s="73">
        <v>459</v>
      </c>
      <c r="C4611" s="85">
        <v>1</v>
      </c>
      <c r="D4611" s="32">
        <v>3</v>
      </c>
      <c r="E4611" s="84"/>
      <c r="F4611" s="91"/>
      <c r="H4611" s="94"/>
      <c r="I4611" s="91"/>
      <c r="J4611" s="84"/>
      <c r="K4611" s="111"/>
    </row>
    <row r="4612" spans="1:11" x14ac:dyDescent="0.2">
      <c r="A4612" s="57" t="s">
        <v>1630</v>
      </c>
      <c r="B4612" s="74">
        <v>42</v>
      </c>
      <c r="C4612" s="85"/>
      <c r="D4612" s="37"/>
      <c r="E4612" s="87"/>
      <c r="F4612" s="93">
        <v>1</v>
      </c>
      <c r="G4612" s="8">
        <v>3</v>
      </c>
      <c r="H4612" s="94">
        <f t="shared" si="57"/>
        <v>1</v>
      </c>
      <c r="I4612" s="91"/>
      <c r="J4612" s="84"/>
      <c r="K4612" s="111"/>
    </row>
    <row r="4613" spans="1:11" x14ac:dyDescent="0.2">
      <c r="A4613" s="13" t="s">
        <v>2071</v>
      </c>
      <c r="B4613" s="74">
        <v>122</v>
      </c>
      <c r="C4613" s="86"/>
      <c r="D4613" s="37"/>
      <c r="E4613" s="87"/>
      <c r="F4613" s="93">
        <v>1</v>
      </c>
      <c r="G4613" s="8">
        <v>3</v>
      </c>
      <c r="H4613" s="94">
        <f t="shared" si="57"/>
        <v>1</v>
      </c>
      <c r="I4613" s="93"/>
      <c r="J4613" s="94"/>
      <c r="K4613" s="138"/>
    </row>
    <row r="4614" spans="1:11" x14ac:dyDescent="0.2">
      <c r="A4614" s="13" t="s">
        <v>2741</v>
      </c>
      <c r="B4614" s="74">
        <v>57</v>
      </c>
      <c r="C4614" s="86"/>
      <c r="D4614" s="37"/>
      <c r="E4614" s="87"/>
      <c r="F4614" s="93">
        <v>1</v>
      </c>
      <c r="G4614" s="8">
        <v>3</v>
      </c>
      <c r="H4614" s="94">
        <f t="shared" si="57"/>
        <v>1</v>
      </c>
      <c r="I4614" s="93"/>
      <c r="J4614" s="94"/>
      <c r="K4614" s="138"/>
    </row>
    <row r="4615" spans="1:11" x14ac:dyDescent="0.2">
      <c r="A4615" s="13" t="s">
        <v>4437</v>
      </c>
      <c r="B4615" s="74">
        <v>128</v>
      </c>
      <c r="C4615" s="86"/>
      <c r="D4615" s="37"/>
      <c r="E4615" s="87"/>
      <c r="F4615" s="93">
        <v>1</v>
      </c>
      <c r="G4615" s="8">
        <v>3</v>
      </c>
      <c r="H4615" s="94">
        <f t="shared" si="57"/>
        <v>1</v>
      </c>
      <c r="I4615" s="93"/>
      <c r="J4615" s="94"/>
      <c r="K4615" s="138"/>
    </row>
    <row r="4616" spans="1:11" x14ac:dyDescent="0.2">
      <c r="A4616" s="13" t="s">
        <v>2530</v>
      </c>
      <c r="B4616" s="74">
        <v>53</v>
      </c>
      <c r="C4616" s="86"/>
      <c r="D4616" s="37"/>
      <c r="E4616" s="87"/>
      <c r="F4616" s="93">
        <v>1</v>
      </c>
      <c r="G4616" s="8">
        <v>3</v>
      </c>
      <c r="H4616" s="94">
        <f t="shared" si="57"/>
        <v>1</v>
      </c>
      <c r="I4616" s="93"/>
      <c r="J4616" s="94"/>
      <c r="K4616" s="138"/>
    </row>
    <row r="4617" spans="1:11" x14ac:dyDescent="0.2">
      <c r="A4617" s="13" t="s">
        <v>4438</v>
      </c>
      <c r="B4617" s="74">
        <v>57</v>
      </c>
      <c r="C4617" s="86"/>
      <c r="D4617" s="37"/>
      <c r="E4617" s="87"/>
      <c r="F4617" s="93">
        <v>1</v>
      </c>
      <c r="G4617" s="8">
        <v>3</v>
      </c>
      <c r="H4617" s="94">
        <f t="shared" si="57"/>
        <v>1</v>
      </c>
      <c r="I4617" s="93"/>
      <c r="J4617" s="94"/>
      <c r="K4617" s="138"/>
    </row>
    <row r="4618" spans="1:11" x14ac:dyDescent="0.2">
      <c r="A4618" s="20" t="s">
        <v>1211</v>
      </c>
      <c r="B4618" s="73">
        <v>833</v>
      </c>
      <c r="C4618" s="85">
        <v>2</v>
      </c>
      <c r="D4618" s="32">
        <v>5</v>
      </c>
      <c r="E4618" s="84"/>
      <c r="F4618" s="91"/>
      <c r="H4618" s="94"/>
      <c r="I4618" s="91"/>
      <c r="J4618" s="84"/>
      <c r="K4618" s="111"/>
    </row>
    <row r="4619" spans="1:11" x14ac:dyDescent="0.2">
      <c r="A4619" s="13" t="s">
        <v>4439</v>
      </c>
      <c r="B4619" s="74">
        <v>61</v>
      </c>
      <c r="C4619" s="86"/>
      <c r="D4619" s="37"/>
      <c r="E4619" s="87"/>
      <c r="F4619" s="93">
        <v>1</v>
      </c>
      <c r="G4619" s="8">
        <v>3</v>
      </c>
      <c r="H4619" s="94">
        <f t="shared" si="57"/>
        <v>1</v>
      </c>
      <c r="I4619" s="93"/>
      <c r="J4619" s="94"/>
      <c r="K4619" s="138"/>
    </row>
    <row r="4620" spans="1:11" x14ac:dyDescent="0.2">
      <c r="A4620" s="13" t="s">
        <v>4440</v>
      </c>
      <c r="B4620" s="74">
        <v>15</v>
      </c>
      <c r="C4620" s="86"/>
      <c r="D4620" s="37"/>
      <c r="E4620" s="87"/>
      <c r="F4620" s="93">
        <v>1</v>
      </c>
      <c r="G4620" s="8">
        <v>3</v>
      </c>
      <c r="H4620" s="94">
        <f t="shared" si="57"/>
        <v>1</v>
      </c>
      <c r="I4620" s="93"/>
      <c r="J4620" s="94"/>
      <c r="K4620" s="138"/>
    </row>
    <row r="4621" spans="1:11" x14ac:dyDescent="0.2">
      <c r="A4621" s="13" t="s">
        <v>4441</v>
      </c>
      <c r="B4621" s="74">
        <v>45</v>
      </c>
      <c r="C4621" s="86"/>
      <c r="D4621" s="37"/>
      <c r="E4621" s="87"/>
      <c r="F4621" s="93">
        <v>1</v>
      </c>
      <c r="G4621" s="8">
        <v>3</v>
      </c>
      <c r="H4621" s="94">
        <f t="shared" si="57"/>
        <v>1</v>
      </c>
      <c r="I4621" s="93"/>
      <c r="J4621" s="94"/>
      <c r="K4621" s="138"/>
    </row>
    <row r="4622" spans="1:11" x14ac:dyDescent="0.2">
      <c r="A4622" s="13" t="s">
        <v>4442</v>
      </c>
      <c r="B4622" s="74">
        <v>100</v>
      </c>
      <c r="C4622" s="86"/>
      <c r="D4622" s="37"/>
      <c r="E4622" s="87"/>
      <c r="F4622" s="93">
        <v>1</v>
      </c>
      <c r="G4622" s="8">
        <v>3</v>
      </c>
      <c r="H4622" s="94">
        <f t="shared" si="57"/>
        <v>1</v>
      </c>
      <c r="I4622" s="93"/>
      <c r="J4622" s="94"/>
      <c r="K4622" s="138"/>
    </row>
    <row r="4623" spans="1:11" x14ac:dyDescent="0.2">
      <c r="A4623" s="13" t="s">
        <v>4443</v>
      </c>
      <c r="B4623" s="74">
        <v>224</v>
      </c>
      <c r="C4623" s="86"/>
      <c r="D4623" s="37"/>
      <c r="E4623" s="87"/>
      <c r="F4623" s="93">
        <v>3</v>
      </c>
      <c r="G4623" s="8">
        <v>8</v>
      </c>
      <c r="H4623" s="94">
        <f t="shared" si="57"/>
        <v>2</v>
      </c>
      <c r="I4623" s="93"/>
      <c r="J4623" s="94"/>
      <c r="K4623" s="138"/>
    </row>
    <row r="4624" spans="1:11" x14ac:dyDescent="0.2">
      <c r="A4624" s="13" t="s">
        <v>4444</v>
      </c>
      <c r="B4624" s="74">
        <v>221</v>
      </c>
      <c r="C4624" s="86"/>
      <c r="D4624" s="37"/>
      <c r="E4624" s="87"/>
      <c r="F4624" s="93">
        <v>3</v>
      </c>
      <c r="G4624" s="8">
        <v>8</v>
      </c>
      <c r="H4624" s="94">
        <f t="shared" si="57"/>
        <v>2</v>
      </c>
      <c r="I4624" s="93"/>
      <c r="J4624" s="94"/>
      <c r="K4624" s="138"/>
    </row>
    <row r="4625" spans="1:11" x14ac:dyDescent="0.2">
      <c r="A4625" s="13" t="s">
        <v>4445</v>
      </c>
      <c r="B4625" s="74">
        <v>32</v>
      </c>
      <c r="C4625" s="86"/>
      <c r="D4625" s="37"/>
      <c r="E4625" s="87"/>
      <c r="F4625" s="93">
        <v>1</v>
      </c>
      <c r="G4625" s="8">
        <v>3</v>
      </c>
      <c r="H4625" s="94">
        <f t="shared" si="57"/>
        <v>1</v>
      </c>
      <c r="I4625" s="93"/>
      <c r="J4625" s="94"/>
      <c r="K4625" s="138"/>
    </row>
    <row r="4626" spans="1:11" x14ac:dyDescent="0.2">
      <c r="A4626" s="13" t="s">
        <v>2653</v>
      </c>
      <c r="B4626" s="74">
        <v>39</v>
      </c>
      <c r="C4626" s="86"/>
      <c r="D4626" s="37"/>
      <c r="E4626" s="87"/>
      <c r="F4626" s="93">
        <v>1</v>
      </c>
      <c r="G4626" s="8">
        <v>3</v>
      </c>
      <c r="H4626" s="94">
        <f t="shared" si="57"/>
        <v>1</v>
      </c>
      <c r="I4626" s="93"/>
      <c r="J4626" s="94"/>
      <c r="K4626" s="138"/>
    </row>
    <row r="4627" spans="1:11" x14ac:dyDescent="0.2">
      <c r="A4627" s="13" t="s">
        <v>4446</v>
      </c>
      <c r="B4627" s="74">
        <v>44</v>
      </c>
      <c r="C4627" s="86"/>
      <c r="D4627" s="37"/>
      <c r="E4627" s="87"/>
      <c r="F4627" s="93">
        <v>1</v>
      </c>
      <c r="G4627" s="8">
        <v>3</v>
      </c>
      <c r="H4627" s="94">
        <f t="shared" si="57"/>
        <v>1</v>
      </c>
      <c r="I4627" s="93"/>
      <c r="J4627" s="94"/>
      <c r="K4627" s="138"/>
    </row>
    <row r="4628" spans="1:11" x14ac:dyDescent="0.2">
      <c r="A4628" s="13" t="s">
        <v>4447</v>
      </c>
      <c r="B4628" s="74">
        <v>52</v>
      </c>
      <c r="C4628" s="86"/>
      <c r="D4628" s="37"/>
      <c r="E4628" s="87"/>
      <c r="F4628" s="93">
        <v>1</v>
      </c>
      <c r="G4628" s="8">
        <v>3</v>
      </c>
      <c r="H4628" s="94">
        <f t="shared" si="57"/>
        <v>1</v>
      </c>
      <c r="I4628" s="93"/>
      <c r="J4628" s="94"/>
      <c r="K4628" s="138"/>
    </row>
    <row r="4629" spans="1:11" x14ac:dyDescent="0.2">
      <c r="A4629" s="20" t="s">
        <v>0</v>
      </c>
      <c r="B4629" s="73">
        <v>945</v>
      </c>
      <c r="C4629" s="85">
        <v>2</v>
      </c>
      <c r="D4629" s="32">
        <v>5</v>
      </c>
      <c r="E4629" s="84"/>
      <c r="F4629" s="91"/>
      <c r="H4629" s="94"/>
      <c r="I4629" s="91"/>
      <c r="J4629" s="84"/>
      <c r="K4629" s="111"/>
    </row>
    <row r="4630" spans="1:11" x14ac:dyDescent="0.2">
      <c r="A4630" s="13" t="s">
        <v>4448</v>
      </c>
      <c r="B4630" s="74">
        <v>63</v>
      </c>
      <c r="C4630" s="86"/>
      <c r="D4630" s="37"/>
      <c r="E4630" s="87"/>
      <c r="F4630" s="93">
        <v>1</v>
      </c>
      <c r="G4630" s="8">
        <v>3</v>
      </c>
      <c r="H4630" s="94">
        <f t="shared" si="57"/>
        <v>1</v>
      </c>
      <c r="I4630" s="93"/>
      <c r="J4630" s="94"/>
      <c r="K4630" s="138"/>
    </row>
    <row r="4631" spans="1:11" x14ac:dyDescent="0.2">
      <c r="A4631" s="13" t="s">
        <v>4449</v>
      </c>
      <c r="B4631" s="74">
        <v>117</v>
      </c>
      <c r="C4631" s="86"/>
      <c r="D4631" s="37"/>
      <c r="E4631" s="87"/>
      <c r="F4631" s="93">
        <v>1</v>
      </c>
      <c r="G4631" s="8">
        <v>3</v>
      </c>
      <c r="H4631" s="94">
        <f t="shared" si="57"/>
        <v>1</v>
      </c>
      <c r="I4631" s="93"/>
      <c r="J4631" s="94"/>
      <c r="K4631" s="138"/>
    </row>
    <row r="4632" spans="1:11" x14ac:dyDescent="0.2">
      <c r="A4632" s="13" t="s">
        <v>4450</v>
      </c>
      <c r="B4632" s="74">
        <v>32</v>
      </c>
      <c r="C4632" s="86"/>
      <c r="D4632" s="37"/>
      <c r="E4632" s="87"/>
      <c r="F4632" s="93">
        <v>1</v>
      </c>
      <c r="G4632" s="8">
        <v>3</v>
      </c>
      <c r="H4632" s="94">
        <f t="shared" ref="H4632:H4695" si="58">IF(F4632=1,1,2)</f>
        <v>1</v>
      </c>
      <c r="I4632" s="93"/>
      <c r="J4632" s="94"/>
      <c r="K4632" s="138"/>
    </row>
    <row r="4633" spans="1:11" x14ac:dyDescent="0.2">
      <c r="A4633" s="13" t="s">
        <v>4451</v>
      </c>
      <c r="B4633" s="74">
        <v>49</v>
      </c>
      <c r="C4633" s="86"/>
      <c r="D4633" s="37"/>
      <c r="E4633" s="87"/>
      <c r="F4633" s="93">
        <v>1</v>
      </c>
      <c r="G4633" s="8">
        <v>3</v>
      </c>
      <c r="H4633" s="94">
        <f t="shared" si="58"/>
        <v>1</v>
      </c>
      <c r="I4633" s="93"/>
      <c r="J4633" s="94"/>
      <c r="K4633" s="138"/>
    </row>
    <row r="4634" spans="1:11" x14ac:dyDescent="0.2">
      <c r="A4634" s="13" t="s">
        <v>2010</v>
      </c>
      <c r="B4634" s="74">
        <v>149</v>
      </c>
      <c r="C4634" s="86"/>
      <c r="D4634" s="37"/>
      <c r="E4634" s="87"/>
      <c r="F4634" s="93">
        <v>1</v>
      </c>
      <c r="G4634" s="8">
        <v>3</v>
      </c>
      <c r="H4634" s="94">
        <f t="shared" si="58"/>
        <v>1</v>
      </c>
      <c r="I4634" s="93"/>
      <c r="J4634" s="94"/>
      <c r="K4634" s="138"/>
    </row>
    <row r="4635" spans="1:11" x14ac:dyDescent="0.2">
      <c r="A4635" s="13" t="s">
        <v>2942</v>
      </c>
      <c r="B4635" s="74">
        <v>121</v>
      </c>
      <c r="C4635" s="86"/>
      <c r="D4635" s="37"/>
      <c r="E4635" s="87"/>
      <c r="F4635" s="93">
        <v>1</v>
      </c>
      <c r="G4635" s="8">
        <v>3</v>
      </c>
      <c r="H4635" s="94">
        <f t="shared" si="58"/>
        <v>1</v>
      </c>
      <c r="I4635" s="93"/>
      <c r="J4635" s="94"/>
      <c r="K4635" s="138"/>
    </row>
    <row r="4636" spans="1:11" x14ac:dyDescent="0.2">
      <c r="A4636" s="13" t="s">
        <v>1987</v>
      </c>
      <c r="B4636" s="74">
        <v>45</v>
      </c>
      <c r="C4636" s="86"/>
      <c r="D4636" s="37"/>
      <c r="E4636" s="87"/>
      <c r="F4636" s="93">
        <v>1</v>
      </c>
      <c r="G4636" s="8">
        <v>3</v>
      </c>
      <c r="H4636" s="94">
        <f t="shared" si="58"/>
        <v>1</v>
      </c>
      <c r="I4636" s="93"/>
      <c r="J4636" s="94"/>
      <c r="K4636" s="138"/>
    </row>
    <row r="4637" spans="1:11" x14ac:dyDescent="0.2">
      <c r="A4637" s="13" t="s">
        <v>4452</v>
      </c>
      <c r="B4637" s="74">
        <v>227</v>
      </c>
      <c r="C4637" s="86"/>
      <c r="D4637" s="37"/>
      <c r="E4637" s="87"/>
      <c r="F4637" s="93">
        <v>3</v>
      </c>
      <c r="G4637" s="8">
        <v>8</v>
      </c>
      <c r="H4637" s="94">
        <f t="shared" si="58"/>
        <v>2</v>
      </c>
      <c r="I4637" s="93"/>
      <c r="J4637" s="94"/>
      <c r="K4637" s="138"/>
    </row>
    <row r="4638" spans="1:11" x14ac:dyDescent="0.2">
      <c r="A4638" s="13" t="s">
        <v>4453</v>
      </c>
      <c r="B4638" s="74">
        <v>21</v>
      </c>
      <c r="C4638" s="86"/>
      <c r="D4638" s="37"/>
      <c r="E4638" s="87"/>
      <c r="F4638" s="93">
        <v>1</v>
      </c>
      <c r="G4638" s="8">
        <v>3</v>
      </c>
      <c r="H4638" s="94">
        <f t="shared" si="58"/>
        <v>1</v>
      </c>
      <c r="I4638" s="93"/>
      <c r="J4638" s="94"/>
      <c r="K4638" s="138"/>
    </row>
    <row r="4639" spans="1:11" x14ac:dyDescent="0.2">
      <c r="A4639" s="13" t="s">
        <v>2168</v>
      </c>
      <c r="B4639" s="74">
        <v>20</v>
      </c>
      <c r="C4639" s="86"/>
      <c r="D4639" s="37"/>
      <c r="E4639" s="87"/>
      <c r="F4639" s="93">
        <v>1</v>
      </c>
      <c r="G4639" s="8">
        <v>3</v>
      </c>
      <c r="H4639" s="94">
        <f t="shared" si="58"/>
        <v>1</v>
      </c>
      <c r="I4639" s="93"/>
      <c r="J4639" s="94"/>
      <c r="K4639" s="138"/>
    </row>
    <row r="4640" spans="1:11" x14ac:dyDescent="0.2">
      <c r="A4640" s="13" t="s">
        <v>4454</v>
      </c>
      <c r="B4640" s="74">
        <v>101</v>
      </c>
      <c r="C4640" s="86"/>
      <c r="D4640" s="37"/>
      <c r="E4640" s="87"/>
      <c r="F4640" s="93">
        <v>1</v>
      </c>
      <c r="G4640" s="8">
        <v>3</v>
      </c>
      <c r="H4640" s="94">
        <f t="shared" si="58"/>
        <v>1</v>
      </c>
      <c r="I4640" s="93"/>
      <c r="J4640" s="94"/>
      <c r="K4640" s="138"/>
    </row>
    <row r="4641" spans="1:11" x14ac:dyDescent="0.2">
      <c r="A4641" s="20" t="s">
        <v>225</v>
      </c>
      <c r="B4641" s="73">
        <v>589</v>
      </c>
      <c r="C4641" s="85">
        <v>1</v>
      </c>
      <c r="D4641" s="32">
        <v>3</v>
      </c>
      <c r="E4641" s="84"/>
      <c r="F4641" s="91"/>
      <c r="H4641" s="94"/>
      <c r="I4641" s="91"/>
      <c r="J4641" s="84"/>
      <c r="K4641" s="111"/>
    </row>
    <row r="4642" spans="1:11" x14ac:dyDescent="0.2">
      <c r="A4642" s="13" t="s">
        <v>4455</v>
      </c>
      <c r="B4642" s="74">
        <v>76</v>
      </c>
      <c r="C4642" s="86"/>
      <c r="D4642" s="37"/>
      <c r="E4642" s="87"/>
      <c r="F4642" s="93">
        <v>1</v>
      </c>
      <c r="G4642" s="8">
        <v>3</v>
      </c>
      <c r="H4642" s="94">
        <f t="shared" si="58"/>
        <v>1</v>
      </c>
      <c r="I4642" s="93"/>
      <c r="J4642" s="94"/>
      <c r="K4642" s="138"/>
    </row>
    <row r="4643" spans="1:11" x14ac:dyDescent="0.2">
      <c r="A4643" s="13" t="s">
        <v>4456</v>
      </c>
      <c r="B4643" s="74">
        <v>209</v>
      </c>
      <c r="C4643" s="86"/>
      <c r="D4643" s="37"/>
      <c r="E4643" s="87"/>
      <c r="F4643" s="93">
        <v>3</v>
      </c>
      <c r="G4643" s="8">
        <v>8</v>
      </c>
      <c r="H4643" s="94">
        <f t="shared" si="58"/>
        <v>2</v>
      </c>
      <c r="I4643" s="93"/>
      <c r="J4643" s="94"/>
      <c r="K4643" s="138"/>
    </row>
    <row r="4644" spans="1:11" x14ac:dyDescent="0.2">
      <c r="A4644" s="13" t="s">
        <v>4457</v>
      </c>
      <c r="B4644" s="74">
        <v>304</v>
      </c>
      <c r="C4644" s="86"/>
      <c r="D4644" s="37"/>
      <c r="E4644" s="87"/>
      <c r="F4644" s="93">
        <v>3</v>
      </c>
      <c r="G4644" s="8">
        <v>8</v>
      </c>
      <c r="H4644" s="94">
        <f t="shared" si="58"/>
        <v>2</v>
      </c>
      <c r="I4644" s="93"/>
      <c r="J4644" s="94"/>
      <c r="K4644" s="138"/>
    </row>
    <row r="4645" spans="1:11" x14ac:dyDescent="0.2">
      <c r="A4645" s="11" t="s">
        <v>881</v>
      </c>
      <c r="B4645" s="72">
        <v>137793</v>
      </c>
      <c r="C4645" s="81"/>
      <c r="D4645" s="37"/>
      <c r="E4645" s="87"/>
      <c r="F4645" s="92"/>
      <c r="H4645" s="94">
        <f t="shared" si="58"/>
        <v>2</v>
      </c>
      <c r="I4645" s="92"/>
      <c r="J4645" s="82"/>
      <c r="K4645" s="137"/>
    </row>
    <row r="4646" spans="1:11" ht="31.5" x14ac:dyDescent="0.2">
      <c r="A4646" s="22" t="s">
        <v>882</v>
      </c>
      <c r="B4646" s="73">
        <v>8376</v>
      </c>
      <c r="C4646" s="85">
        <v>19</v>
      </c>
      <c r="D4646" s="36">
        <f>SUM(D4647:D4661)</f>
        <v>48</v>
      </c>
      <c r="E4646" s="88">
        <v>3</v>
      </c>
      <c r="F4646" s="91">
        <f>SUM(F4648:F4665)</f>
        <v>36</v>
      </c>
      <c r="G4646" s="24">
        <f>SUM(G4648:G4665)</f>
        <v>98</v>
      </c>
      <c r="H4646" s="94"/>
      <c r="I4646" s="99">
        <f>(C4646+F4648+F4649+F4652+F4655+F4656+F4661+F4664+F4665+1)*0.4</f>
        <v>19.200000000000003</v>
      </c>
      <c r="J4646" s="99">
        <f>(D4646+G4648+G4649+G4652+G4655+G4656+G4661+G4664+G4665+1)*0.4</f>
        <v>49.2</v>
      </c>
      <c r="K4646" s="115">
        <f>16*0.6</f>
        <v>9.6</v>
      </c>
    </row>
    <row r="4647" spans="1:11" x14ac:dyDescent="0.2">
      <c r="A4647" s="20" t="s">
        <v>883</v>
      </c>
      <c r="B4647" s="73">
        <v>2996</v>
      </c>
      <c r="C4647" s="85">
        <v>7</v>
      </c>
      <c r="D4647" s="32">
        <v>18</v>
      </c>
      <c r="E4647" s="84"/>
      <c r="F4647" s="91"/>
      <c r="H4647" s="94"/>
      <c r="I4647" s="91"/>
      <c r="J4647" s="84"/>
      <c r="K4647" s="111"/>
    </row>
    <row r="4648" spans="1:11" x14ac:dyDescent="0.2">
      <c r="A4648" s="13" t="s">
        <v>4458</v>
      </c>
      <c r="B4648" s="74">
        <v>2157</v>
      </c>
      <c r="C4648" s="86"/>
      <c r="D4648" s="37"/>
      <c r="E4648" s="87"/>
      <c r="F4648" s="93">
        <v>5</v>
      </c>
      <c r="G4648" s="8">
        <v>13</v>
      </c>
      <c r="H4648" s="94">
        <f t="shared" si="58"/>
        <v>2</v>
      </c>
      <c r="I4648" s="93"/>
      <c r="J4648" s="94"/>
      <c r="K4648" s="138"/>
    </row>
    <row r="4649" spans="1:11" x14ac:dyDescent="0.2">
      <c r="A4649" s="13" t="s">
        <v>4459</v>
      </c>
      <c r="B4649" s="74">
        <v>270</v>
      </c>
      <c r="C4649" s="86"/>
      <c r="D4649" s="37"/>
      <c r="E4649" s="87"/>
      <c r="F4649" s="93">
        <v>3</v>
      </c>
      <c r="G4649" s="8">
        <v>8</v>
      </c>
      <c r="H4649" s="94">
        <f t="shared" si="58"/>
        <v>2</v>
      </c>
      <c r="I4649" s="93"/>
      <c r="J4649" s="94"/>
      <c r="K4649" s="138"/>
    </row>
    <row r="4650" spans="1:11" x14ac:dyDescent="0.2">
      <c r="A4650" s="13" t="s">
        <v>4460</v>
      </c>
      <c r="B4650" s="74">
        <v>193</v>
      </c>
      <c r="C4650" s="86"/>
      <c r="D4650" s="37"/>
      <c r="E4650" s="87"/>
      <c r="F4650" s="93">
        <v>1</v>
      </c>
      <c r="G4650" s="8">
        <v>3</v>
      </c>
      <c r="H4650" s="94">
        <f t="shared" si="58"/>
        <v>1</v>
      </c>
      <c r="I4650" s="93"/>
      <c r="J4650" s="94"/>
      <c r="K4650" s="138"/>
    </row>
    <row r="4651" spans="1:11" x14ac:dyDescent="0.2">
      <c r="A4651" s="13" t="s">
        <v>4461</v>
      </c>
      <c r="B4651" s="74">
        <v>68</v>
      </c>
      <c r="C4651" s="86"/>
      <c r="D4651" s="37"/>
      <c r="E4651" s="87"/>
      <c r="F4651" s="93">
        <v>1</v>
      </c>
      <c r="G4651" s="8">
        <v>3</v>
      </c>
      <c r="H4651" s="94">
        <f t="shared" si="58"/>
        <v>1</v>
      </c>
      <c r="I4651" s="93"/>
      <c r="J4651" s="94"/>
      <c r="K4651" s="138"/>
    </row>
    <row r="4652" spans="1:11" x14ac:dyDescent="0.2">
      <c r="A4652" s="13" t="s">
        <v>4462</v>
      </c>
      <c r="B4652" s="74">
        <v>217</v>
      </c>
      <c r="C4652" s="86"/>
      <c r="D4652" s="37"/>
      <c r="E4652" s="87"/>
      <c r="F4652" s="93">
        <v>3</v>
      </c>
      <c r="G4652" s="8">
        <v>8</v>
      </c>
      <c r="H4652" s="94">
        <f t="shared" si="58"/>
        <v>2</v>
      </c>
      <c r="I4652" s="93"/>
      <c r="J4652" s="94"/>
      <c r="K4652" s="138"/>
    </row>
    <row r="4653" spans="1:11" x14ac:dyDescent="0.2">
      <c r="A4653" s="13" t="s">
        <v>4463</v>
      </c>
      <c r="B4653" s="74">
        <v>91</v>
      </c>
      <c r="C4653" s="86"/>
      <c r="D4653" s="37"/>
      <c r="E4653" s="87"/>
      <c r="F4653" s="93">
        <v>1</v>
      </c>
      <c r="G4653" s="8">
        <v>3</v>
      </c>
      <c r="H4653" s="94">
        <f t="shared" si="58"/>
        <v>1</v>
      </c>
      <c r="I4653" s="93"/>
      <c r="J4653" s="94"/>
      <c r="K4653" s="138"/>
    </row>
    <row r="4654" spans="1:11" x14ac:dyDescent="0.2">
      <c r="A4654" s="20" t="s">
        <v>504</v>
      </c>
      <c r="B4654" s="73">
        <v>2804</v>
      </c>
      <c r="C4654" s="85">
        <v>6</v>
      </c>
      <c r="D4654" s="32">
        <v>15</v>
      </c>
      <c r="E4654" s="84"/>
      <c r="F4654" s="91"/>
      <c r="H4654" s="94"/>
      <c r="I4654" s="91"/>
      <c r="J4654" s="84"/>
      <c r="K4654" s="111"/>
    </row>
    <row r="4655" spans="1:11" x14ac:dyDescent="0.2">
      <c r="A4655" s="13" t="s">
        <v>4464</v>
      </c>
      <c r="B4655" s="74">
        <v>2002</v>
      </c>
      <c r="C4655" s="86"/>
      <c r="D4655" s="37"/>
      <c r="E4655" s="87"/>
      <c r="F4655" s="93">
        <v>5</v>
      </c>
      <c r="G4655" s="8">
        <v>13</v>
      </c>
      <c r="H4655" s="94">
        <f t="shared" si="58"/>
        <v>2</v>
      </c>
      <c r="I4655" s="93"/>
      <c r="J4655" s="94"/>
      <c r="K4655" s="138"/>
    </row>
    <row r="4656" spans="1:11" x14ac:dyDescent="0.2">
      <c r="A4656" s="13" t="s">
        <v>4465</v>
      </c>
      <c r="B4656" s="74">
        <v>466</v>
      </c>
      <c r="C4656" s="86"/>
      <c r="D4656" s="37"/>
      <c r="E4656" s="87"/>
      <c r="F4656" s="93">
        <v>3</v>
      </c>
      <c r="G4656" s="8">
        <v>8</v>
      </c>
      <c r="H4656" s="94">
        <f t="shared" si="58"/>
        <v>2</v>
      </c>
      <c r="I4656" s="93"/>
      <c r="J4656" s="94"/>
      <c r="K4656" s="138"/>
    </row>
    <row r="4657" spans="1:11" x14ac:dyDescent="0.2">
      <c r="A4657" s="13" t="s">
        <v>2121</v>
      </c>
      <c r="B4657" s="74">
        <v>99</v>
      </c>
      <c r="C4657" s="86"/>
      <c r="D4657" s="37"/>
      <c r="E4657" s="87"/>
      <c r="F4657" s="93">
        <v>1</v>
      </c>
      <c r="G4657" s="8">
        <v>3</v>
      </c>
      <c r="H4657" s="94">
        <f t="shared" si="58"/>
        <v>1</v>
      </c>
      <c r="I4657" s="93"/>
      <c r="J4657" s="94"/>
      <c r="K4657" s="138"/>
    </row>
    <row r="4658" spans="1:11" x14ac:dyDescent="0.2">
      <c r="A4658" s="13" t="s">
        <v>2257</v>
      </c>
      <c r="B4658" s="74">
        <v>148</v>
      </c>
      <c r="C4658" s="86"/>
      <c r="D4658" s="37"/>
      <c r="E4658" s="87"/>
      <c r="F4658" s="93">
        <v>1</v>
      </c>
      <c r="G4658" s="8">
        <v>3</v>
      </c>
      <c r="H4658" s="94">
        <f t="shared" si="58"/>
        <v>1</v>
      </c>
      <c r="I4658" s="93"/>
      <c r="J4658" s="94"/>
      <c r="K4658" s="138"/>
    </row>
    <row r="4659" spans="1:11" x14ac:dyDescent="0.2">
      <c r="A4659" s="13" t="s">
        <v>4466</v>
      </c>
      <c r="B4659" s="74">
        <v>89</v>
      </c>
      <c r="C4659" s="86"/>
      <c r="D4659" s="37"/>
      <c r="E4659" s="87"/>
      <c r="F4659" s="93">
        <v>1</v>
      </c>
      <c r="G4659" s="8">
        <v>3</v>
      </c>
      <c r="H4659" s="94">
        <f t="shared" si="58"/>
        <v>1</v>
      </c>
      <c r="I4659" s="93"/>
      <c r="J4659" s="94"/>
      <c r="K4659" s="138"/>
    </row>
    <row r="4660" spans="1:11" x14ac:dyDescent="0.2">
      <c r="A4660" s="20" t="s">
        <v>503</v>
      </c>
      <c r="B4660" s="73">
        <v>2576</v>
      </c>
      <c r="C4660" s="85">
        <v>6</v>
      </c>
      <c r="D4660" s="32">
        <v>15</v>
      </c>
      <c r="E4660" s="84"/>
      <c r="F4660" s="91"/>
      <c r="H4660" s="94"/>
      <c r="I4660" s="91"/>
      <c r="J4660" s="84"/>
      <c r="K4660" s="111"/>
    </row>
    <row r="4661" spans="1:11" x14ac:dyDescent="0.2">
      <c r="A4661" s="13" t="s">
        <v>4467</v>
      </c>
      <c r="B4661" s="74">
        <v>1453</v>
      </c>
      <c r="C4661" s="86"/>
      <c r="D4661" s="37"/>
      <c r="E4661" s="87"/>
      <c r="F4661" s="93">
        <v>3</v>
      </c>
      <c r="G4661" s="8">
        <v>8</v>
      </c>
      <c r="H4661" s="94">
        <f t="shared" si="58"/>
        <v>2</v>
      </c>
      <c r="I4661" s="93"/>
      <c r="J4661" s="94"/>
      <c r="K4661" s="138"/>
    </row>
    <row r="4662" spans="1:11" x14ac:dyDescent="0.2">
      <c r="A4662" s="13" t="s">
        <v>4468</v>
      </c>
      <c r="B4662" s="74">
        <v>179</v>
      </c>
      <c r="C4662" s="86"/>
      <c r="D4662" s="37"/>
      <c r="E4662" s="87"/>
      <c r="F4662" s="93">
        <v>1</v>
      </c>
      <c r="G4662" s="8">
        <v>3</v>
      </c>
      <c r="H4662" s="94">
        <f t="shared" si="58"/>
        <v>1</v>
      </c>
      <c r="I4662" s="93"/>
      <c r="J4662" s="94"/>
      <c r="K4662" s="138"/>
    </row>
    <row r="4663" spans="1:11" x14ac:dyDescent="0.2">
      <c r="A4663" s="13" t="s">
        <v>1630</v>
      </c>
      <c r="B4663" s="74">
        <v>109</v>
      </c>
      <c r="C4663" s="86"/>
      <c r="D4663" s="37"/>
      <c r="E4663" s="87"/>
      <c r="F4663" s="93">
        <v>1</v>
      </c>
      <c r="G4663" s="8">
        <v>3</v>
      </c>
      <c r="H4663" s="94">
        <f t="shared" si="58"/>
        <v>1</v>
      </c>
      <c r="I4663" s="93"/>
      <c r="J4663" s="94"/>
      <c r="K4663" s="138"/>
    </row>
    <row r="4664" spans="1:11" x14ac:dyDescent="0.2">
      <c r="A4664" s="13" t="s">
        <v>2056</v>
      </c>
      <c r="B4664" s="74">
        <v>274</v>
      </c>
      <c r="C4664" s="86"/>
      <c r="D4664" s="37"/>
      <c r="E4664" s="87"/>
      <c r="F4664" s="93">
        <v>3</v>
      </c>
      <c r="G4664" s="8">
        <v>8</v>
      </c>
      <c r="H4664" s="94">
        <f t="shared" si="58"/>
        <v>2</v>
      </c>
      <c r="I4664" s="93"/>
      <c r="J4664" s="94"/>
      <c r="K4664" s="138"/>
    </row>
    <row r="4665" spans="1:11" x14ac:dyDescent="0.2">
      <c r="A4665" s="13" t="s">
        <v>4469</v>
      </c>
      <c r="B4665" s="74">
        <v>561</v>
      </c>
      <c r="C4665" s="86"/>
      <c r="D4665" s="37"/>
      <c r="E4665" s="87"/>
      <c r="F4665" s="93">
        <v>3</v>
      </c>
      <c r="G4665" s="8">
        <v>8</v>
      </c>
      <c r="H4665" s="94">
        <f t="shared" si="58"/>
        <v>2</v>
      </c>
      <c r="I4665" s="93"/>
      <c r="J4665" s="94"/>
      <c r="K4665" s="138"/>
    </row>
    <row r="4666" spans="1:11" x14ac:dyDescent="0.2">
      <c r="A4666" s="22" t="s">
        <v>1227</v>
      </c>
      <c r="B4666" s="73">
        <v>9159</v>
      </c>
      <c r="C4666" s="85">
        <v>19</v>
      </c>
      <c r="D4666" s="36">
        <f>SUM(D4667:D4693)</f>
        <v>49</v>
      </c>
      <c r="E4666" s="88">
        <v>3</v>
      </c>
      <c r="F4666" s="91">
        <f>SUM(F4668:F4701)</f>
        <v>62</v>
      </c>
      <c r="G4666" s="24">
        <f>SUM(G4668:G4701)</f>
        <v>171</v>
      </c>
      <c r="H4666" s="94"/>
      <c r="I4666" s="99">
        <f>(C4666+F4671+F4672+F4673+F4679+F4680+F4682+F4683+F4686+F4689+F4691+F4692+F4697+F4698+F4699+F4701+1)*0.4</f>
        <v>26</v>
      </c>
      <c r="J4666" s="99">
        <f>(D4666+G4671+G4672+G4673+G4679+G4680+G4682+G4683+G4686+G4689+G4691+G4692+G4697+G4698+G4699+G4701+1)*0.4</f>
        <v>68</v>
      </c>
      <c r="K4666" s="115">
        <f>32*0.6</f>
        <v>19.2</v>
      </c>
    </row>
    <row r="4667" spans="1:11" x14ac:dyDescent="0.2">
      <c r="A4667" s="20" t="s">
        <v>1228</v>
      </c>
      <c r="B4667" s="73">
        <v>4273</v>
      </c>
      <c r="C4667" s="85">
        <v>9</v>
      </c>
      <c r="D4667" s="32">
        <v>23</v>
      </c>
      <c r="E4667" s="84"/>
      <c r="F4667" s="91"/>
      <c r="H4667" s="94"/>
      <c r="I4667" s="91"/>
      <c r="J4667" s="84"/>
      <c r="K4667" s="111"/>
    </row>
    <row r="4668" spans="1:11" x14ac:dyDescent="0.2">
      <c r="A4668" s="13" t="s">
        <v>1650</v>
      </c>
      <c r="B4668" s="74">
        <v>88</v>
      </c>
      <c r="C4668" s="86"/>
      <c r="D4668" s="37"/>
      <c r="E4668" s="87"/>
      <c r="F4668" s="93">
        <v>1</v>
      </c>
      <c r="G4668" s="8">
        <v>3</v>
      </c>
      <c r="H4668" s="94">
        <f t="shared" si="58"/>
        <v>1</v>
      </c>
      <c r="I4668" s="93"/>
      <c r="J4668" s="94"/>
      <c r="K4668" s="138"/>
    </row>
    <row r="4669" spans="1:11" x14ac:dyDescent="0.2">
      <c r="A4669" s="13" t="s">
        <v>4470</v>
      </c>
      <c r="B4669" s="74">
        <v>102</v>
      </c>
      <c r="C4669" s="86"/>
      <c r="D4669" s="37"/>
      <c r="E4669" s="87"/>
      <c r="F4669" s="93">
        <v>1</v>
      </c>
      <c r="G4669" s="8">
        <v>3</v>
      </c>
      <c r="H4669" s="94">
        <f t="shared" si="58"/>
        <v>1</v>
      </c>
      <c r="I4669" s="93"/>
      <c r="J4669" s="94"/>
      <c r="K4669" s="138"/>
    </row>
    <row r="4670" spans="1:11" x14ac:dyDescent="0.2">
      <c r="A4670" s="13" t="s">
        <v>4471</v>
      </c>
      <c r="B4670" s="74">
        <v>28</v>
      </c>
      <c r="C4670" s="86"/>
      <c r="D4670" s="37"/>
      <c r="E4670" s="87"/>
      <c r="F4670" s="93">
        <v>1</v>
      </c>
      <c r="G4670" s="8">
        <v>3</v>
      </c>
      <c r="H4670" s="94">
        <f t="shared" si="58"/>
        <v>1</v>
      </c>
      <c r="I4670" s="93"/>
      <c r="J4670" s="94"/>
      <c r="K4670" s="138"/>
    </row>
    <row r="4671" spans="1:11" x14ac:dyDescent="0.2">
      <c r="A4671" s="13" t="s">
        <v>4472</v>
      </c>
      <c r="B4671" s="74">
        <v>1814</v>
      </c>
      <c r="C4671" s="86"/>
      <c r="D4671" s="37"/>
      <c r="E4671" s="87"/>
      <c r="F4671" s="93">
        <v>3</v>
      </c>
      <c r="G4671" s="8">
        <v>8</v>
      </c>
      <c r="H4671" s="94">
        <f t="shared" si="58"/>
        <v>2</v>
      </c>
      <c r="I4671" s="93"/>
      <c r="J4671" s="94"/>
      <c r="K4671" s="138"/>
    </row>
    <row r="4672" spans="1:11" x14ac:dyDescent="0.2">
      <c r="A4672" s="13" t="s">
        <v>2816</v>
      </c>
      <c r="B4672" s="74">
        <v>218</v>
      </c>
      <c r="C4672" s="86"/>
      <c r="D4672" s="37"/>
      <c r="E4672" s="87"/>
      <c r="F4672" s="93">
        <v>3</v>
      </c>
      <c r="G4672" s="8">
        <v>8</v>
      </c>
      <c r="H4672" s="94">
        <f t="shared" si="58"/>
        <v>2</v>
      </c>
      <c r="I4672" s="93"/>
      <c r="J4672" s="94"/>
      <c r="K4672" s="138"/>
    </row>
    <row r="4673" spans="1:11" x14ac:dyDescent="0.2">
      <c r="A4673" s="13" t="s">
        <v>3819</v>
      </c>
      <c r="B4673" s="74">
        <v>224</v>
      </c>
      <c r="C4673" s="86"/>
      <c r="D4673" s="37"/>
      <c r="E4673" s="87"/>
      <c r="F4673" s="93">
        <v>3</v>
      </c>
      <c r="G4673" s="8">
        <v>8</v>
      </c>
      <c r="H4673" s="94">
        <f t="shared" si="58"/>
        <v>2</v>
      </c>
      <c r="I4673" s="93"/>
      <c r="J4673" s="94"/>
      <c r="K4673" s="138"/>
    </row>
    <row r="4674" spans="1:11" x14ac:dyDescent="0.2">
      <c r="A4674" s="13" t="s">
        <v>4473</v>
      </c>
      <c r="B4674" s="74">
        <v>158</v>
      </c>
      <c r="C4674" s="86"/>
      <c r="D4674" s="37"/>
      <c r="E4674" s="87"/>
      <c r="F4674" s="93">
        <v>1</v>
      </c>
      <c r="G4674" s="8">
        <v>3</v>
      </c>
      <c r="H4674" s="94">
        <f t="shared" si="58"/>
        <v>1</v>
      </c>
      <c r="I4674" s="93"/>
      <c r="J4674" s="94"/>
      <c r="K4674" s="138"/>
    </row>
    <row r="4675" spans="1:11" x14ac:dyDescent="0.2">
      <c r="A4675" s="13" t="s">
        <v>4474</v>
      </c>
      <c r="B4675" s="74">
        <v>176</v>
      </c>
      <c r="C4675" s="86"/>
      <c r="D4675" s="37"/>
      <c r="E4675" s="87"/>
      <c r="F4675" s="93">
        <v>1</v>
      </c>
      <c r="G4675" s="8">
        <v>3</v>
      </c>
      <c r="H4675" s="94">
        <f t="shared" si="58"/>
        <v>1</v>
      </c>
      <c r="I4675" s="93"/>
      <c r="J4675" s="94"/>
      <c r="K4675" s="138"/>
    </row>
    <row r="4676" spans="1:11" x14ac:dyDescent="0.2">
      <c r="A4676" s="13" t="s">
        <v>4475</v>
      </c>
      <c r="B4676" s="74">
        <v>179</v>
      </c>
      <c r="C4676" s="86"/>
      <c r="D4676" s="37"/>
      <c r="E4676" s="87"/>
      <c r="F4676" s="93">
        <v>1</v>
      </c>
      <c r="G4676" s="8">
        <v>3</v>
      </c>
      <c r="H4676" s="94">
        <f t="shared" si="58"/>
        <v>1</v>
      </c>
      <c r="I4676" s="93"/>
      <c r="J4676" s="94"/>
      <c r="K4676" s="138"/>
    </row>
    <row r="4677" spans="1:11" x14ac:dyDescent="0.2">
      <c r="A4677" s="13" t="s">
        <v>4476</v>
      </c>
      <c r="B4677" s="74">
        <v>92</v>
      </c>
      <c r="C4677" s="86"/>
      <c r="D4677" s="37"/>
      <c r="E4677" s="87"/>
      <c r="F4677" s="93">
        <v>1</v>
      </c>
      <c r="G4677" s="8">
        <v>3</v>
      </c>
      <c r="H4677" s="94">
        <f t="shared" si="58"/>
        <v>1</v>
      </c>
      <c r="I4677" s="93"/>
      <c r="J4677" s="94"/>
      <c r="K4677" s="138"/>
    </row>
    <row r="4678" spans="1:11" x14ac:dyDescent="0.2">
      <c r="A4678" s="13" t="s">
        <v>1497</v>
      </c>
      <c r="B4678" s="74">
        <v>112</v>
      </c>
      <c r="C4678" s="86"/>
      <c r="D4678" s="37"/>
      <c r="E4678" s="87"/>
      <c r="F4678" s="93">
        <v>1</v>
      </c>
      <c r="G4678" s="8">
        <v>3</v>
      </c>
      <c r="H4678" s="94">
        <f t="shared" si="58"/>
        <v>1</v>
      </c>
      <c r="I4678" s="93"/>
      <c r="J4678" s="94"/>
      <c r="K4678" s="138"/>
    </row>
    <row r="4679" spans="1:11" x14ac:dyDescent="0.2">
      <c r="A4679" s="13" t="s">
        <v>3391</v>
      </c>
      <c r="B4679" s="74">
        <v>258</v>
      </c>
      <c r="C4679" s="86"/>
      <c r="D4679" s="37"/>
      <c r="E4679" s="87"/>
      <c r="F4679" s="93">
        <v>3</v>
      </c>
      <c r="G4679" s="8">
        <v>8</v>
      </c>
      <c r="H4679" s="94">
        <f t="shared" si="58"/>
        <v>2</v>
      </c>
      <c r="I4679" s="93"/>
      <c r="J4679" s="94"/>
      <c r="K4679" s="138"/>
    </row>
    <row r="4680" spans="1:11" x14ac:dyDescent="0.2">
      <c r="A4680" s="13" t="s">
        <v>3335</v>
      </c>
      <c r="B4680" s="74">
        <v>301</v>
      </c>
      <c r="C4680" s="86"/>
      <c r="D4680" s="37"/>
      <c r="E4680" s="87"/>
      <c r="F4680" s="93">
        <v>3</v>
      </c>
      <c r="G4680" s="8">
        <v>8</v>
      </c>
      <c r="H4680" s="94">
        <f t="shared" si="58"/>
        <v>2</v>
      </c>
      <c r="I4680" s="93"/>
      <c r="J4680" s="94"/>
      <c r="K4680" s="138"/>
    </row>
    <row r="4681" spans="1:11" x14ac:dyDescent="0.2">
      <c r="A4681" s="13" t="s">
        <v>4477</v>
      </c>
      <c r="B4681" s="74">
        <v>64</v>
      </c>
      <c r="C4681" s="86"/>
      <c r="D4681" s="37"/>
      <c r="E4681" s="87"/>
      <c r="F4681" s="93">
        <v>1</v>
      </c>
      <c r="G4681" s="8">
        <v>3</v>
      </c>
      <c r="H4681" s="94">
        <f t="shared" si="58"/>
        <v>1</v>
      </c>
      <c r="I4681" s="93"/>
      <c r="J4681" s="94"/>
      <c r="K4681" s="138"/>
    </row>
    <row r="4682" spans="1:11" x14ac:dyDescent="0.2">
      <c r="A4682" s="13" t="s">
        <v>3499</v>
      </c>
      <c r="B4682" s="74">
        <v>237</v>
      </c>
      <c r="C4682" s="86"/>
      <c r="D4682" s="37"/>
      <c r="E4682" s="87"/>
      <c r="F4682" s="93">
        <v>3</v>
      </c>
      <c r="G4682" s="8">
        <v>8</v>
      </c>
      <c r="H4682" s="94">
        <f t="shared" si="58"/>
        <v>2</v>
      </c>
      <c r="I4682" s="93"/>
      <c r="J4682" s="94"/>
      <c r="K4682" s="138"/>
    </row>
    <row r="4683" spans="1:11" x14ac:dyDescent="0.2">
      <c r="A4683" s="13" t="s">
        <v>4478</v>
      </c>
      <c r="B4683" s="74">
        <v>222</v>
      </c>
      <c r="C4683" s="86"/>
      <c r="D4683" s="37"/>
      <c r="E4683" s="87"/>
      <c r="F4683" s="93">
        <v>3</v>
      </c>
      <c r="G4683" s="8">
        <v>8</v>
      </c>
      <c r="H4683" s="94">
        <f t="shared" si="58"/>
        <v>2</v>
      </c>
      <c r="I4683" s="93"/>
      <c r="J4683" s="94"/>
      <c r="K4683" s="138"/>
    </row>
    <row r="4684" spans="1:11" x14ac:dyDescent="0.2">
      <c r="A4684" s="20" t="s">
        <v>543</v>
      </c>
      <c r="B4684" s="73">
        <v>2622</v>
      </c>
      <c r="C4684" s="85">
        <v>5</v>
      </c>
      <c r="D4684" s="32">
        <v>13</v>
      </c>
      <c r="E4684" s="84"/>
      <c r="F4684" s="91"/>
      <c r="H4684" s="94"/>
      <c r="I4684" s="91"/>
      <c r="J4684" s="84"/>
      <c r="K4684" s="111"/>
    </row>
    <row r="4685" spans="1:11" x14ac:dyDescent="0.2">
      <c r="A4685" s="13" t="s">
        <v>4479</v>
      </c>
      <c r="B4685" s="74">
        <v>133</v>
      </c>
      <c r="C4685" s="86"/>
      <c r="D4685" s="37"/>
      <c r="E4685" s="87"/>
      <c r="F4685" s="93">
        <v>1</v>
      </c>
      <c r="G4685" s="8">
        <v>3</v>
      </c>
      <c r="H4685" s="94">
        <f t="shared" si="58"/>
        <v>1</v>
      </c>
      <c r="I4685" s="93"/>
      <c r="J4685" s="94"/>
      <c r="K4685" s="138"/>
    </row>
    <row r="4686" spans="1:11" x14ac:dyDescent="0.2">
      <c r="A4686" s="13" t="s">
        <v>4480</v>
      </c>
      <c r="B4686" s="74">
        <v>242</v>
      </c>
      <c r="C4686" s="86"/>
      <c r="D4686" s="37"/>
      <c r="E4686" s="87"/>
      <c r="F4686" s="93">
        <v>3</v>
      </c>
      <c r="G4686" s="8">
        <v>8</v>
      </c>
      <c r="H4686" s="94">
        <f t="shared" si="58"/>
        <v>2</v>
      </c>
      <c r="I4686" s="93"/>
      <c r="J4686" s="94"/>
      <c r="K4686" s="138"/>
    </row>
    <row r="4687" spans="1:11" x14ac:dyDescent="0.2">
      <c r="A4687" s="13" t="s">
        <v>4481</v>
      </c>
      <c r="B4687" s="74">
        <v>199</v>
      </c>
      <c r="C4687" s="86"/>
      <c r="D4687" s="37"/>
      <c r="E4687" s="87"/>
      <c r="F4687" s="93">
        <v>1</v>
      </c>
      <c r="G4687" s="8">
        <v>3</v>
      </c>
      <c r="H4687" s="94">
        <f t="shared" si="58"/>
        <v>1</v>
      </c>
      <c r="I4687" s="93"/>
      <c r="J4687" s="94"/>
      <c r="K4687" s="138"/>
    </row>
    <row r="4688" spans="1:11" x14ac:dyDescent="0.2">
      <c r="A4688" s="13" t="s">
        <v>4482</v>
      </c>
      <c r="B4688" s="74">
        <v>135</v>
      </c>
      <c r="C4688" s="86"/>
      <c r="D4688" s="37"/>
      <c r="E4688" s="87"/>
      <c r="F4688" s="93">
        <v>1</v>
      </c>
      <c r="G4688" s="8">
        <v>3</v>
      </c>
      <c r="H4688" s="94">
        <f t="shared" si="58"/>
        <v>1</v>
      </c>
      <c r="I4688" s="93"/>
      <c r="J4688" s="94"/>
      <c r="K4688" s="138"/>
    </row>
    <row r="4689" spans="1:11" x14ac:dyDescent="0.2">
      <c r="A4689" s="13" t="s">
        <v>4483</v>
      </c>
      <c r="B4689" s="74">
        <v>522</v>
      </c>
      <c r="C4689" s="86"/>
      <c r="D4689" s="37"/>
      <c r="E4689" s="87"/>
      <c r="F4689" s="93">
        <v>3</v>
      </c>
      <c r="G4689" s="8">
        <v>8</v>
      </c>
      <c r="H4689" s="94">
        <f t="shared" si="58"/>
        <v>2</v>
      </c>
      <c r="I4689" s="93"/>
      <c r="J4689" s="94"/>
      <c r="K4689" s="138"/>
    </row>
    <row r="4690" spans="1:11" x14ac:dyDescent="0.2">
      <c r="A4690" s="13" t="s">
        <v>4484</v>
      </c>
      <c r="B4690" s="74">
        <v>199</v>
      </c>
      <c r="C4690" s="86"/>
      <c r="D4690" s="37"/>
      <c r="E4690" s="87"/>
      <c r="F4690" s="93">
        <v>1</v>
      </c>
      <c r="G4690" s="8">
        <v>3</v>
      </c>
      <c r="H4690" s="94">
        <f t="shared" si="58"/>
        <v>1</v>
      </c>
      <c r="I4690" s="93"/>
      <c r="J4690" s="94"/>
      <c r="K4690" s="138"/>
    </row>
    <row r="4691" spans="1:11" x14ac:dyDescent="0.2">
      <c r="A4691" s="13" t="s">
        <v>4485</v>
      </c>
      <c r="B4691" s="74">
        <v>904</v>
      </c>
      <c r="C4691" s="86"/>
      <c r="D4691" s="37"/>
      <c r="E4691" s="87"/>
      <c r="F4691" s="93">
        <v>3</v>
      </c>
      <c r="G4691" s="8">
        <v>8</v>
      </c>
      <c r="H4691" s="94">
        <f t="shared" si="58"/>
        <v>2</v>
      </c>
      <c r="I4691" s="93"/>
      <c r="J4691" s="94"/>
      <c r="K4691" s="138"/>
    </row>
    <row r="4692" spans="1:11" x14ac:dyDescent="0.2">
      <c r="A4692" s="13" t="s">
        <v>4486</v>
      </c>
      <c r="B4692" s="74">
        <v>288</v>
      </c>
      <c r="C4692" s="86"/>
      <c r="D4692" s="37"/>
      <c r="E4692" s="87"/>
      <c r="F4692" s="93">
        <v>3</v>
      </c>
      <c r="G4692" s="8">
        <v>8</v>
      </c>
      <c r="H4692" s="94">
        <f t="shared" si="58"/>
        <v>2</v>
      </c>
      <c r="I4692" s="93"/>
      <c r="J4692" s="94"/>
      <c r="K4692" s="138"/>
    </row>
    <row r="4693" spans="1:11" x14ac:dyDescent="0.2">
      <c r="A4693" s="20" t="s">
        <v>988</v>
      </c>
      <c r="B4693" s="73">
        <v>2264</v>
      </c>
      <c r="C4693" s="85">
        <v>5</v>
      </c>
      <c r="D4693" s="32">
        <v>13</v>
      </c>
      <c r="E4693" s="84"/>
      <c r="F4693" s="91"/>
      <c r="H4693" s="94"/>
      <c r="I4693" s="91"/>
      <c r="J4693" s="84"/>
      <c r="K4693" s="111"/>
    </row>
    <row r="4694" spans="1:11" x14ac:dyDescent="0.2">
      <c r="A4694" s="13" t="s">
        <v>4487</v>
      </c>
      <c r="B4694" s="74">
        <v>94</v>
      </c>
      <c r="C4694" s="86"/>
      <c r="D4694" s="37"/>
      <c r="E4694" s="87"/>
      <c r="F4694" s="93">
        <v>1</v>
      </c>
      <c r="G4694" s="8">
        <v>3</v>
      </c>
      <c r="H4694" s="94">
        <f t="shared" si="58"/>
        <v>1</v>
      </c>
      <c r="I4694" s="93"/>
      <c r="J4694" s="94"/>
      <c r="K4694" s="138"/>
    </row>
    <row r="4695" spans="1:11" x14ac:dyDescent="0.2">
      <c r="A4695" s="13" t="s">
        <v>3943</v>
      </c>
      <c r="B4695" s="74">
        <v>113</v>
      </c>
      <c r="C4695" s="86"/>
      <c r="D4695" s="37"/>
      <c r="E4695" s="87"/>
      <c r="F4695" s="93">
        <v>1</v>
      </c>
      <c r="G4695" s="8">
        <v>3</v>
      </c>
      <c r="H4695" s="94">
        <f t="shared" si="58"/>
        <v>1</v>
      </c>
      <c r="I4695" s="93"/>
      <c r="J4695" s="94"/>
      <c r="K4695" s="138"/>
    </row>
    <row r="4696" spans="1:11" x14ac:dyDescent="0.2">
      <c r="A4696" s="13" t="s">
        <v>2608</v>
      </c>
      <c r="B4696" s="74">
        <v>137</v>
      </c>
      <c r="C4696" s="86"/>
      <c r="D4696" s="37"/>
      <c r="E4696" s="87"/>
      <c r="F4696" s="93">
        <v>1</v>
      </c>
      <c r="G4696" s="8">
        <v>3</v>
      </c>
      <c r="H4696" s="94">
        <f t="shared" ref="H4696:H4759" si="59">IF(F4696=1,1,2)</f>
        <v>1</v>
      </c>
      <c r="I4696" s="93"/>
      <c r="J4696" s="94"/>
      <c r="K4696" s="138"/>
    </row>
    <row r="4697" spans="1:11" x14ac:dyDescent="0.2">
      <c r="A4697" s="13" t="s">
        <v>3554</v>
      </c>
      <c r="B4697" s="74">
        <v>238</v>
      </c>
      <c r="C4697" s="86"/>
      <c r="D4697" s="37"/>
      <c r="E4697" s="87"/>
      <c r="F4697" s="93">
        <v>3</v>
      </c>
      <c r="G4697" s="8">
        <v>8</v>
      </c>
      <c r="H4697" s="94">
        <f t="shared" si="59"/>
        <v>2</v>
      </c>
      <c r="I4697" s="93"/>
      <c r="J4697" s="94"/>
      <c r="K4697" s="138"/>
    </row>
    <row r="4698" spans="1:11" x14ac:dyDescent="0.2">
      <c r="A4698" s="13" t="s">
        <v>4488</v>
      </c>
      <c r="B4698" s="74">
        <v>301</v>
      </c>
      <c r="C4698" s="86"/>
      <c r="D4698" s="37"/>
      <c r="E4698" s="87"/>
      <c r="F4698" s="93">
        <v>3</v>
      </c>
      <c r="G4698" s="8">
        <v>8</v>
      </c>
      <c r="H4698" s="94">
        <f t="shared" si="59"/>
        <v>2</v>
      </c>
      <c r="I4698" s="93"/>
      <c r="J4698" s="94"/>
      <c r="K4698" s="138"/>
    </row>
    <row r="4699" spans="1:11" x14ac:dyDescent="0.2">
      <c r="A4699" s="13" t="s">
        <v>4489</v>
      </c>
      <c r="B4699" s="74">
        <v>881</v>
      </c>
      <c r="C4699" s="86"/>
      <c r="D4699" s="37"/>
      <c r="E4699" s="87"/>
      <c r="F4699" s="93">
        <v>3</v>
      </c>
      <c r="G4699" s="8">
        <v>8</v>
      </c>
      <c r="H4699" s="94">
        <f t="shared" si="59"/>
        <v>2</v>
      </c>
      <c r="I4699" s="93"/>
      <c r="J4699" s="94"/>
      <c r="K4699" s="138"/>
    </row>
    <row r="4700" spans="1:11" x14ac:dyDescent="0.2">
      <c r="A4700" s="13" t="s">
        <v>1784</v>
      </c>
      <c r="B4700" s="74">
        <v>149</v>
      </c>
      <c r="C4700" s="86"/>
      <c r="D4700" s="37"/>
      <c r="E4700" s="87"/>
      <c r="F4700" s="93">
        <v>1</v>
      </c>
      <c r="G4700" s="8">
        <v>3</v>
      </c>
      <c r="H4700" s="94">
        <f t="shared" si="59"/>
        <v>1</v>
      </c>
      <c r="I4700" s="93"/>
      <c r="J4700" s="94"/>
      <c r="K4700" s="138"/>
    </row>
    <row r="4701" spans="1:11" x14ac:dyDescent="0.2">
      <c r="A4701" s="13" t="s">
        <v>4490</v>
      </c>
      <c r="B4701" s="74">
        <v>351</v>
      </c>
      <c r="C4701" s="86"/>
      <c r="D4701" s="37"/>
      <c r="E4701" s="87"/>
      <c r="F4701" s="93">
        <v>3</v>
      </c>
      <c r="G4701" s="8">
        <v>8</v>
      </c>
      <c r="H4701" s="94">
        <f t="shared" si="59"/>
        <v>2</v>
      </c>
      <c r="I4701" s="93"/>
      <c r="J4701" s="94"/>
      <c r="K4701" s="138"/>
    </row>
    <row r="4702" spans="1:11" x14ac:dyDescent="0.2">
      <c r="A4702" s="22" t="s">
        <v>1242</v>
      </c>
      <c r="B4702" s="73">
        <v>66657</v>
      </c>
      <c r="C4702" s="85">
        <v>35</v>
      </c>
      <c r="D4702" s="36">
        <f>SUM(D4703:D4737)</f>
        <v>89</v>
      </c>
      <c r="E4702" s="88">
        <v>4</v>
      </c>
      <c r="F4702" s="91">
        <f>SUM(F4704:F4753)</f>
        <v>112</v>
      </c>
      <c r="G4702" s="24">
        <f>SUM(G4704:G4753)</f>
        <v>303</v>
      </c>
      <c r="H4702" s="94"/>
      <c r="I4702" s="99">
        <f>(C4702+F4702+1-F4707-F4708-F4709-F4711-F4714-F4721-F4723-F4730-F4733-F4738-F4739-F4740-F4741-F4745-F4747-F4748-F4749-F4750-F4752)*0.4</f>
        <v>51.6</v>
      </c>
      <c r="J4702" s="99">
        <f>(D4702+G4702+1-G4707-G4708-G4709-G4711-G4714-G4721-G4723-G4730-G4733-G4738-G4739-G4740-G4741-G4745-G4747-G4748-G4749-G4750-G4752)*0.4</f>
        <v>134.4</v>
      </c>
      <c r="K4702" s="115">
        <f>46*0.6</f>
        <v>27.599999999999998</v>
      </c>
    </row>
    <row r="4703" spans="1:11" x14ac:dyDescent="0.2">
      <c r="A4703" s="20" t="s">
        <v>1243</v>
      </c>
      <c r="B4703" s="73">
        <v>2810</v>
      </c>
      <c r="C4703" s="85">
        <v>1</v>
      </c>
      <c r="D4703" s="32">
        <v>3</v>
      </c>
      <c r="E4703" s="84"/>
      <c r="F4703" s="91"/>
      <c r="H4703" s="94"/>
      <c r="I4703" s="91"/>
      <c r="J4703" s="84"/>
      <c r="K4703" s="111"/>
    </row>
    <row r="4704" spans="1:11" x14ac:dyDescent="0.2">
      <c r="A4704" s="13" t="s">
        <v>4491</v>
      </c>
      <c r="B4704" s="74">
        <v>219</v>
      </c>
      <c r="C4704" s="86"/>
      <c r="D4704" s="37"/>
      <c r="E4704" s="87"/>
      <c r="F4704" s="93">
        <v>3</v>
      </c>
      <c r="G4704" s="8">
        <v>8</v>
      </c>
      <c r="H4704" s="94">
        <f t="shared" si="59"/>
        <v>2</v>
      </c>
      <c r="I4704" s="93"/>
      <c r="J4704" s="94"/>
      <c r="K4704" s="138"/>
    </row>
    <row r="4705" spans="1:11" x14ac:dyDescent="0.2">
      <c r="A4705" s="13" t="s">
        <v>4492</v>
      </c>
      <c r="B4705" s="74">
        <v>380</v>
      </c>
      <c r="C4705" s="86"/>
      <c r="D4705" s="37"/>
      <c r="E4705" s="87"/>
      <c r="F4705" s="93">
        <v>3</v>
      </c>
      <c r="G4705" s="8">
        <v>8</v>
      </c>
      <c r="H4705" s="94">
        <f t="shared" si="59"/>
        <v>2</v>
      </c>
      <c r="I4705" s="93"/>
      <c r="J4705" s="94"/>
      <c r="K4705" s="138"/>
    </row>
    <row r="4706" spans="1:11" x14ac:dyDescent="0.2">
      <c r="A4706" s="13" t="s">
        <v>4493</v>
      </c>
      <c r="B4706" s="74">
        <v>301</v>
      </c>
      <c r="C4706" s="86"/>
      <c r="D4706" s="37"/>
      <c r="E4706" s="87"/>
      <c r="F4706" s="93">
        <v>3</v>
      </c>
      <c r="G4706" s="8">
        <v>8</v>
      </c>
      <c r="H4706" s="94">
        <f t="shared" si="59"/>
        <v>2</v>
      </c>
      <c r="I4706" s="93"/>
      <c r="J4706" s="94"/>
      <c r="K4706" s="138"/>
    </row>
    <row r="4707" spans="1:11" x14ac:dyDescent="0.2">
      <c r="A4707" s="13" t="s">
        <v>4494</v>
      </c>
      <c r="B4707" s="74">
        <v>40</v>
      </c>
      <c r="C4707" s="86"/>
      <c r="D4707" s="37"/>
      <c r="E4707" s="87"/>
      <c r="F4707" s="93">
        <v>1</v>
      </c>
      <c r="G4707" s="8">
        <v>3</v>
      </c>
      <c r="H4707" s="94">
        <f t="shared" si="59"/>
        <v>1</v>
      </c>
      <c r="I4707" s="93"/>
      <c r="J4707" s="94"/>
      <c r="K4707" s="138"/>
    </row>
    <row r="4708" spans="1:11" x14ac:dyDescent="0.2">
      <c r="A4708" s="13" t="s">
        <v>4495</v>
      </c>
      <c r="B4708" s="74">
        <v>84</v>
      </c>
      <c r="C4708" s="86"/>
      <c r="D4708" s="37"/>
      <c r="E4708" s="87"/>
      <c r="F4708" s="93">
        <v>1</v>
      </c>
      <c r="G4708" s="8">
        <v>3</v>
      </c>
      <c r="H4708" s="94">
        <f t="shared" si="59"/>
        <v>1</v>
      </c>
      <c r="I4708" s="93"/>
      <c r="J4708" s="94"/>
      <c r="K4708" s="138"/>
    </row>
    <row r="4709" spans="1:11" x14ac:dyDescent="0.2">
      <c r="A4709" s="13" t="s">
        <v>3632</v>
      </c>
      <c r="B4709" s="74">
        <v>46</v>
      </c>
      <c r="C4709" s="86"/>
      <c r="D4709" s="37"/>
      <c r="E4709" s="87"/>
      <c r="F4709" s="93">
        <v>1</v>
      </c>
      <c r="G4709" s="8">
        <v>3</v>
      </c>
      <c r="H4709" s="94">
        <f t="shared" si="59"/>
        <v>1</v>
      </c>
      <c r="I4709" s="93"/>
      <c r="J4709" s="94"/>
      <c r="K4709" s="138"/>
    </row>
    <row r="4710" spans="1:11" x14ac:dyDescent="0.2">
      <c r="A4710" s="13" t="s">
        <v>2400</v>
      </c>
      <c r="B4710" s="74">
        <v>369</v>
      </c>
      <c r="C4710" s="86"/>
      <c r="D4710" s="37"/>
      <c r="E4710" s="87"/>
      <c r="F4710" s="93">
        <v>3</v>
      </c>
      <c r="G4710" s="8">
        <v>8</v>
      </c>
      <c r="H4710" s="94">
        <f t="shared" si="59"/>
        <v>2</v>
      </c>
      <c r="I4710" s="93"/>
      <c r="J4710" s="94"/>
      <c r="K4710" s="138"/>
    </row>
    <row r="4711" spans="1:11" x14ac:dyDescent="0.2">
      <c r="A4711" s="13" t="s">
        <v>4496</v>
      </c>
      <c r="B4711" s="74">
        <v>64</v>
      </c>
      <c r="C4711" s="86"/>
      <c r="D4711" s="37"/>
      <c r="E4711" s="87"/>
      <c r="F4711" s="93">
        <v>1</v>
      </c>
      <c r="G4711" s="8">
        <v>3</v>
      </c>
      <c r="H4711" s="94">
        <f t="shared" si="59"/>
        <v>1</v>
      </c>
      <c r="I4711" s="93"/>
      <c r="J4711" s="94"/>
      <c r="K4711" s="138"/>
    </row>
    <row r="4712" spans="1:11" x14ac:dyDescent="0.2">
      <c r="A4712" s="13" t="s">
        <v>2334</v>
      </c>
      <c r="B4712" s="74">
        <v>781</v>
      </c>
      <c r="C4712" s="86"/>
      <c r="D4712" s="37"/>
      <c r="E4712" s="87"/>
      <c r="F4712" s="93">
        <v>3</v>
      </c>
      <c r="G4712" s="8">
        <v>8</v>
      </c>
      <c r="H4712" s="94">
        <f t="shared" si="59"/>
        <v>2</v>
      </c>
      <c r="I4712" s="93"/>
      <c r="J4712" s="94"/>
      <c r="K4712" s="138"/>
    </row>
    <row r="4713" spans="1:11" x14ac:dyDescent="0.2">
      <c r="A4713" s="13" t="s">
        <v>4497</v>
      </c>
      <c r="B4713" s="74">
        <v>427</v>
      </c>
      <c r="C4713" s="86"/>
      <c r="D4713" s="37"/>
      <c r="E4713" s="87"/>
      <c r="F4713" s="93">
        <v>3</v>
      </c>
      <c r="G4713" s="8">
        <v>8</v>
      </c>
      <c r="H4713" s="94">
        <f t="shared" si="59"/>
        <v>2</v>
      </c>
      <c r="I4713" s="93"/>
      <c r="J4713" s="94"/>
      <c r="K4713" s="138"/>
    </row>
    <row r="4714" spans="1:11" x14ac:dyDescent="0.2">
      <c r="A4714" s="13" t="s">
        <v>4498</v>
      </c>
      <c r="B4714" s="74">
        <v>99</v>
      </c>
      <c r="C4714" s="86"/>
      <c r="D4714" s="37"/>
      <c r="E4714" s="87"/>
      <c r="F4714" s="93">
        <v>1</v>
      </c>
      <c r="G4714" s="8">
        <v>3</v>
      </c>
      <c r="H4714" s="94">
        <f t="shared" si="59"/>
        <v>1</v>
      </c>
      <c r="I4714" s="93"/>
      <c r="J4714" s="94"/>
      <c r="K4714" s="138"/>
    </row>
    <row r="4715" spans="1:11" x14ac:dyDescent="0.2">
      <c r="A4715" s="20" t="s">
        <v>1102</v>
      </c>
      <c r="B4715" s="73">
        <v>58289</v>
      </c>
      <c r="C4715" s="85">
        <v>30</v>
      </c>
      <c r="D4715" s="32">
        <v>75</v>
      </c>
      <c r="E4715" s="84"/>
      <c r="F4715" s="91"/>
      <c r="H4715" s="94"/>
      <c r="I4715" s="91"/>
      <c r="J4715" s="84"/>
      <c r="K4715" s="111"/>
    </row>
    <row r="4716" spans="1:11" x14ac:dyDescent="0.2">
      <c r="A4716" s="13" t="s">
        <v>4499</v>
      </c>
      <c r="B4716" s="74">
        <v>47529</v>
      </c>
      <c r="C4716" s="86"/>
      <c r="D4716" s="37"/>
      <c r="E4716" s="87"/>
      <c r="F4716" s="93">
        <v>11</v>
      </c>
      <c r="G4716" s="8">
        <v>28</v>
      </c>
      <c r="H4716" s="94">
        <f t="shared" si="59"/>
        <v>2</v>
      </c>
      <c r="I4716" s="93"/>
      <c r="J4716" s="94"/>
      <c r="K4716" s="138"/>
    </row>
    <row r="4717" spans="1:11" x14ac:dyDescent="0.2">
      <c r="A4717" s="13" t="s">
        <v>4500</v>
      </c>
      <c r="B4717" s="74">
        <v>2841</v>
      </c>
      <c r="C4717" s="86"/>
      <c r="D4717" s="37"/>
      <c r="E4717" s="87"/>
      <c r="F4717" s="93">
        <v>5</v>
      </c>
      <c r="G4717" s="8">
        <v>13</v>
      </c>
      <c r="H4717" s="94">
        <f t="shared" si="59"/>
        <v>2</v>
      </c>
      <c r="I4717" s="93"/>
      <c r="J4717" s="94"/>
      <c r="K4717" s="138"/>
    </row>
    <row r="4718" spans="1:11" x14ac:dyDescent="0.2">
      <c r="A4718" s="13" t="s">
        <v>1406</v>
      </c>
      <c r="B4718" s="74">
        <v>2241</v>
      </c>
      <c r="C4718" s="86"/>
      <c r="D4718" s="37"/>
      <c r="E4718" s="87"/>
      <c r="F4718" s="93">
        <v>5</v>
      </c>
      <c r="G4718" s="8">
        <v>13</v>
      </c>
      <c r="H4718" s="94">
        <f t="shared" si="59"/>
        <v>2</v>
      </c>
      <c r="I4718" s="93"/>
      <c r="J4718" s="94"/>
      <c r="K4718" s="138"/>
    </row>
    <row r="4719" spans="1:11" ht="31.5" x14ac:dyDescent="0.2">
      <c r="A4719" s="13" t="s">
        <v>4501</v>
      </c>
      <c r="B4719" s="74">
        <v>824</v>
      </c>
      <c r="C4719" s="86"/>
      <c r="D4719" s="37"/>
      <c r="E4719" s="87"/>
      <c r="F4719" s="93">
        <v>3</v>
      </c>
      <c r="G4719" s="8">
        <v>8</v>
      </c>
      <c r="H4719" s="94">
        <f t="shared" si="59"/>
        <v>2</v>
      </c>
      <c r="I4719" s="93"/>
      <c r="J4719" s="94"/>
      <c r="K4719" s="138"/>
    </row>
    <row r="4720" spans="1:11" x14ac:dyDescent="0.2">
      <c r="A4720" s="13" t="s">
        <v>4502</v>
      </c>
      <c r="B4720" s="74">
        <v>1233</v>
      </c>
      <c r="C4720" s="86"/>
      <c r="D4720" s="37"/>
      <c r="E4720" s="87"/>
      <c r="F4720" s="93">
        <v>3</v>
      </c>
      <c r="G4720" s="8">
        <v>8</v>
      </c>
      <c r="H4720" s="94">
        <f t="shared" si="59"/>
        <v>2</v>
      </c>
      <c r="I4720" s="93"/>
      <c r="J4720" s="94"/>
      <c r="K4720" s="138"/>
    </row>
    <row r="4721" spans="1:11" x14ac:dyDescent="0.2">
      <c r="A4721" s="13" t="s">
        <v>4503</v>
      </c>
      <c r="B4721" s="74">
        <v>123</v>
      </c>
      <c r="C4721" s="86"/>
      <c r="D4721" s="37"/>
      <c r="E4721" s="87"/>
      <c r="F4721" s="93">
        <v>1</v>
      </c>
      <c r="G4721" s="8">
        <v>3</v>
      </c>
      <c r="H4721" s="94">
        <f t="shared" si="59"/>
        <v>1</v>
      </c>
      <c r="I4721" s="93"/>
      <c r="J4721" s="94"/>
      <c r="K4721" s="138"/>
    </row>
    <row r="4722" spans="1:11" x14ac:dyDescent="0.2">
      <c r="A4722" s="13" t="s">
        <v>4504</v>
      </c>
      <c r="B4722" s="74">
        <v>482</v>
      </c>
      <c r="C4722" s="86"/>
      <c r="D4722" s="37"/>
      <c r="E4722" s="87"/>
      <c r="F4722" s="93">
        <v>3</v>
      </c>
      <c r="G4722" s="8">
        <v>8</v>
      </c>
      <c r="H4722" s="94">
        <f t="shared" si="59"/>
        <v>2</v>
      </c>
      <c r="I4722" s="93"/>
      <c r="J4722" s="94"/>
      <c r="K4722" s="138"/>
    </row>
    <row r="4723" spans="1:11" x14ac:dyDescent="0.2">
      <c r="A4723" s="13" t="s">
        <v>1397</v>
      </c>
      <c r="B4723" s="74">
        <v>78</v>
      </c>
      <c r="C4723" s="86"/>
      <c r="D4723" s="37"/>
      <c r="E4723" s="87"/>
      <c r="F4723" s="93">
        <v>1</v>
      </c>
      <c r="G4723" s="8">
        <v>3</v>
      </c>
      <c r="H4723" s="94">
        <f t="shared" si="59"/>
        <v>1</v>
      </c>
      <c r="I4723" s="93"/>
      <c r="J4723" s="94"/>
      <c r="K4723" s="138"/>
    </row>
    <row r="4724" spans="1:11" x14ac:dyDescent="0.2">
      <c r="A4724" s="13" t="s">
        <v>4505</v>
      </c>
      <c r="B4724" s="74">
        <v>493</v>
      </c>
      <c r="C4724" s="86"/>
      <c r="D4724" s="37"/>
      <c r="E4724" s="87"/>
      <c r="F4724" s="93">
        <v>3</v>
      </c>
      <c r="G4724" s="8">
        <v>8</v>
      </c>
      <c r="H4724" s="94">
        <f t="shared" si="59"/>
        <v>2</v>
      </c>
      <c r="I4724" s="93"/>
      <c r="J4724" s="94"/>
      <c r="K4724" s="138"/>
    </row>
    <row r="4725" spans="1:11" x14ac:dyDescent="0.2">
      <c r="A4725" s="13" t="s">
        <v>4506</v>
      </c>
      <c r="B4725" s="74">
        <v>275</v>
      </c>
      <c r="C4725" s="86"/>
      <c r="D4725" s="37"/>
      <c r="E4725" s="87"/>
      <c r="F4725" s="93">
        <v>3</v>
      </c>
      <c r="G4725" s="8">
        <v>8</v>
      </c>
      <c r="H4725" s="94">
        <f t="shared" si="59"/>
        <v>2</v>
      </c>
      <c r="I4725" s="93"/>
      <c r="J4725" s="94"/>
      <c r="K4725" s="138"/>
    </row>
    <row r="4726" spans="1:11" x14ac:dyDescent="0.2">
      <c r="A4726" s="13" t="s">
        <v>2372</v>
      </c>
      <c r="B4726" s="74">
        <v>692</v>
      </c>
      <c r="C4726" s="86"/>
      <c r="D4726" s="37"/>
      <c r="E4726" s="87"/>
      <c r="F4726" s="93">
        <v>3</v>
      </c>
      <c r="G4726" s="8">
        <v>8</v>
      </c>
      <c r="H4726" s="94">
        <f t="shared" si="59"/>
        <v>2</v>
      </c>
      <c r="I4726" s="93"/>
      <c r="J4726" s="94"/>
      <c r="K4726" s="138"/>
    </row>
    <row r="4727" spans="1:11" x14ac:dyDescent="0.2">
      <c r="A4727" s="13" t="s">
        <v>2165</v>
      </c>
      <c r="B4727" s="74">
        <v>816</v>
      </c>
      <c r="C4727" s="86"/>
      <c r="D4727" s="37"/>
      <c r="E4727" s="87"/>
      <c r="F4727" s="93">
        <v>3</v>
      </c>
      <c r="G4727" s="8">
        <v>8</v>
      </c>
      <c r="H4727" s="94">
        <f t="shared" si="59"/>
        <v>2</v>
      </c>
      <c r="I4727" s="93"/>
      <c r="J4727" s="94"/>
      <c r="K4727" s="138"/>
    </row>
    <row r="4728" spans="1:11" x14ac:dyDescent="0.2">
      <c r="A4728" s="13" t="s">
        <v>4507</v>
      </c>
      <c r="B4728" s="74">
        <v>662</v>
      </c>
      <c r="C4728" s="86"/>
      <c r="D4728" s="37"/>
      <c r="E4728" s="87"/>
      <c r="F4728" s="93">
        <v>3</v>
      </c>
      <c r="G4728" s="8">
        <v>8</v>
      </c>
      <c r="H4728" s="94">
        <f t="shared" si="59"/>
        <v>2</v>
      </c>
      <c r="I4728" s="93"/>
      <c r="J4728" s="94"/>
      <c r="K4728" s="138"/>
    </row>
    <row r="4729" spans="1:11" x14ac:dyDescent="0.2">
      <c r="A4729" s="20" t="s">
        <v>1186</v>
      </c>
      <c r="B4729" s="73">
        <v>1807</v>
      </c>
      <c r="C4729" s="85">
        <v>1</v>
      </c>
      <c r="D4729" s="32">
        <v>3</v>
      </c>
      <c r="E4729" s="84"/>
      <c r="F4729" s="91"/>
      <c r="H4729" s="94"/>
      <c r="I4729" s="91"/>
      <c r="J4729" s="84"/>
      <c r="K4729" s="111"/>
    </row>
    <row r="4730" spans="1:11" x14ac:dyDescent="0.2">
      <c r="A4730" s="13" t="s">
        <v>3444</v>
      </c>
      <c r="B4730" s="74">
        <v>164</v>
      </c>
      <c r="C4730" s="86"/>
      <c r="D4730" s="37"/>
      <c r="E4730" s="87"/>
      <c r="F4730" s="93">
        <v>1</v>
      </c>
      <c r="G4730" s="8">
        <v>3</v>
      </c>
      <c r="H4730" s="94">
        <f t="shared" si="59"/>
        <v>1</v>
      </c>
      <c r="I4730" s="93"/>
      <c r="J4730" s="94"/>
      <c r="K4730" s="138"/>
    </row>
    <row r="4731" spans="1:11" x14ac:dyDescent="0.2">
      <c r="A4731" s="13" t="s">
        <v>4508</v>
      </c>
      <c r="B4731" s="74">
        <v>233</v>
      </c>
      <c r="C4731" s="86"/>
      <c r="D4731" s="37"/>
      <c r="E4731" s="87"/>
      <c r="F4731" s="93">
        <v>3</v>
      </c>
      <c r="G4731" s="8">
        <v>8</v>
      </c>
      <c r="H4731" s="94">
        <f t="shared" si="59"/>
        <v>2</v>
      </c>
      <c r="I4731" s="93"/>
      <c r="J4731" s="94"/>
      <c r="K4731" s="138"/>
    </row>
    <row r="4732" spans="1:11" x14ac:dyDescent="0.2">
      <c r="A4732" s="13" t="s">
        <v>4509</v>
      </c>
      <c r="B4732" s="74">
        <v>969</v>
      </c>
      <c r="C4732" s="86"/>
      <c r="D4732" s="37"/>
      <c r="E4732" s="87"/>
      <c r="F4732" s="93">
        <v>3</v>
      </c>
      <c r="G4732" s="8">
        <v>8</v>
      </c>
      <c r="H4732" s="94">
        <f t="shared" si="59"/>
        <v>2</v>
      </c>
      <c r="I4732" s="93"/>
      <c r="J4732" s="94"/>
      <c r="K4732" s="138"/>
    </row>
    <row r="4733" spans="1:11" x14ac:dyDescent="0.2">
      <c r="A4733" s="13" t="s">
        <v>4510</v>
      </c>
      <c r="B4733" s="74">
        <v>124</v>
      </c>
      <c r="C4733" s="86"/>
      <c r="D4733" s="37"/>
      <c r="E4733" s="87"/>
      <c r="F4733" s="93">
        <v>1</v>
      </c>
      <c r="G4733" s="8">
        <v>3</v>
      </c>
      <c r="H4733" s="94">
        <f t="shared" si="59"/>
        <v>1</v>
      </c>
      <c r="I4733" s="93"/>
      <c r="J4733" s="94"/>
      <c r="K4733" s="138"/>
    </row>
    <row r="4734" spans="1:11" x14ac:dyDescent="0.2">
      <c r="A4734" s="13" t="s">
        <v>4511</v>
      </c>
      <c r="B4734" s="74">
        <v>317</v>
      </c>
      <c r="C4734" s="86"/>
      <c r="D4734" s="37"/>
      <c r="E4734" s="87"/>
      <c r="F4734" s="93">
        <v>3</v>
      </c>
      <c r="G4734" s="8">
        <v>8</v>
      </c>
      <c r="H4734" s="94">
        <f t="shared" si="59"/>
        <v>2</v>
      </c>
      <c r="I4734" s="93"/>
      <c r="J4734" s="94"/>
      <c r="K4734" s="138"/>
    </row>
    <row r="4735" spans="1:11" x14ac:dyDescent="0.2">
      <c r="A4735" s="20" t="s">
        <v>637</v>
      </c>
      <c r="B4735" s="73">
        <v>214</v>
      </c>
      <c r="C4735" s="85">
        <v>1</v>
      </c>
      <c r="D4735" s="32">
        <v>3</v>
      </c>
      <c r="E4735" s="84"/>
      <c r="F4735" s="91"/>
      <c r="H4735" s="94"/>
      <c r="I4735" s="91"/>
      <c r="J4735" s="84"/>
      <c r="K4735" s="111"/>
    </row>
    <row r="4736" spans="1:11" x14ac:dyDescent="0.2">
      <c r="A4736" s="13" t="s">
        <v>4512</v>
      </c>
      <c r="B4736" s="74">
        <v>214</v>
      </c>
      <c r="C4736" s="86"/>
      <c r="D4736" s="37"/>
      <c r="E4736" s="87"/>
      <c r="F4736" s="93">
        <v>3</v>
      </c>
      <c r="G4736" s="8">
        <v>8</v>
      </c>
      <c r="H4736" s="94">
        <f t="shared" si="59"/>
        <v>2</v>
      </c>
      <c r="I4736" s="93"/>
      <c r="J4736" s="94"/>
      <c r="K4736" s="138"/>
    </row>
    <row r="4737" spans="1:11" x14ac:dyDescent="0.2">
      <c r="A4737" s="20" t="s">
        <v>638</v>
      </c>
      <c r="B4737" s="73">
        <v>3537</v>
      </c>
      <c r="C4737" s="85">
        <v>2</v>
      </c>
      <c r="D4737" s="32">
        <v>5</v>
      </c>
      <c r="E4737" s="84"/>
      <c r="F4737" s="91"/>
      <c r="H4737" s="94"/>
      <c r="I4737" s="91"/>
      <c r="J4737" s="84"/>
      <c r="K4737" s="111"/>
    </row>
    <row r="4738" spans="1:11" x14ac:dyDescent="0.2">
      <c r="A4738" s="13" t="s">
        <v>3248</v>
      </c>
      <c r="B4738" s="74">
        <v>146</v>
      </c>
      <c r="C4738" s="86"/>
      <c r="D4738" s="37"/>
      <c r="E4738" s="87"/>
      <c r="F4738" s="93">
        <v>1</v>
      </c>
      <c r="G4738" s="8">
        <v>3</v>
      </c>
      <c r="H4738" s="94">
        <f t="shared" si="59"/>
        <v>1</v>
      </c>
      <c r="I4738" s="93"/>
      <c r="J4738" s="94"/>
      <c r="K4738" s="138"/>
    </row>
    <row r="4739" spans="1:11" x14ac:dyDescent="0.2">
      <c r="A4739" s="13" t="s">
        <v>2076</v>
      </c>
      <c r="B4739" s="74">
        <v>100</v>
      </c>
      <c r="C4739" s="86"/>
      <c r="D4739" s="37"/>
      <c r="E4739" s="87"/>
      <c r="F4739" s="93">
        <v>1</v>
      </c>
      <c r="G4739" s="8">
        <v>3</v>
      </c>
      <c r="H4739" s="94">
        <f t="shared" si="59"/>
        <v>1</v>
      </c>
      <c r="I4739" s="93"/>
      <c r="J4739" s="94"/>
      <c r="K4739" s="138"/>
    </row>
    <row r="4740" spans="1:11" x14ac:dyDescent="0.2">
      <c r="A4740" s="13" t="s">
        <v>1412</v>
      </c>
      <c r="B4740" s="74">
        <v>83</v>
      </c>
      <c r="C4740" s="86"/>
      <c r="D4740" s="37"/>
      <c r="E4740" s="87"/>
      <c r="F4740" s="93">
        <v>1</v>
      </c>
      <c r="G4740" s="8">
        <v>3</v>
      </c>
      <c r="H4740" s="94">
        <f t="shared" si="59"/>
        <v>1</v>
      </c>
      <c r="I4740" s="93"/>
      <c r="J4740" s="94"/>
      <c r="K4740" s="138"/>
    </row>
    <row r="4741" spans="1:11" x14ac:dyDescent="0.2">
      <c r="A4741" s="13" t="s">
        <v>2010</v>
      </c>
      <c r="B4741" s="74">
        <v>179</v>
      </c>
      <c r="C4741" s="86"/>
      <c r="D4741" s="37"/>
      <c r="E4741" s="87"/>
      <c r="F4741" s="93">
        <v>1</v>
      </c>
      <c r="G4741" s="8">
        <v>3</v>
      </c>
      <c r="H4741" s="94">
        <f t="shared" si="59"/>
        <v>1</v>
      </c>
      <c r="I4741" s="93"/>
      <c r="J4741" s="94"/>
      <c r="K4741" s="138"/>
    </row>
    <row r="4742" spans="1:11" x14ac:dyDescent="0.2">
      <c r="A4742" s="13" t="s">
        <v>4513</v>
      </c>
      <c r="B4742" s="74">
        <v>406</v>
      </c>
      <c r="C4742" s="86"/>
      <c r="D4742" s="37"/>
      <c r="E4742" s="87"/>
      <c r="F4742" s="93">
        <v>3</v>
      </c>
      <c r="G4742" s="8">
        <v>8</v>
      </c>
      <c r="H4742" s="94">
        <f t="shared" si="59"/>
        <v>2</v>
      </c>
      <c r="I4742" s="93"/>
      <c r="J4742" s="94"/>
      <c r="K4742" s="138"/>
    </row>
    <row r="4743" spans="1:11" x14ac:dyDescent="0.2">
      <c r="A4743" s="13" t="s">
        <v>4514</v>
      </c>
      <c r="B4743" s="74">
        <v>237</v>
      </c>
      <c r="C4743" s="86"/>
      <c r="D4743" s="37"/>
      <c r="E4743" s="87"/>
      <c r="F4743" s="93">
        <v>3</v>
      </c>
      <c r="G4743" s="8">
        <v>8</v>
      </c>
      <c r="H4743" s="94">
        <f t="shared" si="59"/>
        <v>2</v>
      </c>
      <c r="I4743" s="93"/>
      <c r="J4743" s="94"/>
      <c r="K4743" s="138"/>
    </row>
    <row r="4744" spans="1:11" x14ac:dyDescent="0.2">
      <c r="A4744" s="13" t="s">
        <v>4515</v>
      </c>
      <c r="B4744" s="74">
        <v>464</v>
      </c>
      <c r="C4744" s="86"/>
      <c r="D4744" s="37"/>
      <c r="E4744" s="87"/>
      <c r="F4744" s="93">
        <v>3</v>
      </c>
      <c r="G4744" s="8">
        <v>8</v>
      </c>
      <c r="H4744" s="94">
        <f t="shared" si="59"/>
        <v>2</v>
      </c>
      <c r="I4744" s="93"/>
      <c r="J4744" s="94"/>
      <c r="K4744" s="138"/>
    </row>
    <row r="4745" spans="1:11" x14ac:dyDescent="0.2">
      <c r="A4745" s="13" t="s">
        <v>4516</v>
      </c>
      <c r="B4745" s="74">
        <v>87</v>
      </c>
      <c r="C4745" s="86"/>
      <c r="D4745" s="37"/>
      <c r="E4745" s="87"/>
      <c r="F4745" s="93">
        <v>1</v>
      </c>
      <c r="G4745" s="8">
        <v>3</v>
      </c>
      <c r="H4745" s="94">
        <f t="shared" si="59"/>
        <v>1</v>
      </c>
      <c r="I4745" s="93"/>
      <c r="J4745" s="94"/>
      <c r="K4745" s="138"/>
    </row>
    <row r="4746" spans="1:11" x14ac:dyDescent="0.2">
      <c r="A4746" s="13" t="s">
        <v>4517</v>
      </c>
      <c r="B4746" s="74">
        <v>558</v>
      </c>
      <c r="C4746" s="86"/>
      <c r="D4746" s="37"/>
      <c r="E4746" s="87"/>
      <c r="F4746" s="93">
        <v>3</v>
      </c>
      <c r="G4746" s="8">
        <v>8</v>
      </c>
      <c r="H4746" s="94">
        <f t="shared" si="59"/>
        <v>2</v>
      </c>
      <c r="I4746" s="93"/>
      <c r="J4746" s="94"/>
      <c r="K4746" s="138"/>
    </row>
    <row r="4747" spans="1:11" x14ac:dyDescent="0.2">
      <c r="A4747" s="13" t="s">
        <v>4518</v>
      </c>
      <c r="B4747" s="74">
        <v>50</v>
      </c>
      <c r="C4747" s="86"/>
      <c r="D4747" s="37"/>
      <c r="E4747" s="87"/>
      <c r="F4747" s="93">
        <v>1</v>
      </c>
      <c r="G4747" s="8">
        <v>3</v>
      </c>
      <c r="H4747" s="94">
        <f t="shared" si="59"/>
        <v>1</v>
      </c>
      <c r="I4747" s="93"/>
      <c r="J4747" s="94"/>
      <c r="K4747" s="138"/>
    </row>
    <row r="4748" spans="1:11" x14ac:dyDescent="0.2">
      <c r="A4748" s="13" t="s">
        <v>4519</v>
      </c>
      <c r="B4748" s="74">
        <v>98</v>
      </c>
      <c r="C4748" s="86"/>
      <c r="D4748" s="37"/>
      <c r="E4748" s="87"/>
      <c r="F4748" s="93">
        <v>1</v>
      </c>
      <c r="G4748" s="8">
        <v>3</v>
      </c>
      <c r="H4748" s="94">
        <f t="shared" si="59"/>
        <v>1</v>
      </c>
      <c r="I4748" s="93"/>
      <c r="J4748" s="94"/>
      <c r="K4748" s="138"/>
    </row>
    <row r="4749" spans="1:11" x14ac:dyDescent="0.2">
      <c r="A4749" s="13" t="s">
        <v>3256</v>
      </c>
      <c r="B4749" s="74">
        <v>66</v>
      </c>
      <c r="C4749" s="86"/>
      <c r="D4749" s="37"/>
      <c r="E4749" s="87"/>
      <c r="F4749" s="93">
        <v>1</v>
      </c>
      <c r="G4749" s="8">
        <v>3</v>
      </c>
      <c r="H4749" s="94">
        <f t="shared" si="59"/>
        <v>1</v>
      </c>
      <c r="I4749" s="93"/>
      <c r="J4749" s="94"/>
      <c r="K4749" s="138"/>
    </row>
    <row r="4750" spans="1:11" x14ac:dyDescent="0.2">
      <c r="A4750" s="13" t="s">
        <v>3214</v>
      </c>
      <c r="B4750" s="74">
        <v>125</v>
      </c>
      <c r="C4750" s="86"/>
      <c r="D4750" s="37"/>
      <c r="E4750" s="87"/>
      <c r="F4750" s="93">
        <v>1</v>
      </c>
      <c r="G4750" s="8">
        <v>3</v>
      </c>
      <c r="H4750" s="94">
        <f t="shared" si="59"/>
        <v>1</v>
      </c>
      <c r="I4750" s="93"/>
      <c r="J4750" s="94"/>
      <c r="K4750" s="138"/>
    </row>
    <row r="4751" spans="1:11" x14ac:dyDescent="0.2">
      <c r="A4751" s="13" t="s">
        <v>4520</v>
      </c>
      <c r="B4751" s="74">
        <v>369</v>
      </c>
      <c r="C4751" s="86"/>
      <c r="D4751" s="37"/>
      <c r="E4751" s="87"/>
      <c r="F4751" s="93">
        <v>3</v>
      </c>
      <c r="G4751" s="8">
        <v>8</v>
      </c>
      <c r="H4751" s="94">
        <f t="shared" si="59"/>
        <v>2</v>
      </c>
      <c r="I4751" s="93"/>
      <c r="J4751" s="94"/>
      <c r="K4751" s="138"/>
    </row>
    <row r="4752" spans="1:11" x14ac:dyDescent="0.2">
      <c r="A4752" s="13" t="s">
        <v>4521</v>
      </c>
      <c r="B4752" s="74">
        <v>129</v>
      </c>
      <c r="C4752" s="86"/>
      <c r="D4752" s="37"/>
      <c r="E4752" s="87"/>
      <c r="F4752" s="93">
        <v>1</v>
      </c>
      <c r="G4752" s="8">
        <v>3</v>
      </c>
      <c r="H4752" s="94">
        <f t="shared" si="59"/>
        <v>1</v>
      </c>
      <c r="I4752" s="93"/>
      <c r="J4752" s="94"/>
      <c r="K4752" s="138"/>
    </row>
    <row r="4753" spans="1:11" x14ac:dyDescent="0.2">
      <c r="A4753" s="13" t="s">
        <v>4522</v>
      </c>
      <c r="B4753" s="74">
        <v>440</v>
      </c>
      <c r="C4753" s="86"/>
      <c r="D4753" s="37"/>
      <c r="E4753" s="87"/>
      <c r="F4753" s="93">
        <v>3</v>
      </c>
      <c r="G4753" s="8">
        <v>8</v>
      </c>
      <c r="H4753" s="94">
        <f t="shared" si="59"/>
        <v>2</v>
      </c>
      <c r="I4753" s="93"/>
      <c r="J4753" s="94"/>
      <c r="K4753" s="138"/>
    </row>
    <row r="4754" spans="1:11" x14ac:dyDescent="0.2">
      <c r="A4754" s="22" t="s">
        <v>923</v>
      </c>
      <c r="B4754" s="73">
        <v>17788</v>
      </c>
      <c r="C4754" s="85">
        <v>25</v>
      </c>
      <c r="D4754" s="36">
        <f>SUM(D4755:D4770)</f>
        <v>63</v>
      </c>
      <c r="E4754" s="88">
        <v>4</v>
      </c>
      <c r="F4754" s="91">
        <f>SUM(F4756:F4772)</f>
        <v>44</v>
      </c>
      <c r="G4754" s="24">
        <f>SUM(G4756:G4772)</f>
        <v>117</v>
      </c>
      <c r="H4754" s="94"/>
      <c r="I4754" s="99">
        <f>(C4754+F4754+1-F4766-F4769)*0.4</f>
        <v>27.200000000000003</v>
      </c>
      <c r="J4754" s="99">
        <f>(D4754+G4754+1-G4766-G4769)*0.4</f>
        <v>70</v>
      </c>
      <c r="K4754" s="115">
        <f>14*0.6</f>
        <v>8.4</v>
      </c>
    </row>
    <row r="4755" spans="1:11" x14ac:dyDescent="0.2">
      <c r="A4755" s="20" t="s">
        <v>924</v>
      </c>
      <c r="B4755" s="73">
        <v>7278</v>
      </c>
      <c r="C4755" s="85">
        <v>10</v>
      </c>
      <c r="D4755" s="32">
        <v>25</v>
      </c>
      <c r="E4755" s="84"/>
      <c r="F4755" s="91"/>
      <c r="H4755" s="94"/>
      <c r="I4755" s="91"/>
      <c r="J4755" s="84"/>
      <c r="K4755" s="111"/>
    </row>
    <row r="4756" spans="1:11" x14ac:dyDescent="0.2">
      <c r="A4756" s="13" t="s">
        <v>4523</v>
      </c>
      <c r="B4756" s="74">
        <v>4661</v>
      </c>
      <c r="C4756" s="86"/>
      <c r="D4756" s="37"/>
      <c r="E4756" s="87"/>
      <c r="F4756" s="93">
        <v>5</v>
      </c>
      <c r="G4756" s="8">
        <v>13</v>
      </c>
      <c r="H4756" s="94">
        <f t="shared" si="59"/>
        <v>2</v>
      </c>
      <c r="I4756" s="93"/>
      <c r="J4756" s="94"/>
      <c r="K4756" s="138"/>
    </row>
    <row r="4757" spans="1:11" x14ac:dyDescent="0.2">
      <c r="A4757" s="13" t="s">
        <v>2561</v>
      </c>
      <c r="B4757" s="74">
        <v>524</v>
      </c>
      <c r="C4757" s="86"/>
      <c r="D4757" s="37"/>
      <c r="E4757" s="87"/>
      <c r="F4757" s="93">
        <v>3</v>
      </c>
      <c r="G4757" s="8">
        <v>8</v>
      </c>
      <c r="H4757" s="94">
        <f t="shared" si="59"/>
        <v>2</v>
      </c>
      <c r="I4757" s="93"/>
      <c r="J4757" s="94"/>
      <c r="K4757" s="138"/>
    </row>
    <row r="4758" spans="1:11" x14ac:dyDescent="0.2">
      <c r="A4758" s="13" t="s">
        <v>4524</v>
      </c>
      <c r="B4758" s="74">
        <v>333</v>
      </c>
      <c r="C4758" s="86"/>
      <c r="D4758" s="37"/>
      <c r="E4758" s="87"/>
      <c r="F4758" s="93">
        <v>3</v>
      </c>
      <c r="G4758" s="8">
        <v>8</v>
      </c>
      <c r="H4758" s="94">
        <f t="shared" si="59"/>
        <v>2</v>
      </c>
      <c r="I4758" s="93"/>
      <c r="J4758" s="94"/>
      <c r="K4758" s="138"/>
    </row>
    <row r="4759" spans="1:11" x14ac:dyDescent="0.2">
      <c r="A4759" s="13" t="s">
        <v>2557</v>
      </c>
      <c r="B4759" s="74">
        <v>360</v>
      </c>
      <c r="C4759" s="86"/>
      <c r="D4759" s="37"/>
      <c r="E4759" s="87"/>
      <c r="F4759" s="93">
        <v>3</v>
      </c>
      <c r="G4759" s="8">
        <v>8</v>
      </c>
      <c r="H4759" s="94">
        <f t="shared" si="59"/>
        <v>2</v>
      </c>
      <c r="I4759" s="93"/>
      <c r="J4759" s="94"/>
      <c r="K4759" s="138"/>
    </row>
    <row r="4760" spans="1:11" x14ac:dyDescent="0.2">
      <c r="A4760" s="13" t="s">
        <v>4525</v>
      </c>
      <c r="B4760" s="74">
        <v>348</v>
      </c>
      <c r="C4760" s="86"/>
      <c r="D4760" s="37"/>
      <c r="E4760" s="87"/>
      <c r="F4760" s="93">
        <v>3</v>
      </c>
      <c r="G4760" s="8">
        <v>8</v>
      </c>
      <c r="H4760" s="94">
        <f t="shared" ref="H4760:H4823" si="60">IF(F4760=1,1,2)</f>
        <v>2</v>
      </c>
      <c r="I4760" s="93"/>
      <c r="J4760" s="94"/>
      <c r="K4760" s="138"/>
    </row>
    <row r="4761" spans="1:11" x14ac:dyDescent="0.2">
      <c r="A4761" s="13" t="s">
        <v>2233</v>
      </c>
      <c r="B4761" s="74">
        <v>312</v>
      </c>
      <c r="C4761" s="86"/>
      <c r="D4761" s="37"/>
      <c r="E4761" s="87"/>
      <c r="F4761" s="93">
        <v>3</v>
      </c>
      <c r="G4761" s="8">
        <v>8</v>
      </c>
      <c r="H4761" s="94">
        <f t="shared" si="60"/>
        <v>2</v>
      </c>
      <c r="I4761" s="93"/>
      <c r="J4761" s="94"/>
      <c r="K4761" s="138"/>
    </row>
    <row r="4762" spans="1:11" x14ac:dyDescent="0.2">
      <c r="A4762" s="13" t="s">
        <v>4526</v>
      </c>
      <c r="B4762" s="74">
        <v>740</v>
      </c>
      <c r="C4762" s="86"/>
      <c r="D4762" s="37"/>
      <c r="E4762" s="87"/>
      <c r="F4762" s="93">
        <v>3</v>
      </c>
      <c r="G4762" s="8">
        <v>8</v>
      </c>
      <c r="H4762" s="94">
        <f t="shared" si="60"/>
        <v>2</v>
      </c>
      <c r="I4762" s="93"/>
      <c r="J4762" s="94"/>
      <c r="K4762" s="138"/>
    </row>
    <row r="4763" spans="1:11" x14ac:dyDescent="0.2">
      <c r="A4763" s="20" t="s">
        <v>1239</v>
      </c>
      <c r="B4763" s="73">
        <v>3387</v>
      </c>
      <c r="C4763" s="85">
        <v>5</v>
      </c>
      <c r="D4763" s="32">
        <v>13</v>
      </c>
      <c r="E4763" s="84"/>
      <c r="F4763" s="91"/>
      <c r="H4763" s="94"/>
      <c r="I4763" s="91"/>
      <c r="J4763" s="84"/>
      <c r="K4763" s="111"/>
    </row>
    <row r="4764" spans="1:11" x14ac:dyDescent="0.2">
      <c r="A4764" s="13" t="s">
        <v>4527</v>
      </c>
      <c r="B4764" s="74">
        <v>2333</v>
      </c>
      <c r="C4764" s="86"/>
      <c r="D4764" s="37"/>
      <c r="E4764" s="87"/>
      <c r="F4764" s="93">
        <v>5</v>
      </c>
      <c r="G4764" s="8">
        <v>13</v>
      </c>
      <c r="H4764" s="94">
        <f t="shared" si="60"/>
        <v>2</v>
      </c>
      <c r="I4764" s="93"/>
      <c r="J4764" s="94"/>
      <c r="K4764" s="138"/>
    </row>
    <row r="4765" spans="1:11" x14ac:dyDescent="0.2">
      <c r="A4765" s="13" t="s">
        <v>4528</v>
      </c>
      <c r="B4765" s="74">
        <v>926</v>
      </c>
      <c r="C4765" s="86"/>
      <c r="D4765" s="37"/>
      <c r="E4765" s="87"/>
      <c r="F4765" s="93">
        <v>3</v>
      </c>
      <c r="G4765" s="8">
        <v>8</v>
      </c>
      <c r="H4765" s="94">
        <f t="shared" si="60"/>
        <v>2</v>
      </c>
      <c r="I4765" s="93"/>
      <c r="J4765" s="94"/>
      <c r="K4765" s="138"/>
    </row>
    <row r="4766" spans="1:11" x14ac:dyDescent="0.2">
      <c r="A4766" s="13" t="s">
        <v>4529</v>
      </c>
      <c r="B4766" s="74">
        <v>128</v>
      </c>
      <c r="C4766" s="86"/>
      <c r="D4766" s="37"/>
      <c r="E4766" s="87"/>
      <c r="F4766" s="93">
        <v>1</v>
      </c>
      <c r="G4766" s="8">
        <v>3</v>
      </c>
      <c r="H4766" s="94">
        <f t="shared" si="60"/>
        <v>1</v>
      </c>
      <c r="I4766" s="93"/>
      <c r="J4766" s="94"/>
      <c r="K4766" s="138"/>
    </row>
    <row r="4767" spans="1:11" x14ac:dyDescent="0.2">
      <c r="A4767" s="20" t="s">
        <v>1204</v>
      </c>
      <c r="B4767" s="73">
        <v>4200</v>
      </c>
      <c r="C4767" s="85">
        <v>6</v>
      </c>
      <c r="D4767" s="32">
        <v>15</v>
      </c>
      <c r="E4767" s="84"/>
      <c r="F4767" s="91"/>
      <c r="H4767" s="94"/>
      <c r="I4767" s="91"/>
      <c r="J4767" s="84"/>
      <c r="K4767" s="111"/>
    </row>
    <row r="4768" spans="1:11" x14ac:dyDescent="0.2">
      <c r="A4768" s="13" t="s">
        <v>4530</v>
      </c>
      <c r="B4768" s="74">
        <v>4102</v>
      </c>
      <c r="C4768" s="86"/>
      <c r="D4768" s="37"/>
      <c r="E4768" s="87"/>
      <c r="F4768" s="93">
        <v>5</v>
      </c>
      <c r="G4768" s="8">
        <v>13</v>
      </c>
      <c r="H4768" s="94">
        <f t="shared" si="60"/>
        <v>2</v>
      </c>
      <c r="I4768" s="93"/>
      <c r="J4768" s="94"/>
      <c r="K4768" s="138"/>
    </row>
    <row r="4769" spans="1:11" x14ac:dyDescent="0.2">
      <c r="A4769" s="13" t="s">
        <v>4531</v>
      </c>
      <c r="B4769" s="74">
        <v>98</v>
      </c>
      <c r="C4769" s="86"/>
      <c r="D4769" s="37"/>
      <c r="E4769" s="87"/>
      <c r="F4769" s="93">
        <v>1</v>
      </c>
      <c r="G4769" s="8">
        <v>3</v>
      </c>
      <c r="H4769" s="94">
        <f t="shared" si="60"/>
        <v>1</v>
      </c>
      <c r="I4769" s="93"/>
      <c r="J4769" s="94"/>
      <c r="K4769" s="138"/>
    </row>
    <row r="4770" spans="1:11" x14ac:dyDescent="0.2">
      <c r="A4770" s="20" t="s">
        <v>928</v>
      </c>
      <c r="B4770" s="73">
        <v>2923</v>
      </c>
      <c r="C4770" s="85">
        <v>4</v>
      </c>
      <c r="D4770" s="32">
        <v>10</v>
      </c>
      <c r="E4770" s="84"/>
      <c r="F4770" s="91"/>
      <c r="H4770" s="94"/>
      <c r="I4770" s="91"/>
      <c r="J4770" s="84"/>
      <c r="K4770" s="111"/>
    </row>
    <row r="4771" spans="1:11" x14ac:dyDescent="0.2">
      <c r="A4771" s="13" t="s">
        <v>4532</v>
      </c>
      <c r="B4771" s="74">
        <v>1722</v>
      </c>
      <c r="C4771" s="86"/>
      <c r="D4771" s="37"/>
      <c r="E4771" s="87"/>
      <c r="F4771" s="93">
        <v>3</v>
      </c>
      <c r="G4771" s="8">
        <v>8</v>
      </c>
      <c r="H4771" s="94">
        <f t="shared" si="60"/>
        <v>2</v>
      </c>
      <c r="I4771" s="93"/>
      <c r="J4771" s="94"/>
      <c r="K4771" s="138"/>
    </row>
    <row r="4772" spans="1:11" x14ac:dyDescent="0.2">
      <c r="A4772" s="13" t="s">
        <v>4533</v>
      </c>
      <c r="B4772" s="74">
        <v>1201</v>
      </c>
      <c r="C4772" s="86"/>
      <c r="D4772" s="37"/>
      <c r="E4772" s="87"/>
      <c r="F4772" s="93">
        <v>3</v>
      </c>
      <c r="G4772" s="8">
        <v>8</v>
      </c>
      <c r="H4772" s="94">
        <f t="shared" si="60"/>
        <v>2</v>
      </c>
      <c r="I4772" s="93"/>
      <c r="J4772" s="94"/>
      <c r="K4772" s="138"/>
    </row>
    <row r="4773" spans="1:11" x14ac:dyDescent="0.2">
      <c r="A4773" s="22" t="s">
        <v>1034</v>
      </c>
      <c r="B4773" s="73">
        <v>13500</v>
      </c>
      <c r="C4773" s="85">
        <v>25</v>
      </c>
      <c r="D4773" s="36">
        <f>SUM(D4774:D4825)</f>
        <v>64</v>
      </c>
      <c r="E4773" s="88">
        <v>4</v>
      </c>
      <c r="F4773" s="91">
        <f>SUM(F4775:F4826)</f>
        <v>95</v>
      </c>
      <c r="G4773" s="24">
        <f>SUM(G4775:G4826)</f>
        <v>262</v>
      </c>
      <c r="H4773" s="94"/>
      <c r="I4773" s="99">
        <f>(C4773+F4775+F4776+F4788+F4789+F4791+F4792+F4793+F4795+F4798+F4799+F4801+F4803+F4804+F4806+F4807+F4808+F4812+F4814+F4816+F4818+F4824+F4826+1)*0.4</f>
        <v>37.6</v>
      </c>
      <c r="J4773" s="99">
        <f>(D4773+G4775+G4776+G4788+G4789+G4791+G4792+G4793+G4795+G4798+G4799+G4801+G4803+G4804+G4806+G4807+G4808+G4812+G4814+G4816+G4818+G4824+G4826+1)*0.4</f>
        <v>98.4</v>
      </c>
      <c r="K4773" s="115">
        <f>49*0.6</f>
        <v>29.4</v>
      </c>
    </row>
    <row r="4774" spans="1:11" ht="31.5" x14ac:dyDescent="0.2">
      <c r="A4774" s="20" t="s">
        <v>1229</v>
      </c>
      <c r="B4774" s="73">
        <v>1865</v>
      </c>
      <c r="C4774" s="85">
        <v>3</v>
      </c>
      <c r="D4774" s="32">
        <v>8</v>
      </c>
      <c r="E4774" s="84"/>
      <c r="F4774" s="91"/>
      <c r="H4774" s="94"/>
      <c r="I4774" s="91"/>
      <c r="J4774" s="84"/>
      <c r="K4774" s="111"/>
    </row>
    <row r="4775" spans="1:11" x14ac:dyDescent="0.2">
      <c r="A4775" s="13" t="s">
        <v>4534</v>
      </c>
      <c r="B4775" s="74">
        <v>678</v>
      </c>
      <c r="C4775" s="86"/>
      <c r="D4775" s="37"/>
      <c r="E4775" s="87"/>
      <c r="F4775" s="93">
        <v>3</v>
      </c>
      <c r="G4775" s="8">
        <v>8</v>
      </c>
      <c r="H4775" s="94">
        <f t="shared" si="60"/>
        <v>2</v>
      </c>
      <c r="I4775" s="93"/>
      <c r="J4775" s="94"/>
      <c r="K4775" s="138"/>
    </row>
    <row r="4776" spans="1:11" x14ac:dyDescent="0.2">
      <c r="A4776" s="13" t="s">
        <v>4535</v>
      </c>
      <c r="B4776" s="74">
        <v>223</v>
      </c>
      <c r="C4776" s="86"/>
      <c r="D4776" s="37"/>
      <c r="E4776" s="87"/>
      <c r="F4776" s="93">
        <v>3</v>
      </c>
      <c r="G4776" s="8">
        <v>8</v>
      </c>
      <c r="H4776" s="94">
        <f t="shared" si="60"/>
        <v>2</v>
      </c>
      <c r="I4776" s="93"/>
      <c r="J4776" s="94"/>
      <c r="K4776" s="138"/>
    </row>
    <row r="4777" spans="1:11" x14ac:dyDescent="0.2">
      <c r="A4777" s="13" t="s">
        <v>4536</v>
      </c>
      <c r="B4777" s="74">
        <v>130</v>
      </c>
      <c r="C4777" s="86"/>
      <c r="D4777" s="37"/>
      <c r="E4777" s="87"/>
      <c r="F4777" s="93">
        <v>1</v>
      </c>
      <c r="G4777" s="8">
        <v>3</v>
      </c>
      <c r="H4777" s="94">
        <f t="shared" si="60"/>
        <v>1</v>
      </c>
      <c r="I4777" s="93"/>
      <c r="J4777" s="94"/>
      <c r="K4777" s="138"/>
    </row>
    <row r="4778" spans="1:11" x14ac:dyDescent="0.2">
      <c r="A4778" s="13" t="s">
        <v>4537</v>
      </c>
      <c r="B4778" s="74">
        <v>100</v>
      </c>
      <c r="C4778" s="86"/>
      <c r="D4778" s="37"/>
      <c r="E4778" s="87"/>
      <c r="F4778" s="93">
        <v>1</v>
      </c>
      <c r="G4778" s="8">
        <v>3</v>
      </c>
      <c r="H4778" s="94">
        <f t="shared" si="60"/>
        <v>1</v>
      </c>
      <c r="I4778" s="93"/>
      <c r="J4778" s="94"/>
      <c r="K4778" s="138"/>
    </row>
    <row r="4779" spans="1:11" x14ac:dyDescent="0.2">
      <c r="A4779" s="13" t="s">
        <v>4538</v>
      </c>
      <c r="B4779" s="74">
        <v>123</v>
      </c>
      <c r="C4779" s="86"/>
      <c r="D4779" s="37"/>
      <c r="E4779" s="87"/>
      <c r="F4779" s="93">
        <v>1</v>
      </c>
      <c r="G4779" s="8">
        <v>3</v>
      </c>
      <c r="H4779" s="94">
        <f t="shared" si="60"/>
        <v>1</v>
      </c>
      <c r="I4779" s="93"/>
      <c r="J4779" s="94"/>
      <c r="K4779" s="138"/>
    </row>
    <row r="4780" spans="1:11" x14ac:dyDescent="0.2">
      <c r="A4780" s="13" t="s">
        <v>4539</v>
      </c>
      <c r="B4780" s="74">
        <v>139</v>
      </c>
      <c r="C4780" s="86"/>
      <c r="D4780" s="37"/>
      <c r="E4780" s="87"/>
      <c r="F4780" s="93">
        <v>1</v>
      </c>
      <c r="G4780" s="8">
        <v>3</v>
      </c>
      <c r="H4780" s="94">
        <f t="shared" si="60"/>
        <v>1</v>
      </c>
      <c r="I4780" s="93"/>
      <c r="J4780" s="94"/>
      <c r="K4780" s="138"/>
    </row>
    <row r="4781" spans="1:11" x14ac:dyDescent="0.2">
      <c r="A4781" s="13" t="s">
        <v>4540</v>
      </c>
      <c r="B4781" s="74">
        <v>48</v>
      </c>
      <c r="C4781" s="86"/>
      <c r="D4781" s="37"/>
      <c r="E4781" s="87"/>
      <c r="F4781" s="93">
        <v>1</v>
      </c>
      <c r="G4781" s="8">
        <v>3</v>
      </c>
      <c r="H4781" s="94">
        <f t="shared" si="60"/>
        <v>1</v>
      </c>
      <c r="I4781" s="93"/>
      <c r="J4781" s="94"/>
      <c r="K4781" s="138"/>
    </row>
    <row r="4782" spans="1:11" x14ac:dyDescent="0.2">
      <c r="A4782" s="13" t="s">
        <v>4541</v>
      </c>
      <c r="B4782" s="74">
        <v>54</v>
      </c>
      <c r="C4782" s="86"/>
      <c r="D4782" s="37"/>
      <c r="E4782" s="87"/>
      <c r="F4782" s="93">
        <v>1</v>
      </c>
      <c r="G4782" s="8">
        <v>3</v>
      </c>
      <c r="H4782" s="94">
        <f t="shared" si="60"/>
        <v>1</v>
      </c>
      <c r="I4782" s="93"/>
      <c r="J4782" s="94"/>
      <c r="K4782" s="138"/>
    </row>
    <row r="4783" spans="1:11" x14ac:dyDescent="0.2">
      <c r="A4783" s="13" t="s">
        <v>2413</v>
      </c>
      <c r="B4783" s="74">
        <v>118</v>
      </c>
      <c r="C4783" s="86"/>
      <c r="D4783" s="37"/>
      <c r="E4783" s="87"/>
      <c r="F4783" s="93">
        <v>1</v>
      </c>
      <c r="G4783" s="8">
        <v>3</v>
      </c>
      <c r="H4783" s="94">
        <f t="shared" si="60"/>
        <v>1</v>
      </c>
      <c r="I4783" s="93"/>
      <c r="J4783" s="94"/>
      <c r="K4783" s="138"/>
    </row>
    <row r="4784" spans="1:11" x14ac:dyDescent="0.2">
      <c r="A4784" s="13" t="s">
        <v>3194</v>
      </c>
      <c r="B4784" s="74">
        <v>28</v>
      </c>
      <c r="C4784" s="86"/>
      <c r="D4784" s="37"/>
      <c r="E4784" s="87"/>
      <c r="F4784" s="93">
        <v>1</v>
      </c>
      <c r="G4784" s="8">
        <v>3</v>
      </c>
      <c r="H4784" s="94">
        <f t="shared" si="60"/>
        <v>1</v>
      </c>
      <c r="I4784" s="93"/>
      <c r="J4784" s="94"/>
      <c r="K4784" s="138"/>
    </row>
    <row r="4785" spans="1:11" x14ac:dyDescent="0.2">
      <c r="A4785" s="13" t="s">
        <v>4542</v>
      </c>
      <c r="B4785" s="74">
        <v>43</v>
      </c>
      <c r="C4785" s="86"/>
      <c r="D4785" s="37"/>
      <c r="E4785" s="87"/>
      <c r="F4785" s="93">
        <v>1</v>
      </c>
      <c r="G4785" s="8">
        <v>3</v>
      </c>
      <c r="H4785" s="94">
        <f t="shared" si="60"/>
        <v>1</v>
      </c>
      <c r="I4785" s="93"/>
      <c r="J4785" s="94"/>
      <c r="K4785" s="138"/>
    </row>
    <row r="4786" spans="1:11" x14ac:dyDescent="0.2">
      <c r="A4786" s="13" t="s">
        <v>1760</v>
      </c>
      <c r="B4786" s="74">
        <v>181</v>
      </c>
      <c r="C4786" s="86"/>
      <c r="D4786" s="37"/>
      <c r="E4786" s="87"/>
      <c r="F4786" s="93">
        <v>1</v>
      </c>
      <c r="G4786" s="8">
        <v>3</v>
      </c>
      <c r="H4786" s="94">
        <f t="shared" si="60"/>
        <v>1</v>
      </c>
      <c r="I4786" s="93"/>
      <c r="J4786" s="94"/>
      <c r="K4786" s="138"/>
    </row>
    <row r="4787" spans="1:11" x14ac:dyDescent="0.2">
      <c r="A4787" s="20" t="s">
        <v>174</v>
      </c>
      <c r="B4787" s="73">
        <v>4720</v>
      </c>
      <c r="C4787" s="85">
        <v>9</v>
      </c>
      <c r="D4787" s="32">
        <v>23</v>
      </c>
      <c r="E4787" s="84"/>
      <c r="F4787" s="91"/>
      <c r="H4787" s="94"/>
      <c r="I4787" s="91"/>
      <c r="J4787" s="84"/>
      <c r="K4787" s="111"/>
    </row>
    <row r="4788" spans="1:11" x14ac:dyDescent="0.2">
      <c r="A4788" s="13" t="s">
        <v>4543</v>
      </c>
      <c r="B4788" s="74">
        <v>1768</v>
      </c>
      <c r="C4788" s="86"/>
      <c r="D4788" s="37"/>
      <c r="E4788" s="87"/>
      <c r="F4788" s="93">
        <v>3</v>
      </c>
      <c r="G4788" s="8">
        <v>8</v>
      </c>
      <c r="H4788" s="94">
        <f t="shared" si="60"/>
        <v>2</v>
      </c>
      <c r="I4788" s="93"/>
      <c r="J4788" s="94"/>
      <c r="K4788" s="138"/>
    </row>
    <row r="4789" spans="1:11" x14ac:dyDescent="0.2">
      <c r="A4789" s="13" t="s">
        <v>4544</v>
      </c>
      <c r="B4789" s="74">
        <v>273</v>
      </c>
      <c r="C4789" s="86"/>
      <c r="D4789" s="37"/>
      <c r="E4789" s="87"/>
      <c r="F4789" s="93">
        <v>3</v>
      </c>
      <c r="G4789" s="8">
        <v>8</v>
      </c>
      <c r="H4789" s="94">
        <f t="shared" si="60"/>
        <v>2</v>
      </c>
      <c r="I4789" s="93"/>
      <c r="J4789" s="94"/>
      <c r="K4789" s="138"/>
    </row>
    <row r="4790" spans="1:11" x14ac:dyDescent="0.2">
      <c r="A4790" s="13" t="s">
        <v>4545</v>
      </c>
      <c r="B4790" s="74">
        <v>58</v>
      </c>
      <c r="C4790" s="86"/>
      <c r="D4790" s="37"/>
      <c r="E4790" s="87"/>
      <c r="F4790" s="93">
        <v>1</v>
      </c>
      <c r="G4790" s="8">
        <v>3</v>
      </c>
      <c r="H4790" s="94">
        <f t="shared" si="60"/>
        <v>1</v>
      </c>
      <c r="I4790" s="93"/>
      <c r="J4790" s="94"/>
      <c r="K4790" s="138"/>
    </row>
    <row r="4791" spans="1:11" x14ac:dyDescent="0.2">
      <c r="A4791" s="13" t="s">
        <v>4546</v>
      </c>
      <c r="B4791" s="74">
        <v>413</v>
      </c>
      <c r="C4791" s="86"/>
      <c r="D4791" s="37"/>
      <c r="E4791" s="87"/>
      <c r="F4791" s="93">
        <v>3</v>
      </c>
      <c r="G4791" s="8">
        <v>8</v>
      </c>
      <c r="H4791" s="94">
        <f t="shared" si="60"/>
        <v>2</v>
      </c>
      <c r="I4791" s="93"/>
      <c r="J4791" s="94"/>
      <c r="K4791" s="138"/>
    </row>
    <row r="4792" spans="1:11" x14ac:dyDescent="0.2">
      <c r="A4792" s="13" t="s">
        <v>1678</v>
      </c>
      <c r="B4792" s="74">
        <v>301</v>
      </c>
      <c r="C4792" s="86"/>
      <c r="D4792" s="37"/>
      <c r="E4792" s="87"/>
      <c r="F4792" s="93">
        <v>3</v>
      </c>
      <c r="G4792" s="8">
        <v>8</v>
      </c>
      <c r="H4792" s="94">
        <f t="shared" si="60"/>
        <v>2</v>
      </c>
      <c r="I4792" s="93"/>
      <c r="J4792" s="94"/>
      <c r="K4792" s="138"/>
    </row>
    <row r="4793" spans="1:11" x14ac:dyDescent="0.2">
      <c r="A4793" s="13" t="s">
        <v>2935</v>
      </c>
      <c r="B4793" s="74">
        <v>458</v>
      </c>
      <c r="C4793" s="86"/>
      <c r="D4793" s="37"/>
      <c r="E4793" s="87"/>
      <c r="F4793" s="93">
        <v>3</v>
      </c>
      <c r="G4793" s="8">
        <v>8</v>
      </c>
      <c r="H4793" s="94">
        <f t="shared" si="60"/>
        <v>2</v>
      </c>
      <c r="I4793" s="93"/>
      <c r="J4793" s="94"/>
      <c r="K4793" s="138"/>
    </row>
    <row r="4794" spans="1:11" x14ac:dyDescent="0.2">
      <c r="A4794" s="13" t="s">
        <v>4547</v>
      </c>
      <c r="B4794" s="74">
        <v>105</v>
      </c>
      <c r="C4794" s="86"/>
      <c r="D4794" s="37"/>
      <c r="E4794" s="87"/>
      <c r="F4794" s="93">
        <v>1</v>
      </c>
      <c r="G4794" s="8">
        <v>3</v>
      </c>
      <c r="H4794" s="94">
        <f t="shared" si="60"/>
        <v>1</v>
      </c>
      <c r="I4794" s="93"/>
      <c r="J4794" s="94"/>
      <c r="K4794" s="138"/>
    </row>
    <row r="4795" spans="1:11" x14ac:dyDescent="0.2">
      <c r="A4795" s="13" t="s">
        <v>1697</v>
      </c>
      <c r="B4795" s="74">
        <v>243</v>
      </c>
      <c r="C4795" s="86"/>
      <c r="D4795" s="37"/>
      <c r="E4795" s="87"/>
      <c r="F4795" s="93">
        <v>3</v>
      </c>
      <c r="G4795" s="8">
        <v>8</v>
      </c>
      <c r="H4795" s="94">
        <f t="shared" si="60"/>
        <v>2</v>
      </c>
      <c r="I4795" s="93"/>
      <c r="J4795" s="94"/>
      <c r="K4795" s="138"/>
    </row>
    <row r="4796" spans="1:11" x14ac:dyDescent="0.2">
      <c r="A4796" s="13" t="s">
        <v>4548</v>
      </c>
      <c r="B4796" s="74">
        <v>114</v>
      </c>
      <c r="C4796" s="86"/>
      <c r="D4796" s="37"/>
      <c r="E4796" s="87"/>
      <c r="F4796" s="93">
        <v>1</v>
      </c>
      <c r="G4796" s="8">
        <v>3</v>
      </c>
      <c r="H4796" s="94">
        <f t="shared" si="60"/>
        <v>1</v>
      </c>
      <c r="I4796" s="93"/>
      <c r="J4796" s="94"/>
      <c r="K4796" s="138"/>
    </row>
    <row r="4797" spans="1:11" ht="31.5" x14ac:dyDescent="0.2">
      <c r="A4797" s="13" t="s">
        <v>4549</v>
      </c>
      <c r="B4797" s="74">
        <v>93</v>
      </c>
      <c r="C4797" s="86"/>
      <c r="D4797" s="37"/>
      <c r="E4797" s="87"/>
      <c r="F4797" s="93">
        <v>1</v>
      </c>
      <c r="G4797" s="8">
        <v>3</v>
      </c>
      <c r="H4797" s="94">
        <f t="shared" si="60"/>
        <v>1</v>
      </c>
      <c r="I4797" s="93"/>
      <c r="J4797" s="94"/>
      <c r="K4797" s="138"/>
    </row>
    <row r="4798" spans="1:11" x14ac:dyDescent="0.2">
      <c r="A4798" s="13" t="s">
        <v>4550</v>
      </c>
      <c r="B4798" s="74">
        <v>237</v>
      </c>
      <c r="C4798" s="86"/>
      <c r="D4798" s="37"/>
      <c r="E4798" s="87"/>
      <c r="F4798" s="93">
        <v>3</v>
      </c>
      <c r="G4798" s="8">
        <v>8</v>
      </c>
      <c r="H4798" s="94">
        <f t="shared" si="60"/>
        <v>2</v>
      </c>
      <c r="I4798" s="93"/>
      <c r="J4798" s="94"/>
      <c r="K4798" s="138"/>
    </row>
    <row r="4799" spans="1:11" x14ac:dyDescent="0.2">
      <c r="A4799" s="13" t="s">
        <v>4551</v>
      </c>
      <c r="B4799" s="74">
        <v>201</v>
      </c>
      <c r="C4799" s="86"/>
      <c r="D4799" s="37"/>
      <c r="E4799" s="87"/>
      <c r="F4799" s="93">
        <v>3</v>
      </c>
      <c r="G4799" s="8">
        <v>8</v>
      </c>
      <c r="H4799" s="94">
        <f t="shared" si="60"/>
        <v>2</v>
      </c>
      <c r="I4799" s="93"/>
      <c r="J4799" s="94"/>
      <c r="K4799" s="138"/>
    </row>
    <row r="4800" spans="1:11" x14ac:dyDescent="0.2">
      <c r="A4800" s="13" t="s">
        <v>2018</v>
      </c>
      <c r="B4800" s="74">
        <v>78</v>
      </c>
      <c r="C4800" s="86"/>
      <c r="D4800" s="37"/>
      <c r="E4800" s="87"/>
      <c r="F4800" s="93">
        <v>1</v>
      </c>
      <c r="G4800" s="8">
        <v>3</v>
      </c>
      <c r="H4800" s="94">
        <f t="shared" si="60"/>
        <v>1</v>
      </c>
      <c r="I4800" s="93"/>
      <c r="J4800" s="94"/>
      <c r="K4800" s="138"/>
    </row>
    <row r="4801" spans="1:11" x14ac:dyDescent="0.2">
      <c r="A4801" s="13" t="s">
        <v>4552</v>
      </c>
      <c r="B4801" s="74">
        <v>378</v>
      </c>
      <c r="C4801" s="86"/>
      <c r="D4801" s="37"/>
      <c r="E4801" s="87"/>
      <c r="F4801" s="93">
        <v>3</v>
      </c>
      <c r="G4801" s="8">
        <v>8</v>
      </c>
      <c r="H4801" s="94">
        <f t="shared" si="60"/>
        <v>2</v>
      </c>
      <c r="I4801" s="93"/>
      <c r="J4801" s="94"/>
      <c r="K4801" s="138"/>
    </row>
    <row r="4802" spans="1:11" x14ac:dyDescent="0.2">
      <c r="A4802" s="31" t="s">
        <v>472</v>
      </c>
      <c r="B4802" s="73">
        <v>6530</v>
      </c>
      <c r="C4802" s="85">
        <v>12</v>
      </c>
      <c r="D4802" s="32">
        <v>30</v>
      </c>
      <c r="E4802" s="84"/>
      <c r="F4802" s="91"/>
      <c r="H4802" s="94"/>
      <c r="I4802" s="91"/>
      <c r="J4802" s="84"/>
      <c r="K4802" s="111"/>
    </row>
    <row r="4803" spans="1:11" x14ac:dyDescent="0.2">
      <c r="A4803" s="13" t="s">
        <v>4553</v>
      </c>
      <c r="B4803" s="74">
        <v>2470</v>
      </c>
      <c r="C4803" s="86"/>
      <c r="D4803" s="37"/>
      <c r="E4803" s="87"/>
      <c r="F4803" s="93">
        <v>5</v>
      </c>
      <c r="G4803" s="8">
        <v>13</v>
      </c>
      <c r="H4803" s="94">
        <f t="shared" si="60"/>
        <v>2</v>
      </c>
      <c r="I4803" s="93"/>
      <c r="J4803" s="94"/>
      <c r="K4803" s="138"/>
    </row>
    <row r="4804" spans="1:11" x14ac:dyDescent="0.2">
      <c r="A4804" s="13" t="s">
        <v>4554</v>
      </c>
      <c r="B4804" s="74">
        <v>212</v>
      </c>
      <c r="C4804" s="86"/>
      <c r="D4804" s="37"/>
      <c r="E4804" s="87"/>
      <c r="F4804" s="93">
        <v>3</v>
      </c>
      <c r="G4804" s="8">
        <v>8</v>
      </c>
      <c r="H4804" s="94">
        <f t="shared" si="60"/>
        <v>2</v>
      </c>
      <c r="I4804" s="93"/>
      <c r="J4804" s="94"/>
      <c r="K4804" s="138"/>
    </row>
    <row r="4805" spans="1:11" x14ac:dyDescent="0.2">
      <c r="A4805" s="13" t="s">
        <v>2465</v>
      </c>
      <c r="B4805" s="74">
        <v>48</v>
      </c>
      <c r="C4805" s="86"/>
      <c r="D4805" s="37"/>
      <c r="E4805" s="87"/>
      <c r="F4805" s="93">
        <v>1</v>
      </c>
      <c r="G4805" s="8">
        <v>3</v>
      </c>
      <c r="H4805" s="94">
        <f t="shared" si="60"/>
        <v>1</v>
      </c>
      <c r="I4805" s="93"/>
      <c r="J4805" s="94"/>
      <c r="K4805" s="138"/>
    </row>
    <row r="4806" spans="1:11" x14ac:dyDescent="0.2">
      <c r="A4806" s="13" t="s">
        <v>4555</v>
      </c>
      <c r="B4806" s="74">
        <v>260</v>
      </c>
      <c r="C4806" s="86"/>
      <c r="D4806" s="37"/>
      <c r="E4806" s="87"/>
      <c r="F4806" s="93">
        <v>3</v>
      </c>
      <c r="G4806" s="8">
        <v>8</v>
      </c>
      <c r="H4806" s="94">
        <f t="shared" si="60"/>
        <v>2</v>
      </c>
      <c r="I4806" s="93"/>
      <c r="J4806" s="94"/>
      <c r="K4806" s="138"/>
    </row>
    <row r="4807" spans="1:11" x14ac:dyDescent="0.2">
      <c r="A4807" s="13" t="s">
        <v>2957</v>
      </c>
      <c r="B4807" s="74">
        <v>376</v>
      </c>
      <c r="C4807" s="86"/>
      <c r="D4807" s="37"/>
      <c r="E4807" s="87"/>
      <c r="F4807" s="93">
        <v>3</v>
      </c>
      <c r="G4807" s="8">
        <v>8</v>
      </c>
      <c r="H4807" s="94">
        <f t="shared" si="60"/>
        <v>2</v>
      </c>
      <c r="I4807" s="93"/>
      <c r="J4807" s="94"/>
      <c r="K4807" s="138"/>
    </row>
    <row r="4808" spans="1:11" x14ac:dyDescent="0.2">
      <c r="A4808" s="13" t="s">
        <v>4556</v>
      </c>
      <c r="B4808" s="74">
        <v>323</v>
      </c>
      <c r="C4808" s="86"/>
      <c r="D4808" s="37"/>
      <c r="E4808" s="87"/>
      <c r="F4808" s="93">
        <v>3</v>
      </c>
      <c r="G4808" s="8">
        <v>8</v>
      </c>
      <c r="H4808" s="94">
        <f t="shared" si="60"/>
        <v>2</v>
      </c>
      <c r="I4808" s="93"/>
      <c r="J4808" s="94"/>
      <c r="K4808" s="138"/>
    </row>
    <row r="4809" spans="1:11" x14ac:dyDescent="0.2">
      <c r="A4809" s="13" t="s">
        <v>4272</v>
      </c>
      <c r="B4809" s="74">
        <v>56</v>
      </c>
      <c r="C4809" s="86"/>
      <c r="D4809" s="37"/>
      <c r="E4809" s="87"/>
      <c r="F4809" s="93">
        <v>1</v>
      </c>
      <c r="G4809" s="8">
        <v>3</v>
      </c>
      <c r="H4809" s="94">
        <f t="shared" si="60"/>
        <v>1</v>
      </c>
      <c r="I4809" s="93"/>
      <c r="J4809" s="94"/>
      <c r="K4809" s="138"/>
    </row>
    <row r="4810" spans="1:11" x14ac:dyDescent="0.2">
      <c r="A4810" s="13" t="s">
        <v>3374</v>
      </c>
      <c r="B4810" s="74">
        <v>152</v>
      </c>
      <c r="C4810" s="86"/>
      <c r="D4810" s="37"/>
      <c r="E4810" s="87"/>
      <c r="F4810" s="93">
        <v>1</v>
      </c>
      <c r="G4810" s="8">
        <v>3</v>
      </c>
      <c r="H4810" s="94">
        <f t="shared" si="60"/>
        <v>1</v>
      </c>
      <c r="I4810" s="93"/>
      <c r="J4810" s="94"/>
      <c r="K4810" s="138"/>
    </row>
    <row r="4811" spans="1:11" x14ac:dyDescent="0.2">
      <c r="A4811" s="13" t="s">
        <v>4557</v>
      </c>
      <c r="B4811" s="74">
        <v>163</v>
      </c>
      <c r="C4811" s="86"/>
      <c r="D4811" s="37"/>
      <c r="E4811" s="87"/>
      <c r="F4811" s="93">
        <v>1</v>
      </c>
      <c r="G4811" s="8">
        <v>3</v>
      </c>
      <c r="H4811" s="94">
        <f t="shared" si="60"/>
        <v>1</v>
      </c>
      <c r="I4811" s="93"/>
      <c r="J4811" s="94"/>
      <c r="K4811" s="138"/>
    </row>
    <row r="4812" spans="1:11" x14ac:dyDescent="0.2">
      <c r="A4812" s="13" t="s">
        <v>4558</v>
      </c>
      <c r="B4812" s="74">
        <v>308</v>
      </c>
      <c r="C4812" s="86"/>
      <c r="D4812" s="37"/>
      <c r="E4812" s="87"/>
      <c r="F4812" s="93">
        <v>3</v>
      </c>
      <c r="G4812" s="8">
        <v>8</v>
      </c>
      <c r="H4812" s="94">
        <f t="shared" si="60"/>
        <v>2</v>
      </c>
      <c r="I4812" s="93"/>
      <c r="J4812" s="94"/>
      <c r="K4812" s="138"/>
    </row>
    <row r="4813" spans="1:11" x14ac:dyDescent="0.2">
      <c r="A4813" s="13" t="s">
        <v>4559</v>
      </c>
      <c r="B4813" s="74">
        <v>151</v>
      </c>
      <c r="C4813" s="86"/>
      <c r="D4813" s="37"/>
      <c r="E4813" s="87"/>
      <c r="F4813" s="93">
        <v>1</v>
      </c>
      <c r="G4813" s="8">
        <v>3</v>
      </c>
      <c r="H4813" s="94">
        <f t="shared" si="60"/>
        <v>1</v>
      </c>
      <c r="I4813" s="93"/>
      <c r="J4813" s="94"/>
      <c r="K4813" s="138"/>
    </row>
    <row r="4814" spans="1:11" x14ac:dyDescent="0.2">
      <c r="A4814" s="13" t="s">
        <v>1606</v>
      </c>
      <c r="B4814" s="74">
        <v>323</v>
      </c>
      <c r="C4814" s="86"/>
      <c r="D4814" s="37"/>
      <c r="E4814" s="87"/>
      <c r="F4814" s="93">
        <v>3</v>
      </c>
      <c r="G4814" s="8">
        <v>8</v>
      </c>
      <c r="H4814" s="94">
        <f t="shared" si="60"/>
        <v>2</v>
      </c>
      <c r="I4814" s="93"/>
      <c r="J4814" s="94"/>
      <c r="K4814" s="138"/>
    </row>
    <row r="4815" spans="1:11" x14ac:dyDescent="0.2">
      <c r="A4815" s="13" t="s">
        <v>3166</v>
      </c>
      <c r="B4815" s="74">
        <v>151</v>
      </c>
      <c r="C4815" s="86"/>
      <c r="D4815" s="37"/>
      <c r="E4815" s="87"/>
      <c r="F4815" s="93">
        <v>1</v>
      </c>
      <c r="G4815" s="8">
        <v>3</v>
      </c>
      <c r="H4815" s="94">
        <f t="shared" si="60"/>
        <v>1</v>
      </c>
      <c r="I4815" s="93"/>
      <c r="J4815" s="94"/>
      <c r="K4815" s="138"/>
    </row>
    <row r="4816" spans="1:11" x14ac:dyDescent="0.2">
      <c r="A4816" s="13" t="s">
        <v>2634</v>
      </c>
      <c r="B4816" s="74">
        <v>324</v>
      </c>
      <c r="C4816" s="86"/>
      <c r="D4816" s="37"/>
      <c r="E4816" s="87"/>
      <c r="F4816" s="93">
        <v>3</v>
      </c>
      <c r="G4816" s="8">
        <v>8</v>
      </c>
      <c r="H4816" s="94">
        <f t="shared" si="60"/>
        <v>2</v>
      </c>
      <c r="I4816" s="93"/>
      <c r="J4816" s="94"/>
      <c r="K4816" s="138"/>
    </row>
    <row r="4817" spans="1:11" x14ac:dyDescent="0.2">
      <c r="A4817" s="13" t="s">
        <v>3279</v>
      </c>
      <c r="B4817" s="74">
        <v>81</v>
      </c>
      <c r="C4817" s="86"/>
      <c r="D4817" s="37"/>
      <c r="E4817" s="87"/>
      <c r="F4817" s="93">
        <v>1</v>
      </c>
      <c r="G4817" s="8">
        <v>3</v>
      </c>
      <c r="H4817" s="94">
        <f t="shared" si="60"/>
        <v>1</v>
      </c>
      <c r="I4817" s="93"/>
      <c r="J4817" s="94"/>
      <c r="K4817" s="138"/>
    </row>
    <row r="4818" spans="1:11" x14ac:dyDescent="0.2">
      <c r="A4818" s="13" t="s">
        <v>4560</v>
      </c>
      <c r="B4818" s="74">
        <v>314</v>
      </c>
      <c r="C4818" s="86"/>
      <c r="D4818" s="37"/>
      <c r="E4818" s="87"/>
      <c r="F4818" s="93">
        <v>3</v>
      </c>
      <c r="G4818" s="8">
        <v>8</v>
      </c>
      <c r="H4818" s="94">
        <f t="shared" si="60"/>
        <v>2</v>
      </c>
      <c r="I4818" s="93"/>
      <c r="J4818" s="94"/>
      <c r="K4818" s="138"/>
    </row>
    <row r="4819" spans="1:11" x14ac:dyDescent="0.2">
      <c r="A4819" s="13" t="s">
        <v>4561</v>
      </c>
      <c r="B4819" s="74">
        <v>88</v>
      </c>
      <c r="C4819" s="86"/>
      <c r="D4819" s="37"/>
      <c r="E4819" s="87"/>
      <c r="F4819" s="93">
        <v>1</v>
      </c>
      <c r="G4819" s="8">
        <v>3</v>
      </c>
      <c r="H4819" s="94">
        <f t="shared" si="60"/>
        <v>1</v>
      </c>
      <c r="I4819" s="93"/>
      <c r="J4819" s="94"/>
      <c r="K4819" s="138"/>
    </row>
    <row r="4820" spans="1:11" x14ac:dyDescent="0.2">
      <c r="A4820" s="13" t="s">
        <v>4562</v>
      </c>
      <c r="B4820" s="74">
        <v>76</v>
      </c>
      <c r="C4820" s="86"/>
      <c r="D4820" s="37"/>
      <c r="E4820" s="87"/>
      <c r="F4820" s="93">
        <v>1</v>
      </c>
      <c r="G4820" s="8">
        <v>3</v>
      </c>
      <c r="H4820" s="94">
        <f t="shared" si="60"/>
        <v>1</v>
      </c>
      <c r="I4820" s="93"/>
      <c r="J4820" s="94"/>
      <c r="K4820" s="138"/>
    </row>
    <row r="4821" spans="1:11" x14ac:dyDescent="0.2">
      <c r="A4821" s="13" t="s">
        <v>4563</v>
      </c>
      <c r="B4821" s="74">
        <v>75</v>
      </c>
      <c r="C4821" s="86"/>
      <c r="D4821" s="37"/>
      <c r="E4821" s="87"/>
      <c r="F4821" s="93">
        <v>1</v>
      </c>
      <c r="G4821" s="8">
        <v>3</v>
      </c>
      <c r="H4821" s="94">
        <f t="shared" si="60"/>
        <v>1</v>
      </c>
      <c r="I4821" s="93"/>
      <c r="J4821" s="94"/>
      <c r="K4821" s="138"/>
    </row>
    <row r="4822" spans="1:11" x14ac:dyDescent="0.2">
      <c r="A4822" s="13" t="s">
        <v>1993</v>
      </c>
      <c r="B4822" s="74">
        <v>83</v>
      </c>
      <c r="C4822" s="86"/>
      <c r="D4822" s="37"/>
      <c r="E4822" s="87"/>
      <c r="F4822" s="93">
        <v>1</v>
      </c>
      <c r="G4822" s="8">
        <v>3</v>
      </c>
      <c r="H4822" s="94">
        <f t="shared" si="60"/>
        <v>1</v>
      </c>
      <c r="I4822" s="93"/>
      <c r="J4822" s="94"/>
      <c r="K4822" s="138"/>
    </row>
    <row r="4823" spans="1:11" x14ac:dyDescent="0.2">
      <c r="A4823" s="13" t="s">
        <v>4564</v>
      </c>
      <c r="B4823" s="74">
        <v>128</v>
      </c>
      <c r="C4823" s="86"/>
      <c r="D4823" s="37"/>
      <c r="E4823" s="87"/>
      <c r="F4823" s="93">
        <v>1</v>
      </c>
      <c r="G4823" s="8">
        <v>3</v>
      </c>
      <c r="H4823" s="94">
        <f t="shared" si="60"/>
        <v>1</v>
      </c>
      <c r="I4823" s="93"/>
      <c r="J4823" s="94"/>
      <c r="K4823" s="138"/>
    </row>
    <row r="4824" spans="1:11" x14ac:dyDescent="0.2">
      <c r="A4824" s="13" t="s">
        <v>4565</v>
      </c>
      <c r="B4824" s="74">
        <v>368</v>
      </c>
      <c r="C4824" s="86"/>
      <c r="D4824" s="37"/>
      <c r="E4824" s="87"/>
      <c r="F4824" s="93">
        <v>3</v>
      </c>
      <c r="G4824" s="8">
        <v>8</v>
      </c>
      <c r="H4824" s="94">
        <f t="shared" ref="H4824:H4887" si="61">IF(F4824=1,1,2)</f>
        <v>2</v>
      </c>
      <c r="I4824" s="93"/>
      <c r="J4824" s="94"/>
      <c r="K4824" s="138"/>
    </row>
    <row r="4825" spans="1:11" x14ac:dyDescent="0.2">
      <c r="A4825" s="20" t="s">
        <v>944</v>
      </c>
      <c r="B4825" s="73">
        <v>385</v>
      </c>
      <c r="C4825" s="85">
        <v>1</v>
      </c>
      <c r="D4825" s="32">
        <v>3</v>
      </c>
      <c r="E4825" s="84"/>
      <c r="F4825" s="91"/>
      <c r="H4825" s="94"/>
      <c r="I4825" s="91"/>
      <c r="J4825" s="84"/>
      <c r="K4825" s="111"/>
    </row>
    <row r="4826" spans="1:11" x14ac:dyDescent="0.2">
      <c r="A4826" s="13" t="s">
        <v>4566</v>
      </c>
      <c r="B4826" s="74">
        <v>385</v>
      </c>
      <c r="C4826" s="86"/>
      <c r="D4826" s="37"/>
      <c r="E4826" s="87"/>
      <c r="F4826" s="93">
        <v>3</v>
      </c>
      <c r="G4826" s="8">
        <v>8</v>
      </c>
      <c r="H4826" s="94">
        <f t="shared" si="61"/>
        <v>2</v>
      </c>
      <c r="I4826" s="93"/>
      <c r="J4826" s="94"/>
      <c r="K4826" s="138"/>
    </row>
    <row r="4827" spans="1:11" ht="31.5" x14ac:dyDescent="0.2">
      <c r="A4827" s="22" t="s">
        <v>6</v>
      </c>
      <c r="B4827" s="73">
        <v>10924</v>
      </c>
      <c r="C4827" s="85">
        <v>25</v>
      </c>
      <c r="D4827" s="36">
        <f>SUM(D4828:D4835)</f>
        <v>63</v>
      </c>
      <c r="E4827" s="88">
        <v>4</v>
      </c>
      <c r="F4827" s="91">
        <f>SUM(F4829:F4844)</f>
        <v>36</v>
      </c>
      <c r="G4827" s="24">
        <f>SUM(G4829:G4844)</f>
        <v>97</v>
      </c>
      <c r="H4827" s="94"/>
      <c r="I4827" s="99">
        <f>(C4827+F4829+F4832+F4833+F4834+F4836+F4837+F4838+F4843+F4844+1)*0.4</f>
        <v>22.8</v>
      </c>
      <c r="J4827" s="99">
        <f>(D4827+G4829+G4832+G4833+G4834+G4836+G4837+G4838+G4843+G4844+1)*0.4</f>
        <v>58.400000000000006</v>
      </c>
      <c r="K4827" s="115">
        <f>14*0.6</f>
        <v>8.4</v>
      </c>
    </row>
    <row r="4828" spans="1:11" ht="31.5" x14ac:dyDescent="0.2">
      <c r="A4828" s="20" t="s">
        <v>267</v>
      </c>
      <c r="B4828" s="73">
        <v>2952</v>
      </c>
      <c r="C4828" s="85">
        <v>7</v>
      </c>
      <c r="D4828" s="32">
        <v>18</v>
      </c>
      <c r="E4828" s="84"/>
      <c r="F4828" s="91"/>
      <c r="H4828" s="94"/>
      <c r="I4828" s="91"/>
      <c r="J4828" s="84"/>
      <c r="K4828" s="111"/>
    </row>
    <row r="4829" spans="1:11" x14ac:dyDescent="0.2">
      <c r="A4829" s="13" t="s">
        <v>3682</v>
      </c>
      <c r="B4829" s="74">
        <v>2786</v>
      </c>
      <c r="C4829" s="86"/>
      <c r="D4829" s="37"/>
      <c r="E4829" s="87"/>
      <c r="F4829" s="93">
        <v>5</v>
      </c>
      <c r="G4829" s="8">
        <v>13</v>
      </c>
      <c r="H4829" s="94">
        <f t="shared" si="61"/>
        <v>2</v>
      </c>
      <c r="I4829" s="93"/>
      <c r="J4829" s="94"/>
      <c r="K4829" s="138"/>
    </row>
    <row r="4830" spans="1:11" x14ac:dyDescent="0.2">
      <c r="A4830" s="13" t="s">
        <v>4567</v>
      </c>
      <c r="B4830" s="74">
        <v>166</v>
      </c>
      <c r="C4830" s="86"/>
      <c r="D4830" s="37"/>
      <c r="E4830" s="87"/>
      <c r="F4830" s="93">
        <v>1</v>
      </c>
      <c r="G4830" s="8">
        <v>3</v>
      </c>
      <c r="H4830" s="94">
        <f t="shared" si="61"/>
        <v>1</v>
      </c>
      <c r="I4830" s="93"/>
      <c r="J4830" s="94"/>
      <c r="K4830" s="138"/>
    </row>
    <row r="4831" spans="1:11" ht="31.5" x14ac:dyDescent="0.2">
      <c r="A4831" s="20" t="s">
        <v>1258</v>
      </c>
      <c r="B4831" s="73">
        <v>4361</v>
      </c>
      <c r="C4831" s="85">
        <v>10</v>
      </c>
      <c r="D4831" s="32">
        <v>25</v>
      </c>
      <c r="E4831" s="84"/>
      <c r="F4831" s="91"/>
      <c r="H4831" s="94"/>
      <c r="I4831" s="91"/>
      <c r="J4831" s="84"/>
      <c r="K4831" s="111"/>
    </row>
    <row r="4832" spans="1:11" x14ac:dyDescent="0.2">
      <c r="A4832" s="13" t="s">
        <v>4568</v>
      </c>
      <c r="B4832" s="74">
        <v>2732</v>
      </c>
      <c r="C4832" s="86"/>
      <c r="D4832" s="37"/>
      <c r="E4832" s="87"/>
      <c r="F4832" s="93">
        <v>5</v>
      </c>
      <c r="G4832" s="8">
        <v>13</v>
      </c>
      <c r="H4832" s="94">
        <f t="shared" si="61"/>
        <v>2</v>
      </c>
      <c r="I4832" s="93"/>
      <c r="J4832" s="94"/>
      <c r="K4832" s="138"/>
    </row>
    <row r="4833" spans="1:11" x14ac:dyDescent="0.2">
      <c r="A4833" s="13" t="s">
        <v>3692</v>
      </c>
      <c r="B4833" s="74">
        <v>1115</v>
      </c>
      <c r="C4833" s="86"/>
      <c r="D4833" s="37"/>
      <c r="E4833" s="87"/>
      <c r="F4833" s="93">
        <v>3</v>
      </c>
      <c r="G4833" s="8">
        <v>8</v>
      </c>
      <c r="H4833" s="94">
        <f t="shared" si="61"/>
        <v>2</v>
      </c>
      <c r="I4833" s="93"/>
      <c r="J4833" s="94"/>
      <c r="K4833" s="138"/>
    </row>
    <row r="4834" spans="1:11" x14ac:dyDescent="0.2">
      <c r="A4834" s="13" t="s">
        <v>4569</v>
      </c>
      <c r="B4834" s="74">
        <v>514</v>
      </c>
      <c r="C4834" s="86"/>
      <c r="D4834" s="37"/>
      <c r="E4834" s="87"/>
      <c r="F4834" s="93">
        <v>3</v>
      </c>
      <c r="G4834" s="8">
        <v>8</v>
      </c>
      <c r="H4834" s="94">
        <f t="shared" si="61"/>
        <v>2</v>
      </c>
      <c r="I4834" s="93"/>
      <c r="J4834" s="94"/>
      <c r="K4834" s="138"/>
    </row>
    <row r="4835" spans="1:11" x14ac:dyDescent="0.2">
      <c r="A4835" s="20" t="s">
        <v>143</v>
      </c>
      <c r="B4835" s="73">
        <v>3611</v>
      </c>
      <c r="C4835" s="85">
        <v>8</v>
      </c>
      <c r="D4835" s="32">
        <v>20</v>
      </c>
      <c r="E4835" s="84"/>
      <c r="F4835" s="91"/>
      <c r="H4835" s="94"/>
      <c r="I4835" s="91"/>
      <c r="J4835" s="84"/>
      <c r="K4835" s="111"/>
    </row>
    <row r="4836" spans="1:11" x14ac:dyDescent="0.2">
      <c r="A4836" s="13" t="s">
        <v>4570</v>
      </c>
      <c r="B4836" s="74">
        <v>1746</v>
      </c>
      <c r="C4836" s="86"/>
      <c r="D4836" s="37"/>
      <c r="E4836" s="87"/>
      <c r="F4836" s="93">
        <v>3</v>
      </c>
      <c r="G4836" s="8">
        <v>8</v>
      </c>
      <c r="H4836" s="94">
        <f t="shared" si="61"/>
        <v>2</v>
      </c>
      <c r="I4836" s="93"/>
      <c r="J4836" s="94"/>
      <c r="K4836" s="138"/>
    </row>
    <row r="4837" spans="1:11" x14ac:dyDescent="0.2">
      <c r="A4837" s="13" t="s">
        <v>2071</v>
      </c>
      <c r="B4837" s="74">
        <v>201</v>
      </c>
      <c r="C4837" s="86"/>
      <c r="D4837" s="37"/>
      <c r="E4837" s="87"/>
      <c r="F4837" s="93">
        <v>3</v>
      </c>
      <c r="G4837" s="8">
        <v>8</v>
      </c>
      <c r="H4837" s="94">
        <f t="shared" si="61"/>
        <v>2</v>
      </c>
      <c r="I4837" s="93"/>
      <c r="J4837" s="94"/>
      <c r="K4837" s="138"/>
    </row>
    <row r="4838" spans="1:11" x14ac:dyDescent="0.2">
      <c r="A4838" s="13" t="s">
        <v>4571</v>
      </c>
      <c r="B4838" s="74">
        <v>542</v>
      </c>
      <c r="C4838" s="86"/>
      <c r="D4838" s="37"/>
      <c r="E4838" s="87"/>
      <c r="F4838" s="93">
        <v>3</v>
      </c>
      <c r="G4838" s="8">
        <v>8</v>
      </c>
      <c r="H4838" s="94">
        <f t="shared" si="61"/>
        <v>2</v>
      </c>
      <c r="I4838" s="93"/>
      <c r="J4838" s="94"/>
      <c r="K4838" s="138"/>
    </row>
    <row r="4839" spans="1:11" x14ac:dyDescent="0.2">
      <c r="A4839" s="13" t="s">
        <v>2741</v>
      </c>
      <c r="B4839" s="74">
        <v>34</v>
      </c>
      <c r="C4839" s="86"/>
      <c r="D4839" s="37"/>
      <c r="E4839" s="87"/>
      <c r="F4839" s="93">
        <v>1</v>
      </c>
      <c r="G4839" s="8">
        <v>3</v>
      </c>
      <c r="H4839" s="94">
        <f t="shared" si="61"/>
        <v>1</v>
      </c>
      <c r="I4839" s="93"/>
      <c r="J4839" s="94"/>
      <c r="K4839" s="138"/>
    </row>
    <row r="4840" spans="1:11" x14ac:dyDescent="0.2">
      <c r="A4840" s="13" t="s">
        <v>3419</v>
      </c>
      <c r="B4840" s="74">
        <v>98</v>
      </c>
      <c r="C4840" s="86"/>
      <c r="D4840" s="37"/>
      <c r="E4840" s="87"/>
      <c r="F4840" s="93">
        <v>1</v>
      </c>
      <c r="G4840" s="8">
        <v>3</v>
      </c>
      <c r="H4840" s="94">
        <f t="shared" si="61"/>
        <v>1</v>
      </c>
      <c r="I4840" s="93"/>
      <c r="J4840" s="94"/>
      <c r="K4840" s="138"/>
    </row>
    <row r="4841" spans="1:11" x14ac:dyDescent="0.2">
      <c r="A4841" s="13" t="s">
        <v>4572</v>
      </c>
      <c r="B4841" s="74">
        <v>83</v>
      </c>
      <c r="C4841" s="86"/>
      <c r="D4841" s="37"/>
      <c r="E4841" s="87"/>
      <c r="F4841" s="93">
        <v>1</v>
      </c>
      <c r="G4841" s="8">
        <v>3</v>
      </c>
      <c r="H4841" s="94">
        <f t="shared" si="61"/>
        <v>1</v>
      </c>
      <c r="I4841" s="93"/>
      <c r="J4841" s="94"/>
      <c r="K4841" s="138"/>
    </row>
    <row r="4842" spans="1:11" x14ac:dyDescent="0.2">
      <c r="A4842" s="13" t="s">
        <v>4573</v>
      </c>
      <c r="B4842" s="74">
        <v>197</v>
      </c>
      <c r="C4842" s="86"/>
      <c r="D4842" s="37"/>
      <c r="E4842" s="87"/>
      <c r="F4842" s="93">
        <v>1</v>
      </c>
      <c r="G4842" s="8">
        <v>3</v>
      </c>
      <c r="H4842" s="94">
        <f t="shared" si="61"/>
        <v>1</v>
      </c>
      <c r="I4842" s="93"/>
      <c r="J4842" s="94"/>
      <c r="K4842" s="138"/>
    </row>
    <row r="4843" spans="1:11" x14ac:dyDescent="0.2">
      <c r="A4843" s="13" t="s">
        <v>4574</v>
      </c>
      <c r="B4843" s="74">
        <v>297</v>
      </c>
      <c r="C4843" s="86"/>
      <c r="D4843" s="37"/>
      <c r="E4843" s="87"/>
      <c r="F4843" s="93">
        <v>3</v>
      </c>
      <c r="G4843" s="8">
        <v>8</v>
      </c>
      <c r="H4843" s="94">
        <f t="shared" si="61"/>
        <v>2</v>
      </c>
      <c r="I4843" s="93"/>
      <c r="J4843" s="94"/>
      <c r="K4843" s="138"/>
    </row>
    <row r="4844" spans="1:11" x14ac:dyDescent="0.2">
      <c r="A4844" s="13" t="s">
        <v>4575</v>
      </c>
      <c r="B4844" s="74">
        <v>413</v>
      </c>
      <c r="C4844" s="86"/>
      <c r="D4844" s="37"/>
      <c r="E4844" s="87"/>
      <c r="F4844" s="93">
        <v>3</v>
      </c>
      <c r="G4844" s="8">
        <v>8</v>
      </c>
      <c r="H4844" s="94">
        <f t="shared" si="61"/>
        <v>2</v>
      </c>
      <c r="I4844" s="93"/>
      <c r="J4844" s="94"/>
      <c r="K4844" s="138"/>
    </row>
    <row r="4845" spans="1:11" x14ac:dyDescent="0.2">
      <c r="A4845" s="22" t="s">
        <v>229</v>
      </c>
      <c r="B4845" s="73">
        <v>11389</v>
      </c>
      <c r="C4845" s="85">
        <v>25</v>
      </c>
      <c r="D4845" s="36">
        <f>SUM(D4846:D4858)</f>
        <v>64</v>
      </c>
      <c r="E4845" s="88">
        <v>4</v>
      </c>
      <c r="F4845" s="91">
        <f>SUM(F4847:F4864)</f>
        <v>42</v>
      </c>
      <c r="G4845" s="24">
        <f>SUM(G4847:G4864)</f>
        <v>113</v>
      </c>
      <c r="H4845" s="94"/>
      <c r="I4845" s="99">
        <f>(C4845+F4845+1-F4854-F4861-F4863-F4864)*0.4</f>
        <v>25.6</v>
      </c>
      <c r="J4845" s="99">
        <f>(D4845+G4845+1-G4854-G4861-G4863-G4864)*0.4</f>
        <v>66.400000000000006</v>
      </c>
      <c r="K4845" s="115">
        <f>16*0.6</f>
        <v>9.6</v>
      </c>
    </row>
    <row r="4846" spans="1:11" x14ac:dyDescent="0.2">
      <c r="A4846" s="20" t="s">
        <v>248</v>
      </c>
      <c r="B4846" s="73">
        <v>3279</v>
      </c>
      <c r="C4846" s="85">
        <v>7</v>
      </c>
      <c r="D4846" s="32">
        <v>18</v>
      </c>
      <c r="E4846" s="84"/>
      <c r="F4846" s="91"/>
      <c r="H4846" s="94"/>
      <c r="I4846" s="91"/>
      <c r="J4846" s="84"/>
      <c r="K4846" s="111"/>
    </row>
    <row r="4847" spans="1:11" x14ac:dyDescent="0.2">
      <c r="A4847" s="13" t="s">
        <v>2365</v>
      </c>
      <c r="B4847" s="74">
        <v>720</v>
      </c>
      <c r="C4847" s="86"/>
      <c r="D4847" s="37"/>
      <c r="E4847" s="87"/>
      <c r="F4847" s="93">
        <v>3</v>
      </c>
      <c r="G4847" s="8">
        <v>8</v>
      </c>
      <c r="H4847" s="94">
        <f t="shared" si="61"/>
        <v>2</v>
      </c>
      <c r="I4847" s="93"/>
      <c r="J4847" s="94"/>
      <c r="K4847" s="138"/>
    </row>
    <row r="4848" spans="1:11" x14ac:dyDescent="0.2">
      <c r="A4848" s="13" t="s">
        <v>4384</v>
      </c>
      <c r="B4848" s="74">
        <v>311</v>
      </c>
      <c r="C4848" s="86"/>
      <c r="D4848" s="37"/>
      <c r="E4848" s="87"/>
      <c r="F4848" s="93">
        <v>3</v>
      </c>
      <c r="G4848" s="8">
        <v>8</v>
      </c>
      <c r="H4848" s="94">
        <f t="shared" si="61"/>
        <v>2</v>
      </c>
      <c r="I4848" s="93"/>
      <c r="J4848" s="94"/>
      <c r="K4848" s="138"/>
    </row>
    <row r="4849" spans="1:11" x14ac:dyDescent="0.2">
      <c r="A4849" s="13" t="s">
        <v>1578</v>
      </c>
      <c r="B4849" s="74">
        <v>601</v>
      </c>
      <c r="C4849" s="86"/>
      <c r="D4849" s="37"/>
      <c r="E4849" s="87"/>
      <c r="F4849" s="93">
        <v>3</v>
      </c>
      <c r="G4849" s="8">
        <v>8</v>
      </c>
      <c r="H4849" s="94">
        <f t="shared" si="61"/>
        <v>2</v>
      </c>
      <c r="I4849" s="93"/>
      <c r="J4849" s="94"/>
      <c r="K4849" s="138"/>
    </row>
    <row r="4850" spans="1:11" x14ac:dyDescent="0.2">
      <c r="A4850" s="13" t="s">
        <v>4576</v>
      </c>
      <c r="B4850" s="74">
        <v>233</v>
      </c>
      <c r="C4850" s="86"/>
      <c r="D4850" s="37"/>
      <c r="E4850" s="87"/>
      <c r="F4850" s="93">
        <v>3</v>
      </c>
      <c r="G4850" s="8">
        <v>8</v>
      </c>
      <c r="H4850" s="94">
        <f t="shared" si="61"/>
        <v>2</v>
      </c>
      <c r="I4850" s="93"/>
      <c r="J4850" s="94"/>
      <c r="K4850" s="138"/>
    </row>
    <row r="4851" spans="1:11" x14ac:dyDescent="0.2">
      <c r="A4851" s="13" t="s">
        <v>4097</v>
      </c>
      <c r="B4851" s="74">
        <v>1067</v>
      </c>
      <c r="C4851" s="86"/>
      <c r="D4851" s="37"/>
      <c r="E4851" s="87"/>
      <c r="F4851" s="93">
        <v>3</v>
      </c>
      <c r="G4851" s="8">
        <v>8</v>
      </c>
      <c r="H4851" s="94">
        <f t="shared" si="61"/>
        <v>2</v>
      </c>
      <c r="I4851" s="93"/>
      <c r="J4851" s="94"/>
      <c r="K4851" s="138"/>
    </row>
    <row r="4852" spans="1:11" x14ac:dyDescent="0.2">
      <c r="A4852" s="13" t="s">
        <v>3966</v>
      </c>
      <c r="B4852" s="74">
        <v>347</v>
      </c>
      <c r="C4852" s="86"/>
      <c r="D4852" s="37"/>
      <c r="E4852" s="87"/>
      <c r="F4852" s="93">
        <v>3</v>
      </c>
      <c r="G4852" s="8">
        <v>8</v>
      </c>
      <c r="H4852" s="94">
        <f t="shared" si="61"/>
        <v>2</v>
      </c>
      <c r="I4852" s="93"/>
      <c r="J4852" s="94"/>
      <c r="K4852" s="138"/>
    </row>
    <row r="4853" spans="1:11" x14ac:dyDescent="0.2">
      <c r="A4853" s="20" t="s">
        <v>246</v>
      </c>
      <c r="B4853" s="73">
        <v>2383</v>
      </c>
      <c r="C4853" s="85">
        <v>5</v>
      </c>
      <c r="D4853" s="32">
        <v>13</v>
      </c>
      <c r="E4853" s="84"/>
      <c r="F4853" s="91"/>
      <c r="H4853" s="94"/>
      <c r="I4853" s="91"/>
      <c r="J4853" s="84"/>
      <c r="K4853" s="111"/>
    </row>
    <row r="4854" spans="1:11" x14ac:dyDescent="0.2">
      <c r="A4854" s="13" t="s">
        <v>4577</v>
      </c>
      <c r="B4854" s="74">
        <v>171</v>
      </c>
      <c r="C4854" s="86"/>
      <c r="D4854" s="37"/>
      <c r="E4854" s="87"/>
      <c r="F4854" s="93">
        <v>1</v>
      </c>
      <c r="G4854" s="8">
        <v>3</v>
      </c>
      <c r="H4854" s="94">
        <f t="shared" si="61"/>
        <v>1</v>
      </c>
      <c r="I4854" s="93"/>
      <c r="J4854" s="94"/>
      <c r="K4854" s="138"/>
    </row>
    <row r="4855" spans="1:11" x14ac:dyDescent="0.2">
      <c r="A4855" s="13" t="s">
        <v>4578</v>
      </c>
      <c r="B4855" s="74">
        <v>542</v>
      </c>
      <c r="C4855" s="86"/>
      <c r="D4855" s="37"/>
      <c r="E4855" s="87"/>
      <c r="F4855" s="93">
        <v>3</v>
      </c>
      <c r="G4855" s="8">
        <v>8</v>
      </c>
      <c r="H4855" s="94">
        <f t="shared" si="61"/>
        <v>2</v>
      </c>
      <c r="I4855" s="93"/>
      <c r="J4855" s="94"/>
      <c r="K4855" s="138"/>
    </row>
    <row r="4856" spans="1:11" x14ac:dyDescent="0.2">
      <c r="A4856" s="13" t="s">
        <v>4318</v>
      </c>
      <c r="B4856" s="74">
        <v>228</v>
      </c>
      <c r="C4856" s="86"/>
      <c r="D4856" s="37"/>
      <c r="E4856" s="87"/>
      <c r="F4856" s="93">
        <v>3</v>
      </c>
      <c r="G4856" s="8">
        <v>8</v>
      </c>
      <c r="H4856" s="94">
        <f t="shared" si="61"/>
        <v>2</v>
      </c>
      <c r="I4856" s="93"/>
      <c r="J4856" s="94"/>
      <c r="K4856" s="138"/>
    </row>
    <row r="4857" spans="1:11" x14ac:dyDescent="0.2">
      <c r="A4857" s="13" t="s">
        <v>4579</v>
      </c>
      <c r="B4857" s="74">
        <v>1442</v>
      </c>
      <c r="C4857" s="86"/>
      <c r="D4857" s="37"/>
      <c r="E4857" s="87"/>
      <c r="F4857" s="93">
        <v>3</v>
      </c>
      <c r="G4857" s="8">
        <v>8</v>
      </c>
      <c r="H4857" s="94">
        <f t="shared" si="61"/>
        <v>2</v>
      </c>
      <c r="I4857" s="93"/>
      <c r="J4857" s="94"/>
      <c r="K4857" s="138"/>
    </row>
    <row r="4858" spans="1:11" x14ac:dyDescent="0.2">
      <c r="A4858" s="20" t="s">
        <v>446</v>
      </c>
      <c r="B4858" s="73">
        <v>5727</v>
      </c>
      <c r="C4858" s="85">
        <v>13</v>
      </c>
      <c r="D4858" s="32">
        <v>33</v>
      </c>
      <c r="E4858" s="84"/>
      <c r="F4858" s="91"/>
      <c r="H4858" s="94"/>
      <c r="I4858" s="91"/>
      <c r="J4858" s="84"/>
      <c r="K4858" s="111"/>
    </row>
    <row r="4859" spans="1:11" x14ac:dyDescent="0.2">
      <c r="A4859" s="13" t="s">
        <v>4580</v>
      </c>
      <c r="B4859" s="74">
        <v>4572</v>
      </c>
      <c r="C4859" s="86"/>
      <c r="D4859" s="37"/>
      <c r="E4859" s="87"/>
      <c r="F4859" s="93">
        <v>5</v>
      </c>
      <c r="G4859" s="8">
        <v>13</v>
      </c>
      <c r="H4859" s="94">
        <f t="shared" si="61"/>
        <v>2</v>
      </c>
      <c r="I4859" s="93"/>
      <c r="J4859" s="94"/>
      <c r="K4859" s="138"/>
    </row>
    <row r="4860" spans="1:11" x14ac:dyDescent="0.2">
      <c r="A4860" s="13" t="s">
        <v>4581</v>
      </c>
      <c r="B4860" s="74">
        <v>389</v>
      </c>
      <c r="C4860" s="86"/>
      <c r="D4860" s="37"/>
      <c r="E4860" s="87"/>
      <c r="F4860" s="93">
        <v>3</v>
      </c>
      <c r="G4860" s="8">
        <v>8</v>
      </c>
      <c r="H4860" s="94">
        <f t="shared" si="61"/>
        <v>2</v>
      </c>
      <c r="I4860" s="93"/>
      <c r="J4860" s="94"/>
      <c r="K4860" s="138"/>
    </row>
    <row r="4861" spans="1:11" x14ac:dyDescent="0.2">
      <c r="A4861" s="13" t="s">
        <v>2288</v>
      </c>
      <c r="B4861" s="74">
        <v>118</v>
      </c>
      <c r="C4861" s="86"/>
      <c r="D4861" s="37"/>
      <c r="E4861" s="87"/>
      <c r="F4861" s="93">
        <v>1</v>
      </c>
      <c r="G4861" s="8">
        <v>3</v>
      </c>
      <c r="H4861" s="94">
        <f t="shared" si="61"/>
        <v>1</v>
      </c>
      <c r="I4861" s="93"/>
      <c r="J4861" s="94"/>
      <c r="K4861" s="138"/>
    </row>
    <row r="4862" spans="1:11" x14ac:dyDescent="0.2">
      <c r="A4862" s="13" t="s">
        <v>4582</v>
      </c>
      <c r="B4862" s="74">
        <v>502</v>
      </c>
      <c r="C4862" s="86"/>
      <c r="D4862" s="37"/>
      <c r="E4862" s="87"/>
      <c r="F4862" s="93">
        <v>3</v>
      </c>
      <c r="G4862" s="8">
        <v>8</v>
      </c>
      <c r="H4862" s="94">
        <f t="shared" si="61"/>
        <v>2</v>
      </c>
      <c r="I4862" s="93"/>
      <c r="J4862" s="94"/>
      <c r="K4862" s="138"/>
    </row>
    <row r="4863" spans="1:11" x14ac:dyDescent="0.2">
      <c r="A4863" s="13" t="s">
        <v>4583</v>
      </c>
      <c r="B4863" s="74">
        <v>36</v>
      </c>
      <c r="C4863" s="86"/>
      <c r="D4863" s="37"/>
      <c r="E4863" s="87"/>
      <c r="F4863" s="93">
        <v>1</v>
      </c>
      <c r="G4863" s="8">
        <v>3</v>
      </c>
      <c r="H4863" s="94">
        <f t="shared" si="61"/>
        <v>1</v>
      </c>
      <c r="I4863" s="93"/>
      <c r="J4863" s="94"/>
      <c r="K4863" s="138"/>
    </row>
    <row r="4864" spans="1:11" x14ac:dyDescent="0.2">
      <c r="A4864" s="13" t="s">
        <v>2780</v>
      </c>
      <c r="B4864" s="74">
        <v>110</v>
      </c>
      <c r="C4864" s="86"/>
      <c r="D4864" s="37"/>
      <c r="E4864" s="87"/>
      <c r="F4864" s="93">
        <v>1</v>
      </c>
      <c r="G4864" s="8">
        <v>3</v>
      </c>
      <c r="H4864" s="94">
        <f t="shared" si="61"/>
        <v>1</v>
      </c>
      <c r="I4864" s="93"/>
      <c r="J4864" s="94"/>
      <c r="K4864" s="138"/>
    </row>
    <row r="4865" spans="1:11" x14ac:dyDescent="0.2">
      <c r="A4865" s="11" t="s">
        <v>1187</v>
      </c>
      <c r="B4865" s="72">
        <v>36199</v>
      </c>
      <c r="C4865" s="81"/>
      <c r="D4865" s="37"/>
      <c r="E4865" s="87"/>
      <c r="F4865" s="92"/>
      <c r="H4865" s="94"/>
      <c r="I4865" s="92"/>
      <c r="J4865" s="82"/>
      <c r="K4865" s="137"/>
    </row>
    <row r="4866" spans="1:11" ht="31.5" x14ac:dyDescent="0.2">
      <c r="A4866" s="22" t="s">
        <v>280</v>
      </c>
      <c r="B4866" s="73">
        <v>24165</v>
      </c>
      <c r="C4866" s="85">
        <v>29</v>
      </c>
      <c r="D4866" s="36">
        <f>SUM(D4867:D4907)</f>
        <v>74</v>
      </c>
      <c r="E4866" s="88">
        <v>4</v>
      </c>
      <c r="F4866" s="91">
        <f>SUM(F4868:F4910)</f>
        <v>80</v>
      </c>
      <c r="G4866" s="24">
        <f>SUM(G4868:G4910)</f>
        <v>218</v>
      </c>
      <c r="H4866" s="94"/>
      <c r="I4866" s="99">
        <f>(C4866+F4866+1-F4870-F4871-F4872-F4874-F4880-F4882-F4883-F4888-F4889-F4898-F4901-F4902-F4903-F4905-F4906-F4909)*0.4</f>
        <v>37.6</v>
      </c>
      <c r="J4866" s="99">
        <f>(D4866+G4866+1-G4870-G4871-G4872-G4874-G4880-G4882-G4883-G4888-G4889-G4898-G4901-G4902-G4903-G4905-G4906-G4909)*0.4</f>
        <v>98</v>
      </c>
      <c r="K4866" s="115">
        <f>36*0.6</f>
        <v>21.599999999999998</v>
      </c>
    </row>
    <row r="4867" spans="1:11" x14ac:dyDescent="0.2">
      <c r="A4867" s="20" t="s">
        <v>281</v>
      </c>
      <c r="B4867" s="73">
        <v>7761</v>
      </c>
      <c r="C4867" s="85">
        <v>9</v>
      </c>
      <c r="D4867" s="32">
        <v>23</v>
      </c>
      <c r="E4867" s="84"/>
      <c r="F4867" s="91"/>
      <c r="H4867" s="94"/>
      <c r="I4867" s="91"/>
      <c r="J4867" s="84"/>
      <c r="K4867" s="111"/>
    </row>
    <row r="4868" spans="1:11" x14ac:dyDescent="0.2">
      <c r="A4868" s="13" t="s">
        <v>4584</v>
      </c>
      <c r="B4868" s="74">
        <v>6334</v>
      </c>
      <c r="C4868" s="86"/>
      <c r="D4868" s="37"/>
      <c r="E4868" s="87"/>
      <c r="F4868" s="93">
        <v>5</v>
      </c>
      <c r="G4868" s="8">
        <v>13</v>
      </c>
      <c r="H4868" s="94">
        <f t="shared" si="61"/>
        <v>2</v>
      </c>
      <c r="I4868" s="93"/>
      <c r="J4868" s="94"/>
      <c r="K4868" s="138"/>
    </row>
    <row r="4869" spans="1:11" x14ac:dyDescent="0.2">
      <c r="A4869" s="13" t="s">
        <v>4585</v>
      </c>
      <c r="B4869" s="74">
        <v>374</v>
      </c>
      <c r="C4869" s="86"/>
      <c r="D4869" s="37"/>
      <c r="E4869" s="87"/>
      <c r="F4869" s="93">
        <v>3</v>
      </c>
      <c r="G4869" s="8">
        <v>8</v>
      </c>
      <c r="H4869" s="94">
        <f t="shared" si="61"/>
        <v>2</v>
      </c>
      <c r="I4869" s="93"/>
      <c r="J4869" s="94"/>
      <c r="K4869" s="138"/>
    </row>
    <row r="4870" spans="1:11" x14ac:dyDescent="0.2">
      <c r="A4870" s="13" t="s">
        <v>2016</v>
      </c>
      <c r="B4870" s="74">
        <v>108</v>
      </c>
      <c r="C4870" s="86"/>
      <c r="D4870" s="37"/>
      <c r="E4870" s="87"/>
      <c r="F4870" s="93">
        <v>1</v>
      </c>
      <c r="G4870" s="8">
        <v>3</v>
      </c>
      <c r="H4870" s="94">
        <f t="shared" si="61"/>
        <v>1</v>
      </c>
      <c r="I4870" s="93"/>
      <c r="J4870" s="94"/>
      <c r="K4870" s="138"/>
    </row>
    <row r="4871" spans="1:11" x14ac:dyDescent="0.2">
      <c r="A4871" s="13" t="s">
        <v>3682</v>
      </c>
      <c r="B4871" s="74">
        <v>33</v>
      </c>
      <c r="C4871" s="86"/>
      <c r="D4871" s="37"/>
      <c r="E4871" s="87"/>
      <c r="F4871" s="93">
        <v>1</v>
      </c>
      <c r="G4871" s="8">
        <v>3</v>
      </c>
      <c r="H4871" s="94">
        <f t="shared" si="61"/>
        <v>1</v>
      </c>
      <c r="I4871" s="93"/>
      <c r="J4871" s="94"/>
      <c r="K4871" s="138"/>
    </row>
    <row r="4872" spans="1:11" x14ac:dyDescent="0.2">
      <c r="A4872" s="13" t="s">
        <v>3179</v>
      </c>
      <c r="B4872" s="74">
        <v>70</v>
      </c>
      <c r="C4872" s="86"/>
      <c r="D4872" s="37"/>
      <c r="E4872" s="87"/>
      <c r="F4872" s="93">
        <v>1</v>
      </c>
      <c r="G4872" s="8">
        <v>3</v>
      </c>
      <c r="H4872" s="94">
        <f t="shared" si="61"/>
        <v>1</v>
      </c>
      <c r="I4872" s="93"/>
      <c r="J4872" s="94"/>
      <c r="K4872" s="138"/>
    </row>
    <row r="4873" spans="1:11" x14ac:dyDescent="0.2">
      <c r="A4873" s="13" t="s">
        <v>2452</v>
      </c>
      <c r="B4873" s="74">
        <v>321</v>
      </c>
      <c r="C4873" s="86"/>
      <c r="D4873" s="37"/>
      <c r="E4873" s="87"/>
      <c r="F4873" s="93">
        <v>3</v>
      </c>
      <c r="G4873" s="8">
        <v>8</v>
      </c>
      <c r="H4873" s="94">
        <f t="shared" si="61"/>
        <v>2</v>
      </c>
      <c r="I4873" s="93"/>
      <c r="J4873" s="94"/>
      <c r="K4873" s="138"/>
    </row>
    <row r="4874" spans="1:11" x14ac:dyDescent="0.2">
      <c r="A4874" s="13" t="s">
        <v>3033</v>
      </c>
      <c r="B4874" s="74">
        <v>157</v>
      </c>
      <c r="C4874" s="86"/>
      <c r="D4874" s="37"/>
      <c r="E4874" s="87"/>
      <c r="F4874" s="93">
        <v>1</v>
      </c>
      <c r="G4874" s="8">
        <v>3</v>
      </c>
      <c r="H4874" s="94">
        <f t="shared" si="61"/>
        <v>1</v>
      </c>
      <c r="I4874" s="93"/>
      <c r="J4874" s="94"/>
      <c r="K4874" s="138"/>
    </row>
    <row r="4875" spans="1:11" x14ac:dyDescent="0.2">
      <c r="A4875" s="13" t="s">
        <v>4586</v>
      </c>
      <c r="B4875" s="74">
        <v>364</v>
      </c>
      <c r="C4875" s="86"/>
      <c r="D4875" s="37"/>
      <c r="E4875" s="87"/>
      <c r="F4875" s="93">
        <v>3</v>
      </c>
      <c r="G4875" s="8">
        <v>8</v>
      </c>
      <c r="H4875" s="94">
        <f t="shared" si="61"/>
        <v>2</v>
      </c>
      <c r="I4875" s="93"/>
      <c r="J4875" s="94"/>
      <c r="K4875" s="138"/>
    </row>
    <row r="4876" spans="1:11" x14ac:dyDescent="0.2">
      <c r="A4876" s="20" t="s">
        <v>414</v>
      </c>
      <c r="B4876" s="73">
        <v>2597</v>
      </c>
      <c r="C4876" s="85">
        <v>3</v>
      </c>
      <c r="D4876" s="32">
        <v>8</v>
      </c>
      <c r="E4876" s="84"/>
      <c r="F4876" s="91"/>
      <c r="H4876" s="94"/>
      <c r="I4876" s="91"/>
      <c r="J4876" s="84"/>
      <c r="K4876" s="111"/>
    </row>
    <row r="4877" spans="1:11" x14ac:dyDescent="0.2">
      <c r="A4877" s="13" t="s">
        <v>1370</v>
      </c>
      <c r="B4877" s="74">
        <v>256</v>
      </c>
      <c r="C4877" s="86"/>
      <c r="D4877" s="37"/>
      <c r="E4877" s="87"/>
      <c r="F4877" s="93">
        <v>3</v>
      </c>
      <c r="G4877" s="8">
        <v>8</v>
      </c>
      <c r="H4877" s="94">
        <f t="shared" si="61"/>
        <v>2</v>
      </c>
      <c r="I4877" s="93"/>
      <c r="J4877" s="94"/>
      <c r="K4877" s="138"/>
    </row>
    <row r="4878" spans="1:11" x14ac:dyDescent="0.2">
      <c r="A4878" s="13" t="s">
        <v>4587</v>
      </c>
      <c r="B4878" s="74">
        <v>355</v>
      </c>
      <c r="C4878" s="86"/>
      <c r="D4878" s="37"/>
      <c r="E4878" s="87"/>
      <c r="F4878" s="93">
        <v>3</v>
      </c>
      <c r="G4878" s="8">
        <v>8</v>
      </c>
      <c r="H4878" s="94">
        <f t="shared" si="61"/>
        <v>2</v>
      </c>
      <c r="I4878" s="93"/>
      <c r="J4878" s="94"/>
      <c r="K4878" s="138"/>
    </row>
    <row r="4879" spans="1:11" x14ac:dyDescent="0.2">
      <c r="A4879" s="13" t="s">
        <v>4588</v>
      </c>
      <c r="B4879" s="74">
        <v>1797</v>
      </c>
      <c r="C4879" s="86"/>
      <c r="D4879" s="37"/>
      <c r="E4879" s="87"/>
      <c r="F4879" s="93">
        <v>3</v>
      </c>
      <c r="G4879" s="8">
        <v>8</v>
      </c>
      <c r="H4879" s="94">
        <f t="shared" si="61"/>
        <v>2</v>
      </c>
      <c r="I4879" s="93"/>
      <c r="J4879" s="94"/>
      <c r="K4879" s="138"/>
    </row>
    <row r="4880" spans="1:11" x14ac:dyDescent="0.2">
      <c r="A4880" s="13" t="s">
        <v>4589</v>
      </c>
      <c r="B4880" s="74">
        <v>189</v>
      </c>
      <c r="C4880" s="86"/>
      <c r="D4880" s="37"/>
      <c r="E4880" s="87"/>
      <c r="F4880" s="93">
        <v>1</v>
      </c>
      <c r="G4880" s="8">
        <v>3</v>
      </c>
      <c r="H4880" s="94">
        <f t="shared" si="61"/>
        <v>1</v>
      </c>
      <c r="I4880" s="93"/>
      <c r="J4880" s="94"/>
      <c r="K4880" s="138"/>
    </row>
    <row r="4881" spans="1:11" x14ac:dyDescent="0.2">
      <c r="A4881" s="20" t="s">
        <v>205</v>
      </c>
      <c r="B4881" s="73">
        <v>1811</v>
      </c>
      <c r="C4881" s="85">
        <v>2</v>
      </c>
      <c r="D4881" s="32">
        <v>5</v>
      </c>
      <c r="E4881" s="84"/>
      <c r="F4881" s="91"/>
      <c r="H4881" s="94"/>
      <c r="I4881" s="91"/>
      <c r="J4881" s="84"/>
      <c r="K4881" s="111"/>
    </row>
    <row r="4882" spans="1:11" x14ac:dyDescent="0.2">
      <c r="A4882" s="13" t="s">
        <v>4590</v>
      </c>
      <c r="B4882" s="74">
        <v>59</v>
      </c>
      <c r="C4882" s="86"/>
      <c r="D4882" s="37"/>
      <c r="E4882" s="87"/>
      <c r="F4882" s="93">
        <v>1</v>
      </c>
      <c r="G4882" s="8">
        <v>3</v>
      </c>
      <c r="H4882" s="94">
        <f t="shared" si="61"/>
        <v>1</v>
      </c>
      <c r="I4882" s="93"/>
      <c r="J4882" s="94"/>
      <c r="K4882" s="138"/>
    </row>
    <row r="4883" spans="1:11" x14ac:dyDescent="0.2">
      <c r="A4883" s="13" t="s">
        <v>4591</v>
      </c>
      <c r="B4883" s="74">
        <v>11</v>
      </c>
      <c r="C4883" s="86"/>
      <c r="D4883" s="37"/>
      <c r="E4883" s="87"/>
      <c r="F4883" s="93">
        <v>1</v>
      </c>
      <c r="G4883" s="8">
        <v>3</v>
      </c>
      <c r="H4883" s="94">
        <f t="shared" si="61"/>
        <v>1</v>
      </c>
      <c r="I4883" s="93"/>
      <c r="J4883" s="94"/>
      <c r="K4883" s="138"/>
    </row>
    <row r="4884" spans="1:11" x14ac:dyDescent="0.2">
      <c r="A4884" s="13" t="s">
        <v>4592</v>
      </c>
      <c r="B4884" s="74">
        <v>520</v>
      </c>
      <c r="C4884" s="86"/>
      <c r="D4884" s="37"/>
      <c r="E4884" s="87"/>
      <c r="F4884" s="93">
        <v>3</v>
      </c>
      <c r="G4884" s="8">
        <v>8</v>
      </c>
      <c r="H4884" s="94">
        <f t="shared" si="61"/>
        <v>2</v>
      </c>
      <c r="I4884" s="93"/>
      <c r="J4884" s="94"/>
      <c r="K4884" s="138"/>
    </row>
    <row r="4885" spans="1:11" x14ac:dyDescent="0.2">
      <c r="A4885" s="13" t="s">
        <v>4593</v>
      </c>
      <c r="B4885" s="74">
        <v>346</v>
      </c>
      <c r="C4885" s="86"/>
      <c r="D4885" s="37"/>
      <c r="E4885" s="87"/>
      <c r="F4885" s="93">
        <v>3</v>
      </c>
      <c r="G4885" s="8">
        <v>8</v>
      </c>
      <c r="H4885" s="94">
        <f t="shared" si="61"/>
        <v>2</v>
      </c>
      <c r="I4885" s="93"/>
      <c r="J4885" s="94"/>
      <c r="K4885" s="138"/>
    </row>
    <row r="4886" spans="1:11" x14ac:dyDescent="0.2">
      <c r="A4886" s="13" t="s">
        <v>4594</v>
      </c>
      <c r="B4886" s="74">
        <v>422</v>
      </c>
      <c r="C4886" s="86"/>
      <c r="D4886" s="37"/>
      <c r="E4886" s="87"/>
      <c r="F4886" s="93">
        <v>3</v>
      </c>
      <c r="G4886" s="8">
        <v>8</v>
      </c>
      <c r="H4886" s="94">
        <f t="shared" si="61"/>
        <v>2</v>
      </c>
      <c r="I4886" s="93"/>
      <c r="J4886" s="94"/>
      <c r="K4886" s="138"/>
    </row>
    <row r="4887" spans="1:11" x14ac:dyDescent="0.2">
      <c r="A4887" s="13" t="s">
        <v>4595</v>
      </c>
      <c r="B4887" s="74">
        <v>368</v>
      </c>
      <c r="C4887" s="86"/>
      <c r="D4887" s="37"/>
      <c r="E4887" s="87"/>
      <c r="F4887" s="93">
        <v>3</v>
      </c>
      <c r="G4887" s="8">
        <v>8</v>
      </c>
      <c r="H4887" s="94">
        <f t="shared" si="61"/>
        <v>2</v>
      </c>
      <c r="I4887" s="93"/>
      <c r="J4887" s="94"/>
      <c r="K4887" s="138"/>
    </row>
    <row r="4888" spans="1:11" x14ac:dyDescent="0.2">
      <c r="A4888" s="13" t="s">
        <v>4596</v>
      </c>
      <c r="B4888" s="74">
        <v>35</v>
      </c>
      <c r="C4888" s="86"/>
      <c r="D4888" s="37"/>
      <c r="E4888" s="87"/>
      <c r="F4888" s="93">
        <v>1</v>
      </c>
      <c r="G4888" s="8">
        <v>3</v>
      </c>
      <c r="H4888" s="94">
        <f t="shared" ref="H4888:H4951" si="62">IF(F4888=1,1,2)</f>
        <v>1</v>
      </c>
      <c r="I4888" s="93"/>
      <c r="J4888" s="94"/>
      <c r="K4888" s="138"/>
    </row>
    <row r="4889" spans="1:11" x14ac:dyDescent="0.2">
      <c r="A4889" s="13" t="s">
        <v>2794</v>
      </c>
      <c r="B4889" s="74">
        <v>50</v>
      </c>
      <c r="C4889" s="86"/>
      <c r="D4889" s="37"/>
      <c r="E4889" s="87"/>
      <c r="F4889" s="93">
        <v>1</v>
      </c>
      <c r="G4889" s="8">
        <v>3</v>
      </c>
      <c r="H4889" s="94">
        <f t="shared" si="62"/>
        <v>1</v>
      </c>
      <c r="I4889" s="93"/>
      <c r="J4889" s="94"/>
      <c r="K4889" s="138"/>
    </row>
    <row r="4890" spans="1:11" x14ac:dyDescent="0.2">
      <c r="A4890" s="20" t="s">
        <v>206</v>
      </c>
      <c r="B4890" s="73">
        <v>1465</v>
      </c>
      <c r="C4890" s="85">
        <v>2</v>
      </c>
      <c r="D4890" s="32">
        <v>5</v>
      </c>
      <c r="E4890" s="84"/>
      <c r="F4890" s="91"/>
      <c r="H4890" s="94"/>
      <c r="I4890" s="91"/>
      <c r="J4890" s="84"/>
      <c r="K4890" s="111"/>
    </row>
    <row r="4891" spans="1:11" x14ac:dyDescent="0.2">
      <c r="A4891" s="13" t="s">
        <v>4597</v>
      </c>
      <c r="B4891" s="74">
        <v>867</v>
      </c>
      <c r="C4891" s="86"/>
      <c r="D4891" s="37"/>
      <c r="E4891" s="87"/>
      <c r="F4891" s="93">
        <v>3</v>
      </c>
      <c r="G4891" s="8">
        <v>8</v>
      </c>
      <c r="H4891" s="94">
        <f t="shared" si="62"/>
        <v>2</v>
      </c>
      <c r="I4891" s="93"/>
      <c r="J4891" s="94"/>
      <c r="K4891" s="138"/>
    </row>
    <row r="4892" spans="1:11" x14ac:dyDescent="0.2">
      <c r="A4892" s="13" t="s">
        <v>4598</v>
      </c>
      <c r="B4892" s="74">
        <v>598</v>
      </c>
      <c r="C4892" s="86"/>
      <c r="D4892" s="37"/>
      <c r="E4892" s="87"/>
      <c r="F4892" s="93">
        <v>3</v>
      </c>
      <c r="G4892" s="8">
        <v>8</v>
      </c>
      <c r="H4892" s="94">
        <f t="shared" si="62"/>
        <v>2</v>
      </c>
      <c r="I4892" s="93"/>
      <c r="J4892" s="94"/>
      <c r="K4892" s="138"/>
    </row>
    <row r="4893" spans="1:11" x14ac:dyDescent="0.2">
      <c r="A4893" s="20" t="s">
        <v>188</v>
      </c>
      <c r="B4893" s="73">
        <v>1748</v>
      </c>
      <c r="C4893" s="85">
        <v>2</v>
      </c>
      <c r="D4893" s="32">
        <v>5</v>
      </c>
      <c r="E4893" s="84"/>
      <c r="F4893" s="91"/>
      <c r="H4893" s="94"/>
      <c r="I4893" s="91"/>
      <c r="J4893" s="84"/>
      <c r="K4893" s="111"/>
    </row>
    <row r="4894" spans="1:11" x14ac:dyDescent="0.2">
      <c r="A4894" s="13" t="s">
        <v>4599</v>
      </c>
      <c r="B4894" s="74">
        <v>1748</v>
      </c>
      <c r="C4894" s="86"/>
      <c r="D4894" s="37"/>
      <c r="E4894" s="87"/>
      <c r="F4894" s="93">
        <v>3</v>
      </c>
      <c r="G4894" s="8">
        <v>8</v>
      </c>
      <c r="H4894" s="94">
        <f t="shared" si="62"/>
        <v>2</v>
      </c>
      <c r="I4894" s="93"/>
      <c r="J4894" s="94"/>
      <c r="K4894" s="138"/>
    </row>
    <row r="4895" spans="1:11" x14ac:dyDescent="0.2">
      <c r="A4895" s="20" t="s">
        <v>189</v>
      </c>
      <c r="B4895" s="73">
        <v>6050</v>
      </c>
      <c r="C4895" s="85">
        <v>7</v>
      </c>
      <c r="D4895" s="32">
        <v>18</v>
      </c>
      <c r="E4895" s="84"/>
      <c r="F4895" s="91"/>
      <c r="H4895" s="94"/>
      <c r="I4895" s="91"/>
      <c r="J4895" s="84"/>
      <c r="K4895" s="111"/>
    </row>
    <row r="4896" spans="1:11" x14ac:dyDescent="0.2">
      <c r="A4896" s="13" t="s">
        <v>1946</v>
      </c>
      <c r="B4896" s="74">
        <v>4546</v>
      </c>
      <c r="C4896" s="86"/>
      <c r="D4896" s="37"/>
      <c r="E4896" s="87"/>
      <c r="F4896" s="93">
        <v>5</v>
      </c>
      <c r="G4896" s="8">
        <v>13</v>
      </c>
      <c r="H4896" s="94">
        <f t="shared" si="62"/>
        <v>2</v>
      </c>
      <c r="I4896" s="93"/>
      <c r="J4896" s="94"/>
      <c r="K4896" s="138"/>
    </row>
    <row r="4897" spans="1:11" x14ac:dyDescent="0.2">
      <c r="A4897" s="13" t="s">
        <v>4600</v>
      </c>
      <c r="B4897" s="74">
        <v>1392</v>
      </c>
      <c r="C4897" s="86"/>
      <c r="D4897" s="37"/>
      <c r="E4897" s="87"/>
      <c r="F4897" s="93">
        <v>3</v>
      </c>
      <c r="G4897" s="8">
        <v>8</v>
      </c>
      <c r="H4897" s="94">
        <f t="shared" si="62"/>
        <v>2</v>
      </c>
      <c r="I4897" s="93"/>
      <c r="J4897" s="94"/>
      <c r="K4897" s="138"/>
    </row>
    <row r="4898" spans="1:11" x14ac:dyDescent="0.2">
      <c r="A4898" s="13" t="s">
        <v>4601</v>
      </c>
      <c r="B4898" s="74">
        <v>112</v>
      </c>
      <c r="C4898" s="86"/>
      <c r="D4898" s="37"/>
      <c r="E4898" s="87"/>
      <c r="F4898" s="93">
        <v>1</v>
      </c>
      <c r="G4898" s="8">
        <v>3</v>
      </c>
      <c r="H4898" s="94">
        <f t="shared" si="62"/>
        <v>1</v>
      </c>
      <c r="I4898" s="93"/>
      <c r="J4898" s="94"/>
      <c r="K4898" s="138"/>
    </row>
    <row r="4899" spans="1:11" x14ac:dyDescent="0.2">
      <c r="A4899" s="20" t="s">
        <v>193</v>
      </c>
      <c r="B4899" s="73">
        <v>1123</v>
      </c>
      <c r="C4899" s="85">
        <v>2</v>
      </c>
      <c r="D4899" s="32">
        <v>5</v>
      </c>
      <c r="E4899" s="84"/>
      <c r="F4899" s="91"/>
      <c r="H4899" s="94"/>
      <c r="I4899" s="91"/>
      <c r="J4899" s="84"/>
      <c r="K4899" s="111"/>
    </row>
    <row r="4900" spans="1:11" x14ac:dyDescent="0.2">
      <c r="A4900" s="13" t="s">
        <v>4602</v>
      </c>
      <c r="B4900" s="74">
        <v>272</v>
      </c>
      <c r="C4900" s="86"/>
      <c r="D4900" s="37"/>
      <c r="E4900" s="87"/>
      <c r="F4900" s="93">
        <v>3</v>
      </c>
      <c r="G4900" s="8">
        <v>8</v>
      </c>
      <c r="H4900" s="94">
        <f t="shared" si="62"/>
        <v>2</v>
      </c>
      <c r="I4900" s="93"/>
      <c r="J4900" s="94"/>
      <c r="K4900" s="138"/>
    </row>
    <row r="4901" spans="1:11" x14ac:dyDescent="0.2">
      <c r="A4901" s="13" t="s">
        <v>4603</v>
      </c>
      <c r="B4901" s="74">
        <v>115</v>
      </c>
      <c r="C4901" s="86"/>
      <c r="D4901" s="37"/>
      <c r="E4901" s="87"/>
      <c r="F4901" s="93">
        <v>1</v>
      </c>
      <c r="G4901" s="8">
        <v>3</v>
      </c>
      <c r="H4901" s="94">
        <f t="shared" si="62"/>
        <v>1</v>
      </c>
      <c r="I4901" s="93"/>
      <c r="J4901" s="94"/>
      <c r="K4901" s="138"/>
    </row>
    <row r="4902" spans="1:11" x14ac:dyDescent="0.2">
      <c r="A4902" s="13" t="s">
        <v>4604</v>
      </c>
      <c r="B4902" s="74">
        <v>115</v>
      </c>
      <c r="C4902" s="86"/>
      <c r="D4902" s="37"/>
      <c r="E4902" s="87"/>
      <c r="F4902" s="93">
        <v>1</v>
      </c>
      <c r="G4902" s="8">
        <v>3</v>
      </c>
      <c r="H4902" s="94">
        <f t="shared" si="62"/>
        <v>1</v>
      </c>
      <c r="I4902" s="93"/>
      <c r="J4902" s="94"/>
      <c r="K4902" s="138"/>
    </row>
    <row r="4903" spans="1:11" x14ac:dyDescent="0.2">
      <c r="A4903" s="13" t="s">
        <v>4605</v>
      </c>
      <c r="B4903" s="74">
        <v>187</v>
      </c>
      <c r="C4903" s="86"/>
      <c r="D4903" s="37"/>
      <c r="E4903" s="87"/>
      <c r="F4903" s="93">
        <v>1</v>
      </c>
      <c r="G4903" s="8">
        <v>3</v>
      </c>
      <c r="H4903" s="94">
        <f t="shared" si="62"/>
        <v>1</v>
      </c>
      <c r="I4903" s="93"/>
      <c r="J4903" s="94"/>
      <c r="K4903" s="138"/>
    </row>
    <row r="4904" spans="1:11" x14ac:dyDescent="0.2">
      <c r="A4904" s="13" t="s">
        <v>4606</v>
      </c>
      <c r="B4904" s="74">
        <v>213</v>
      </c>
      <c r="C4904" s="86"/>
      <c r="D4904" s="37"/>
      <c r="E4904" s="87"/>
      <c r="F4904" s="93">
        <v>3</v>
      </c>
      <c r="G4904" s="8">
        <v>8</v>
      </c>
      <c r="H4904" s="94">
        <f t="shared" si="62"/>
        <v>2</v>
      </c>
      <c r="I4904" s="93"/>
      <c r="J4904" s="94"/>
      <c r="K4904" s="138"/>
    </row>
    <row r="4905" spans="1:11" x14ac:dyDescent="0.2">
      <c r="A4905" s="13" t="s">
        <v>4607</v>
      </c>
      <c r="B4905" s="74">
        <v>102</v>
      </c>
      <c r="C4905" s="86"/>
      <c r="D4905" s="37"/>
      <c r="E4905" s="87"/>
      <c r="F4905" s="93">
        <v>1</v>
      </c>
      <c r="G4905" s="8">
        <v>3</v>
      </c>
      <c r="H4905" s="94">
        <f t="shared" si="62"/>
        <v>1</v>
      </c>
      <c r="I4905" s="93"/>
      <c r="J4905" s="94"/>
      <c r="K4905" s="138"/>
    </row>
    <row r="4906" spans="1:11" x14ac:dyDescent="0.2">
      <c r="A4906" s="13" t="s">
        <v>4608</v>
      </c>
      <c r="B4906" s="74">
        <v>119</v>
      </c>
      <c r="C4906" s="86"/>
      <c r="D4906" s="37"/>
      <c r="E4906" s="87"/>
      <c r="F4906" s="93">
        <v>1</v>
      </c>
      <c r="G4906" s="8">
        <v>3</v>
      </c>
      <c r="H4906" s="94">
        <f t="shared" si="62"/>
        <v>1</v>
      </c>
      <c r="I4906" s="93"/>
      <c r="J4906" s="94"/>
      <c r="K4906" s="138"/>
    </row>
    <row r="4907" spans="1:11" x14ac:dyDescent="0.2">
      <c r="A4907" s="20" t="s">
        <v>1084</v>
      </c>
      <c r="B4907" s="73">
        <v>1610</v>
      </c>
      <c r="C4907" s="85">
        <v>2</v>
      </c>
      <c r="D4907" s="32">
        <v>5</v>
      </c>
      <c r="E4907" s="84"/>
      <c r="F4907" s="91"/>
      <c r="H4907" s="94"/>
      <c r="I4907" s="91"/>
      <c r="J4907" s="84"/>
      <c r="K4907" s="111"/>
    </row>
    <row r="4908" spans="1:11" x14ac:dyDescent="0.2">
      <c r="A4908" s="13" t="s">
        <v>2175</v>
      </c>
      <c r="B4908" s="74">
        <v>388</v>
      </c>
      <c r="C4908" s="86"/>
      <c r="D4908" s="37"/>
      <c r="E4908" s="87"/>
      <c r="F4908" s="93">
        <v>3</v>
      </c>
      <c r="G4908" s="8">
        <v>8</v>
      </c>
      <c r="H4908" s="94">
        <f t="shared" si="62"/>
        <v>2</v>
      </c>
      <c r="I4908" s="93"/>
      <c r="J4908" s="94"/>
      <c r="K4908" s="138"/>
    </row>
    <row r="4909" spans="1:11" x14ac:dyDescent="0.2">
      <c r="A4909" s="13" t="s">
        <v>4609</v>
      </c>
      <c r="B4909" s="74">
        <v>195</v>
      </c>
      <c r="C4909" s="86"/>
      <c r="D4909" s="37"/>
      <c r="E4909" s="87"/>
      <c r="F4909" s="93">
        <v>1</v>
      </c>
      <c r="G4909" s="8">
        <v>3</v>
      </c>
      <c r="H4909" s="94">
        <f t="shared" si="62"/>
        <v>1</v>
      </c>
      <c r="I4909" s="93"/>
      <c r="J4909" s="94"/>
      <c r="K4909" s="138"/>
    </row>
    <row r="4910" spans="1:11" x14ac:dyDescent="0.2">
      <c r="A4910" s="13" t="s">
        <v>2867</v>
      </c>
      <c r="B4910" s="74">
        <v>1027</v>
      </c>
      <c r="C4910" s="86"/>
      <c r="D4910" s="37"/>
      <c r="E4910" s="87"/>
      <c r="F4910" s="93">
        <v>3</v>
      </c>
      <c r="G4910" s="8">
        <v>8</v>
      </c>
      <c r="H4910" s="94">
        <f t="shared" si="62"/>
        <v>2</v>
      </c>
      <c r="I4910" s="93"/>
      <c r="J4910" s="94"/>
      <c r="K4910" s="138"/>
    </row>
    <row r="4911" spans="1:11" x14ac:dyDescent="0.2">
      <c r="A4911" s="22" t="s">
        <v>1085</v>
      </c>
      <c r="B4911" s="73">
        <v>12034</v>
      </c>
      <c r="C4911" s="85">
        <v>25</v>
      </c>
      <c r="D4911" s="36">
        <f>SUM(D4912:D4961)</f>
        <v>63</v>
      </c>
      <c r="E4911" s="88">
        <v>4</v>
      </c>
      <c r="F4911" s="91">
        <f>SUM(F4913:F4970)</f>
        <v>97</v>
      </c>
      <c r="G4911" s="24">
        <f>SUM(G4913:G4970)</f>
        <v>270</v>
      </c>
      <c r="H4911" s="94"/>
      <c r="I4911" s="99">
        <f>(C4911+F4928+F4930+F4931+F4932+F4933+F4934+F4935+F4937+F4939+F4940+F4941+F4942+F4945+F4948+F4954+F4955+F4956+F4962+F4964+F4965+F4969+1)*0.4</f>
        <v>35.6</v>
      </c>
      <c r="J4911" s="99">
        <f>(D4911+G4928+G4930+G4931+G4932+G4933+G4934+G4935+G4937+G4939+G4940+G4941+G4942+G4945+G4948+G4954+G4955+G4956+G4962+G4964+G4965+G4969+1)*0.4</f>
        <v>92.800000000000011</v>
      </c>
      <c r="K4911" s="115">
        <f>55*0.6</f>
        <v>33</v>
      </c>
    </row>
    <row r="4912" spans="1:11" x14ac:dyDescent="0.2">
      <c r="A4912" s="20" t="s">
        <v>1086</v>
      </c>
      <c r="B4912" s="73">
        <v>970</v>
      </c>
      <c r="C4912" s="85">
        <v>2</v>
      </c>
      <c r="D4912" s="32">
        <v>5</v>
      </c>
      <c r="E4912" s="84"/>
      <c r="F4912" s="91"/>
      <c r="H4912" s="94"/>
      <c r="I4912" s="91"/>
      <c r="J4912" s="84"/>
      <c r="K4912" s="111"/>
    </row>
    <row r="4913" spans="1:11" x14ac:dyDescent="0.2">
      <c r="A4913" s="13" t="s">
        <v>4610</v>
      </c>
      <c r="B4913" s="74">
        <v>61</v>
      </c>
      <c r="C4913" s="86"/>
      <c r="D4913" s="37"/>
      <c r="E4913" s="87"/>
      <c r="F4913" s="93">
        <v>1</v>
      </c>
      <c r="G4913" s="8">
        <v>3</v>
      </c>
      <c r="H4913" s="94">
        <f t="shared" si="62"/>
        <v>1</v>
      </c>
      <c r="I4913" s="93"/>
      <c r="J4913" s="94"/>
      <c r="K4913" s="138"/>
    </row>
    <row r="4914" spans="1:11" x14ac:dyDescent="0.2">
      <c r="A4914" s="13" t="s">
        <v>4611</v>
      </c>
      <c r="B4914" s="74">
        <v>145</v>
      </c>
      <c r="C4914" s="86"/>
      <c r="D4914" s="37"/>
      <c r="E4914" s="87"/>
      <c r="F4914" s="93">
        <v>1</v>
      </c>
      <c r="G4914" s="8">
        <v>3</v>
      </c>
      <c r="H4914" s="94">
        <f t="shared" si="62"/>
        <v>1</v>
      </c>
      <c r="I4914" s="93"/>
      <c r="J4914" s="94"/>
      <c r="K4914" s="138"/>
    </row>
    <row r="4915" spans="1:11" x14ac:dyDescent="0.2">
      <c r="A4915" s="13" t="s">
        <v>4612</v>
      </c>
      <c r="B4915" s="74">
        <v>100</v>
      </c>
      <c r="C4915" s="86"/>
      <c r="D4915" s="37"/>
      <c r="E4915" s="87"/>
      <c r="F4915" s="93">
        <v>1</v>
      </c>
      <c r="G4915" s="8">
        <v>3</v>
      </c>
      <c r="H4915" s="94">
        <f t="shared" si="62"/>
        <v>1</v>
      </c>
      <c r="I4915" s="93"/>
      <c r="J4915" s="94"/>
      <c r="K4915" s="138"/>
    </row>
    <row r="4916" spans="1:11" x14ac:dyDescent="0.2">
      <c r="A4916" s="13" t="s">
        <v>4613</v>
      </c>
      <c r="B4916" s="74">
        <v>120</v>
      </c>
      <c r="C4916" s="86"/>
      <c r="D4916" s="37"/>
      <c r="E4916" s="87"/>
      <c r="F4916" s="93">
        <v>1</v>
      </c>
      <c r="G4916" s="8">
        <v>3</v>
      </c>
      <c r="H4916" s="94">
        <f t="shared" si="62"/>
        <v>1</v>
      </c>
      <c r="I4916" s="93"/>
      <c r="J4916" s="94"/>
      <c r="K4916" s="138"/>
    </row>
    <row r="4917" spans="1:11" x14ac:dyDescent="0.2">
      <c r="A4917" s="13" t="s">
        <v>4614</v>
      </c>
      <c r="B4917" s="74">
        <v>32</v>
      </c>
      <c r="C4917" s="86"/>
      <c r="D4917" s="37"/>
      <c r="E4917" s="87"/>
      <c r="F4917" s="93">
        <v>1</v>
      </c>
      <c r="G4917" s="8">
        <v>3</v>
      </c>
      <c r="H4917" s="94">
        <f t="shared" si="62"/>
        <v>1</v>
      </c>
      <c r="I4917" s="93"/>
      <c r="J4917" s="94"/>
      <c r="K4917" s="138"/>
    </row>
    <row r="4918" spans="1:11" x14ac:dyDescent="0.2">
      <c r="A4918" s="13" t="s">
        <v>4257</v>
      </c>
      <c r="B4918" s="74">
        <v>50</v>
      </c>
      <c r="C4918" s="86"/>
      <c r="D4918" s="37"/>
      <c r="E4918" s="87"/>
      <c r="F4918" s="93">
        <v>1</v>
      </c>
      <c r="G4918" s="8">
        <v>3</v>
      </c>
      <c r="H4918" s="94">
        <f t="shared" si="62"/>
        <v>1</v>
      </c>
      <c r="I4918" s="93"/>
      <c r="J4918" s="94"/>
      <c r="K4918" s="138"/>
    </row>
    <row r="4919" spans="1:11" x14ac:dyDescent="0.2">
      <c r="A4919" s="13" t="s">
        <v>4615</v>
      </c>
      <c r="B4919" s="74">
        <v>48</v>
      </c>
      <c r="C4919" s="86"/>
      <c r="D4919" s="37"/>
      <c r="E4919" s="87"/>
      <c r="F4919" s="93">
        <v>1</v>
      </c>
      <c r="G4919" s="8">
        <v>3</v>
      </c>
      <c r="H4919" s="94">
        <f t="shared" si="62"/>
        <v>1</v>
      </c>
      <c r="I4919" s="93"/>
      <c r="J4919" s="94"/>
      <c r="K4919" s="138"/>
    </row>
    <row r="4920" spans="1:11" x14ac:dyDescent="0.2">
      <c r="A4920" s="13" t="s">
        <v>4616</v>
      </c>
      <c r="B4920" s="74">
        <v>57</v>
      </c>
      <c r="C4920" s="86"/>
      <c r="D4920" s="37"/>
      <c r="E4920" s="87"/>
      <c r="F4920" s="93">
        <v>1</v>
      </c>
      <c r="G4920" s="8">
        <v>3</v>
      </c>
      <c r="H4920" s="94">
        <f t="shared" si="62"/>
        <v>1</v>
      </c>
      <c r="I4920" s="93"/>
      <c r="J4920" s="94"/>
      <c r="K4920" s="138"/>
    </row>
    <row r="4921" spans="1:11" x14ac:dyDescent="0.2">
      <c r="A4921" s="13" t="s">
        <v>4617</v>
      </c>
      <c r="B4921" s="74">
        <v>111</v>
      </c>
      <c r="C4921" s="86"/>
      <c r="D4921" s="37"/>
      <c r="E4921" s="87"/>
      <c r="F4921" s="93">
        <v>1</v>
      </c>
      <c r="G4921" s="8">
        <v>3</v>
      </c>
      <c r="H4921" s="94">
        <f t="shared" si="62"/>
        <v>1</v>
      </c>
      <c r="I4921" s="93"/>
      <c r="J4921" s="94"/>
      <c r="K4921" s="138"/>
    </row>
    <row r="4922" spans="1:11" x14ac:dyDescent="0.2">
      <c r="A4922" s="13" t="s">
        <v>4618</v>
      </c>
      <c r="B4922" s="74">
        <v>93</v>
      </c>
      <c r="C4922" s="86"/>
      <c r="D4922" s="37"/>
      <c r="E4922" s="87"/>
      <c r="F4922" s="93">
        <v>1</v>
      </c>
      <c r="G4922" s="8">
        <v>3</v>
      </c>
      <c r="H4922" s="94">
        <f t="shared" si="62"/>
        <v>1</v>
      </c>
      <c r="I4922" s="93"/>
      <c r="J4922" s="94"/>
      <c r="K4922" s="138"/>
    </row>
    <row r="4923" spans="1:11" x14ac:dyDescent="0.2">
      <c r="A4923" s="13" t="s">
        <v>1491</v>
      </c>
      <c r="B4923" s="74">
        <v>26</v>
      </c>
      <c r="C4923" s="86"/>
      <c r="D4923" s="37"/>
      <c r="E4923" s="87"/>
      <c r="F4923" s="93">
        <v>1</v>
      </c>
      <c r="G4923" s="8">
        <v>3</v>
      </c>
      <c r="H4923" s="94">
        <f t="shared" si="62"/>
        <v>1</v>
      </c>
      <c r="I4923" s="93"/>
      <c r="J4923" s="94"/>
      <c r="K4923" s="138"/>
    </row>
    <row r="4924" spans="1:11" x14ac:dyDescent="0.2">
      <c r="A4924" s="13" t="s">
        <v>3092</v>
      </c>
      <c r="B4924" s="74">
        <v>62</v>
      </c>
      <c r="C4924" s="86"/>
      <c r="D4924" s="37"/>
      <c r="E4924" s="87"/>
      <c r="F4924" s="93">
        <v>1</v>
      </c>
      <c r="G4924" s="8">
        <v>3</v>
      </c>
      <c r="H4924" s="94">
        <f t="shared" si="62"/>
        <v>1</v>
      </c>
      <c r="I4924" s="93"/>
      <c r="J4924" s="94"/>
      <c r="K4924" s="138"/>
    </row>
    <row r="4925" spans="1:11" x14ac:dyDescent="0.2">
      <c r="A4925" s="13" t="s">
        <v>4619</v>
      </c>
      <c r="B4925" s="74">
        <v>65</v>
      </c>
      <c r="C4925" s="86"/>
      <c r="D4925" s="37"/>
      <c r="E4925" s="87"/>
      <c r="F4925" s="93">
        <v>1</v>
      </c>
      <c r="G4925" s="8">
        <v>3</v>
      </c>
      <c r="H4925" s="94">
        <f t="shared" si="62"/>
        <v>1</v>
      </c>
      <c r="I4925" s="93"/>
      <c r="J4925" s="94"/>
      <c r="K4925" s="138"/>
    </row>
    <row r="4926" spans="1:11" x14ac:dyDescent="0.2">
      <c r="A4926" s="20" t="s">
        <v>1226</v>
      </c>
      <c r="B4926" s="73">
        <v>5508</v>
      </c>
      <c r="C4926" s="85">
        <v>12</v>
      </c>
      <c r="D4926" s="32">
        <v>30</v>
      </c>
      <c r="E4926" s="84"/>
      <c r="F4926" s="91"/>
      <c r="H4926" s="94"/>
      <c r="I4926" s="91"/>
      <c r="J4926" s="84"/>
      <c r="K4926" s="111"/>
    </row>
    <row r="4927" spans="1:11" x14ac:dyDescent="0.2">
      <c r="A4927" s="13" t="s">
        <v>1413</v>
      </c>
      <c r="B4927" s="74">
        <v>193</v>
      </c>
      <c r="C4927" s="86"/>
      <c r="D4927" s="37"/>
      <c r="E4927" s="87"/>
      <c r="F4927" s="93">
        <v>1</v>
      </c>
      <c r="G4927" s="8">
        <v>3</v>
      </c>
      <c r="H4927" s="94">
        <f t="shared" si="62"/>
        <v>1</v>
      </c>
      <c r="I4927" s="93"/>
      <c r="J4927" s="94"/>
      <c r="K4927" s="138"/>
    </row>
    <row r="4928" spans="1:11" x14ac:dyDescent="0.2">
      <c r="A4928" s="13" t="s">
        <v>4620</v>
      </c>
      <c r="B4928" s="74">
        <v>882</v>
      </c>
      <c r="C4928" s="86"/>
      <c r="D4928" s="37"/>
      <c r="E4928" s="87"/>
      <c r="F4928" s="93">
        <v>3</v>
      </c>
      <c r="G4928" s="8">
        <v>8</v>
      </c>
      <c r="H4928" s="94">
        <f t="shared" si="62"/>
        <v>2</v>
      </c>
      <c r="I4928" s="93"/>
      <c r="J4928" s="94"/>
      <c r="K4928" s="138"/>
    </row>
    <row r="4929" spans="1:11" x14ac:dyDescent="0.2">
      <c r="A4929" s="13" t="s">
        <v>4167</v>
      </c>
      <c r="B4929" s="74">
        <v>178</v>
      </c>
      <c r="C4929" s="86"/>
      <c r="D4929" s="37"/>
      <c r="E4929" s="87"/>
      <c r="F4929" s="93">
        <v>1</v>
      </c>
      <c r="G4929" s="8">
        <v>3</v>
      </c>
      <c r="H4929" s="94">
        <f t="shared" si="62"/>
        <v>1</v>
      </c>
      <c r="I4929" s="93"/>
      <c r="J4929" s="94"/>
      <c r="K4929" s="138"/>
    </row>
    <row r="4930" spans="1:11" x14ac:dyDescent="0.2">
      <c r="A4930" s="13" t="s">
        <v>3596</v>
      </c>
      <c r="B4930" s="74">
        <v>625</v>
      </c>
      <c r="C4930" s="86"/>
      <c r="D4930" s="37"/>
      <c r="E4930" s="87"/>
      <c r="F4930" s="93">
        <v>3</v>
      </c>
      <c r="G4930" s="8">
        <v>8</v>
      </c>
      <c r="H4930" s="94">
        <f t="shared" si="62"/>
        <v>2</v>
      </c>
      <c r="I4930" s="93"/>
      <c r="J4930" s="94"/>
      <c r="K4930" s="138"/>
    </row>
    <row r="4931" spans="1:11" x14ac:dyDescent="0.2">
      <c r="A4931" s="13" t="s">
        <v>4621</v>
      </c>
      <c r="B4931" s="74">
        <v>268</v>
      </c>
      <c r="C4931" s="86"/>
      <c r="D4931" s="37"/>
      <c r="E4931" s="87"/>
      <c r="F4931" s="93">
        <v>3</v>
      </c>
      <c r="G4931" s="8">
        <v>8</v>
      </c>
      <c r="H4931" s="94">
        <f t="shared" si="62"/>
        <v>2</v>
      </c>
      <c r="I4931" s="93"/>
      <c r="J4931" s="94"/>
      <c r="K4931" s="138"/>
    </row>
    <row r="4932" spans="1:11" x14ac:dyDescent="0.2">
      <c r="A4932" s="13" t="s">
        <v>4622</v>
      </c>
      <c r="B4932" s="74">
        <v>503</v>
      </c>
      <c r="C4932" s="86"/>
      <c r="D4932" s="37"/>
      <c r="E4932" s="87"/>
      <c r="F4932" s="93">
        <v>3</v>
      </c>
      <c r="G4932" s="8">
        <v>8</v>
      </c>
      <c r="H4932" s="94">
        <f t="shared" si="62"/>
        <v>2</v>
      </c>
      <c r="I4932" s="93"/>
      <c r="J4932" s="94"/>
      <c r="K4932" s="138"/>
    </row>
    <row r="4933" spans="1:11" x14ac:dyDescent="0.2">
      <c r="A4933" s="13" t="s">
        <v>4623</v>
      </c>
      <c r="B4933" s="74">
        <v>521</v>
      </c>
      <c r="C4933" s="86"/>
      <c r="D4933" s="37"/>
      <c r="E4933" s="87"/>
      <c r="F4933" s="93">
        <v>3</v>
      </c>
      <c r="G4933" s="8">
        <v>8</v>
      </c>
      <c r="H4933" s="94">
        <f t="shared" si="62"/>
        <v>2</v>
      </c>
      <c r="I4933" s="93"/>
      <c r="J4933" s="94"/>
      <c r="K4933" s="138"/>
    </row>
    <row r="4934" spans="1:11" x14ac:dyDescent="0.2">
      <c r="A4934" s="13" t="s">
        <v>4624</v>
      </c>
      <c r="B4934" s="74">
        <v>464</v>
      </c>
      <c r="C4934" s="86"/>
      <c r="D4934" s="37"/>
      <c r="E4934" s="87"/>
      <c r="F4934" s="93">
        <v>3</v>
      </c>
      <c r="G4934" s="8">
        <v>8</v>
      </c>
      <c r="H4934" s="94">
        <f t="shared" si="62"/>
        <v>2</v>
      </c>
      <c r="I4934" s="93"/>
      <c r="J4934" s="94"/>
      <c r="K4934" s="138"/>
    </row>
    <row r="4935" spans="1:11" x14ac:dyDescent="0.2">
      <c r="A4935" s="13" t="s">
        <v>1644</v>
      </c>
      <c r="B4935" s="74">
        <v>348</v>
      </c>
      <c r="C4935" s="86"/>
      <c r="D4935" s="37"/>
      <c r="E4935" s="87"/>
      <c r="F4935" s="93">
        <v>3</v>
      </c>
      <c r="G4935" s="8">
        <v>8</v>
      </c>
      <c r="H4935" s="94">
        <f t="shared" si="62"/>
        <v>2</v>
      </c>
      <c r="I4935" s="93"/>
      <c r="J4935" s="94"/>
      <c r="K4935" s="138"/>
    </row>
    <row r="4936" spans="1:11" x14ac:dyDescent="0.2">
      <c r="A4936" s="13" t="s">
        <v>4625</v>
      </c>
      <c r="B4936" s="74">
        <v>127</v>
      </c>
      <c r="C4936" s="86"/>
      <c r="D4936" s="37"/>
      <c r="E4936" s="87"/>
      <c r="F4936" s="93">
        <v>1</v>
      </c>
      <c r="G4936" s="8">
        <v>3</v>
      </c>
      <c r="H4936" s="94">
        <f t="shared" si="62"/>
        <v>1</v>
      </c>
      <c r="I4936" s="93"/>
      <c r="J4936" s="94"/>
      <c r="K4936" s="138"/>
    </row>
    <row r="4937" spans="1:11" x14ac:dyDescent="0.2">
      <c r="A4937" s="13" t="s">
        <v>4626</v>
      </c>
      <c r="B4937" s="74">
        <v>232</v>
      </c>
      <c r="C4937" s="86"/>
      <c r="D4937" s="37"/>
      <c r="E4937" s="87"/>
      <c r="F4937" s="93">
        <v>3</v>
      </c>
      <c r="G4937" s="8">
        <v>8</v>
      </c>
      <c r="H4937" s="94">
        <f t="shared" si="62"/>
        <v>2</v>
      </c>
      <c r="I4937" s="93"/>
      <c r="J4937" s="94"/>
      <c r="K4937" s="138"/>
    </row>
    <row r="4938" spans="1:11" x14ac:dyDescent="0.2">
      <c r="A4938" s="13" t="s">
        <v>3214</v>
      </c>
      <c r="B4938" s="74">
        <v>20</v>
      </c>
      <c r="C4938" s="86"/>
      <c r="D4938" s="37"/>
      <c r="E4938" s="87"/>
      <c r="F4938" s="93">
        <v>1</v>
      </c>
      <c r="G4938" s="8">
        <v>3</v>
      </c>
      <c r="H4938" s="94">
        <f t="shared" si="62"/>
        <v>1</v>
      </c>
      <c r="I4938" s="93"/>
      <c r="J4938" s="94"/>
      <c r="K4938" s="138"/>
    </row>
    <row r="4939" spans="1:11" x14ac:dyDescent="0.2">
      <c r="A4939" s="13" t="s">
        <v>4627</v>
      </c>
      <c r="B4939" s="74">
        <v>310</v>
      </c>
      <c r="C4939" s="86"/>
      <c r="D4939" s="37"/>
      <c r="E4939" s="87"/>
      <c r="F4939" s="93">
        <v>3</v>
      </c>
      <c r="G4939" s="8">
        <v>8</v>
      </c>
      <c r="H4939" s="94">
        <f t="shared" si="62"/>
        <v>2</v>
      </c>
      <c r="I4939" s="93"/>
      <c r="J4939" s="94"/>
      <c r="K4939" s="138"/>
    </row>
    <row r="4940" spans="1:11" x14ac:dyDescent="0.2">
      <c r="A4940" s="13" t="s">
        <v>4628</v>
      </c>
      <c r="B4940" s="74">
        <v>204</v>
      </c>
      <c r="C4940" s="86"/>
      <c r="D4940" s="37"/>
      <c r="E4940" s="87"/>
      <c r="F4940" s="93">
        <v>3</v>
      </c>
      <c r="G4940" s="8">
        <v>8</v>
      </c>
      <c r="H4940" s="94">
        <f t="shared" si="62"/>
        <v>2</v>
      </c>
      <c r="I4940" s="93"/>
      <c r="J4940" s="94"/>
      <c r="K4940" s="138"/>
    </row>
    <row r="4941" spans="1:11" x14ac:dyDescent="0.2">
      <c r="A4941" s="13" t="s">
        <v>2560</v>
      </c>
      <c r="B4941" s="74">
        <v>399</v>
      </c>
      <c r="C4941" s="86"/>
      <c r="D4941" s="37"/>
      <c r="E4941" s="87"/>
      <c r="F4941" s="93">
        <v>3</v>
      </c>
      <c r="G4941" s="8">
        <v>8</v>
      </c>
      <c r="H4941" s="94">
        <f t="shared" si="62"/>
        <v>2</v>
      </c>
      <c r="I4941" s="93"/>
      <c r="J4941" s="94"/>
      <c r="K4941" s="138"/>
    </row>
    <row r="4942" spans="1:11" x14ac:dyDescent="0.2">
      <c r="A4942" s="13" t="s">
        <v>4629</v>
      </c>
      <c r="B4942" s="74">
        <v>234</v>
      </c>
      <c r="C4942" s="86"/>
      <c r="D4942" s="37"/>
      <c r="E4942" s="87"/>
      <c r="F4942" s="93">
        <v>3</v>
      </c>
      <c r="G4942" s="8">
        <v>8</v>
      </c>
      <c r="H4942" s="94">
        <f t="shared" si="62"/>
        <v>2</v>
      </c>
      <c r="I4942" s="93"/>
      <c r="J4942" s="94"/>
      <c r="K4942" s="138"/>
    </row>
    <row r="4943" spans="1:11" x14ac:dyDescent="0.2">
      <c r="A4943" s="20" t="s">
        <v>1165</v>
      </c>
      <c r="B4943" s="73">
        <v>3072</v>
      </c>
      <c r="C4943" s="85">
        <v>6</v>
      </c>
      <c r="D4943" s="32">
        <v>15</v>
      </c>
      <c r="E4943" s="84"/>
      <c r="F4943" s="91"/>
      <c r="H4943" s="94"/>
      <c r="I4943" s="91"/>
      <c r="J4943" s="84"/>
      <c r="K4943" s="111"/>
    </row>
    <row r="4944" spans="1:11" x14ac:dyDescent="0.2">
      <c r="A4944" s="13" t="s">
        <v>4630</v>
      </c>
      <c r="B4944" s="74">
        <v>81</v>
      </c>
      <c r="C4944" s="86"/>
      <c r="D4944" s="37"/>
      <c r="E4944" s="87"/>
      <c r="F4944" s="93">
        <v>1</v>
      </c>
      <c r="G4944" s="8">
        <v>3</v>
      </c>
      <c r="H4944" s="94">
        <f t="shared" si="62"/>
        <v>1</v>
      </c>
      <c r="I4944" s="93"/>
      <c r="J4944" s="94"/>
      <c r="K4944" s="138"/>
    </row>
    <row r="4945" spans="1:11" x14ac:dyDescent="0.2">
      <c r="A4945" s="13" t="s">
        <v>4631</v>
      </c>
      <c r="B4945" s="74">
        <v>302</v>
      </c>
      <c r="C4945" s="86"/>
      <c r="D4945" s="37"/>
      <c r="E4945" s="87"/>
      <c r="F4945" s="93">
        <v>3</v>
      </c>
      <c r="G4945" s="8">
        <v>8</v>
      </c>
      <c r="H4945" s="94">
        <f t="shared" si="62"/>
        <v>2</v>
      </c>
      <c r="I4945" s="93"/>
      <c r="J4945" s="94"/>
      <c r="K4945" s="138"/>
    </row>
    <row r="4946" spans="1:11" x14ac:dyDescent="0.2">
      <c r="A4946" s="13" t="s">
        <v>4632</v>
      </c>
      <c r="B4946" s="74">
        <v>25</v>
      </c>
      <c r="C4946" s="86"/>
      <c r="D4946" s="37"/>
      <c r="E4946" s="87"/>
      <c r="F4946" s="93">
        <v>1</v>
      </c>
      <c r="G4946" s="8">
        <v>3</v>
      </c>
      <c r="H4946" s="94">
        <f t="shared" si="62"/>
        <v>1</v>
      </c>
      <c r="I4946" s="93"/>
      <c r="J4946" s="94"/>
      <c r="K4946" s="138"/>
    </row>
    <row r="4947" spans="1:11" x14ac:dyDescent="0.2">
      <c r="A4947" s="13" t="s">
        <v>4633</v>
      </c>
      <c r="B4947" s="74">
        <v>67</v>
      </c>
      <c r="C4947" s="86"/>
      <c r="D4947" s="37"/>
      <c r="E4947" s="87"/>
      <c r="F4947" s="93">
        <v>1</v>
      </c>
      <c r="G4947" s="8">
        <v>3</v>
      </c>
      <c r="H4947" s="94">
        <f t="shared" si="62"/>
        <v>1</v>
      </c>
      <c r="I4947" s="93"/>
      <c r="J4947" s="94"/>
      <c r="K4947" s="138"/>
    </row>
    <row r="4948" spans="1:11" x14ac:dyDescent="0.2">
      <c r="A4948" s="13" t="s">
        <v>4634</v>
      </c>
      <c r="B4948" s="74">
        <v>220</v>
      </c>
      <c r="C4948" s="86"/>
      <c r="D4948" s="37"/>
      <c r="E4948" s="87"/>
      <c r="F4948" s="93">
        <v>3</v>
      </c>
      <c r="G4948" s="8">
        <v>8</v>
      </c>
      <c r="H4948" s="94">
        <f t="shared" si="62"/>
        <v>2</v>
      </c>
      <c r="I4948" s="93"/>
      <c r="J4948" s="94"/>
      <c r="K4948" s="138"/>
    </row>
    <row r="4949" spans="1:11" x14ac:dyDescent="0.2">
      <c r="A4949" s="13" t="s">
        <v>1700</v>
      </c>
      <c r="B4949" s="74">
        <v>39</v>
      </c>
      <c r="C4949" s="86"/>
      <c r="D4949" s="37"/>
      <c r="E4949" s="87"/>
      <c r="F4949" s="93">
        <v>1</v>
      </c>
      <c r="G4949" s="8">
        <v>3</v>
      </c>
      <c r="H4949" s="94">
        <f t="shared" si="62"/>
        <v>1</v>
      </c>
      <c r="I4949" s="93"/>
      <c r="J4949" s="94"/>
      <c r="K4949" s="138"/>
    </row>
    <row r="4950" spans="1:11" x14ac:dyDescent="0.2">
      <c r="A4950" s="13" t="s">
        <v>4635</v>
      </c>
      <c r="B4950" s="74">
        <v>36</v>
      </c>
      <c r="C4950" s="86"/>
      <c r="D4950" s="37"/>
      <c r="E4950" s="87"/>
      <c r="F4950" s="93">
        <v>1</v>
      </c>
      <c r="G4950" s="8">
        <v>3</v>
      </c>
      <c r="H4950" s="94">
        <f t="shared" si="62"/>
        <v>1</v>
      </c>
      <c r="I4950" s="93"/>
      <c r="J4950" s="94"/>
      <c r="K4950" s="138"/>
    </row>
    <row r="4951" spans="1:11" x14ac:dyDescent="0.2">
      <c r="A4951" s="13" t="s">
        <v>4636</v>
      </c>
      <c r="B4951" s="74">
        <v>62</v>
      </c>
      <c r="C4951" s="86"/>
      <c r="D4951" s="37"/>
      <c r="E4951" s="87"/>
      <c r="F4951" s="93">
        <v>1</v>
      </c>
      <c r="G4951" s="8">
        <v>3</v>
      </c>
      <c r="H4951" s="94">
        <f t="shared" si="62"/>
        <v>1</v>
      </c>
      <c r="I4951" s="93"/>
      <c r="J4951" s="94"/>
      <c r="K4951" s="138"/>
    </row>
    <row r="4952" spans="1:11" x14ac:dyDescent="0.2">
      <c r="A4952" s="13" t="s">
        <v>4637</v>
      </c>
      <c r="B4952" s="74">
        <v>196</v>
      </c>
      <c r="C4952" s="86"/>
      <c r="D4952" s="37"/>
      <c r="E4952" s="87"/>
      <c r="F4952" s="93">
        <v>1</v>
      </c>
      <c r="G4952" s="8">
        <v>3</v>
      </c>
      <c r="H4952" s="94">
        <f t="shared" ref="H4952:H4970" si="63">IF(F4952=1,1,2)</f>
        <v>1</v>
      </c>
      <c r="I4952" s="93"/>
      <c r="J4952" s="94"/>
      <c r="K4952" s="138"/>
    </row>
    <row r="4953" spans="1:11" x14ac:dyDescent="0.2">
      <c r="A4953" s="13" t="s">
        <v>4638</v>
      </c>
      <c r="B4953" s="74">
        <v>166</v>
      </c>
      <c r="C4953" s="86"/>
      <c r="D4953" s="37"/>
      <c r="E4953" s="87"/>
      <c r="F4953" s="93">
        <v>1</v>
      </c>
      <c r="G4953" s="8">
        <v>3</v>
      </c>
      <c r="H4953" s="94">
        <f t="shared" si="63"/>
        <v>1</v>
      </c>
      <c r="I4953" s="93"/>
      <c r="J4953" s="94"/>
      <c r="K4953" s="138"/>
    </row>
    <row r="4954" spans="1:11" x14ac:dyDescent="0.2">
      <c r="A4954" s="13" t="s">
        <v>4639</v>
      </c>
      <c r="B4954" s="74">
        <v>531</v>
      </c>
      <c r="C4954" s="86"/>
      <c r="D4954" s="37"/>
      <c r="E4954" s="87"/>
      <c r="F4954" s="93">
        <v>3</v>
      </c>
      <c r="G4954" s="8">
        <v>8</v>
      </c>
      <c r="H4954" s="94">
        <f t="shared" si="63"/>
        <v>2</v>
      </c>
      <c r="I4954" s="93"/>
      <c r="J4954" s="94"/>
      <c r="K4954" s="138"/>
    </row>
    <row r="4955" spans="1:11" x14ac:dyDescent="0.2">
      <c r="A4955" s="13" t="s">
        <v>4640</v>
      </c>
      <c r="B4955" s="74">
        <v>679</v>
      </c>
      <c r="C4955" s="86"/>
      <c r="D4955" s="37"/>
      <c r="E4955" s="87"/>
      <c r="F4955" s="93">
        <v>3</v>
      </c>
      <c r="G4955" s="8">
        <v>8</v>
      </c>
      <c r="H4955" s="94">
        <f t="shared" si="63"/>
        <v>2</v>
      </c>
      <c r="I4955" s="93"/>
      <c r="J4955" s="94"/>
      <c r="K4955" s="138"/>
    </row>
    <row r="4956" spans="1:11" x14ac:dyDescent="0.2">
      <c r="A4956" s="13" t="s">
        <v>2390</v>
      </c>
      <c r="B4956" s="74">
        <v>324</v>
      </c>
      <c r="C4956" s="86"/>
      <c r="D4956" s="37"/>
      <c r="E4956" s="87"/>
      <c r="F4956" s="93">
        <v>3</v>
      </c>
      <c r="G4956" s="8">
        <v>8</v>
      </c>
      <c r="H4956" s="94">
        <f t="shared" si="63"/>
        <v>2</v>
      </c>
      <c r="I4956" s="93"/>
      <c r="J4956" s="94"/>
      <c r="K4956" s="138"/>
    </row>
    <row r="4957" spans="1:11" x14ac:dyDescent="0.2">
      <c r="A4957" s="13" t="s">
        <v>4641</v>
      </c>
      <c r="B4957" s="74">
        <v>44</v>
      </c>
      <c r="C4957" s="86"/>
      <c r="D4957" s="37"/>
      <c r="E4957" s="87"/>
      <c r="F4957" s="93">
        <v>1</v>
      </c>
      <c r="G4957" s="8">
        <v>3</v>
      </c>
      <c r="H4957" s="94">
        <f t="shared" si="63"/>
        <v>1</v>
      </c>
      <c r="I4957" s="93"/>
      <c r="J4957" s="94"/>
      <c r="K4957" s="138"/>
    </row>
    <row r="4958" spans="1:11" x14ac:dyDescent="0.2">
      <c r="A4958" s="13" t="s">
        <v>4642</v>
      </c>
      <c r="B4958" s="74">
        <v>133</v>
      </c>
      <c r="C4958" s="86"/>
      <c r="D4958" s="37"/>
      <c r="E4958" s="87"/>
      <c r="F4958" s="93">
        <v>1</v>
      </c>
      <c r="G4958" s="8">
        <v>3</v>
      </c>
      <c r="H4958" s="94">
        <f t="shared" si="63"/>
        <v>1</v>
      </c>
      <c r="I4958" s="93"/>
      <c r="J4958" s="94"/>
      <c r="K4958" s="138"/>
    </row>
    <row r="4959" spans="1:11" x14ac:dyDescent="0.2">
      <c r="A4959" s="13" t="s">
        <v>2004</v>
      </c>
      <c r="B4959" s="74">
        <v>140</v>
      </c>
      <c r="C4959" s="86"/>
      <c r="D4959" s="37"/>
      <c r="E4959" s="87"/>
      <c r="F4959" s="93">
        <v>1</v>
      </c>
      <c r="G4959" s="8">
        <v>3</v>
      </c>
      <c r="H4959" s="94">
        <f t="shared" si="63"/>
        <v>1</v>
      </c>
      <c r="I4959" s="93"/>
      <c r="J4959" s="94"/>
      <c r="K4959" s="138"/>
    </row>
    <row r="4960" spans="1:11" x14ac:dyDescent="0.2">
      <c r="A4960" s="13" t="s">
        <v>4643</v>
      </c>
      <c r="B4960" s="74">
        <v>27</v>
      </c>
      <c r="C4960" s="86"/>
      <c r="D4960" s="37"/>
      <c r="E4960" s="87"/>
      <c r="F4960" s="93">
        <v>1</v>
      </c>
      <c r="G4960" s="8">
        <v>3</v>
      </c>
      <c r="H4960" s="94">
        <f t="shared" si="63"/>
        <v>1</v>
      </c>
      <c r="I4960" s="93"/>
      <c r="J4960" s="94"/>
      <c r="K4960" s="138"/>
    </row>
    <row r="4961" spans="1:11" x14ac:dyDescent="0.2">
      <c r="A4961" s="20" t="s">
        <v>127</v>
      </c>
      <c r="B4961" s="73">
        <v>2484</v>
      </c>
      <c r="C4961" s="85">
        <v>5</v>
      </c>
      <c r="D4961" s="32">
        <v>13</v>
      </c>
      <c r="E4961" s="84"/>
      <c r="F4961" s="91"/>
      <c r="H4961" s="94"/>
      <c r="I4961" s="91"/>
      <c r="J4961" s="84"/>
      <c r="K4961" s="111"/>
    </row>
    <row r="4962" spans="1:11" x14ac:dyDescent="0.2">
      <c r="A4962" s="13" t="s">
        <v>1935</v>
      </c>
      <c r="B4962" s="74">
        <v>420</v>
      </c>
      <c r="C4962" s="86"/>
      <c r="D4962" s="37"/>
      <c r="E4962" s="87"/>
      <c r="F4962" s="93">
        <v>3</v>
      </c>
      <c r="G4962" s="8">
        <v>8</v>
      </c>
      <c r="H4962" s="94">
        <f t="shared" si="63"/>
        <v>2</v>
      </c>
      <c r="I4962" s="93"/>
      <c r="J4962" s="94"/>
      <c r="K4962" s="138"/>
    </row>
    <row r="4963" spans="1:11" x14ac:dyDescent="0.2">
      <c r="A4963" s="13" t="s">
        <v>1751</v>
      </c>
      <c r="B4963" s="74">
        <v>78</v>
      </c>
      <c r="C4963" s="86"/>
      <c r="D4963" s="37"/>
      <c r="E4963" s="87"/>
      <c r="F4963" s="93">
        <v>1</v>
      </c>
      <c r="G4963" s="8">
        <v>3</v>
      </c>
      <c r="H4963" s="94">
        <f t="shared" si="63"/>
        <v>1</v>
      </c>
      <c r="I4963" s="93"/>
      <c r="J4963" s="94"/>
      <c r="K4963" s="138"/>
    </row>
    <row r="4964" spans="1:11" x14ac:dyDescent="0.2">
      <c r="A4964" s="13" t="s">
        <v>4644</v>
      </c>
      <c r="B4964" s="74">
        <v>757</v>
      </c>
      <c r="C4964" s="86"/>
      <c r="D4964" s="37"/>
      <c r="E4964" s="87"/>
      <c r="F4964" s="93">
        <v>3</v>
      </c>
      <c r="G4964" s="8">
        <v>8</v>
      </c>
      <c r="H4964" s="94">
        <f t="shared" si="63"/>
        <v>2</v>
      </c>
      <c r="I4964" s="93"/>
      <c r="J4964" s="94"/>
      <c r="K4964" s="138"/>
    </row>
    <row r="4965" spans="1:11" x14ac:dyDescent="0.2">
      <c r="A4965" s="13" t="s">
        <v>1356</v>
      </c>
      <c r="B4965" s="74">
        <v>286</v>
      </c>
      <c r="C4965" s="86"/>
      <c r="D4965" s="37"/>
      <c r="E4965" s="87"/>
      <c r="F4965" s="93">
        <v>3</v>
      </c>
      <c r="G4965" s="8">
        <v>8</v>
      </c>
      <c r="H4965" s="94">
        <f t="shared" si="63"/>
        <v>2</v>
      </c>
      <c r="I4965" s="93"/>
      <c r="J4965" s="94"/>
      <c r="K4965" s="138"/>
    </row>
    <row r="4966" spans="1:11" x14ac:dyDescent="0.2">
      <c r="A4966" s="13" t="s">
        <v>4645</v>
      </c>
      <c r="B4966" s="74">
        <v>75</v>
      </c>
      <c r="C4966" s="86"/>
      <c r="D4966" s="37"/>
      <c r="E4966" s="87"/>
      <c r="F4966" s="93">
        <v>1</v>
      </c>
      <c r="G4966" s="8">
        <v>3</v>
      </c>
      <c r="H4966" s="94">
        <f t="shared" si="63"/>
        <v>1</v>
      </c>
      <c r="I4966" s="93"/>
      <c r="J4966" s="94"/>
      <c r="K4966" s="138"/>
    </row>
    <row r="4967" spans="1:11" x14ac:dyDescent="0.2">
      <c r="A4967" s="13" t="s">
        <v>2248</v>
      </c>
      <c r="B4967" s="74">
        <v>54</v>
      </c>
      <c r="C4967" s="86"/>
      <c r="D4967" s="37"/>
      <c r="E4967" s="87"/>
      <c r="F4967" s="93">
        <v>1</v>
      </c>
      <c r="G4967" s="8">
        <v>3</v>
      </c>
      <c r="H4967" s="94">
        <f t="shared" si="63"/>
        <v>1</v>
      </c>
      <c r="I4967" s="93"/>
      <c r="J4967" s="94"/>
      <c r="K4967" s="138"/>
    </row>
    <row r="4968" spans="1:11" x14ac:dyDescent="0.2">
      <c r="A4968" s="13" t="s">
        <v>4646</v>
      </c>
      <c r="B4968" s="74">
        <v>161</v>
      </c>
      <c r="C4968" s="86"/>
      <c r="D4968" s="37"/>
      <c r="E4968" s="87"/>
      <c r="F4968" s="93">
        <v>1</v>
      </c>
      <c r="G4968" s="8">
        <v>3</v>
      </c>
      <c r="H4968" s="94">
        <f t="shared" si="63"/>
        <v>1</v>
      </c>
      <c r="I4968" s="93"/>
      <c r="J4968" s="94"/>
      <c r="K4968" s="138"/>
    </row>
    <row r="4969" spans="1:11" x14ac:dyDescent="0.2">
      <c r="A4969" s="13" t="s">
        <v>4647</v>
      </c>
      <c r="B4969" s="74">
        <v>484</v>
      </c>
      <c r="C4969" s="86"/>
      <c r="D4969" s="37"/>
      <c r="E4969" s="87"/>
      <c r="F4969" s="93">
        <v>3</v>
      </c>
      <c r="G4969" s="8">
        <v>8</v>
      </c>
      <c r="H4969" s="94">
        <f t="shared" si="63"/>
        <v>2</v>
      </c>
      <c r="I4969" s="93"/>
      <c r="J4969" s="94"/>
      <c r="K4969" s="138"/>
    </row>
    <row r="4970" spans="1:11" ht="16.5" thickBot="1" x14ac:dyDescent="0.25">
      <c r="A4970" s="15" t="s">
        <v>4648</v>
      </c>
      <c r="B4970" s="76">
        <v>169</v>
      </c>
      <c r="C4970" s="122"/>
      <c r="D4970" s="38"/>
      <c r="E4970" s="123"/>
      <c r="F4970" s="124">
        <v>1</v>
      </c>
      <c r="G4970" s="125">
        <v>3</v>
      </c>
      <c r="H4970" s="126">
        <f t="shared" si="63"/>
        <v>1</v>
      </c>
      <c r="I4970" s="124"/>
      <c r="J4970" s="126"/>
      <c r="K4970" s="140"/>
    </row>
    <row r="4971" spans="1:11" ht="16.5" thickTop="1" x14ac:dyDescent="0.2">
      <c r="A4971" s="53" t="s">
        <v>569</v>
      </c>
      <c r="B4971" s="162">
        <v>3814064</v>
      </c>
      <c r="C4971" s="163"/>
      <c r="D4971" s="33"/>
      <c r="E4971" s="80"/>
      <c r="F4971" s="166"/>
      <c r="G4971" s="1"/>
      <c r="H4971" s="167"/>
      <c r="I4971" s="166"/>
      <c r="J4971" s="167"/>
      <c r="K4971" s="168"/>
    </row>
    <row r="4972" spans="1:11" ht="31.5" x14ac:dyDescent="0.2">
      <c r="A4972" s="11" t="s">
        <v>570</v>
      </c>
      <c r="B4972" s="72">
        <v>601163</v>
      </c>
      <c r="C4972" s="81"/>
      <c r="D4972" s="34"/>
      <c r="E4972" s="164"/>
      <c r="F4972" s="92"/>
      <c r="G4972" s="18"/>
      <c r="H4972" s="82"/>
      <c r="I4972" s="92"/>
      <c r="J4972" s="82"/>
      <c r="K4972" s="137"/>
    </row>
    <row r="4973" spans="1:11" ht="31.5" x14ac:dyDescent="0.2">
      <c r="A4973" s="22" t="s">
        <v>475</v>
      </c>
      <c r="B4973" s="73">
        <v>62147</v>
      </c>
      <c r="C4973" s="85">
        <v>35</v>
      </c>
      <c r="D4973" s="36">
        <v>88</v>
      </c>
      <c r="E4973" s="88">
        <v>4</v>
      </c>
      <c r="F4973" s="91"/>
      <c r="G4973" s="24"/>
      <c r="H4973" s="84"/>
      <c r="I4973" s="99">
        <f>(C4973+F4973+1)*0.4</f>
        <v>14.4</v>
      </c>
      <c r="J4973" s="100">
        <f>(D4973+G4973+1)*0.4</f>
        <v>35.6</v>
      </c>
      <c r="K4973" s="115"/>
    </row>
    <row r="4974" spans="1:11" x14ac:dyDescent="0.2">
      <c r="A4974" s="20" t="s">
        <v>6159</v>
      </c>
      <c r="B4974" s="73">
        <v>62147</v>
      </c>
      <c r="C4974" s="85">
        <v>35</v>
      </c>
      <c r="D4974" s="36"/>
      <c r="E4974" s="88"/>
      <c r="F4974" s="91"/>
      <c r="G4974" s="24"/>
      <c r="H4974" s="84"/>
      <c r="I4974" s="91"/>
      <c r="J4974" s="84"/>
      <c r="K4974" s="111"/>
    </row>
    <row r="4975" spans="1:11" x14ac:dyDescent="0.2">
      <c r="A4975" s="22" t="s">
        <v>876</v>
      </c>
      <c r="B4975" s="73">
        <v>71830</v>
      </c>
      <c r="C4975" s="85">
        <v>35</v>
      </c>
      <c r="D4975" s="36">
        <v>88</v>
      </c>
      <c r="E4975" s="88">
        <v>4</v>
      </c>
      <c r="F4975" s="91"/>
      <c r="G4975" s="24"/>
      <c r="H4975" s="84"/>
      <c r="I4975" s="99">
        <f>(C4975+F4975+1)*0.4</f>
        <v>14.4</v>
      </c>
      <c r="J4975" s="100">
        <f>(D4975+G4975+1)*0.4</f>
        <v>35.6</v>
      </c>
      <c r="K4975" s="115"/>
    </row>
    <row r="4976" spans="1:11" x14ac:dyDescent="0.2">
      <c r="A4976" s="20" t="s">
        <v>6158</v>
      </c>
      <c r="B4976" s="73">
        <v>71830</v>
      </c>
      <c r="C4976" s="85">
        <v>35</v>
      </c>
      <c r="D4976" s="36"/>
      <c r="E4976" s="88"/>
      <c r="F4976" s="91"/>
      <c r="G4976" s="24"/>
      <c r="H4976" s="84"/>
      <c r="I4976" s="91"/>
      <c r="J4976" s="84"/>
      <c r="K4976" s="111"/>
    </row>
    <row r="4977" spans="1:11" x14ac:dyDescent="0.2">
      <c r="A4977" s="22" t="s">
        <v>653</v>
      </c>
      <c r="B4977" s="73">
        <v>32417</v>
      </c>
      <c r="C4977" s="85">
        <v>29</v>
      </c>
      <c r="D4977" s="36">
        <v>73</v>
      </c>
      <c r="E4977" s="88">
        <v>4</v>
      </c>
      <c r="F4977" s="91"/>
      <c r="G4977" s="24"/>
      <c r="H4977" s="84"/>
      <c r="I4977" s="99">
        <f>(C4977+F4977+1)*0.4</f>
        <v>12</v>
      </c>
      <c r="J4977" s="100">
        <f>(D4977+G4977+1)*0.4</f>
        <v>29.6</v>
      </c>
      <c r="K4977" s="115"/>
    </row>
    <row r="4978" spans="1:11" x14ac:dyDescent="0.2">
      <c r="A4978" s="20" t="s">
        <v>6157</v>
      </c>
      <c r="B4978" s="73">
        <v>32417</v>
      </c>
      <c r="C4978" s="85">
        <v>29</v>
      </c>
      <c r="D4978" s="36"/>
      <c r="E4978" s="88"/>
      <c r="F4978" s="91"/>
      <c r="G4978" s="24"/>
      <c r="H4978" s="84"/>
      <c r="I4978" s="91"/>
      <c r="J4978" s="84"/>
      <c r="K4978" s="111"/>
    </row>
    <row r="4979" spans="1:11" x14ac:dyDescent="0.2">
      <c r="A4979" s="22" t="s">
        <v>654</v>
      </c>
      <c r="B4979" s="73">
        <v>50494</v>
      </c>
      <c r="C4979" s="85">
        <v>35</v>
      </c>
      <c r="D4979" s="36">
        <v>88</v>
      </c>
      <c r="E4979" s="88">
        <v>4</v>
      </c>
      <c r="F4979" s="91"/>
      <c r="G4979" s="24"/>
      <c r="H4979" s="84"/>
      <c r="I4979" s="99">
        <f>(C4979+F4979+1)*0.4</f>
        <v>14.4</v>
      </c>
      <c r="J4979" s="100">
        <f>(D4979+G4979+1)*0.4</f>
        <v>35.6</v>
      </c>
      <c r="K4979" s="115"/>
    </row>
    <row r="4980" spans="1:11" x14ac:dyDescent="0.2">
      <c r="A4980" s="20" t="s">
        <v>6156</v>
      </c>
      <c r="B4980" s="73">
        <v>50494</v>
      </c>
      <c r="C4980" s="85">
        <v>35</v>
      </c>
      <c r="D4980" s="36"/>
      <c r="E4980" s="88"/>
      <c r="F4980" s="91"/>
      <c r="G4980" s="24"/>
      <c r="H4980" s="84"/>
      <c r="I4980" s="91"/>
      <c r="J4980" s="84"/>
      <c r="K4980" s="111"/>
    </row>
    <row r="4981" spans="1:11" x14ac:dyDescent="0.2">
      <c r="A4981" s="22" t="s">
        <v>655</v>
      </c>
      <c r="B4981" s="73">
        <v>72878</v>
      </c>
      <c r="C4981" s="85">
        <v>35</v>
      </c>
      <c r="D4981" s="36">
        <f>SUM(D4982:D4986)</f>
        <v>89</v>
      </c>
      <c r="E4981" s="88">
        <v>4</v>
      </c>
      <c r="F4981" s="91"/>
      <c r="G4981" s="24"/>
      <c r="H4981" s="84"/>
      <c r="I4981" s="99">
        <f>(C4981+F4981+1)*0.4</f>
        <v>14.4</v>
      </c>
      <c r="J4981" s="100">
        <f>(D4981+G4981+1)*0.4</f>
        <v>36</v>
      </c>
      <c r="K4981" s="115"/>
    </row>
    <row r="4982" spans="1:11" x14ac:dyDescent="0.2">
      <c r="A4982" s="20" t="s">
        <v>1015</v>
      </c>
      <c r="B4982" s="73">
        <v>5574</v>
      </c>
      <c r="C4982" s="85">
        <v>3</v>
      </c>
      <c r="D4982" s="36">
        <v>8</v>
      </c>
      <c r="E4982" s="88"/>
      <c r="F4982" s="91"/>
      <c r="G4982" s="24"/>
      <c r="H4982" s="84"/>
      <c r="I4982" s="91"/>
      <c r="J4982" s="84"/>
      <c r="K4982" s="111"/>
    </row>
    <row r="4983" spans="1:11" x14ac:dyDescent="0.2">
      <c r="A4983" s="13" t="s">
        <v>4649</v>
      </c>
      <c r="B4983" s="74">
        <v>5574</v>
      </c>
      <c r="C4983" s="86"/>
      <c r="D4983" s="37"/>
      <c r="E4983" s="87"/>
      <c r="F4983" s="93"/>
      <c r="H4983" s="94"/>
      <c r="I4983" s="93"/>
      <c r="J4983" s="94"/>
      <c r="K4983" s="138"/>
    </row>
    <row r="4984" spans="1:11" x14ac:dyDescent="0.2">
      <c r="A4984" s="20" t="s">
        <v>656</v>
      </c>
      <c r="B4984" s="73">
        <v>48700</v>
      </c>
      <c r="C4984" s="85">
        <v>23</v>
      </c>
      <c r="D4984" s="36">
        <v>58</v>
      </c>
      <c r="E4984" s="88"/>
      <c r="F4984" s="91"/>
      <c r="G4984" s="24"/>
      <c r="H4984" s="84"/>
      <c r="I4984" s="91"/>
      <c r="J4984" s="84"/>
      <c r="K4984" s="111"/>
    </row>
    <row r="4985" spans="1:11" x14ac:dyDescent="0.2">
      <c r="A4985" s="13" t="s">
        <v>4650</v>
      </c>
      <c r="B4985" s="74">
        <v>48700</v>
      </c>
      <c r="C4985" s="86"/>
      <c r="D4985" s="37"/>
      <c r="E4985" s="87"/>
      <c r="F4985" s="93"/>
      <c r="H4985" s="94"/>
      <c r="I4985" s="93"/>
      <c r="J4985" s="94"/>
      <c r="K4985" s="138"/>
    </row>
    <row r="4986" spans="1:11" x14ac:dyDescent="0.2">
      <c r="A4986" s="20" t="s">
        <v>511</v>
      </c>
      <c r="B4986" s="73">
        <v>18604</v>
      </c>
      <c r="C4986" s="85">
        <v>9</v>
      </c>
      <c r="D4986" s="36">
        <v>23</v>
      </c>
      <c r="E4986" s="88"/>
      <c r="F4986" s="91"/>
      <c r="G4986" s="24"/>
      <c r="H4986" s="84"/>
      <c r="I4986" s="91"/>
      <c r="J4986" s="84"/>
      <c r="K4986" s="111"/>
    </row>
    <row r="4987" spans="1:11" x14ac:dyDescent="0.2">
      <c r="A4987" s="13" t="s">
        <v>4651</v>
      </c>
      <c r="B4987" s="74">
        <v>18604</v>
      </c>
      <c r="C4987" s="86"/>
      <c r="D4987" s="37"/>
      <c r="E4987" s="87"/>
      <c r="F4987" s="93"/>
      <c r="H4987" s="94"/>
      <c r="I4987" s="93"/>
      <c r="J4987" s="94"/>
      <c r="K4987" s="138"/>
    </row>
    <row r="4988" spans="1:11" ht="31.5" x14ac:dyDescent="0.2">
      <c r="A4988" s="22" t="s">
        <v>568</v>
      </c>
      <c r="B4988" s="73">
        <v>30998</v>
      </c>
      <c r="C4988" s="85">
        <v>29</v>
      </c>
      <c r="D4988" s="36">
        <f>SUM(D4989:D4992)</f>
        <v>73</v>
      </c>
      <c r="E4988" s="88">
        <v>4</v>
      </c>
      <c r="F4988" s="91"/>
      <c r="G4988" s="24"/>
      <c r="H4988" s="84"/>
      <c r="I4988" s="99">
        <f>(C4988+F4988+1)*0.4</f>
        <v>12</v>
      </c>
      <c r="J4988" s="100">
        <f>(D4988+G4988+1)*0.4</f>
        <v>29.6</v>
      </c>
      <c r="K4988" s="115"/>
    </row>
    <row r="4989" spans="1:11" x14ac:dyDescent="0.2">
      <c r="A4989" s="20" t="s">
        <v>1196</v>
      </c>
      <c r="B4989" s="73">
        <v>9705</v>
      </c>
      <c r="C4989" s="85">
        <v>9</v>
      </c>
      <c r="D4989" s="36">
        <v>23</v>
      </c>
      <c r="E4989" s="88"/>
      <c r="F4989" s="91"/>
      <c r="G4989" s="24"/>
      <c r="H4989" s="84"/>
      <c r="I4989" s="91"/>
      <c r="J4989" s="84"/>
      <c r="K4989" s="111"/>
    </row>
    <row r="4990" spans="1:11" x14ac:dyDescent="0.2">
      <c r="A4990" s="13" t="s">
        <v>4652</v>
      </c>
      <c r="B4990" s="74">
        <v>9705</v>
      </c>
      <c r="C4990" s="86"/>
      <c r="D4990" s="37"/>
      <c r="E4990" s="87"/>
      <c r="F4990" s="93"/>
      <c r="H4990" s="94"/>
      <c r="I4990" s="93"/>
      <c r="J4990" s="94"/>
      <c r="K4990" s="138"/>
    </row>
    <row r="4991" spans="1:11" x14ac:dyDescent="0.2">
      <c r="A4991" s="20" t="s">
        <v>132</v>
      </c>
      <c r="B4991" s="73">
        <v>21293</v>
      </c>
      <c r="C4991" s="85">
        <v>20</v>
      </c>
      <c r="D4991" s="36">
        <v>50</v>
      </c>
      <c r="E4991" s="88"/>
      <c r="F4991" s="91"/>
      <c r="G4991" s="24"/>
      <c r="H4991" s="84"/>
      <c r="I4991" s="91"/>
      <c r="J4991" s="84"/>
      <c r="K4991" s="111"/>
    </row>
    <row r="4992" spans="1:11" x14ac:dyDescent="0.2">
      <c r="A4992" s="13" t="s">
        <v>3609</v>
      </c>
      <c r="B4992" s="74">
        <v>21293</v>
      </c>
      <c r="C4992" s="86"/>
      <c r="D4992" s="37"/>
      <c r="E4992" s="87"/>
      <c r="F4992" s="93"/>
      <c r="H4992" s="94"/>
      <c r="I4992" s="93"/>
      <c r="J4992" s="94"/>
      <c r="K4992" s="138"/>
    </row>
    <row r="4993" spans="1:11" ht="31.5" x14ac:dyDescent="0.2">
      <c r="A4993" s="22" t="s">
        <v>1060</v>
      </c>
      <c r="B4993" s="73">
        <v>30174</v>
      </c>
      <c r="C4993" s="134">
        <v>29</v>
      </c>
      <c r="D4993" s="36">
        <v>73</v>
      </c>
      <c r="E4993" s="88">
        <v>4</v>
      </c>
      <c r="F4993" s="91"/>
      <c r="G4993" s="24"/>
      <c r="H4993" s="84"/>
      <c r="I4993" s="99">
        <f>(C4993+F4993+1)*0.4</f>
        <v>12</v>
      </c>
      <c r="J4993" s="100">
        <f>(D4993+G4993+1)*0.4</f>
        <v>29.6</v>
      </c>
      <c r="K4993" s="115"/>
    </row>
    <row r="4994" spans="1:11" x14ac:dyDescent="0.2">
      <c r="A4994" s="20" t="s">
        <v>6160</v>
      </c>
      <c r="B4994" s="73">
        <v>30174</v>
      </c>
      <c r="C4994" s="134">
        <v>29</v>
      </c>
      <c r="D4994" s="36"/>
      <c r="E4994" s="88"/>
      <c r="F4994" s="91"/>
      <c r="G4994" s="24"/>
      <c r="H4994" s="84"/>
      <c r="I4994" s="91"/>
      <c r="J4994" s="84"/>
      <c r="K4994" s="111"/>
    </row>
    <row r="4995" spans="1:11" x14ac:dyDescent="0.2">
      <c r="A4995" s="22" t="s">
        <v>1061</v>
      </c>
      <c r="B4995" s="73">
        <v>64611</v>
      </c>
      <c r="C4995" s="85">
        <v>35</v>
      </c>
      <c r="D4995" s="36">
        <v>88</v>
      </c>
      <c r="E4995" s="88">
        <v>4</v>
      </c>
      <c r="F4995" s="91"/>
      <c r="G4995" s="24"/>
      <c r="H4995" s="84"/>
      <c r="I4995" s="99">
        <f>(C4995+F4995+1)*0.4</f>
        <v>14.4</v>
      </c>
      <c r="J4995" s="100">
        <f>(D4995+G4995+1)*0.4</f>
        <v>35.6</v>
      </c>
      <c r="K4995" s="115"/>
    </row>
    <row r="4996" spans="1:11" x14ac:dyDescent="0.2">
      <c r="A4996" s="20" t="s">
        <v>6161</v>
      </c>
      <c r="B4996" s="73">
        <v>64611</v>
      </c>
      <c r="C4996" s="85">
        <v>35</v>
      </c>
      <c r="D4996" s="36"/>
      <c r="E4996" s="88"/>
      <c r="F4996" s="91"/>
      <c r="G4996" s="24"/>
      <c r="H4996" s="84"/>
      <c r="I4996" s="91"/>
      <c r="J4996" s="84"/>
      <c r="K4996" s="111"/>
    </row>
    <row r="4997" spans="1:11" ht="31.5" x14ac:dyDescent="0.2">
      <c r="A4997" s="22" t="s">
        <v>1062</v>
      </c>
      <c r="B4997" s="73">
        <v>45266</v>
      </c>
      <c r="C4997" s="85">
        <v>29</v>
      </c>
      <c r="D4997" s="36">
        <f>SUM(D4998:D5000)</f>
        <v>73</v>
      </c>
      <c r="E4997" s="88">
        <v>4</v>
      </c>
      <c r="F4997" s="91"/>
      <c r="G4997" s="24"/>
      <c r="H4997" s="84"/>
      <c r="I4997" s="99">
        <f>(C4997+F4997+1)*0.4</f>
        <v>12</v>
      </c>
      <c r="J4997" s="100">
        <f>(D4997+G4997+1)*0.4</f>
        <v>29.6</v>
      </c>
      <c r="K4997" s="115"/>
    </row>
    <row r="4998" spans="1:11" x14ac:dyDescent="0.2">
      <c r="A4998" s="20" t="s">
        <v>1063</v>
      </c>
      <c r="B4998" s="73">
        <v>13962</v>
      </c>
      <c r="C4998" s="85">
        <v>9</v>
      </c>
      <c r="D4998" s="36">
        <v>23</v>
      </c>
      <c r="E4998" s="88"/>
      <c r="F4998" s="91"/>
      <c r="G4998" s="24"/>
      <c r="H4998" s="84"/>
      <c r="I4998" s="91"/>
      <c r="J4998" s="84"/>
      <c r="K4998" s="111"/>
    </row>
    <row r="4999" spans="1:11" x14ac:dyDescent="0.2">
      <c r="A4999" s="13" t="s">
        <v>4653</v>
      </c>
      <c r="B4999" s="74">
        <v>13962</v>
      </c>
      <c r="C4999" s="86"/>
      <c r="D4999" s="37"/>
      <c r="E4999" s="87"/>
      <c r="F4999" s="93"/>
      <c r="H4999" s="94"/>
      <c r="I4999" s="93"/>
      <c r="J4999" s="94"/>
      <c r="K4999" s="138"/>
    </row>
    <row r="5000" spans="1:11" x14ac:dyDescent="0.2">
      <c r="A5000" s="20" t="s">
        <v>447</v>
      </c>
      <c r="B5000" s="73">
        <v>31304</v>
      </c>
      <c r="C5000" s="85">
        <v>20</v>
      </c>
      <c r="D5000" s="36">
        <v>50</v>
      </c>
      <c r="E5000" s="88"/>
      <c r="F5000" s="91"/>
      <c r="G5000" s="24"/>
      <c r="H5000" s="84"/>
      <c r="I5000" s="91"/>
      <c r="J5000" s="84"/>
      <c r="K5000" s="111"/>
    </row>
    <row r="5001" spans="1:11" x14ac:dyDescent="0.2">
      <c r="A5001" s="13" t="s">
        <v>4654</v>
      </c>
      <c r="B5001" s="74">
        <v>31304</v>
      </c>
      <c r="C5001" s="86"/>
      <c r="D5001" s="37"/>
      <c r="E5001" s="87"/>
      <c r="F5001" s="93"/>
      <c r="H5001" s="94"/>
      <c r="I5001" s="93"/>
      <c r="J5001" s="94"/>
      <c r="K5001" s="138"/>
    </row>
    <row r="5002" spans="1:11" x14ac:dyDescent="0.2">
      <c r="A5002" s="22" t="s">
        <v>139</v>
      </c>
      <c r="B5002" s="73">
        <v>35610</v>
      </c>
      <c r="C5002" s="85">
        <v>29</v>
      </c>
      <c r="D5002" s="36">
        <f>SUM(D5003:D5007)</f>
        <v>73</v>
      </c>
      <c r="E5002" s="88">
        <v>4</v>
      </c>
      <c r="F5002" s="91"/>
      <c r="G5002" s="24"/>
      <c r="H5002" s="84"/>
      <c r="I5002" s="99">
        <f>(C5002+F5002+1)*0.4</f>
        <v>12</v>
      </c>
      <c r="J5002" s="100">
        <f>(D5002+G5002+1)*0.4</f>
        <v>29.6</v>
      </c>
      <c r="K5002" s="115"/>
    </row>
    <row r="5003" spans="1:11" x14ac:dyDescent="0.2">
      <c r="A5003" s="20" t="s">
        <v>140</v>
      </c>
      <c r="B5003" s="73">
        <v>23618</v>
      </c>
      <c r="C5003" s="85">
        <v>19</v>
      </c>
      <c r="D5003" s="36">
        <v>48</v>
      </c>
      <c r="E5003" s="88"/>
      <c r="F5003" s="91"/>
      <c r="G5003" s="24"/>
      <c r="H5003" s="84"/>
      <c r="I5003" s="91"/>
      <c r="J5003" s="84"/>
      <c r="K5003" s="111"/>
    </row>
    <row r="5004" spans="1:11" x14ac:dyDescent="0.2">
      <c r="A5004" s="13" t="s">
        <v>3881</v>
      </c>
      <c r="B5004" s="74">
        <v>23618</v>
      </c>
      <c r="C5004" s="86"/>
      <c r="D5004" s="37"/>
      <c r="E5004" s="87"/>
      <c r="F5004" s="93"/>
      <c r="H5004" s="94"/>
      <c r="I5004" s="93"/>
      <c r="J5004" s="94"/>
      <c r="K5004" s="138"/>
    </row>
    <row r="5005" spans="1:11" x14ac:dyDescent="0.2">
      <c r="A5005" s="20" t="s">
        <v>141</v>
      </c>
      <c r="B5005" s="73">
        <v>6916</v>
      </c>
      <c r="C5005" s="85">
        <v>6</v>
      </c>
      <c r="D5005" s="36">
        <v>15</v>
      </c>
      <c r="E5005" s="88"/>
      <c r="F5005" s="91"/>
      <c r="G5005" s="24"/>
      <c r="H5005" s="84"/>
      <c r="I5005" s="91"/>
      <c r="J5005" s="84"/>
      <c r="K5005" s="111"/>
    </row>
    <row r="5006" spans="1:11" x14ac:dyDescent="0.2">
      <c r="A5006" s="13" t="s">
        <v>4655</v>
      </c>
      <c r="B5006" s="74">
        <v>6916</v>
      </c>
      <c r="C5006" s="86"/>
      <c r="D5006" s="37"/>
      <c r="E5006" s="87"/>
      <c r="F5006" s="93"/>
      <c r="H5006" s="94"/>
      <c r="I5006" s="93"/>
      <c r="J5006" s="94"/>
      <c r="K5006" s="138"/>
    </row>
    <row r="5007" spans="1:11" x14ac:dyDescent="0.2">
      <c r="A5007" s="20" t="s">
        <v>282</v>
      </c>
      <c r="B5007" s="73">
        <v>5076</v>
      </c>
      <c r="C5007" s="85">
        <v>4</v>
      </c>
      <c r="D5007" s="36">
        <v>10</v>
      </c>
      <c r="E5007" s="88"/>
      <c r="F5007" s="91"/>
      <c r="G5007" s="24"/>
      <c r="H5007" s="84"/>
      <c r="I5007" s="91"/>
      <c r="J5007" s="84"/>
      <c r="K5007" s="111"/>
    </row>
    <row r="5008" spans="1:11" x14ac:dyDescent="0.2">
      <c r="A5008" s="13" t="s">
        <v>4656</v>
      </c>
      <c r="B5008" s="74">
        <v>5076</v>
      </c>
      <c r="C5008" s="86"/>
      <c r="D5008" s="37"/>
      <c r="E5008" s="87"/>
      <c r="F5008" s="93"/>
      <c r="H5008" s="94"/>
      <c r="I5008" s="93"/>
      <c r="J5008" s="94"/>
      <c r="K5008" s="138"/>
    </row>
    <row r="5009" spans="1:11" ht="31.5" x14ac:dyDescent="0.2">
      <c r="A5009" s="22" t="s">
        <v>279</v>
      </c>
      <c r="B5009" s="73">
        <v>27636</v>
      </c>
      <c r="C5009" s="85">
        <v>25</v>
      </c>
      <c r="D5009" s="36">
        <f>SUM(D5010:D5014)</f>
        <v>64</v>
      </c>
      <c r="E5009" s="88">
        <v>4</v>
      </c>
      <c r="F5009" s="91"/>
      <c r="G5009" s="24"/>
      <c r="H5009" s="84"/>
      <c r="I5009" s="99">
        <f>(C5009+F5009+1)*0.4</f>
        <v>10.4</v>
      </c>
      <c r="J5009" s="100">
        <f>(D5009+G5009+1)*0.4</f>
        <v>26</v>
      </c>
      <c r="K5009" s="115"/>
    </row>
    <row r="5010" spans="1:11" x14ac:dyDescent="0.2">
      <c r="A5010" s="20" t="s">
        <v>448</v>
      </c>
      <c r="B5010" s="73">
        <v>10671</v>
      </c>
      <c r="C5010" s="85">
        <v>9</v>
      </c>
      <c r="D5010" s="36">
        <v>23</v>
      </c>
      <c r="E5010" s="88"/>
      <c r="F5010" s="91"/>
      <c r="G5010" s="24"/>
      <c r="H5010" s="84"/>
      <c r="I5010" s="91"/>
      <c r="J5010" s="84"/>
      <c r="K5010" s="111"/>
    </row>
    <row r="5011" spans="1:11" x14ac:dyDescent="0.2">
      <c r="A5011" s="13" t="s">
        <v>4657</v>
      </c>
      <c r="B5011" s="74">
        <v>10671</v>
      </c>
      <c r="C5011" s="86"/>
      <c r="D5011" s="37"/>
      <c r="E5011" s="87"/>
      <c r="F5011" s="93"/>
      <c r="H5011" s="94"/>
      <c r="I5011" s="93"/>
      <c r="J5011" s="94"/>
      <c r="K5011" s="138"/>
    </row>
    <row r="5012" spans="1:11" x14ac:dyDescent="0.2">
      <c r="A5012" s="20" t="s">
        <v>449</v>
      </c>
      <c r="B5012" s="73">
        <v>7370</v>
      </c>
      <c r="C5012" s="85">
        <v>7</v>
      </c>
      <c r="D5012" s="36">
        <v>18</v>
      </c>
      <c r="E5012" s="88"/>
      <c r="F5012" s="91"/>
      <c r="G5012" s="24"/>
      <c r="H5012" s="84"/>
      <c r="I5012" s="91"/>
      <c r="J5012" s="84"/>
      <c r="K5012" s="111"/>
    </row>
    <row r="5013" spans="1:11" x14ac:dyDescent="0.2">
      <c r="A5013" s="13" t="s">
        <v>4629</v>
      </c>
      <c r="B5013" s="74">
        <v>7370</v>
      </c>
      <c r="C5013" s="86"/>
      <c r="D5013" s="37"/>
      <c r="E5013" s="87"/>
      <c r="F5013" s="93"/>
      <c r="H5013" s="94"/>
      <c r="I5013" s="93"/>
      <c r="J5013" s="94"/>
      <c r="K5013" s="138"/>
    </row>
    <row r="5014" spans="1:11" x14ac:dyDescent="0.2">
      <c r="A5014" s="20" t="s">
        <v>452</v>
      </c>
      <c r="B5014" s="73">
        <v>9595</v>
      </c>
      <c r="C5014" s="85">
        <v>9</v>
      </c>
      <c r="D5014" s="36">
        <v>23</v>
      </c>
      <c r="E5014" s="88"/>
      <c r="F5014" s="91"/>
      <c r="G5014" s="24"/>
      <c r="H5014" s="84"/>
      <c r="I5014" s="91"/>
      <c r="J5014" s="84"/>
      <c r="K5014" s="111"/>
    </row>
    <row r="5015" spans="1:11" x14ac:dyDescent="0.2">
      <c r="A5015" s="13" t="s">
        <v>2399</v>
      </c>
      <c r="B5015" s="74">
        <v>9595</v>
      </c>
      <c r="C5015" s="86"/>
      <c r="D5015" s="37"/>
      <c r="E5015" s="87"/>
      <c r="F5015" s="93"/>
      <c r="H5015" s="94"/>
      <c r="I5015" s="93"/>
      <c r="J5015" s="94"/>
      <c r="K5015" s="138"/>
    </row>
    <row r="5016" spans="1:11" x14ac:dyDescent="0.2">
      <c r="A5016" s="22" t="s">
        <v>272</v>
      </c>
      <c r="B5016" s="73">
        <v>77102</v>
      </c>
      <c r="C5016" s="134">
        <v>35</v>
      </c>
      <c r="D5016" s="36">
        <v>88</v>
      </c>
      <c r="E5016" s="88">
        <v>4</v>
      </c>
      <c r="F5016" s="91"/>
      <c r="G5016" s="24"/>
      <c r="H5016" s="84"/>
      <c r="I5016" s="99">
        <f>(C5016+F5016+1)*0.4</f>
        <v>14.4</v>
      </c>
      <c r="J5016" s="100">
        <f>(D5016+G5016+1)*0.4</f>
        <v>35.6</v>
      </c>
      <c r="K5016" s="115"/>
    </row>
    <row r="5017" spans="1:11" x14ac:dyDescent="0.2">
      <c r="A5017" s="20" t="s">
        <v>6162</v>
      </c>
      <c r="B5017" s="73">
        <v>77102</v>
      </c>
      <c r="C5017" s="134">
        <v>35</v>
      </c>
      <c r="D5017" s="36"/>
      <c r="E5017" s="88"/>
      <c r="F5017" s="91"/>
      <c r="G5017" s="24"/>
      <c r="H5017" s="84"/>
      <c r="I5017" s="91"/>
      <c r="J5017" s="84"/>
      <c r="K5017" s="111"/>
    </row>
    <row r="5018" spans="1:11" ht="31.5" x14ac:dyDescent="0.2">
      <c r="A5018" s="11" t="s">
        <v>273</v>
      </c>
      <c r="B5018" s="72">
        <v>478883</v>
      </c>
      <c r="C5018" s="89"/>
      <c r="D5018" s="34"/>
      <c r="E5018" s="164"/>
      <c r="F5018" s="92"/>
      <c r="G5018" s="18"/>
      <c r="H5018" s="82"/>
      <c r="I5018" s="92"/>
      <c r="J5018" s="82"/>
      <c r="K5018" s="137"/>
    </row>
    <row r="5019" spans="1:11" ht="31.5" x14ac:dyDescent="0.2">
      <c r="A5019" s="22" t="s">
        <v>274</v>
      </c>
      <c r="B5019" s="73">
        <v>26759</v>
      </c>
      <c r="C5019" s="85">
        <v>25</v>
      </c>
      <c r="D5019" s="36">
        <v>63</v>
      </c>
      <c r="E5019" s="88">
        <v>4</v>
      </c>
      <c r="F5019" s="91"/>
      <c r="G5019" s="24"/>
      <c r="H5019" s="84"/>
      <c r="I5019" s="99">
        <f>(C5019+F5019+1)*0.4</f>
        <v>10.4</v>
      </c>
      <c r="J5019" s="100">
        <f>(D5019+G5019+1)*0.4</f>
        <v>25.6</v>
      </c>
      <c r="K5019" s="115"/>
    </row>
    <row r="5020" spans="1:11" x14ac:dyDescent="0.2">
      <c r="A5020" s="20" t="s">
        <v>6163</v>
      </c>
      <c r="B5020" s="73">
        <v>26759</v>
      </c>
      <c r="C5020" s="85">
        <v>25</v>
      </c>
      <c r="D5020" s="36"/>
      <c r="E5020" s="88"/>
      <c r="F5020" s="91"/>
      <c r="G5020" s="24"/>
      <c r="H5020" s="84"/>
      <c r="I5020" s="91"/>
      <c r="J5020" s="84"/>
      <c r="K5020" s="111"/>
    </row>
    <row r="5021" spans="1:11" ht="31.5" x14ac:dyDescent="0.2">
      <c r="A5021" s="22" t="s">
        <v>275</v>
      </c>
      <c r="B5021" s="73">
        <v>61462</v>
      </c>
      <c r="C5021" s="85">
        <v>35</v>
      </c>
      <c r="D5021" s="36">
        <f>SUM(D5022:D5024)</f>
        <v>88</v>
      </c>
      <c r="E5021" s="88">
        <v>4</v>
      </c>
      <c r="F5021" s="91"/>
      <c r="G5021" s="24"/>
      <c r="H5021" s="84"/>
      <c r="I5021" s="99">
        <f>(C5021+F5021+1)*0.4</f>
        <v>14.4</v>
      </c>
      <c r="J5021" s="100">
        <f>(D5021+G5021+1)*0.4</f>
        <v>35.6</v>
      </c>
      <c r="K5021" s="115"/>
    </row>
    <row r="5022" spans="1:11" x14ac:dyDescent="0.2">
      <c r="A5022" s="20" t="s">
        <v>276</v>
      </c>
      <c r="B5022" s="73">
        <v>32283</v>
      </c>
      <c r="C5022" s="85">
        <v>18</v>
      </c>
      <c r="D5022" s="36">
        <v>45</v>
      </c>
      <c r="E5022" s="88"/>
      <c r="F5022" s="91"/>
      <c r="G5022" s="24"/>
      <c r="H5022" s="84"/>
      <c r="I5022" s="91"/>
      <c r="J5022" s="84"/>
      <c r="K5022" s="111"/>
    </row>
    <row r="5023" spans="1:11" x14ac:dyDescent="0.2">
      <c r="A5023" s="13" t="s">
        <v>2687</v>
      </c>
      <c r="B5023" s="74">
        <v>32283</v>
      </c>
      <c r="C5023" s="86"/>
      <c r="D5023" s="37"/>
      <c r="E5023" s="87"/>
      <c r="F5023" s="93"/>
      <c r="H5023" s="94"/>
      <c r="I5023" s="93"/>
      <c r="J5023" s="94"/>
      <c r="K5023" s="138"/>
    </row>
    <row r="5024" spans="1:11" x14ac:dyDescent="0.2">
      <c r="A5024" s="20" t="s">
        <v>636</v>
      </c>
      <c r="B5024" s="73">
        <v>29179</v>
      </c>
      <c r="C5024" s="85">
        <v>17</v>
      </c>
      <c r="D5024" s="36">
        <v>43</v>
      </c>
      <c r="E5024" s="88"/>
      <c r="F5024" s="91"/>
      <c r="G5024" s="24"/>
      <c r="H5024" s="84"/>
      <c r="I5024" s="91"/>
      <c r="J5024" s="84"/>
      <c r="K5024" s="111"/>
    </row>
    <row r="5025" spans="1:11" x14ac:dyDescent="0.2">
      <c r="A5025" s="13" t="s">
        <v>4658</v>
      </c>
      <c r="B5025" s="74">
        <v>29179</v>
      </c>
      <c r="C5025" s="86"/>
      <c r="D5025" s="37"/>
      <c r="E5025" s="87"/>
      <c r="F5025" s="93"/>
      <c r="H5025" s="94"/>
      <c r="I5025" s="93"/>
      <c r="J5025" s="94"/>
      <c r="K5025" s="138"/>
    </row>
    <row r="5026" spans="1:11" x14ac:dyDescent="0.2">
      <c r="A5026" s="22" t="s">
        <v>450</v>
      </c>
      <c r="B5026" s="73">
        <v>65831</v>
      </c>
      <c r="C5026" s="85">
        <v>35</v>
      </c>
      <c r="D5026" s="36">
        <v>88</v>
      </c>
      <c r="E5026" s="88">
        <v>4</v>
      </c>
      <c r="F5026" s="91"/>
      <c r="G5026" s="24"/>
      <c r="H5026" s="84"/>
      <c r="I5026" s="99">
        <f>(C5026+F5026+1)*0.4</f>
        <v>14.4</v>
      </c>
      <c r="J5026" s="100">
        <f>(D5026+G5026+1)*0.4</f>
        <v>35.6</v>
      </c>
      <c r="K5026" s="115"/>
    </row>
    <row r="5027" spans="1:11" x14ac:dyDescent="0.2">
      <c r="A5027" s="20" t="s">
        <v>6164</v>
      </c>
      <c r="B5027" s="73">
        <v>65831</v>
      </c>
      <c r="C5027" s="85">
        <v>35</v>
      </c>
      <c r="D5027" s="36"/>
      <c r="E5027" s="88"/>
      <c r="F5027" s="91"/>
      <c r="G5027" s="24"/>
      <c r="H5027" s="84"/>
      <c r="I5027" s="91"/>
      <c r="J5027" s="84"/>
      <c r="K5027" s="111"/>
    </row>
    <row r="5028" spans="1:11" x14ac:dyDescent="0.2">
      <c r="A5028" s="22" t="s">
        <v>690</v>
      </c>
      <c r="B5028" s="73">
        <v>84004</v>
      </c>
      <c r="C5028" s="134">
        <v>35</v>
      </c>
      <c r="D5028" s="36">
        <v>88</v>
      </c>
      <c r="E5028" s="88">
        <v>4</v>
      </c>
      <c r="F5028" s="91"/>
      <c r="G5028" s="24"/>
      <c r="H5028" s="84"/>
      <c r="I5028" s="99">
        <f>(C5028+F5028+1)*0.4</f>
        <v>14.4</v>
      </c>
      <c r="J5028" s="100">
        <f>(D5028+G5028+1)*0.4</f>
        <v>35.6</v>
      </c>
      <c r="K5028" s="115"/>
    </row>
    <row r="5029" spans="1:11" x14ac:dyDescent="0.2">
      <c r="A5029" s="20" t="s">
        <v>6165</v>
      </c>
      <c r="B5029" s="73">
        <v>84004</v>
      </c>
      <c r="C5029" s="134">
        <v>35</v>
      </c>
      <c r="D5029" s="36"/>
      <c r="E5029" s="88"/>
      <c r="F5029" s="91"/>
      <c r="G5029" s="24"/>
      <c r="H5029" s="84"/>
      <c r="I5029" s="91"/>
      <c r="J5029" s="84"/>
      <c r="K5029" s="111"/>
    </row>
    <row r="5030" spans="1:11" x14ac:dyDescent="0.2">
      <c r="A5030" s="22" t="s">
        <v>451</v>
      </c>
      <c r="B5030" s="73">
        <v>133630</v>
      </c>
      <c r="C5030" s="134">
        <v>39</v>
      </c>
      <c r="D5030" s="36">
        <v>98</v>
      </c>
      <c r="E5030" s="88">
        <v>4</v>
      </c>
      <c r="F5030" s="91">
        <f>SUM(F5032:F5035)</f>
        <v>44</v>
      </c>
      <c r="G5030" s="24">
        <f>SUM(G5032:G5035)</f>
        <v>112</v>
      </c>
      <c r="H5030" s="84"/>
      <c r="I5030" s="99">
        <f>(C5030+F5030+1)*0.4</f>
        <v>33.6</v>
      </c>
      <c r="J5030" s="100">
        <f>(D5030+G5030+1)*0.4</f>
        <v>84.4</v>
      </c>
      <c r="K5030" s="115">
        <f>4*0.6</f>
        <v>2.4</v>
      </c>
    </row>
    <row r="5031" spans="1:11" x14ac:dyDescent="0.2">
      <c r="A5031" s="20" t="s">
        <v>6168</v>
      </c>
      <c r="B5031" s="73">
        <v>133630</v>
      </c>
      <c r="C5031" s="134">
        <v>39</v>
      </c>
      <c r="D5031" s="36"/>
      <c r="E5031" s="88"/>
      <c r="F5031" s="91"/>
      <c r="G5031" s="24"/>
      <c r="H5031" s="84"/>
      <c r="I5031" s="91"/>
      <c r="J5031" s="84"/>
      <c r="K5031" s="111"/>
    </row>
    <row r="5032" spans="1:11" ht="31.5" x14ac:dyDescent="0.2">
      <c r="A5032" s="13" t="s">
        <v>4659</v>
      </c>
      <c r="B5032" s="74">
        <v>40186</v>
      </c>
      <c r="C5032" s="86"/>
      <c r="D5032" s="36"/>
      <c r="E5032" s="88"/>
      <c r="F5032" s="93">
        <v>11</v>
      </c>
      <c r="G5032" s="8">
        <v>28</v>
      </c>
      <c r="H5032" s="94">
        <f>IF(F5032=1,1,2)</f>
        <v>2</v>
      </c>
      <c r="I5032" s="93"/>
      <c r="J5032" s="94"/>
      <c r="K5032" s="138"/>
    </row>
    <row r="5033" spans="1:11" ht="31.5" x14ac:dyDescent="0.2">
      <c r="A5033" s="13" t="s">
        <v>4660</v>
      </c>
      <c r="B5033" s="74">
        <v>43722</v>
      </c>
      <c r="C5033" s="86"/>
      <c r="D5033" s="36"/>
      <c r="E5033" s="88"/>
      <c r="F5033" s="93">
        <v>11</v>
      </c>
      <c r="G5033" s="8">
        <v>28</v>
      </c>
      <c r="H5033" s="94">
        <f t="shared" ref="H5033:H5035" si="64">IF(F5033=1,1,2)</f>
        <v>2</v>
      </c>
      <c r="I5033" s="93"/>
      <c r="J5033" s="94"/>
      <c r="K5033" s="138"/>
    </row>
    <row r="5034" spans="1:11" ht="31.5" x14ac:dyDescent="0.2">
      <c r="A5034" s="13" t="s">
        <v>4661</v>
      </c>
      <c r="B5034" s="74">
        <v>29584</v>
      </c>
      <c r="C5034" s="86"/>
      <c r="D5034" s="36"/>
      <c r="E5034" s="88"/>
      <c r="F5034" s="93">
        <v>11</v>
      </c>
      <c r="G5034" s="8">
        <v>28</v>
      </c>
      <c r="H5034" s="94">
        <f t="shared" si="64"/>
        <v>2</v>
      </c>
      <c r="I5034" s="93"/>
      <c r="J5034" s="94"/>
      <c r="K5034" s="138"/>
    </row>
    <row r="5035" spans="1:11" ht="31.5" x14ac:dyDescent="0.2">
      <c r="A5035" s="13" t="s">
        <v>4662</v>
      </c>
      <c r="B5035" s="74">
        <v>20138</v>
      </c>
      <c r="C5035" s="86"/>
      <c r="D5035" s="36"/>
      <c r="E5035" s="88"/>
      <c r="F5035" s="93">
        <v>11</v>
      </c>
      <c r="G5035" s="8">
        <v>28</v>
      </c>
      <c r="H5035" s="94">
        <f t="shared" si="64"/>
        <v>2</v>
      </c>
      <c r="I5035" s="93"/>
      <c r="J5035" s="94"/>
      <c r="K5035" s="138"/>
    </row>
    <row r="5036" spans="1:11" ht="31.5" x14ac:dyDescent="0.2">
      <c r="A5036" s="22" t="s">
        <v>1168</v>
      </c>
      <c r="B5036" s="73">
        <v>60146</v>
      </c>
      <c r="C5036" s="85">
        <v>35</v>
      </c>
      <c r="D5036" s="36">
        <v>88</v>
      </c>
      <c r="E5036" s="88">
        <v>4</v>
      </c>
      <c r="F5036" s="91"/>
      <c r="G5036" s="24"/>
      <c r="H5036" s="84"/>
      <c r="I5036" s="99">
        <f>(C5036+F5036+1)*0.4</f>
        <v>14.4</v>
      </c>
      <c r="J5036" s="100">
        <f>(D5036+G5036+1)*0.4</f>
        <v>35.6</v>
      </c>
      <c r="K5036" s="115"/>
    </row>
    <row r="5037" spans="1:11" x14ac:dyDescent="0.2">
      <c r="A5037" s="20" t="s">
        <v>6166</v>
      </c>
      <c r="B5037" s="73">
        <v>60146</v>
      </c>
      <c r="C5037" s="85">
        <v>35</v>
      </c>
      <c r="D5037" s="36"/>
      <c r="E5037" s="88"/>
      <c r="F5037" s="91"/>
      <c r="G5037" s="24"/>
      <c r="H5037" s="84"/>
      <c r="I5037" s="91"/>
      <c r="J5037" s="84"/>
      <c r="K5037" s="111"/>
    </row>
    <row r="5038" spans="1:11" x14ac:dyDescent="0.2">
      <c r="A5038" s="22" t="s">
        <v>1169</v>
      </c>
      <c r="B5038" s="73">
        <v>47051</v>
      </c>
      <c r="C5038" s="85">
        <v>29</v>
      </c>
      <c r="D5038" s="36">
        <v>73</v>
      </c>
      <c r="E5038" s="88">
        <v>4</v>
      </c>
      <c r="F5038" s="91"/>
      <c r="G5038" s="24"/>
      <c r="H5038" s="84"/>
      <c r="I5038" s="99">
        <f>(C5038+F5038+1)*0.4</f>
        <v>12</v>
      </c>
      <c r="J5038" s="100">
        <f>(D5038+G5038+1)*0.4</f>
        <v>29.6</v>
      </c>
      <c r="K5038" s="115"/>
    </row>
    <row r="5039" spans="1:11" x14ac:dyDescent="0.2">
      <c r="A5039" s="20" t="s">
        <v>6167</v>
      </c>
      <c r="B5039" s="73">
        <v>47051</v>
      </c>
      <c r="C5039" s="85">
        <v>29</v>
      </c>
      <c r="D5039" s="36"/>
      <c r="E5039" s="88"/>
      <c r="F5039" s="91"/>
      <c r="G5039" s="24"/>
      <c r="H5039" s="84"/>
      <c r="I5039" s="91"/>
      <c r="J5039" s="84"/>
      <c r="K5039" s="111"/>
    </row>
    <row r="5040" spans="1:11" ht="31.5" x14ac:dyDescent="0.2">
      <c r="A5040" s="11" t="s">
        <v>1170</v>
      </c>
      <c r="B5040" s="72">
        <v>1002212</v>
      </c>
      <c r="C5040" s="89"/>
      <c r="D5040" s="34"/>
      <c r="E5040" s="164"/>
      <c r="F5040" s="92"/>
      <c r="G5040" s="18"/>
      <c r="H5040" s="82"/>
      <c r="I5040" s="92"/>
      <c r="J5040" s="82"/>
      <c r="K5040" s="137"/>
    </row>
    <row r="5041" spans="1:11" x14ac:dyDescent="0.2">
      <c r="A5041" s="22" t="s">
        <v>1197</v>
      </c>
      <c r="B5041" s="73">
        <v>643452</v>
      </c>
      <c r="C5041" s="85">
        <v>43</v>
      </c>
      <c r="D5041" s="36">
        <v>108</v>
      </c>
      <c r="E5041" s="88">
        <v>4</v>
      </c>
      <c r="F5041" s="91">
        <f>SUM(F5043:F5049)</f>
        <v>101</v>
      </c>
      <c r="G5041" s="24">
        <f>SUM(G5043:G5049)</f>
        <v>256</v>
      </c>
      <c r="H5041" s="84"/>
      <c r="I5041" s="99">
        <f>(C5041+F5041+1)*0.4</f>
        <v>58</v>
      </c>
      <c r="J5041" s="100">
        <f>(D5041+G5041+1)*0.4</f>
        <v>146</v>
      </c>
      <c r="K5041" s="115">
        <f>7*0.6</f>
        <v>4.2</v>
      </c>
    </row>
    <row r="5042" spans="1:11" x14ac:dyDescent="0.2">
      <c r="A5042" s="20" t="s">
        <v>6169</v>
      </c>
      <c r="B5042" s="73">
        <v>643452</v>
      </c>
      <c r="C5042" s="85">
        <v>43</v>
      </c>
      <c r="D5042" s="36"/>
      <c r="E5042" s="88"/>
      <c r="F5042" s="91"/>
      <c r="G5042" s="24"/>
      <c r="H5042" s="84"/>
      <c r="I5042" s="91"/>
      <c r="J5042" s="84"/>
      <c r="K5042" s="111"/>
    </row>
    <row r="5043" spans="1:11" ht="31.5" x14ac:dyDescent="0.2">
      <c r="A5043" s="13" t="s">
        <v>4663</v>
      </c>
      <c r="B5043" s="74">
        <v>74556</v>
      </c>
      <c r="C5043" s="86"/>
      <c r="D5043" s="36"/>
      <c r="E5043" s="88"/>
      <c r="F5043" s="93">
        <v>15</v>
      </c>
      <c r="G5043" s="8">
        <v>38</v>
      </c>
      <c r="H5043" s="94">
        <f>IF(F5043=1,1,2)</f>
        <v>2</v>
      </c>
      <c r="I5043" s="93"/>
      <c r="J5043" s="94"/>
      <c r="K5043" s="138"/>
    </row>
    <row r="5044" spans="1:11" ht="31.5" x14ac:dyDescent="0.2">
      <c r="A5044" s="13" t="s">
        <v>4664</v>
      </c>
      <c r="B5044" s="74">
        <v>100745</v>
      </c>
      <c r="C5044" s="86"/>
      <c r="D5044" s="36"/>
      <c r="E5044" s="88"/>
      <c r="F5044" s="93">
        <v>15</v>
      </c>
      <c r="G5044" s="8">
        <v>38</v>
      </c>
      <c r="H5044" s="94">
        <f t="shared" ref="H5044:H5049" si="65">IF(F5044=1,1,2)</f>
        <v>2</v>
      </c>
      <c r="I5044" s="93"/>
      <c r="J5044" s="94"/>
      <c r="K5044" s="138"/>
    </row>
    <row r="5045" spans="1:11" ht="31.5" x14ac:dyDescent="0.2">
      <c r="A5045" s="13" t="s">
        <v>4665</v>
      </c>
      <c r="B5045" s="74">
        <v>46167</v>
      </c>
      <c r="C5045" s="86"/>
      <c r="D5045" s="36"/>
      <c r="E5045" s="88"/>
      <c r="F5045" s="93">
        <v>11</v>
      </c>
      <c r="G5045" s="8">
        <v>28</v>
      </c>
      <c r="H5045" s="94">
        <f t="shared" si="65"/>
        <v>2</v>
      </c>
      <c r="I5045" s="93"/>
      <c r="J5045" s="94"/>
      <c r="K5045" s="138"/>
    </row>
    <row r="5046" spans="1:11" ht="31.5" x14ac:dyDescent="0.2">
      <c r="A5046" s="13" t="s">
        <v>4666</v>
      </c>
      <c r="B5046" s="74">
        <v>87069</v>
      </c>
      <c r="C5046" s="86"/>
      <c r="D5046" s="36"/>
      <c r="E5046" s="88"/>
      <c r="F5046" s="93">
        <v>15</v>
      </c>
      <c r="G5046" s="8">
        <v>38</v>
      </c>
      <c r="H5046" s="94">
        <f t="shared" si="65"/>
        <v>2</v>
      </c>
      <c r="I5046" s="93"/>
      <c r="J5046" s="94"/>
      <c r="K5046" s="138"/>
    </row>
    <row r="5047" spans="1:11" ht="31.5" x14ac:dyDescent="0.2">
      <c r="A5047" s="13" t="s">
        <v>4667</v>
      </c>
      <c r="B5047" s="74">
        <v>91719</v>
      </c>
      <c r="C5047" s="86"/>
      <c r="D5047" s="36"/>
      <c r="E5047" s="88"/>
      <c r="F5047" s="93">
        <v>15</v>
      </c>
      <c r="G5047" s="8">
        <v>38</v>
      </c>
      <c r="H5047" s="94">
        <f t="shared" si="65"/>
        <v>2</v>
      </c>
      <c r="I5047" s="93"/>
      <c r="J5047" s="94"/>
      <c r="K5047" s="138"/>
    </row>
    <row r="5048" spans="1:11" ht="31.5" x14ac:dyDescent="0.2">
      <c r="A5048" s="13" t="s">
        <v>4668</v>
      </c>
      <c r="B5048" s="74">
        <v>126151</v>
      </c>
      <c r="C5048" s="86"/>
      <c r="D5048" s="36"/>
      <c r="E5048" s="88"/>
      <c r="F5048" s="93">
        <v>15</v>
      </c>
      <c r="G5048" s="8">
        <v>38</v>
      </c>
      <c r="H5048" s="94">
        <f t="shared" si="65"/>
        <v>2</v>
      </c>
      <c r="I5048" s="93"/>
      <c r="J5048" s="94"/>
      <c r="K5048" s="138"/>
    </row>
    <row r="5049" spans="1:11" ht="31.5" x14ac:dyDescent="0.2">
      <c r="A5049" s="13" t="s">
        <v>4669</v>
      </c>
      <c r="B5049" s="74">
        <v>117045</v>
      </c>
      <c r="C5049" s="86"/>
      <c r="D5049" s="36"/>
      <c r="E5049" s="88"/>
      <c r="F5049" s="93">
        <v>15</v>
      </c>
      <c r="G5049" s="8">
        <v>38</v>
      </c>
      <c r="H5049" s="94">
        <f t="shared" si="65"/>
        <v>2</v>
      </c>
      <c r="I5049" s="93"/>
      <c r="J5049" s="94"/>
      <c r="K5049" s="138"/>
    </row>
    <row r="5050" spans="1:11" x14ac:dyDescent="0.2">
      <c r="A5050" s="22" t="s">
        <v>673</v>
      </c>
      <c r="B5050" s="73">
        <v>59134</v>
      </c>
      <c r="C5050" s="85">
        <v>35</v>
      </c>
      <c r="D5050" s="36">
        <v>88</v>
      </c>
      <c r="E5050" s="88">
        <v>4</v>
      </c>
      <c r="F5050" s="91"/>
      <c r="G5050" s="24"/>
      <c r="H5050" s="84"/>
      <c r="I5050" s="99">
        <f>(C5050+F5050+1)*0.4</f>
        <v>14.4</v>
      </c>
      <c r="J5050" s="100">
        <f>(D5050+G5050+1)*0.4</f>
        <v>35.6</v>
      </c>
      <c r="K5050" s="115"/>
    </row>
    <row r="5051" spans="1:11" x14ac:dyDescent="0.2">
      <c r="A5051" s="20" t="s">
        <v>6170</v>
      </c>
      <c r="B5051" s="73">
        <v>59134</v>
      </c>
      <c r="C5051" s="85">
        <v>35</v>
      </c>
      <c r="D5051" s="36"/>
      <c r="E5051" s="88"/>
      <c r="F5051" s="91"/>
      <c r="G5051" s="24"/>
      <c r="H5051" s="84"/>
      <c r="I5051" s="91"/>
      <c r="J5051" s="84"/>
      <c r="K5051" s="111"/>
    </row>
    <row r="5052" spans="1:11" x14ac:dyDescent="0.2">
      <c r="A5052" s="22" t="s">
        <v>674</v>
      </c>
      <c r="B5052" s="73">
        <v>57909</v>
      </c>
      <c r="C5052" s="85">
        <v>35</v>
      </c>
      <c r="D5052" s="36">
        <v>88</v>
      </c>
      <c r="E5052" s="88">
        <v>4</v>
      </c>
      <c r="F5052" s="91"/>
      <c r="G5052" s="24"/>
      <c r="H5052" s="84"/>
      <c r="I5052" s="99">
        <f>(C5052+F5052+1)*0.4</f>
        <v>14.4</v>
      </c>
      <c r="J5052" s="100">
        <f>(D5052+G5052+1)*0.4</f>
        <v>35.6</v>
      </c>
      <c r="K5052" s="115"/>
    </row>
    <row r="5053" spans="1:11" x14ac:dyDescent="0.2">
      <c r="A5053" s="20" t="s">
        <v>6171</v>
      </c>
      <c r="B5053" s="73">
        <v>57909</v>
      </c>
      <c r="C5053" s="85">
        <v>35</v>
      </c>
      <c r="D5053" s="36"/>
      <c r="E5053" s="88"/>
      <c r="F5053" s="91"/>
      <c r="G5053" s="24"/>
      <c r="H5053" s="84"/>
      <c r="I5053" s="91"/>
      <c r="J5053" s="84"/>
      <c r="K5053" s="111"/>
    </row>
    <row r="5054" spans="1:11" x14ac:dyDescent="0.2">
      <c r="A5054" s="22" t="s">
        <v>675</v>
      </c>
      <c r="B5054" s="73">
        <v>33886</v>
      </c>
      <c r="C5054" s="134">
        <v>29</v>
      </c>
      <c r="D5054" s="36">
        <f>SUM(D5055:D5057)</f>
        <v>73</v>
      </c>
      <c r="E5054" s="88">
        <v>4</v>
      </c>
      <c r="F5054" s="91"/>
      <c r="G5054" s="24"/>
      <c r="H5054" s="84"/>
      <c r="I5054" s="99">
        <f>(C5054+F5054+1)*0.4</f>
        <v>12</v>
      </c>
      <c r="J5054" s="100">
        <f>(D5054+G5054+1)*0.4</f>
        <v>29.6</v>
      </c>
      <c r="K5054" s="115"/>
    </row>
    <row r="5055" spans="1:11" x14ac:dyDescent="0.2">
      <c r="A5055" s="20" t="s">
        <v>676</v>
      </c>
      <c r="B5055" s="73">
        <v>23431</v>
      </c>
      <c r="C5055" s="85">
        <v>20</v>
      </c>
      <c r="D5055" s="36">
        <v>50</v>
      </c>
      <c r="E5055" s="88"/>
      <c r="F5055" s="91"/>
      <c r="G5055" s="24"/>
      <c r="H5055" s="84"/>
      <c r="I5055" s="91"/>
      <c r="J5055" s="84"/>
      <c r="K5055" s="111"/>
    </row>
    <row r="5056" spans="1:11" x14ac:dyDescent="0.2">
      <c r="A5056" s="13" t="s">
        <v>1412</v>
      </c>
      <c r="B5056" s="74">
        <v>23431</v>
      </c>
      <c r="C5056" s="86"/>
      <c r="D5056" s="37"/>
      <c r="E5056" s="87"/>
      <c r="F5056" s="93"/>
      <c r="H5056" s="94"/>
      <c r="I5056" s="93"/>
      <c r="J5056" s="94"/>
      <c r="K5056" s="138"/>
    </row>
    <row r="5057" spans="1:11" x14ac:dyDescent="0.2">
      <c r="A5057" s="20" t="s">
        <v>677</v>
      </c>
      <c r="B5057" s="73">
        <v>10455</v>
      </c>
      <c r="C5057" s="85">
        <v>9</v>
      </c>
      <c r="D5057" s="36">
        <v>23</v>
      </c>
      <c r="E5057" s="88"/>
      <c r="F5057" s="91"/>
      <c r="G5057" s="24"/>
      <c r="H5057" s="84"/>
      <c r="I5057" s="91"/>
      <c r="J5057" s="84"/>
      <c r="K5057" s="111"/>
    </row>
    <row r="5058" spans="1:11" x14ac:dyDescent="0.2">
      <c r="A5058" s="13" t="s">
        <v>4670</v>
      </c>
      <c r="B5058" s="74">
        <v>10455</v>
      </c>
      <c r="C5058" s="86"/>
      <c r="D5058" s="37"/>
      <c r="E5058" s="87"/>
      <c r="F5058" s="93"/>
      <c r="H5058" s="94"/>
      <c r="I5058" s="93"/>
      <c r="J5058" s="94"/>
      <c r="K5058" s="138"/>
    </row>
    <row r="5059" spans="1:11" x14ac:dyDescent="0.2">
      <c r="A5059" s="22" t="s">
        <v>657</v>
      </c>
      <c r="B5059" s="73">
        <v>69874</v>
      </c>
      <c r="C5059" s="85">
        <v>35</v>
      </c>
      <c r="D5059" s="36">
        <v>88</v>
      </c>
      <c r="E5059" s="88">
        <v>4</v>
      </c>
      <c r="F5059" s="91"/>
      <c r="G5059" s="24"/>
      <c r="H5059" s="84"/>
      <c r="I5059" s="99">
        <f>(C5059+F5059+1)*0.4</f>
        <v>14.4</v>
      </c>
      <c r="J5059" s="100">
        <f>(D5059+G5059+1)*0.4</f>
        <v>35.6</v>
      </c>
      <c r="K5059" s="115"/>
    </row>
    <row r="5060" spans="1:11" x14ac:dyDescent="0.2">
      <c r="A5060" s="20" t="s">
        <v>6172</v>
      </c>
      <c r="B5060" s="73">
        <v>69874</v>
      </c>
      <c r="C5060" s="85">
        <v>35</v>
      </c>
      <c r="D5060" s="36"/>
      <c r="E5060" s="88"/>
      <c r="F5060" s="91"/>
      <c r="G5060" s="24"/>
      <c r="H5060" s="84"/>
      <c r="I5060" s="91"/>
      <c r="J5060" s="84"/>
      <c r="K5060" s="111"/>
    </row>
    <row r="5061" spans="1:11" x14ac:dyDescent="0.2">
      <c r="A5061" s="22" t="s">
        <v>670</v>
      </c>
      <c r="B5061" s="73">
        <v>76730</v>
      </c>
      <c r="C5061" s="85">
        <v>35</v>
      </c>
      <c r="D5061" s="36">
        <v>88</v>
      </c>
      <c r="E5061" s="88">
        <v>4</v>
      </c>
      <c r="F5061" s="91"/>
      <c r="G5061" s="24"/>
      <c r="H5061" s="84"/>
      <c r="I5061" s="99">
        <f>(C5061+F5061+1)*0.4</f>
        <v>14.4</v>
      </c>
      <c r="J5061" s="100">
        <f>(D5061+G5061+1)*0.4</f>
        <v>35.6</v>
      </c>
      <c r="K5061" s="115"/>
    </row>
    <row r="5062" spans="1:11" x14ac:dyDescent="0.2">
      <c r="A5062" s="20" t="s">
        <v>6173</v>
      </c>
      <c r="B5062" s="73">
        <v>76730</v>
      </c>
      <c r="C5062" s="85">
        <v>35</v>
      </c>
      <c r="D5062" s="36"/>
      <c r="E5062" s="88"/>
      <c r="F5062" s="91"/>
      <c r="G5062" s="24"/>
      <c r="H5062" s="84"/>
      <c r="I5062" s="91"/>
      <c r="J5062" s="84"/>
      <c r="K5062" s="111"/>
    </row>
    <row r="5063" spans="1:11" x14ac:dyDescent="0.2">
      <c r="A5063" s="22" t="s">
        <v>671</v>
      </c>
      <c r="B5063" s="73">
        <v>26269</v>
      </c>
      <c r="C5063" s="85">
        <v>25</v>
      </c>
      <c r="D5063" s="36">
        <v>63</v>
      </c>
      <c r="E5063" s="88">
        <v>4</v>
      </c>
      <c r="F5063" s="91"/>
      <c r="G5063" s="24"/>
      <c r="H5063" s="84"/>
      <c r="I5063" s="99">
        <f>(C5063+F5063+1)*0.4</f>
        <v>10.4</v>
      </c>
      <c r="J5063" s="100">
        <f>(D5063+G5063+1)*0.4</f>
        <v>25.6</v>
      </c>
      <c r="K5063" s="115"/>
    </row>
    <row r="5064" spans="1:11" x14ac:dyDescent="0.2">
      <c r="A5064" s="20" t="s">
        <v>6174</v>
      </c>
      <c r="B5064" s="73">
        <v>26269</v>
      </c>
      <c r="C5064" s="85">
        <v>25</v>
      </c>
      <c r="D5064" s="36"/>
      <c r="E5064" s="88"/>
      <c r="F5064" s="91"/>
      <c r="G5064" s="24"/>
      <c r="H5064" s="84"/>
      <c r="I5064" s="91"/>
      <c r="J5064" s="84"/>
      <c r="K5064" s="111"/>
    </row>
    <row r="5065" spans="1:11" ht="31.5" x14ac:dyDescent="0.2">
      <c r="A5065" s="22" t="s">
        <v>86</v>
      </c>
      <c r="B5065" s="73">
        <v>34958</v>
      </c>
      <c r="C5065" s="85">
        <v>29</v>
      </c>
      <c r="D5065" s="36">
        <f>SUM(D5066:D5068)</f>
        <v>73</v>
      </c>
      <c r="E5065" s="88">
        <v>4</v>
      </c>
      <c r="F5065" s="91"/>
      <c r="G5065" s="24"/>
      <c r="H5065" s="84"/>
      <c r="I5065" s="99">
        <f>(C5065+F5065+1)*0.4</f>
        <v>12</v>
      </c>
      <c r="J5065" s="100">
        <f>(D5065+G5065+1)*0.4</f>
        <v>29.6</v>
      </c>
      <c r="K5065" s="115"/>
    </row>
    <row r="5066" spans="1:11" ht="31.5" x14ac:dyDescent="0.2">
      <c r="A5066" s="20" t="s">
        <v>500</v>
      </c>
      <c r="B5066" s="73">
        <v>25198</v>
      </c>
      <c r="C5066" s="85">
        <v>21</v>
      </c>
      <c r="D5066" s="36">
        <v>53</v>
      </c>
      <c r="E5066" s="88"/>
      <c r="F5066" s="91"/>
      <c r="G5066" s="24"/>
      <c r="H5066" s="84"/>
      <c r="I5066" s="91"/>
      <c r="J5066" s="84"/>
      <c r="K5066" s="111"/>
    </row>
    <row r="5067" spans="1:11" x14ac:dyDescent="0.2">
      <c r="A5067" s="13" t="s">
        <v>2149</v>
      </c>
      <c r="B5067" s="74">
        <v>25198</v>
      </c>
      <c r="C5067" s="86"/>
      <c r="D5067" s="37"/>
      <c r="E5067" s="87"/>
      <c r="F5067" s="93"/>
      <c r="H5067" s="94"/>
      <c r="I5067" s="93"/>
      <c r="J5067" s="94"/>
      <c r="K5067" s="138"/>
    </row>
    <row r="5068" spans="1:11" x14ac:dyDescent="0.2">
      <c r="A5068" s="20" t="s">
        <v>1121</v>
      </c>
      <c r="B5068" s="73">
        <v>9760</v>
      </c>
      <c r="C5068" s="85">
        <v>8</v>
      </c>
      <c r="D5068" s="36">
        <v>20</v>
      </c>
      <c r="E5068" s="88"/>
      <c r="F5068" s="91"/>
      <c r="G5068" s="24"/>
      <c r="H5068" s="84"/>
      <c r="I5068" s="91"/>
      <c r="J5068" s="84"/>
      <c r="K5068" s="111"/>
    </row>
    <row r="5069" spans="1:11" x14ac:dyDescent="0.2">
      <c r="A5069" s="13" t="s">
        <v>4671</v>
      </c>
      <c r="B5069" s="74">
        <v>9760</v>
      </c>
      <c r="C5069" s="86"/>
      <c r="D5069" s="37"/>
      <c r="E5069" s="87"/>
      <c r="F5069" s="93"/>
      <c r="H5069" s="94"/>
      <c r="I5069" s="93"/>
      <c r="J5069" s="94"/>
      <c r="K5069" s="138"/>
    </row>
    <row r="5070" spans="1:11" ht="31.5" x14ac:dyDescent="0.2">
      <c r="A5070" s="11" t="s">
        <v>941</v>
      </c>
      <c r="B5070" s="72">
        <v>529455</v>
      </c>
      <c r="C5070" s="89"/>
      <c r="D5070" s="34"/>
      <c r="E5070" s="164"/>
      <c r="F5070" s="92"/>
      <c r="G5070" s="18"/>
      <c r="H5070" s="82"/>
      <c r="I5070" s="92"/>
      <c r="J5070" s="82"/>
      <c r="K5070" s="137"/>
    </row>
    <row r="5071" spans="1:11" ht="31.5" x14ac:dyDescent="0.2">
      <c r="A5071" s="22" t="s">
        <v>942</v>
      </c>
      <c r="B5071" s="73">
        <v>71664</v>
      </c>
      <c r="C5071" s="85">
        <v>35</v>
      </c>
      <c r="D5071" s="36">
        <v>88</v>
      </c>
      <c r="E5071" s="88">
        <v>4</v>
      </c>
      <c r="F5071" s="91"/>
      <c r="G5071" s="24"/>
      <c r="H5071" s="84"/>
      <c r="I5071" s="99">
        <f>(C5071+F5071+1)*0.4</f>
        <v>14.4</v>
      </c>
      <c r="J5071" s="100">
        <f>(D5071+G5071+1)*0.4</f>
        <v>35.6</v>
      </c>
      <c r="K5071" s="115"/>
    </row>
    <row r="5072" spans="1:11" x14ac:dyDescent="0.2">
      <c r="A5072" s="20" t="s">
        <v>6175</v>
      </c>
      <c r="B5072" s="73">
        <v>71664</v>
      </c>
      <c r="C5072" s="85">
        <v>35</v>
      </c>
      <c r="D5072" s="36"/>
      <c r="E5072" s="88"/>
      <c r="F5072" s="91"/>
      <c r="G5072" s="24"/>
      <c r="H5072" s="84"/>
      <c r="I5072" s="91"/>
      <c r="J5072" s="84"/>
      <c r="K5072" s="111"/>
    </row>
    <row r="5073" spans="1:11" x14ac:dyDescent="0.2">
      <c r="A5073" s="22" t="s">
        <v>943</v>
      </c>
      <c r="B5073" s="73">
        <v>43174</v>
      </c>
      <c r="C5073" s="85">
        <v>29</v>
      </c>
      <c r="D5073" s="36">
        <v>73</v>
      </c>
      <c r="E5073" s="88">
        <v>4</v>
      </c>
      <c r="F5073" s="91"/>
      <c r="G5073" s="24"/>
      <c r="H5073" s="84"/>
      <c r="I5073" s="99">
        <f>(C5073+F5073+1)*0.4</f>
        <v>12</v>
      </c>
      <c r="J5073" s="100">
        <f>(D5073+G5073+1)*0.4</f>
        <v>29.6</v>
      </c>
      <c r="K5073" s="115"/>
    </row>
    <row r="5074" spans="1:11" x14ac:dyDescent="0.2">
      <c r="A5074" s="20" t="s">
        <v>6176</v>
      </c>
      <c r="B5074" s="73">
        <v>43174</v>
      </c>
      <c r="C5074" s="85">
        <v>29</v>
      </c>
      <c r="D5074" s="36"/>
      <c r="E5074" s="88"/>
      <c r="F5074" s="91"/>
      <c r="G5074" s="24"/>
      <c r="H5074" s="84"/>
      <c r="I5074" s="91"/>
      <c r="J5074" s="84"/>
      <c r="K5074" s="111"/>
    </row>
    <row r="5075" spans="1:11" x14ac:dyDescent="0.2">
      <c r="A5075" s="22" t="s">
        <v>1033</v>
      </c>
      <c r="B5075" s="73">
        <v>89597</v>
      </c>
      <c r="C5075" s="85">
        <v>35</v>
      </c>
      <c r="D5075" s="36">
        <v>88</v>
      </c>
      <c r="E5075" s="88">
        <v>4</v>
      </c>
      <c r="F5075" s="91"/>
      <c r="G5075" s="24"/>
      <c r="H5075" s="84"/>
      <c r="I5075" s="99">
        <f>(C5075+F5075+1)*0.4</f>
        <v>14.4</v>
      </c>
      <c r="J5075" s="100">
        <f>(D5075+G5075+1)*0.4</f>
        <v>35.6</v>
      </c>
      <c r="K5075" s="115"/>
    </row>
    <row r="5076" spans="1:11" x14ac:dyDescent="0.2">
      <c r="A5076" s="20" t="s">
        <v>6177</v>
      </c>
      <c r="B5076" s="73">
        <v>89597</v>
      </c>
      <c r="C5076" s="85">
        <v>35</v>
      </c>
      <c r="D5076" s="36"/>
      <c r="E5076" s="88"/>
      <c r="F5076" s="91"/>
      <c r="G5076" s="24"/>
      <c r="H5076" s="84"/>
      <c r="I5076" s="91"/>
      <c r="J5076" s="84"/>
      <c r="K5076" s="111"/>
    </row>
    <row r="5077" spans="1:11" ht="31.5" x14ac:dyDescent="0.2">
      <c r="A5077" s="22" t="s">
        <v>628</v>
      </c>
      <c r="B5077" s="73">
        <v>50027</v>
      </c>
      <c r="C5077" s="85">
        <v>35</v>
      </c>
      <c r="D5077" s="36">
        <f>SUM(D5078:D5080)</f>
        <v>88</v>
      </c>
      <c r="E5077" s="88">
        <v>4</v>
      </c>
      <c r="F5077" s="91"/>
      <c r="G5077" s="24"/>
      <c r="H5077" s="84"/>
      <c r="I5077" s="99">
        <f>(C5077+F5077+1)*0.4</f>
        <v>14.4</v>
      </c>
      <c r="J5077" s="100">
        <f>(D5077+G5077+1)*0.4</f>
        <v>35.6</v>
      </c>
      <c r="K5077" s="115"/>
    </row>
    <row r="5078" spans="1:11" x14ac:dyDescent="0.2">
      <c r="A5078" s="20" t="s">
        <v>629</v>
      </c>
      <c r="B5078" s="73">
        <v>33312</v>
      </c>
      <c r="C5078" s="85">
        <v>23</v>
      </c>
      <c r="D5078" s="36">
        <v>58</v>
      </c>
      <c r="E5078" s="88"/>
      <c r="F5078" s="91"/>
      <c r="G5078" s="24"/>
      <c r="H5078" s="84"/>
      <c r="I5078" s="91"/>
      <c r="J5078" s="84"/>
      <c r="K5078" s="111"/>
    </row>
    <row r="5079" spans="1:11" x14ac:dyDescent="0.2">
      <c r="A5079" s="13" t="s">
        <v>4672</v>
      </c>
      <c r="B5079" s="74">
        <v>33312</v>
      </c>
      <c r="C5079" s="86"/>
      <c r="D5079" s="37"/>
      <c r="E5079" s="87"/>
      <c r="F5079" s="93"/>
      <c r="H5079" s="94"/>
      <c r="I5079" s="93"/>
      <c r="J5079" s="94"/>
      <c r="K5079" s="138"/>
    </row>
    <row r="5080" spans="1:11" x14ac:dyDescent="0.2">
      <c r="A5080" s="20" t="s">
        <v>813</v>
      </c>
      <c r="B5080" s="73">
        <v>16715</v>
      </c>
      <c r="C5080" s="85">
        <v>12</v>
      </c>
      <c r="D5080" s="36">
        <v>30</v>
      </c>
      <c r="E5080" s="88"/>
      <c r="F5080" s="91"/>
      <c r="G5080" s="24"/>
      <c r="H5080" s="84"/>
      <c r="I5080" s="91"/>
      <c r="J5080" s="84"/>
      <c r="K5080" s="111"/>
    </row>
    <row r="5081" spans="1:11" x14ac:dyDescent="0.2">
      <c r="A5081" s="13" t="s">
        <v>2174</v>
      </c>
      <c r="B5081" s="74">
        <v>16715</v>
      </c>
      <c r="C5081" s="86"/>
      <c r="D5081" s="37"/>
      <c r="E5081" s="87"/>
      <c r="F5081" s="93"/>
      <c r="H5081" s="94"/>
      <c r="I5081" s="93"/>
      <c r="J5081" s="94"/>
      <c r="K5081" s="138"/>
    </row>
    <row r="5082" spans="1:11" x14ac:dyDescent="0.2">
      <c r="A5082" s="22" t="s">
        <v>683</v>
      </c>
      <c r="B5082" s="73">
        <v>97616</v>
      </c>
      <c r="C5082" s="85">
        <v>35</v>
      </c>
      <c r="D5082" s="36">
        <v>88</v>
      </c>
      <c r="E5082" s="88">
        <v>4</v>
      </c>
      <c r="F5082" s="91">
        <f>SUM(F5084:F5086)</f>
        <v>33</v>
      </c>
      <c r="G5082" s="24">
        <f>SUM(G5084:G5086)</f>
        <v>84</v>
      </c>
      <c r="H5082" s="84"/>
      <c r="I5082" s="99">
        <f>(C5082+F5082+1)*0.4</f>
        <v>27.6</v>
      </c>
      <c r="J5082" s="100">
        <f>(D5082+G5082+1)*0.4</f>
        <v>69.2</v>
      </c>
      <c r="K5082" s="115">
        <f>3*0.6</f>
        <v>1.7999999999999998</v>
      </c>
    </row>
    <row r="5083" spans="1:11" x14ac:dyDescent="0.2">
      <c r="A5083" s="20" t="s">
        <v>6178</v>
      </c>
      <c r="B5083" s="73">
        <v>97616</v>
      </c>
      <c r="C5083" s="85">
        <v>35</v>
      </c>
      <c r="D5083" s="36"/>
      <c r="E5083" s="88"/>
      <c r="F5083" s="91"/>
      <c r="G5083" s="24"/>
      <c r="H5083" s="84"/>
      <c r="I5083" s="91"/>
      <c r="J5083" s="84"/>
      <c r="K5083" s="111"/>
    </row>
    <row r="5084" spans="1:11" ht="31.5" x14ac:dyDescent="0.2">
      <c r="A5084" s="13" t="s">
        <v>4673</v>
      </c>
      <c r="B5084" s="74">
        <v>33735</v>
      </c>
      <c r="C5084" s="86"/>
      <c r="D5084" s="36"/>
      <c r="E5084" s="88"/>
      <c r="F5084" s="93">
        <v>11</v>
      </c>
      <c r="G5084" s="8">
        <v>28</v>
      </c>
      <c r="H5084" s="94">
        <f t="shared" ref="H5084:H5086" si="66">IF(F5084=1,1,2)</f>
        <v>2</v>
      </c>
      <c r="I5084" s="93"/>
      <c r="J5084" s="94"/>
      <c r="K5084" s="138"/>
    </row>
    <row r="5085" spans="1:11" ht="31.5" x14ac:dyDescent="0.2">
      <c r="A5085" s="13" t="s">
        <v>4674</v>
      </c>
      <c r="B5085" s="74">
        <v>35118</v>
      </c>
      <c r="C5085" s="86"/>
      <c r="D5085" s="36"/>
      <c r="E5085" s="88"/>
      <c r="F5085" s="93">
        <v>11</v>
      </c>
      <c r="G5085" s="8">
        <v>28</v>
      </c>
      <c r="H5085" s="94">
        <f t="shared" si="66"/>
        <v>2</v>
      </c>
      <c r="I5085" s="93"/>
      <c r="J5085" s="94"/>
      <c r="K5085" s="138"/>
    </row>
    <row r="5086" spans="1:11" ht="31.5" x14ac:dyDescent="0.2">
      <c r="A5086" s="13" t="s">
        <v>4675</v>
      </c>
      <c r="B5086" s="74">
        <v>28763</v>
      </c>
      <c r="C5086" s="86"/>
      <c r="D5086" s="36"/>
      <c r="E5086" s="88"/>
      <c r="F5086" s="93">
        <v>11</v>
      </c>
      <c r="G5086" s="8">
        <v>28</v>
      </c>
      <c r="H5086" s="94">
        <f t="shared" si="66"/>
        <v>2</v>
      </c>
      <c r="I5086" s="93"/>
      <c r="J5086" s="94"/>
      <c r="K5086" s="138"/>
    </row>
    <row r="5087" spans="1:11" ht="31.5" x14ac:dyDescent="0.2">
      <c r="A5087" s="22" t="s">
        <v>684</v>
      </c>
      <c r="B5087" s="73">
        <v>39661</v>
      </c>
      <c r="C5087" s="85">
        <v>29</v>
      </c>
      <c r="D5087" s="36">
        <f>SUM(D5088:D5090)</f>
        <v>73</v>
      </c>
      <c r="E5087" s="88">
        <v>4</v>
      </c>
      <c r="F5087" s="91"/>
      <c r="G5087" s="24"/>
      <c r="H5087" s="84"/>
      <c r="I5087" s="99">
        <f>(C5087+F5087+1)*0.4</f>
        <v>12</v>
      </c>
      <c r="J5087" s="100">
        <f>(D5087+G5087+1)*0.4</f>
        <v>29.6</v>
      </c>
      <c r="K5087" s="115"/>
    </row>
    <row r="5088" spans="1:11" x14ac:dyDescent="0.2">
      <c r="A5088" s="20" t="s">
        <v>630</v>
      </c>
      <c r="B5088" s="73">
        <v>25322</v>
      </c>
      <c r="C5088" s="85">
        <v>19</v>
      </c>
      <c r="D5088" s="36">
        <v>48</v>
      </c>
      <c r="E5088" s="88"/>
      <c r="F5088" s="91"/>
      <c r="G5088" s="24"/>
      <c r="H5088" s="84"/>
      <c r="I5088" s="91"/>
      <c r="J5088" s="84"/>
      <c r="K5088" s="111"/>
    </row>
    <row r="5089" spans="1:11" x14ac:dyDescent="0.2">
      <c r="A5089" s="13" t="s">
        <v>3371</v>
      </c>
      <c r="B5089" s="74">
        <v>25322</v>
      </c>
      <c r="C5089" s="86"/>
      <c r="D5089" s="37"/>
      <c r="E5089" s="87"/>
      <c r="F5089" s="93"/>
      <c r="H5089" s="94"/>
      <c r="I5089" s="93"/>
      <c r="J5089" s="94"/>
      <c r="K5089" s="138"/>
    </row>
    <row r="5090" spans="1:11" x14ac:dyDescent="0.2">
      <c r="A5090" s="20" t="s">
        <v>1045</v>
      </c>
      <c r="B5090" s="73">
        <v>14339</v>
      </c>
      <c r="C5090" s="85">
        <v>10</v>
      </c>
      <c r="D5090" s="36">
        <v>25</v>
      </c>
      <c r="E5090" s="88"/>
      <c r="F5090" s="91"/>
      <c r="G5090" s="24"/>
      <c r="H5090" s="84"/>
      <c r="I5090" s="91"/>
      <c r="J5090" s="84"/>
      <c r="K5090" s="111"/>
    </row>
    <row r="5091" spans="1:11" x14ac:dyDescent="0.2">
      <c r="A5091" s="13" t="s">
        <v>4676</v>
      </c>
      <c r="B5091" s="74">
        <v>14339</v>
      </c>
      <c r="C5091" s="86"/>
      <c r="D5091" s="37"/>
      <c r="E5091" s="87"/>
      <c r="F5091" s="93"/>
      <c r="H5091" s="94"/>
      <c r="I5091" s="93"/>
      <c r="J5091" s="94"/>
      <c r="K5091" s="138"/>
    </row>
    <row r="5092" spans="1:11" x14ac:dyDescent="0.2">
      <c r="A5092" s="22" t="s">
        <v>635</v>
      </c>
      <c r="B5092" s="73">
        <v>72853</v>
      </c>
      <c r="C5092" s="85">
        <v>35</v>
      </c>
      <c r="D5092" s="36">
        <v>88</v>
      </c>
      <c r="E5092" s="88">
        <v>4</v>
      </c>
      <c r="F5092" s="91"/>
      <c r="G5092" s="24"/>
      <c r="H5092" s="84"/>
      <c r="I5092" s="99">
        <f>(C5092+F5092+1)*0.4</f>
        <v>14.4</v>
      </c>
      <c r="J5092" s="100">
        <f>(D5092+G5092+1)*0.4</f>
        <v>35.6</v>
      </c>
      <c r="K5092" s="115"/>
    </row>
    <row r="5093" spans="1:11" x14ac:dyDescent="0.2">
      <c r="A5093" s="20" t="s">
        <v>6179</v>
      </c>
      <c r="B5093" s="73">
        <v>72853</v>
      </c>
      <c r="C5093" s="85">
        <v>35</v>
      </c>
      <c r="D5093" s="36"/>
      <c r="E5093" s="88"/>
      <c r="F5093" s="91"/>
      <c r="G5093" s="24"/>
      <c r="H5093" s="84"/>
      <c r="I5093" s="91"/>
      <c r="J5093" s="84"/>
      <c r="K5093" s="111"/>
    </row>
    <row r="5094" spans="1:11" ht="31.5" x14ac:dyDescent="0.2">
      <c r="A5094" s="22" t="s">
        <v>1047</v>
      </c>
      <c r="B5094" s="73">
        <v>64863</v>
      </c>
      <c r="C5094" s="85">
        <v>35</v>
      </c>
      <c r="D5094" s="36">
        <v>88</v>
      </c>
      <c r="E5094" s="88">
        <v>4</v>
      </c>
      <c r="F5094" s="91"/>
      <c r="G5094" s="24"/>
      <c r="H5094" s="84"/>
      <c r="I5094" s="99">
        <f>(C5094+F5094+1)*0.4</f>
        <v>14.4</v>
      </c>
      <c r="J5094" s="100">
        <f>(D5094+G5094+1)*0.4</f>
        <v>35.6</v>
      </c>
      <c r="K5094" s="115"/>
    </row>
    <row r="5095" spans="1:11" x14ac:dyDescent="0.2">
      <c r="A5095" s="20" t="s">
        <v>6180</v>
      </c>
      <c r="B5095" s="73">
        <v>64863</v>
      </c>
      <c r="C5095" s="85">
        <v>35</v>
      </c>
      <c r="D5095" s="36"/>
      <c r="E5095" s="88"/>
      <c r="F5095" s="91"/>
      <c r="G5095" s="24"/>
      <c r="H5095" s="84"/>
      <c r="I5095" s="91"/>
      <c r="J5095" s="84"/>
      <c r="K5095" s="111"/>
    </row>
    <row r="5096" spans="1:11" x14ac:dyDescent="0.2">
      <c r="A5096" s="11" t="s">
        <v>1048</v>
      </c>
      <c r="B5096" s="72">
        <v>448051</v>
      </c>
      <c r="C5096" s="89"/>
      <c r="D5096" s="34"/>
      <c r="E5096" s="164"/>
      <c r="F5096" s="92"/>
      <c r="G5096" s="18"/>
      <c r="H5096" s="82"/>
      <c r="I5096" s="92"/>
      <c r="J5096" s="82"/>
      <c r="K5096" s="137"/>
    </row>
    <row r="5097" spans="1:11" ht="31.5" x14ac:dyDescent="0.2">
      <c r="A5097" s="22" t="s">
        <v>1049</v>
      </c>
      <c r="B5097" s="73">
        <v>89536</v>
      </c>
      <c r="C5097" s="85">
        <v>35</v>
      </c>
      <c r="D5097" s="36">
        <f>SUM(D5098:D5100)</f>
        <v>88</v>
      </c>
      <c r="E5097" s="88">
        <v>4</v>
      </c>
      <c r="F5097" s="91"/>
      <c r="G5097" s="24"/>
      <c r="H5097" s="84"/>
      <c r="I5097" s="99">
        <f>(C5097+F5097+1)*0.4</f>
        <v>14.4</v>
      </c>
      <c r="J5097" s="100">
        <f>(D5097+G5097+1)*0.4</f>
        <v>35.6</v>
      </c>
      <c r="K5097" s="115"/>
    </row>
    <row r="5098" spans="1:11" x14ac:dyDescent="0.2">
      <c r="A5098" s="20" t="s">
        <v>1050</v>
      </c>
      <c r="B5098" s="73">
        <v>13815</v>
      </c>
      <c r="C5098" s="85">
        <v>5</v>
      </c>
      <c r="D5098" s="36">
        <v>13</v>
      </c>
      <c r="E5098" s="88"/>
      <c r="F5098" s="91"/>
      <c r="G5098" s="24"/>
      <c r="H5098" s="84"/>
      <c r="I5098" s="91"/>
      <c r="J5098" s="84"/>
      <c r="K5098" s="111"/>
    </row>
    <row r="5099" spans="1:11" x14ac:dyDescent="0.2">
      <c r="A5099" s="13" t="s">
        <v>4677</v>
      </c>
      <c r="B5099" s="74">
        <v>13815</v>
      </c>
      <c r="C5099" s="86"/>
      <c r="D5099" s="37"/>
      <c r="E5099" s="87"/>
      <c r="F5099" s="93"/>
      <c r="H5099" s="94"/>
      <c r="I5099" s="93"/>
      <c r="J5099" s="94"/>
      <c r="K5099" s="138"/>
    </row>
    <row r="5100" spans="1:11" x14ac:dyDescent="0.2">
      <c r="A5100" s="20" t="s">
        <v>685</v>
      </c>
      <c r="B5100" s="73">
        <v>75721</v>
      </c>
      <c r="C5100" s="85">
        <v>30</v>
      </c>
      <c r="D5100" s="36">
        <v>75</v>
      </c>
      <c r="E5100" s="88"/>
      <c r="F5100" s="91"/>
      <c r="G5100" s="24"/>
      <c r="H5100" s="84"/>
      <c r="I5100" s="91"/>
      <c r="J5100" s="84"/>
      <c r="K5100" s="111"/>
    </row>
    <row r="5101" spans="1:11" x14ac:dyDescent="0.2">
      <c r="A5101" s="13" t="s">
        <v>4678</v>
      </c>
      <c r="B5101" s="74">
        <v>75721</v>
      </c>
      <c r="C5101" s="86"/>
      <c r="D5101" s="37"/>
      <c r="E5101" s="87"/>
      <c r="F5101" s="93"/>
      <c r="H5101" s="94"/>
      <c r="I5101" s="93"/>
      <c r="J5101" s="94"/>
      <c r="K5101" s="138"/>
    </row>
    <row r="5102" spans="1:11" x14ac:dyDescent="0.2">
      <c r="A5102" s="22" t="s">
        <v>120</v>
      </c>
      <c r="B5102" s="73">
        <v>61248</v>
      </c>
      <c r="C5102" s="134">
        <v>35</v>
      </c>
      <c r="D5102" s="36">
        <v>88</v>
      </c>
      <c r="E5102" s="88">
        <v>4</v>
      </c>
      <c r="F5102" s="91"/>
      <c r="G5102" s="24"/>
      <c r="H5102" s="84"/>
      <c r="I5102" s="99">
        <f>(C5102+F5102+1)*0.4</f>
        <v>14.4</v>
      </c>
      <c r="J5102" s="100">
        <f>(D5102+G5102+1)*0.4</f>
        <v>35.6</v>
      </c>
      <c r="K5102" s="115"/>
    </row>
    <row r="5103" spans="1:11" x14ac:dyDescent="0.2">
      <c r="A5103" s="20" t="s">
        <v>6181</v>
      </c>
      <c r="B5103" s="73">
        <v>61248</v>
      </c>
      <c r="C5103" s="134">
        <v>35</v>
      </c>
      <c r="D5103" s="36"/>
      <c r="E5103" s="88"/>
      <c r="F5103" s="91"/>
      <c r="G5103" s="24"/>
      <c r="H5103" s="84"/>
      <c r="I5103" s="91"/>
      <c r="J5103" s="84"/>
      <c r="K5103" s="111"/>
    </row>
    <row r="5104" spans="1:11" ht="31.5" x14ac:dyDescent="0.2">
      <c r="A5104" s="22" t="s">
        <v>1325</v>
      </c>
      <c r="B5104" s="73">
        <v>103488</v>
      </c>
      <c r="C5104" s="85">
        <v>39</v>
      </c>
      <c r="D5104" s="36">
        <f>SUM(D5105:D5107)</f>
        <v>98</v>
      </c>
      <c r="E5104" s="88">
        <v>4</v>
      </c>
      <c r="F5104" s="91"/>
      <c r="G5104" s="24"/>
      <c r="H5104" s="84"/>
      <c r="I5104" s="99">
        <f>(C5104+F5104+1)*0.4</f>
        <v>16</v>
      </c>
      <c r="J5104" s="100">
        <f>(D5104+G5104+1)*0.4</f>
        <v>39.6</v>
      </c>
      <c r="K5104" s="115"/>
    </row>
    <row r="5105" spans="1:11" ht="31.5" x14ac:dyDescent="0.2">
      <c r="A5105" s="20" t="s">
        <v>441</v>
      </c>
      <c r="B5105" s="73">
        <v>15411</v>
      </c>
      <c r="C5105" s="85">
        <v>6</v>
      </c>
      <c r="D5105" s="36">
        <v>15</v>
      </c>
      <c r="E5105" s="88"/>
      <c r="F5105" s="91"/>
      <c r="G5105" s="24"/>
      <c r="H5105" s="84"/>
      <c r="I5105" s="91"/>
      <c r="J5105" s="84"/>
      <c r="K5105" s="111"/>
    </row>
    <row r="5106" spans="1:11" x14ac:dyDescent="0.2">
      <c r="A5106" s="13" t="s">
        <v>4679</v>
      </c>
      <c r="B5106" s="74">
        <v>15411</v>
      </c>
      <c r="C5106" s="86"/>
      <c r="D5106" s="37"/>
      <c r="E5106" s="87"/>
      <c r="F5106" s="93"/>
      <c r="H5106" s="94"/>
      <c r="I5106" s="93"/>
      <c r="J5106" s="94"/>
      <c r="K5106" s="138"/>
    </row>
    <row r="5107" spans="1:11" x14ac:dyDescent="0.2">
      <c r="A5107" s="20" t="s">
        <v>1167</v>
      </c>
      <c r="B5107" s="73">
        <v>88077</v>
      </c>
      <c r="C5107" s="85">
        <v>33</v>
      </c>
      <c r="D5107" s="36">
        <v>83</v>
      </c>
      <c r="E5107" s="88"/>
      <c r="F5107" s="91"/>
      <c r="G5107" s="24"/>
      <c r="H5107" s="84"/>
      <c r="I5107" s="91"/>
      <c r="J5107" s="84"/>
      <c r="K5107" s="111"/>
    </row>
    <row r="5108" spans="1:11" x14ac:dyDescent="0.2">
      <c r="A5108" s="13" t="s">
        <v>3467</v>
      </c>
      <c r="B5108" s="74">
        <v>88077</v>
      </c>
      <c r="C5108" s="86"/>
      <c r="D5108" s="37"/>
      <c r="E5108" s="87"/>
      <c r="F5108" s="93"/>
      <c r="H5108" s="94"/>
      <c r="I5108" s="93"/>
      <c r="J5108" s="94"/>
      <c r="K5108" s="138"/>
    </row>
    <row r="5109" spans="1:11" x14ac:dyDescent="0.2">
      <c r="A5109" s="22" t="s">
        <v>975</v>
      </c>
      <c r="B5109" s="73">
        <v>168151</v>
      </c>
      <c r="C5109" s="85">
        <v>43</v>
      </c>
      <c r="D5109" s="36">
        <v>108</v>
      </c>
      <c r="E5109" s="88">
        <v>4</v>
      </c>
      <c r="F5109" s="91">
        <f>SUM(F5111:F5115)</f>
        <v>59</v>
      </c>
      <c r="G5109" s="24">
        <f>SUM(G5111:G5115)</f>
        <v>150</v>
      </c>
      <c r="H5109" s="84"/>
      <c r="I5109" s="99">
        <f>(C5109+F5109+1)*0.4</f>
        <v>41.2</v>
      </c>
      <c r="J5109" s="100">
        <f>(D5109+G5109+1)*0.4</f>
        <v>103.60000000000001</v>
      </c>
      <c r="K5109" s="115">
        <f>5*0.6</f>
        <v>3</v>
      </c>
    </row>
    <row r="5110" spans="1:11" x14ac:dyDescent="0.2">
      <c r="A5110" s="20" t="s">
        <v>6182</v>
      </c>
      <c r="B5110" s="73">
        <v>168151</v>
      </c>
      <c r="C5110" s="85">
        <v>43</v>
      </c>
      <c r="D5110" s="36"/>
      <c r="E5110" s="88"/>
      <c r="F5110" s="91"/>
      <c r="G5110" s="24"/>
      <c r="H5110" s="84"/>
      <c r="I5110" s="91"/>
      <c r="J5110" s="84"/>
      <c r="K5110" s="111"/>
    </row>
    <row r="5111" spans="1:11" ht="31.5" x14ac:dyDescent="0.2">
      <c r="A5111" s="13" t="s">
        <v>4680</v>
      </c>
      <c r="B5111" s="74">
        <v>51634</v>
      </c>
      <c r="C5111" s="86"/>
      <c r="D5111" s="36"/>
      <c r="E5111" s="88"/>
      <c r="F5111" s="93">
        <v>15</v>
      </c>
      <c r="G5111" s="8">
        <v>38</v>
      </c>
      <c r="H5111" s="94">
        <f t="shared" ref="H5111:H5115" si="67">IF(F5111=1,1,2)</f>
        <v>2</v>
      </c>
      <c r="I5111" s="93"/>
      <c r="J5111" s="94"/>
      <c r="K5111" s="138"/>
    </row>
    <row r="5112" spans="1:11" ht="31.5" x14ac:dyDescent="0.2">
      <c r="A5112" s="13" t="s">
        <v>4681</v>
      </c>
      <c r="B5112" s="74">
        <v>29409</v>
      </c>
      <c r="C5112" s="86"/>
      <c r="D5112" s="36"/>
      <c r="E5112" s="88"/>
      <c r="F5112" s="93">
        <v>11</v>
      </c>
      <c r="G5112" s="8">
        <v>28</v>
      </c>
      <c r="H5112" s="94">
        <f t="shared" si="67"/>
        <v>2</v>
      </c>
      <c r="I5112" s="93"/>
      <c r="J5112" s="94"/>
      <c r="K5112" s="138"/>
    </row>
    <row r="5113" spans="1:11" ht="31.5" x14ac:dyDescent="0.2">
      <c r="A5113" s="13" t="s">
        <v>4682</v>
      </c>
      <c r="B5113" s="74">
        <v>15550</v>
      </c>
      <c r="C5113" s="86"/>
      <c r="D5113" s="36"/>
      <c r="E5113" s="88"/>
      <c r="F5113" s="93">
        <v>11</v>
      </c>
      <c r="G5113" s="8">
        <v>28</v>
      </c>
      <c r="H5113" s="94">
        <f t="shared" si="67"/>
        <v>2</v>
      </c>
      <c r="I5113" s="93"/>
      <c r="J5113" s="94"/>
      <c r="K5113" s="138"/>
    </row>
    <row r="5114" spans="1:11" ht="31.5" x14ac:dyDescent="0.2">
      <c r="A5114" s="13" t="s">
        <v>4683</v>
      </c>
      <c r="B5114" s="74">
        <v>30791</v>
      </c>
      <c r="C5114" s="86"/>
      <c r="D5114" s="36"/>
      <c r="E5114" s="88"/>
      <c r="F5114" s="93">
        <v>11</v>
      </c>
      <c r="G5114" s="8">
        <v>28</v>
      </c>
      <c r="H5114" s="94">
        <f t="shared" si="67"/>
        <v>2</v>
      </c>
      <c r="I5114" s="93"/>
      <c r="J5114" s="94"/>
      <c r="K5114" s="138"/>
    </row>
    <row r="5115" spans="1:11" ht="31.5" x14ac:dyDescent="0.2">
      <c r="A5115" s="13" t="s">
        <v>4684</v>
      </c>
      <c r="B5115" s="74">
        <v>40767</v>
      </c>
      <c r="C5115" s="86"/>
      <c r="D5115" s="36"/>
      <c r="E5115" s="88"/>
      <c r="F5115" s="93">
        <v>11</v>
      </c>
      <c r="G5115" s="8">
        <v>28</v>
      </c>
      <c r="H5115" s="94">
        <f t="shared" si="67"/>
        <v>2</v>
      </c>
      <c r="I5115" s="93"/>
      <c r="J5115" s="94"/>
      <c r="K5115" s="138"/>
    </row>
    <row r="5116" spans="1:11" x14ac:dyDescent="0.2">
      <c r="A5116" s="22" t="s">
        <v>687</v>
      </c>
      <c r="B5116" s="73">
        <v>25628</v>
      </c>
      <c r="C5116" s="85">
        <v>25</v>
      </c>
      <c r="D5116" s="36">
        <v>63</v>
      </c>
      <c r="E5116" s="88">
        <v>4</v>
      </c>
      <c r="F5116" s="91"/>
      <c r="G5116" s="24"/>
      <c r="H5116" s="84"/>
      <c r="I5116" s="99">
        <f>(C5116+F5116+1)*0.4</f>
        <v>10.4</v>
      </c>
      <c r="J5116" s="100">
        <f>(D5116+G5116+1)*0.4</f>
        <v>25.6</v>
      </c>
      <c r="K5116" s="115"/>
    </row>
    <row r="5117" spans="1:11" x14ac:dyDescent="0.2">
      <c r="A5117" s="20" t="s">
        <v>6183</v>
      </c>
      <c r="B5117" s="73">
        <v>25628</v>
      </c>
      <c r="C5117" s="85">
        <v>25</v>
      </c>
      <c r="D5117" s="36"/>
      <c r="E5117" s="88"/>
      <c r="F5117" s="91"/>
      <c r="G5117" s="24"/>
      <c r="H5117" s="84"/>
      <c r="I5117" s="91"/>
      <c r="J5117" s="84"/>
      <c r="K5117" s="111"/>
    </row>
    <row r="5118" spans="1:11" x14ac:dyDescent="0.2">
      <c r="A5118" s="11" t="s">
        <v>688</v>
      </c>
      <c r="B5118" s="72">
        <v>70005</v>
      </c>
      <c r="C5118" s="89"/>
      <c r="D5118" s="34"/>
      <c r="E5118" s="164"/>
      <c r="F5118" s="92"/>
      <c r="G5118" s="18"/>
      <c r="H5118" s="82"/>
      <c r="I5118" s="92"/>
      <c r="J5118" s="82"/>
      <c r="K5118" s="137"/>
    </row>
    <row r="5119" spans="1:11" x14ac:dyDescent="0.2">
      <c r="A5119" s="22" t="s">
        <v>689</v>
      </c>
      <c r="B5119" s="73">
        <v>1131</v>
      </c>
      <c r="C5119" s="85">
        <v>13</v>
      </c>
      <c r="D5119" s="36">
        <v>33</v>
      </c>
      <c r="E5119" s="88">
        <v>3</v>
      </c>
      <c r="F5119" s="91"/>
      <c r="G5119" s="24"/>
      <c r="H5119" s="84"/>
      <c r="I5119" s="99">
        <f>(C5119+F5119+1)*0.4</f>
        <v>5.6000000000000005</v>
      </c>
      <c r="J5119" s="100">
        <f>(D5119+G5119+1)*0.4</f>
        <v>13.600000000000001</v>
      </c>
      <c r="K5119" s="115"/>
    </row>
    <row r="5120" spans="1:11" x14ac:dyDescent="0.2">
      <c r="A5120" s="20" t="s">
        <v>6184</v>
      </c>
      <c r="B5120" s="73">
        <v>1131</v>
      </c>
      <c r="C5120" s="85">
        <v>13</v>
      </c>
      <c r="D5120" s="36"/>
      <c r="E5120" s="88"/>
      <c r="F5120" s="91"/>
      <c r="G5120" s="24"/>
      <c r="H5120" s="84"/>
      <c r="I5120" s="91"/>
      <c r="J5120" s="84"/>
      <c r="K5120" s="111"/>
    </row>
    <row r="5121" spans="1:11" x14ac:dyDescent="0.2">
      <c r="A5121" s="22" t="s">
        <v>875</v>
      </c>
      <c r="B5121" s="73">
        <v>12911</v>
      </c>
      <c r="C5121" s="85">
        <v>25</v>
      </c>
      <c r="D5121" s="36">
        <v>63</v>
      </c>
      <c r="E5121" s="88">
        <v>4</v>
      </c>
      <c r="F5121" s="91">
        <f>SUM(F5123:F5127)</f>
        <v>19</v>
      </c>
      <c r="G5121" s="24">
        <f>SUM(G5123:G5127)</f>
        <v>50</v>
      </c>
      <c r="H5121" s="84"/>
      <c r="I5121" s="99">
        <f>(C5121+F5121+1)*0.4</f>
        <v>18</v>
      </c>
      <c r="J5121" s="100">
        <f>(D5121+G5121+1)*0.4</f>
        <v>45.6</v>
      </c>
      <c r="K5121" s="115">
        <f>5*0.6</f>
        <v>3</v>
      </c>
    </row>
    <row r="5122" spans="1:11" x14ac:dyDescent="0.2">
      <c r="A5122" s="20" t="s">
        <v>6185</v>
      </c>
      <c r="B5122" s="73">
        <v>12911</v>
      </c>
      <c r="C5122" s="85">
        <v>25</v>
      </c>
      <c r="D5122" s="36"/>
      <c r="E5122" s="88"/>
      <c r="F5122" s="91"/>
      <c r="G5122" s="24"/>
      <c r="H5122" s="84"/>
      <c r="I5122" s="91"/>
      <c r="J5122" s="84"/>
      <c r="K5122" s="111"/>
    </row>
    <row r="5123" spans="1:11" x14ac:dyDescent="0.2">
      <c r="A5123" s="13" t="s">
        <v>4685</v>
      </c>
      <c r="B5123" s="74">
        <v>6976</v>
      </c>
      <c r="C5123" s="86"/>
      <c r="D5123" s="37"/>
      <c r="E5123" s="87"/>
      <c r="F5123" s="93">
        <v>5</v>
      </c>
      <c r="G5123" s="8">
        <v>13</v>
      </c>
      <c r="H5123" s="94">
        <f t="shared" ref="H5123:H5127" si="68">IF(F5123=1,1,2)</f>
        <v>2</v>
      </c>
      <c r="I5123" s="93"/>
      <c r="J5123" s="94"/>
      <c r="K5123" s="138"/>
    </row>
    <row r="5124" spans="1:11" x14ac:dyDescent="0.2">
      <c r="A5124" s="13" t="s">
        <v>4390</v>
      </c>
      <c r="B5124" s="74">
        <v>1449</v>
      </c>
      <c r="C5124" s="86"/>
      <c r="D5124" s="37"/>
      <c r="E5124" s="87"/>
      <c r="F5124" s="93">
        <v>3</v>
      </c>
      <c r="G5124" s="8">
        <v>8</v>
      </c>
      <c r="H5124" s="94">
        <f t="shared" si="68"/>
        <v>2</v>
      </c>
      <c r="I5124" s="93"/>
      <c r="J5124" s="94"/>
      <c r="K5124" s="138"/>
    </row>
    <row r="5125" spans="1:11" x14ac:dyDescent="0.2">
      <c r="A5125" s="13" t="s">
        <v>1364</v>
      </c>
      <c r="B5125" s="74">
        <v>2166</v>
      </c>
      <c r="C5125" s="86"/>
      <c r="D5125" s="37"/>
      <c r="E5125" s="87"/>
      <c r="F5125" s="93">
        <v>5</v>
      </c>
      <c r="G5125" s="8">
        <v>13</v>
      </c>
      <c r="H5125" s="94">
        <f t="shared" si="68"/>
        <v>2</v>
      </c>
      <c r="I5125" s="93"/>
      <c r="J5125" s="94"/>
      <c r="K5125" s="138"/>
    </row>
    <row r="5126" spans="1:11" x14ac:dyDescent="0.2">
      <c r="A5126" s="13" t="s">
        <v>4686</v>
      </c>
      <c r="B5126" s="74">
        <v>1473</v>
      </c>
      <c r="C5126" s="86"/>
      <c r="D5126" s="37"/>
      <c r="E5126" s="87"/>
      <c r="F5126" s="93">
        <v>3</v>
      </c>
      <c r="G5126" s="8">
        <v>8</v>
      </c>
      <c r="H5126" s="94">
        <f t="shared" si="68"/>
        <v>2</v>
      </c>
      <c r="I5126" s="93"/>
      <c r="J5126" s="94"/>
      <c r="K5126" s="138"/>
    </row>
    <row r="5127" spans="1:11" x14ac:dyDescent="0.2">
      <c r="A5127" s="13" t="s">
        <v>2952</v>
      </c>
      <c r="B5127" s="74">
        <v>847</v>
      </c>
      <c r="C5127" s="86"/>
      <c r="D5127" s="37"/>
      <c r="E5127" s="87"/>
      <c r="F5127" s="93">
        <v>3</v>
      </c>
      <c r="G5127" s="8">
        <v>8</v>
      </c>
      <c r="H5127" s="94">
        <f t="shared" si="68"/>
        <v>2</v>
      </c>
      <c r="I5127" s="93"/>
      <c r="J5127" s="94"/>
      <c r="K5127" s="138"/>
    </row>
    <row r="5128" spans="1:11" x14ac:dyDescent="0.2">
      <c r="A5128" s="22" t="s">
        <v>442</v>
      </c>
      <c r="B5128" s="73">
        <v>3644</v>
      </c>
      <c r="C5128" s="85">
        <v>15</v>
      </c>
      <c r="D5128" s="36">
        <f>SUM(D5129:D5132)</f>
        <v>38</v>
      </c>
      <c r="E5128" s="88">
        <v>3</v>
      </c>
      <c r="F5128" s="91">
        <f>SUM(F5130:F5144)</f>
        <v>28</v>
      </c>
      <c r="G5128" s="24">
        <f>SUM(G5130:G5144)</f>
        <v>77</v>
      </c>
      <c r="H5128" s="84"/>
      <c r="I5128" s="99">
        <f>(C5128+F5134+F5136+F5137+F5138+F5139+F5142+F5144+1)*0.4</f>
        <v>14.8</v>
      </c>
      <c r="J5128" s="99">
        <f>(D5128+G5134+G5136+G5137+G5138+G5139+G5142+G5144+1)*0.4</f>
        <v>38</v>
      </c>
      <c r="K5128" s="115">
        <f>14*0.6</f>
        <v>8.4</v>
      </c>
    </row>
    <row r="5129" spans="1:11" x14ac:dyDescent="0.2">
      <c r="A5129" s="20" t="s">
        <v>533</v>
      </c>
      <c r="B5129" s="73">
        <v>39</v>
      </c>
      <c r="C5129" s="85">
        <v>1</v>
      </c>
      <c r="D5129" s="36">
        <v>3</v>
      </c>
      <c r="E5129" s="88"/>
      <c r="F5129" s="91"/>
      <c r="H5129" s="94"/>
      <c r="I5129" s="91"/>
      <c r="J5129" s="84"/>
      <c r="K5129" s="111"/>
    </row>
    <row r="5130" spans="1:11" x14ac:dyDescent="0.2">
      <c r="A5130" s="13" t="s">
        <v>4687</v>
      </c>
      <c r="B5130" s="74">
        <v>39</v>
      </c>
      <c r="C5130" s="86"/>
      <c r="D5130" s="37"/>
      <c r="E5130" s="87"/>
      <c r="F5130" s="93">
        <v>1</v>
      </c>
      <c r="G5130" s="8">
        <v>3</v>
      </c>
      <c r="H5130" s="94">
        <f t="shared" ref="H5130" si="69">IF(F5130=1,1,2)</f>
        <v>1</v>
      </c>
      <c r="I5130" s="93"/>
      <c r="J5130" s="94"/>
      <c r="K5130" s="138"/>
    </row>
    <row r="5131" spans="1:11" x14ac:dyDescent="0.2">
      <c r="A5131" s="20" t="s">
        <v>976</v>
      </c>
      <c r="B5131" s="73">
        <v>3605</v>
      </c>
      <c r="C5131" s="85">
        <v>14</v>
      </c>
      <c r="D5131" s="36">
        <v>35</v>
      </c>
      <c r="E5131" s="88"/>
      <c r="F5131" s="91"/>
      <c r="H5131" s="94"/>
      <c r="I5131" s="91"/>
      <c r="J5131" s="84"/>
      <c r="K5131" s="111"/>
    </row>
    <row r="5132" spans="1:11" x14ac:dyDescent="0.2">
      <c r="A5132" s="13" t="s">
        <v>4688</v>
      </c>
      <c r="B5132" s="74">
        <v>97</v>
      </c>
      <c r="C5132" s="86"/>
      <c r="D5132" s="37"/>
      <c r="E5132" s="87"/>
      <c r="F5132" s="93">
        <v>1</v>
      </c>
      <c r="G5132" s="8">
        <v>3</v>
      </c>
      <c r="H5132" s="94">
        <f t="shared" ref="H5132:H5144" si="70">IF(F5132=1,1,2)</f>
        <v>1</v>
      </c>
      <c r="I5132" s="93"/>
      <c r="J5132" s="94"/>
      <c r="K5132" s="138"/>
    </row>
    <row r="5133" spans="1:11" x14ac:dyDescent="0.2">
      <c r="A5133" s="13" t="s">
        <v>4689</v>
      </c>
      <c r="B5133" s="74">
        <v>200</v>
      </c>
      <c r="C5133" s="86"/>
      <c r="D5133" s="37"/>
      <c r="E5133" s="87"/>
      <c r="F5133" s="93">
        <v>1</v>
      </c>
      <c r="G5133" s="8">
        <v>3</v>
      </c>
      <c r="H5133" s="94">
        <f t="shared" si="70"/>
        <v>1</v>
      </c>
      <c r="I5133" s="93"/>
      <c r="J5133" s="94"/>
      <c r="K5133" s="138"/>
    </row>
    <row r="5134" spans="1:11" x14ac:dyDescent="0.2">
      <c r="A5134" s="13" t="s">
        <v>4690</v>
      </c>
      <c r="B5134" s="74">
        <v>307</v>
      </c>
      <c r="C5134" s="86"/>
      <c r="D5134" s="37"/>
      <c r="E5134" s="87"/>
      <c r="F5134" s="93">
        <v>3</v>
      </c>
      <c r="G5134" s="8">
        <v>8</v>
      </c>
      <c r="H5134" s="94">
        <f t="shared" si="70"/>
        <v>2</v>
      </c>
      <c r="I5134" s="93"/>
      <c r="J5134" s="94"/>
      <c r="K5134" s="138"/>
    </row>
    <row r="5135" spans="1:11" x14ac:dyDescent="0.2">
      <c r="A5135" s="13" t="s">
        <v>4691</v>
      </c>
      <c r="B5135" s="74">
        <v>169</v>
      </c>
      <c r="C5135" s="86"/>
      <c r="D5135" s="37"/>
      <c r="E5135" s="87"/>
      <c r="F5135" s="93">
        <v>1</v>
      </c>
      <c r="G5135" s="8">
        <v>3</v>
      </c>
      <c r="H5135" s="94">
        <f t="shared" si="70"/>
        <v>1</v>
      </c>
      <c r="I5135" s="93"/>
      <c r="J5135" s="94"/>
      <c r="K5135" s="138"/>
    </row>
    <row r="5136" spans="1:11" x14ac:dyDescent="0.2">
      <c r="A5136" s="13" t="s">
        <v>4692</v>
      </c>
      <c r="B5136" s="74">
        <v>550</v>
      </c>
      <c r="C5136" s="86"/>
      <c r="D5136" s="37"/>
      <c r="E5136" s="87"/>
      <c r="F5136" s="93">
        <v>3</v>
      </c>
      <c r="G5136" s="8">
        <v>8</v>
      </c>
      <c r="H5136" s="94">
        <f t="shared" si="70"/>
        <v>2</v>
      </c>
      <c r="I5136" s="93"/>
      <c r="J5136" s="94"/>
      <c r="K5136" s="138"/>
    </row>
    <row r="5137" spans="1:11" x14ac:dyDescent="0.2">
      <c r="A5137" s="13" t="s">
        <v>2078</v>
      </c>
      <c r="B5137" s="74">
        <v>430</v>
      </c>
      <c r="C5137" s="86"/>
      <c r="D5137" s="37"/>
      <c r="E5137" s="87"/>
      <c r="F5137" s="93">
        <v>3</v>
      </c>
      <c r="G5137" s="8">
        <v>8</v>
      </c>
      <c r="H5137" s="94">
        <f t="shared" si="70"/>
        <v>2</v>
      </c>
      <c r="I5137" s="93"/>
      <c r="J5137" s="94"/>
      <c r="K5137" s="138"/>
    </row>
    <row r="5138" spans="1:11" x14ac:dyDescent="0.2">
      <c r="A5138" s="13" t="s">
        <v>4693</v>
      </c>
      <c r="B5138" s="74">
        <v>215</v>
      </c>
      <c r="C5138" s="86"/>
      <c r="D5138" s="37"/>
      <c r="E5138" s="87"/>
      <c r="F5138" s="93">
        <v>3</v>
      </c>
      <c r="G5138" s="8">
        <v>8</v>
      </c>
      <c r="H5138" s="94">
        <f t="shared" si="70"/>
        <v>2</v>
      </c>
      <c r="I5138" s="93"/>
      <c r="J5138" s="94"/>
      <c r="K5138" s="138"/>
    </row>
    <row r="5139" spans="1:11" x14ac:dyDescent="0.2">
      <c r="A5139" s="13" t="s">
        <v>4694</v>
      </c>
      <c r="B5139" s="74">
        <v>217</v>
      </c>
      <c r="C5139" s="86"/>
      <c r="D5139" s="37"/>
      <c r="E5139" s="87"/>
      <c r="F5139" s="93">
        <v>3</v>
      </c>
      <c r="G5139" s="8">
        <v>8</v>
      </c>
      <c r="H5139" s="94">
        <f t="shared" si="70"/>
        <v>2</v>
      </c>
      <c r="I5139" s="93"/>
      <c r="J5139" s="94"/>
      <c r="K5139" s="138"/>
    </row>
    <row r="5140" spans="1:11" x14ac:dyDescent="0.2">
      <c r="A5140" s="13" t="s">
        <v>1645</v>
      </c>
      <c r="B5140" s="74">
        <v>86</v>
      </c>
      <c r="C5140" s="86"/>
      <c r="D5140" s="37"/>
      <c r="E5140" s="87"/>
      <c r="F5140" s="93">
        <v>1</v>
      </c>
      <c r="G5140" s="8">
        <v>3</v>
      </c>
      <c r="H5140" s="94">
        <f t="shared" si="70"/>
        <v>1</v>
      </c>
      <c r="I5140" s="93"/>
      <c r="J5140" s="94"/>
      <c r="K5140" s="138"/>
    </row>
    <row r="5141" spans="1:11" x14ac:dyDescent="0.2">
      <c r="A5141" s="13" t="s">
        <v>4695</v>
      </c>
      <c r="B5141" s="74">
        <v>134</v>
      </c>
      <c r="C5141" s="86"/>
      <c r="D5141" s="37"/>
      <c r="E5141" s="87"/>
      <c r="F5141" s="93">
        <v>1</v>
      </c>
      <c r="G5141" s="8">
        <v>3</v>
      </c>
      <c r="H5141" s="94">
        <f t="shared" si="70"/>
        <v>1</v>
      </c>
      <c r="I5141" s="93"/>
      <c r="J5141" s="94"/>
      <c r="K5141" s="138"/>
    </row>
    <row r="5142" spans="1:11" x14ac:dyDescent="0.2">
      <c r="A5142" s="13" t="s">
        <v>4696</v>
      </c>
      <c r="B5142" s="74">
        <v>824</v>
      </c>
      <c r="C5142" s="86"/>
      <c r="D5142" s="37"/>
      <c r="E5142" s="87"/>
      <c r="F5142" s="93">
        <v>3</v>
      </c>
      <c r="G5142" s="8">
        <v>8</v>
      </c>
      <c r="H5142" s="94">
        <f t="shared" si="70"/>
        <v>2</v>
      </c>
      <c r="I5142" s="93"/>
      <c r="J5142" s="94"/>
      <c r="K5142" s="138"/>
    </row>
    <row r="5143" spans="1:11" x14ac:dyDescent="0.2">
      <c r="A5143" s="13" t="s">
        <v>4697</v>
      </c>
      <c r="B5143" s="74">
        <v>125</v>
      </c>
      <c r="C5143" s="86"/>
      <c r="D5143" s="37"/>
      <c r="E5143" s="87"/>
      <c r="F5143" s="93">
        <v>1</v>
      </c>
      <c r="G5143" s="8">
        <v>3</v>
      </c>
      <c r="H5143" s="94">
        <f t="shared" si="70"/>
        <v>1</v>
      </c>
      <c r="I5143" s="93"/>
      <c r="J5143" s="94"/>
      <c r="K5143" s="138"/>
    </row>
    <row r="5144" spans="1:11" x14ac:dyDescent="0.2">
      <c r="A5144" s="13" t="s">
        <v>4698</v>
      </c>
      <c r="B5144" s="74">
        <v>251</v>
      </c>
      <c r="C5144" s="86"/>
      <c r="D5144" s="37"/>
      <c r="E5144" s="87"/>
      <c r="F5144" s="93">
        <v>3</v>
      </c>
      <c r="G5144" s="8">
        <v>8</v>
      </c>
      <c r="H5144" s="94">
        <f t="shared" si="70"/>
        <v>2</v>
      </c>
      <c r="I5144" s="93"/>
      <c r="J5144" s="94"/>
      <c r="K5144" s="138"/>
    </row>
    <row r="5145" spans="1:11" x14ac:dyDescent="0.2">
      <c r="A5145" s="22" t="s">
        <v>1147</v>
      </c>
      <c r="B5145" s="73">
        <v>3261</v>
      </c>
      <c r="C5145" s="134">
        <v>15</v>
      </c>
      <c r="D5145" s="36">
        <v>38</v>
      </c>
      <c r="E5145" s="88">
        <v>3</v>
      </c>
      <c r="F5145" s="91"/>
      <c r="H5145" s="94"/>
      <c r="I5145" s="99">
        <f>(C5145+F5145+1)*0.4</f>
        <v>6.4</v>
      </c>
      <c r="J5145" s="100">
        <f>(D5145+G5145+1)*0.4</f>
        <v>15.600000000000001</v>
      </c>
      <c r="K5145" s="115"/>
    </row>
    <row r="5146" spans="1:11" x14ac:dyDescent="0.2">
      <c r="A5146" s="20" t="s">
        <v>6186</v>
      </c>
      <c r="B5146" s="73">
        <v>3261</v>
      </c>
      <c r="C5146" s="134">
        <v>15</v>
      </c>
      <c r="D5146" s="36"/>
      <c r="E5146" s="88"/>
      <c r="F5146" s="91"/>
      <c r="H5146" s="94"/>
      <c r="I5146" s="91"/>
      <c r="J5146" s="84"/>
      <c r="K5146" s="111"/>
    </row>
    <row r="5147" spans="1:11" x14ac:dyDescent="0.2">
      <c r="A5147" s="22" t="s">
        <v>1270</v>
      </c>
      <c r="B5147" s="73">
        <v>37220</v>
      </c>
      <c r="C5147" s="134">
        <v>29</v>
      </c>
      <c r="D5147" s="36">
        <f>SUM(D5148:D5151)</f>
        <v>73</v>
      </c>
      <c r="E5147" s="88">
        <v>4</v>
      </c>
      <c r="F5147" s="91">
        <f>SUM(F5149:F5153)</f>
        <v>26</v>
      </c>
      <c r="G5147" s="24">
        <f>SUM(G5149:G5153)</f>
        <v>67</v>
      </c>
      <c r="H5147" s="84"/>
      <c r="I5147" s="99">
        <f>(C5147+F5147+1)*0.4</f>
        <v>22.400000000000002</v>
      </c>
      <c r="J5147" s="100">
        <f>(D5147+G5147+1)*0.4</f>
        <v>56.400000000000006</v>
      </c>
      <c r="K5147" s="115">
        <f>4*0.6</f>
        <v>2.4</v>
      </c>
    </row>
    <row r="5148" spans="1:11" x14ac:dyDescent="0.2">
      <c r="A5148" s="20" t="s">
        <v>686</v>
      </c>
      <c r="B5148" s="73">
        <v>6985</v>
      </c>
      <c r="C5148" s="85">
        <v>5</v>
      </c>
      <c r="D5148" s="36">
        <v>13</v>
      </c>
      <c r="E5148" s="88"/>
      <c r="F5148" s="91"/>
      <c r="H5148" s="94"/>
      <c r="I5148" s="91"/>
      <c r="J5148" s="84"/>
      <c r="K5148" s="111"/>
    </row>
    <row r="5149" spans="1:11" x14ac:dyDescent="0.2">
      <c r="A5149" s="13" t="s">
        <v>1743</v>
      </c>
      <c r="B5149" s="74">
        <v>4609</v>
      </c>
      <c r="C5149" s="86"/>
      <c r="D5149" s="37"/>
      <c r="E5149" s="87"/>
      <c r="F5149" s="93">
        <v>5</v>
      </c>
      <c r="G5149" s="8">
        <v>13</v>
      </c>
      <c r="H5149" s="94">
        <f t="shared" ref="H5149:H5150" si="71">IF(F5149=1,1,2)</f>
        <v>2</v>
      </c>
      <c r="I5149" s="93"/>
      <c r="J5149" s="94"/>
      <c r="K5149" s="138"/>
    </row>
    <row r="5150" spans="1:11" x14ac:dyDescent="0.2">
      <c r="A5150" s="13" t="s">
        <v>4699</v>
      </c>
      <c r="B5150" s="74">
        <v>2376</v>
      </c>
      <c r="C5150" s="86"/>
      <c r="D5150" s="37"/>
      <c r="E5150" s="87"/>
      <c r="F5150" s="93">
        <v>5</v>
      </c>
      <c r="G5150" s="8">
        <v>13</v>
      </c>
      <c r="H5150" s="94">
        <f t="shared" si="71"/>
        <v>2</v>
      </c>
      <c r="I5150" s="93"/>
      <c r="J5150" s="94"/>
      <c r="K5150" s="138"/>
    </row>
    <row r="5151" spans="1:11" x14ac:dyDescent="0.2">
      <c r="A5151" s="20" t="s">
        <v>853</v>
      </c>
      <c r="B5151" s="73">
        <v>30235</v>
      </c>
      <c r="C5151" s="85">
        <v>24</v>
      </c>
      <c r="D5151" s="36">
        <v>60</v>
      </c>
      <c r="E5151" s="88"/>
      <c r="F5151" s="91"/>
      <c r="H5151" s="94"/>
      <c r="I5151" s="91"/>
      <c r="J5151" s="84"/>
      <c r="K5151" s="111"/>
    </row>
    <row r="5152" spans="1:11" x14ac:dyDescent="0.2">
      <c r="A5152" s="13" t="s">
        <v>4700</v>
      </c>
      <c r="B5152" s="74">
        <v>5238</v>
      </c>
      <c r="C5152" s="86"/>
      <c r="D5152" s="37"/>
      <c r="E5152" s="87"/>
      <c r="F5152" s="93">
        <v>5</v>
      </c>
      <c r="G5152" s="8">
        <v>13</v>
      </c>
      <c r="H5152" s="94">
        <f t="shared" ref="H5152:H5153" si="72">IF(F5152=1,1,2)</f>
        <v>2</v>
      </c>
      <c r="I5152" s="93"/>
      <c r="J5152" s="94"/>
      <c r="K5152" s="138"/>
    </row>
    <row r="5153" spans="1:11" x14ac:dyDescent="0.2">
      <c r="A5153" s="13" t="s">
        <v>4701</v>
      </c>
      <c r="B5153" s="74">
        <v>24997</v>
      </c>
      <c r="C5153" s="86"/>
      <c r="D5153" s="37"/>
      <c r="E5153" s="87"/>
      <c r="F5153" s="93">
        <v>11</v>
      </c>
      <c r="G5153" s="8">
        <v>28</v>
      </c>
      <c r="H5153" s="94">
        <f t="shared" si="72"/>
        <v>2</v>
      </c>
      <c r="I5153" s="93"/>
      <c r="J5153" s="94"/>
      <c r="K5153" s="138"/>
    </row>
    <row r="5154" spans="1:11" x14ac:dyDescent="0.2">
      <c r="A5154" s="22" t="s">
        <v>854</v>
      </c>
      <c r="B5154" s="73">
        <v>3748</v>
      </c>
      <c r="C5154" s="85">
        <v>15</v>
      </c>
      <c r="D5154" s="36">
        <v>38</v>
      </c>
      <c r="E5154" s="88">
        <v>3</v>
      </c>
      <c r="F5154" s="91"/>
      <c r="H5154" s="94"/>
      <c r="I5154" s="99">
        <f>(C5154+F5154+1)*0.4</f>
        <v>6.4</v>
      </c>
      <c r="J5154" s="100">
        <f>(D5154+G5154+1)*0.4</f>
        <v>15.600000000000001</v>
      </c>
      <c r="K5154" s="115"/>
    </row>
    <row r="5155" spans="1:11" x14ac:dyDescent="0.2">
      <c r="A5155" s="20" t="s">
        <v>6187</v>
      </c>
      <c r="B5155" s="73">
        <v>3748</v>
      </c>
      <c r="C5155" s="85">
        <v>15</v>
      </c>
      <c r="D5155" s="36"/>
      <c r="E5155" s="88"/>
      <c r="F5155" s="91"/>
      <c r="H5155" s="94"/>
      <c r="I5155" s="91"/>
      <c r="J5155" s="84"/>
      <c r="K5155" s="111"/>
    </row>
    <row r="5156" spans="1:11" ht="31.5" x14ac:dyDescent="0.2">
      <c r="A5156" s="22" t="s">
        <v>663</v>
      </c>
      <c r="B5156" s="73">
        <v>6020</v>
      </c>
      <c r="C5156" s="134">
        <v>19</v>
      </c>
      <c r="D5156" s="36">
        <f>SUM(D5157:D5162)</f>
        <v>48</v>
      </c>
      <c r="E5156" s="88">
        <v>3</v>
      </c>
      <c r="F5156" s="91">
        <f>SUM(F5158:F5168)</f>
        <v>28</v>
      </c>
      <c r="G5156" s="24">
        <f>SUM(G5158:G5168)</f>
        <v>75</v>
      </c>
      <c r="H5156" s="84"/>
      <c r="I5156" s="99">
        <f>(C5156+F5156+1-F5158-F5159)*0.4</f>
        <v>18.400000000000002</v>
      </c>
      <c r="J5156" s="99">
        <f>(D5156+G5156+1-G5158-G5159)*0.4</f>
        <v>47.2</v>
      </c>
      <c r="K5156" s="115">
        <f>10*0.6</f>
        <v>6</v>
      </c>
    </row>
    <row r="5157" spans="1:11" x14ac:dyDescent="0.2">
      <c r="A5157" s="20" t="s">
        <v>855</v>
      </c>
      <c r="B5157" s="73">
        <v>1352</v>
      </c>
      <c r="C5157" s="85">
        <v>4</v>
      </c>
      <c r="D5157" s="36">
        <v>10</v>
      </c>
      <c r="E5157" s="88"/>
      <c r="F5157" s="91"/>
      <c r="H5157" s="94"/>
      <c r="I5157" s="91"/>
      <c r="J5157" s="84"/>
      <c r="K5157" s="111"/>
    </row>
    <row r="5158" spans="1:11" x14ac:dyDescent="0.2">
      <c r="A5158" s="13" t="s">
        <v>4702</v>
      </c>
      <c r="B5158" s="74">
        <v>128</v>
      </c>
      <c r="C5158" s="86"/>
      <c r="D5158" s="37"/>
      <c r="E5158" s="87"/>
      <c r="F5158" s="93">
        <v>1</v>
      </c>
      <c r="G5158" s="8">
        <v>3</v>
      </c>
      <c r="H5158" s="94">
        <f t="shared" ref="H5158:H5168" si="73">IF(F5158=1,1,2)</f>
        <v>1</v>
      </c>
      <c r="I5158" s="93"/>
      <c r="J5158" s="94"/>
      <c r="K5158" s="138"/>
    </row>
    <row r="5159" spans="1:11" x14ac:dyDescent="0.2">
      <c r="A5159" s="13" t="s">
        <v>4703</v>
      </c>
      <c r="B5159" s="74">
        <v>65</v>
      </c>
      <c r="C5159" s="86"/>
      <c r="D5159" s="37"/>
      <c r="E5159" s="87"/>
      <c r="F5159" s="93">
        <v>1</v>
      </c>
      <c r="G5159" s="8">
        <v>3</v>
      </c>
      <c r="H5159" s="94">
        <f t="shared" si="73"/>
        <v>1</v>
      </c>
      <c r="I5159" s="93"/>
      <c r="J5159" s="94"/>
      <c r="K5159" s="138"/>
    </row>
    <row r="5160" spans="1:11" x14ac:dyDescent="0.2">
      <c r="A5160" s="13" t="s">
        <v>4704</v>
      </c>
      <c r="B5160" s="74">
        <v>899</v>
      </c>
      <c r="C5160" s="86"/>
      <c r="D5160" s="37"/>
      <c r="E5160" s="87"/>
      <c r="F5160" s="93">
        <v>3</v>
      </c>
      <c r="G5160" s="8">
        <v>8</v>
      </c>
      <c r="H5160" s="94">
        <f t="shared" si="73"/>
        <v>2</v>
      </c>
      <c r="I5160" s="93"/>
      <c r="J5160" s="94"/>
      <c r="K5160" s="138"/>
    </row>
    <row r="5161" spans="1:11" x14ac:dyDescent="0.2">
      <c r="A5161" s="13" t="s">
        <v>2479</v>
      </c>
      <c r="B5161" s="74">
        <v>260</v>
      </c>
      <c r="C5161" s="86"/>
      <c r="D5161" s="37"/>
      <c r="E5161" s="87"/>
      <c r="F5161" s="93">
        <v>3</v>
      </c>
      <c r="G5161" s="8">
        <v>8</v>
      </c>
      <c r="H5161" s="94">
        <f t="shared" si="73"/>
        <v>2</v>
      </c>
      <c r="I5161" s="93"/>
      <c r="J5161" s="94"/>
      <c r="K5161" s="138"/>
    </row>
    <row r="5162" spans="1:11" x14ac:dyDescent="0.2">
      <c r="A5162" s="20" t="s">
        <v>384</v>
      </c>
      <c r="B5162" s="73">
        <v>4668</v>
      </c>
      <c r="C5162" s="85">
        <v>15</v>
      </c>
      <c r="D5162" s="36">
        <v>38</v>
      </c>
      <c r="E5162" s="88"/>
      <c r="F5162" s="91"/>
      <c r="H5162" s="94"/>
      <c r="I5162" s="91"/>
      <c r="J5162" s="84"/>
      <c r="K5162" s="111"/>
    </row>
    <row r="5163" spans="1:11" x14ac:dyDescent="0.2">
      <c r="A5163" s="13" t="s">
        <v>3276</v>
      </c>
      <c r="B5163" s="74">
        <v>2244</v>
      </c>
      <c r="C5163" s="86"/>
      <c r="D5163" s="37"/>
      <c r="E5163" s="87"/>
      <c r="F5163" s="93">
        <v>5</v>
      </c>
      <c r="G5163" s="8">
        <v>13</v>
      </c>
      <c r="H5163" s="94">
        <f t="shared" si="73"/>
        <v>2</v>
      </c>
      <c r="I5163" s="93"/>
      <c r="J5163" s="94"/>
      <c r="K5163" s="138"/>
    </row>
    <row r="5164" spans="1:11" x14ac:dyDescent="0.2">
      <c r="A5164" s="13" t="s">
        <v>4705</v>
      </c>
      <c r="B5164" s="74">
        <v>218</v>
      </c>
      <c r="C5164" s="86"/>
      <c r="D5164" s="37"/>
      <c r="E5164" s="87"/>
      <c r="F5164" s="93">
        <v>3</v>
      </c>
      <c r="G5164" s="8">
        <v>8</v>
      </c>
      <c r="H5164" s="94">
        <f t="shared" si="73"/>
        <v>2</v>
      </c>
      <c r="I5164" s="93"/>
      <c r="J5164" s="94"/>
      <c r="K5164" s="138"/>
    </row>
    <row r="5165" spans="1:11" x14ac:dyDescent="0.2">
      <c r="A5165" s="13" t="s">
        <v>4706</v>
      </c>
      <c r="B5165" s="74">
        <v>783</v>
      </c>
      <c r="C5165" s="86"/>
      <c r="D5165" s="37"/>
      <c r="E5165" s="87"/>
      <c r="F5165" s="93">
        <v>3</v>
      </c>
      <c r="G5165" s="8">
        <v>8</v>
      </c>
      <c r="H5165" s="94">
        <f t="shared" si="73"/>
        <v>2</v>
      </c>
      <c r="I5165" s="93"/>
      <c r="J5165" s="94"/>
      <c r="K5165" s="138"/>
    </row>
    <row r="5166" spans="1:11" x14ac:dyDescent="0.2">
      <c r="A5166" s="13" t="s">
        <v>4707</v>
      </c>
      <c r="B5166" s="74">
        <v>251</v>
      </c>
      <c r="C5166" s="86"/>
      <c r="D5166" s="37"/>
      <c r="E5166" s="87"/>
      <c r="F5166" s="93">
        <v>3</v>
      </c>
      <c r="G5166" s="8">
        <v>8</v>
      </c>
      <c r="H5166" s="94">
        <f t="shared" si="73"/>
        <v>2</v>
      </c>
      <c r="I5166" s="93"/>
      <c r="J5166" s="94"/>
      <c r="K5166" s="138"/>
    </row>
    <row r="5167" spans="1:11" x14ac:dyDescent="0.2">
      <c r="A5167" s="13" t="s">
        <v>4708</v>
      </c>
      <c r="B5167" s="74">
        <v>438</v>
      </c>
      <c r="C5167" s="86"/>
      <c r="D5167" s="37"/>
      <c r="E5167" s="87"/>
      <c r="F5167" s="93">
        <v>3</v>
      </c>
      <c r="G5167" s="8">
        <v>8</v>
      </c>
      <c r="H5167" s="94">
        <f t="shared" si="73"/>
        <v>2</v>
      </c>
      <c r="I5167" s="93"/>
      <c r="J5167" s="94"/>
      <c r="K5167" s="138"/>
    </row>
    <row r="5168" spans="1:11" x14ac:dyDescent="0.2">
      <c r="A5168" s="13" t="s">
        <v>4709</v>
      </c>
      <c r="B5168" s="74">
        <v>734</v>
      </c>
      <c r="C5168" s="86"/>
      <c r="D5168" s="37"/>
      <c r="E5168" s="87"/>
      <c r="F5168" s="93">
        <v>3</v>
      </c>
      <c r="G5168" s="8">
        <v>8</v>
      </c>
      <c r="H5168" s="94">
        <f t="shared" si="73"/>
        <v>2</v>
      </c>
      <c r="I5168" s="93"/>
      <c r="J5168" s="94"/>
      <c r="K5168" s="138"/>
    </row>
    <row r="5169" spans="1:11" x14ac:dyDescent="0.2">
      <c r="A5169" s="22" t="s">
        <v>1016</v>
      </c>
      <c r="B5169" s="73">
        <v>2070</v>
      </c>
      <c r="C5169" s="134">
        <v>15</v>
      </c>
      <c r="D5169" s="36">
        <v>38</v>
      </c>
      <c r="E5169" s="88">
        <v>3</v>
      </c>
      <c r="F5169" s="91"/>
      <c r="H5169" s="94"/>
      <c r="I5169" s="99">
        <f>(C5169+F5169+1)*0.4</f>
        <v>6.4</v>
      </c>
      <c r="J5169" s="100">
        <f>(D5169+G5169+1)*0.4</f>
        <v>15.600000000000001</v>
      </c>
      <c r="K5169" s="115"/>
    </row>
    <row r="5170" spans="1:11" x14ac:dyDescent="0.2">
      <c r="A5170" s="20" t="s">
        <v>6188</v>
      </c>
      <c r="B5170" s="73">
        <v>2070</v>
      </c>
      <c r="C5170" s="134">
        <v>15</v>
      </c>
      <c r="D5170" s="36"/>
      <c r="E5170" s="88"/>
      <c r="F5170" s="91"/>
      <c r="H5170" s="94"/>
      <c r="I5170" s="91"/>
      <c r="J5170" s="84"/>
      <c r="K5170" s="111"/>
    </row>
    <row r="5171" spans="1:11" ht="31.5" x14ac:dyDescent="0.2">
      <c r="A5171" s="11" t="s">
        <v>1017</v>
      </c>
      <c r="B5171" s="72">
        <v>518755</v>
      </c>
      <c r="C5171" s="89"/>
      <c r="D5171" s="34"/>
      <c r="E5171" s="164"/>
      <c r="F5171" s="92"/>
      <c r="H5171" s="94"/>
      <c r="I5171" s="92"/>
      <c r="J5171" s="82"/>
      <c r="K5171" s="137"/>
    </row>
    <row r="5172" spans="1:11" x14ac:dyDescent="0.2">
      <c r="A5172" s="22" t="s">
        <v>1018</v>
      </c>
      <c r="B5172" s="73">
        <v>108169</v>
      </c>
      <c r="C5172" s="85">
        <v>39</v>
      </c>
      <c r="D5172" s="36">
        <f>SUM(D5173:D5175)</f>
        <v>98</v>
      </c>
      <c r="E5172" s="88">
        <v>4</v>
      </c>
      <c r="F5172" s="91">
        <f>SUM(F5174:F5176)</f>
        <v>20</v>
      </c>
      <c r="G5172" s="24">
        <f>SUM(G5174:G5176)</f>
        <v>51</v>
      </c>
      <c r="H5172" s="84"/>
      <c r="I5172" s="99">
        <f>(C5172+F5172+1)*0.4</f>
        <v>24</v>
      </c>
      <c r="J5172" s="100">
        <f>(D5172+G5172+1)*0.4</f>
        <v>60</v>
      </c>
      <c r="K5172" s="115">
        <f>2*0.6</f>
        <v>1.2</v>
      </c>
    </row>
    <row r="5173" spans="1:11" x14ac:dyDescent="0.2">
      <c r="A5173" s="20" t="s">
        <v>1019</v>
      </c>
      <c r="B5173" s="73">
        <v>100857</v>
      </c>
      <c r="C5173" s="85">
        <v>36</v>
      </c>
      <c r="D5173" s="36">
        <v>90</v>
      </c>
      <c r="E5173" s="88"/>
      <c r="F5173" s="91"/>
      <c r="H5173" s="94"/>
      <c r="I5173" s="91"/>
      <c r="J5173" s="84"/>
      <c r="K5173" s="111"/>
    </row>
    <row r="5174" spans="1:11" x14ac:dyDescent="0.2">
      <c r="A5174" s="13" t="s">
        <v>4710</v>
      </c>
      <c r="B5174" s="74">
        <v>100857</v>
      </c>
      <c r="C5174" s="86"/>
      <c r="D5174" s="37"/>
      <c r="E5174" s="87"/>
      <c r="F5174" s="93">
        <v>15</v>
      </c>
      <c r="G5174" s="8">
        <v>38</v>
      </c>
      <c r="H5174" s="94">
        <f t="shared" ref="H5174" si="74">IF(F5174=1,1,2)</f>
        <v>2</v>
      </c>
      <c r="I5174" s="93"/>
      <c r="J5174" s="94"/>
      <c r="K5174" s="138"/>
    </row>
    <row r="5175" spans="1:11" x14ac:dyDescent="0.2">
      <c r="A5175" s="20" t="s">
        <v>52</v>
      </c>
      <c r="B5175" s="73">
        <v>7312</v>
      </c>
      <c r="C5175" s="85">
        <v>3</v>
      </c>
      <c r="D5175" s="36">
        <v>8</v>
      </c>
      <c r="E5175" s="88"/>
      <c r="F5175" s="91"/>
      <c r="H5175" s="94"/>
      <c r="I5175" s="91"/>
      <c r="J5175" s="84"/>
      <c r="K5175" s="111"/>
    </row>
    <row r="5176" spans="1:11" x14ac:dyDescent="0.2">
      <c r="A5176" s="13" t="s">
        <v>4711</v>
      </c>
      <c r="B5176" s="74">
        <v>7312</v>
      </c>
      <c r="C5176" s="86"/>
      <c r="D5176" s="37"/>
      <c r="E5176" s="87"/>
      <c r="F5176" s="93">
        <v>5</v>
      </c>
      <c r="G5176" s="8">
        <v>13</v>
      </c>
      <c r="H5176" s="94">
        <f t="shared" ref="H5176" si="75">IF(F5176=1,1,2)</f>
        <v>2</v>
      </c>
      <c r="I5176" s="93"/>
      <c r="J5176" s="94"/>
      <c r="K5176" s="138"/>
    </row>
    <row r="5177" spans="1:11" ht="31.5" x14ac:dyDescent="0.2">
      <c r="A5177" s="22" t="s">
        <v>1122</v>
      </c>
      <c r="B5177" s="73">
        <v>52546</v>
      </c>
      <c r="C5177" s="134">
        <v>35</v>
      </c>
      <c r="D5177" s="36">
        <f>SUM(D5178:D5182)</f>
        <v>89</v>
      </c>
      <c r="E5177" s="88">
        <v>4</v>
      </c>
      <c r="F5177" s="91">
        <f>SUM(F5179:F5183)</f>
        <v>27</v>
      </c>
      <c r="G5177" s="24">
        <f>SUM(G5179:G5183)</f>
        <v>69</v>
      </c>
      <c r="H5177" s="84"/>
      <c r="I5177" s="99">
        <f>(C5177+F5177+1)*0.4</f>
        <v>25.200000000000003</v>
      </c>
      <c r="J5177" s="100">
        <f>(D5177+G5177+1)*0.4</f>
        <v>63.6</v>
      </c>
      <c r="K5177" s="115">
        <f>3*0.6</f>
        <v>1.7999999999999998</v>
      </c>
    </row>
    <row r="5178" spans="1:11" x14ac:dyDescent="0.2">
      <c r="A5178" s="20" t="s">
        <v>1123</v>
      </c>
      <c r="B5178" s="73">
        <v>16717</v>
      </c>
      <c r="C5178" s="85">
        <v>11</v>
      </c>
      <c r="D5178" s="36">
        <v>28</v>
      </c>
      <c r="E5178" s="88"/>
      <c r="F5178" s="91"/>
      <c r="H5178" s="94"/>
      <c r="I5178" s="91"/>
      <c r="J5178" s="84"/>
      <c r="K5178" s="111"/>
    </row>
    <row r="5179" spans="1:11" x14ac:dyDescent="0.2">
      <c r="A5179" s="13" t="s">
        <v>4712</v>
      </c>
      <c r="B5179" s="74">
        <v>16717</v>
      </c>
      <c r="C5179" s="86"/>
      <c r="D5179" s="37"/>
      <c r="E5179" s="87"/>
      <c r="F5179" s="93">
        <v>11</v>
      </c>
      <c r="G5179" s="8">
        <v>28</v>
      </c>
      <c r="H5179" s="94">
        <f t="shared" ref="H5179" si="76">IF(F5179=1,1,2)</f>
        <v>2</v>
      </c>
      <c r="I5179" s="93"/>
      <c r="J5179" s="94"/>
      <c r="K5179" s="138"/>
    </row>
    <row r="5180" spans="1:11" x14ac:dyDescent="0.2">
      <c r="A5180" s="20" t="s">
        <v>1232</v>
      </c>
      <c r="B5180" s="73">
        <v>31497</v>
      </c>
      <c r="C5180" s="85">
        <v>21</v>
      </c>
      <c r="D5180" s="36">
        <v>53</v>
      </c>
      <c r="E5180" s="88"/>
      <c r="F5180" s="91"/>
      <c r="H5180" s="94"/>
      <c r="I5180" s="91"/>
      <c r="J5180" s="84"/>
      <c r="K5180" s="111"/>
    </row>
    <row r="5181" spans="1:11" x14ac:dyDescent="0.2">
      <c r="A5181" s="13" t="s">
        <v>4713</v>
      </c>
      <c r="B5181" s="74">
        <v>31497</v>
      </c>
      <c r="C5181" s="86"/>
      <c r="D5181" s="37"/>
      <c r="E5181" s="87"/>
      <c r="F5181" s="93">
        <v>11</v>
      </c>
      <c r="G5181" s="8">
        <v>28</v>
      </c>
      <c r="H5181" s="94">
        <f t="shared" ref="H5181" si="77">IF(F5181=1,1,2)</f>
        <v>2</v>
      </c>
      <c r="I5181" s="93"/>
      <c r="J5181" s="94"/>
      <c r="K5181" s="138"/>
    </row>
    <row r="5182" spans="1:11" x14ac:dyDescent="0.2">
      <c r="A5182" s="20" t="s">
        <v>1233</v>
      </c>
      <c r="B5182" s="73">
        <v>4332</v>
      </c>
      <c r="C5182" s="85">
        <v>3</v>
      </c>
      <c r="D5182" s="36">
        <v>8</v>
      </c>
      <c r="E5182" s="88"/>
      <c r="F5182" s="91"/>
      <c r="H5182" s="94"/>
      <c r="I5182" s="91"/>
      <c r="J5182" s="84"/>
      <c r="K5182" s="111"/>
    </row>
    <row r="5183" spans="1:11" x14ac:dyDescent="0.2">
      <c r="A5183" s="13" t="s">
        <v>4165</v>
      </c>
      <c r="B5183" s="74">
        <v>4332</v>
      </c>
      <c r="C5183" s="86"/>
      <c r="D5183" s="37"/>
      <c r="E5183" s="87"/>
      <c r="F5183" s="93">
        <v>5</v>
      </c>
      <c r="G5183" s="8">
        <v>13</v>
      </c>
      <c r="H5183" s="94">
        <f t="shared" ref="H5183" si="78">IF(F5183=1,1,2)</f>
        <v>2</v>
      </c>
      <c r="I5183" s="93"/>
      <c r="J5183" s="94"/>
      <c r="K5183" s="138"/>
    </row>
    <row r="5184" spans="1:11" x14ac:dyDescent="0.2">
      <c r="A5184" s="22" t="s">
        <v>242</v>
      </c>
      <c r="B5184" s="73">
        <v>42376</v>
      </c>
      <c r="C5184" s="134">
        <v>35</v>
      </c>
      <c r="D5184" s="36">
        <f>SUM(D5185:D5197)</f>
        <v>89</v>
      </c>
      <c r="E5184" s="88">
        <v>4</v>
      </c>
      <c r="F5184" s="91">
        <f>SUM(F5186:F5198)</f>
        <v>41</v>
      </c>
      <c r="G5184" s="24">
        <f>SUM(G5186:G5198)</f>
        <v>106</v>
      </c>
      <c r="H5184" s="84"/>
      <c r="I5184" s="99">
        <f>(C5184+F5184+1)*0.4</f>
        <v>30.8</v>
      </c>
      <c r="J5184" s="100">
        <f>(D5184+G5184+1)*0.4</f>
        <v>78.400000000000006</v>
      </c>
      <c r="K5184" s="115">
        <f>7*0.6</f>
        <v>4.2</v>
      </c>
    </row>
    <row r="5185" spans="1:11" x14ac:dyDescent="0.2">
      <c r="A5185" s="20" t="s">
        <v>243</v>
      </c>
      <c r="B5185" s="73">
        <v>10597</v>
      </c>
      <c r="C5185" s="85">
        <v>9</v>
      </c>
      <c r="D5185" s="36">
        <v>23</v>
      </c>
      <c r="E5185" s="88"/>
      <c r="F5185" s="91"/>
      <c r="H5185" s="94"/>
      <c r="I5185" s="91"/>
      <c r="J5185" s="84"/>
      <c r="K5185" s="111"/>
    </row>
    <row r="5186" spans="1:11" x14ac:dyDescent="0.2">
      <c r="A5186" s="13" t="s">
        <v>3943</v>
      </c>
      <c r="B5186" s="74">
        <v>10597</v>
      </c>
      <c r="C5186" s="86"/>
      <c r="D5186" s="37"/>
      <c r="E5186" s="87"/>
      <c r="F5186" s="93">
        <v>11</v>
      </c>
      <c r="G5186" s="8">
        <v>28</v>
      </c>
      <c r="H5186" s="94">
        <f t="shared" ref="H5186:H5249" si="79">IF(F5186=1,1,2)</f>
        <v>2</v>
      </c>
      <c r="I5186" s="93"/>
      <c r="J5186" s="94"/>
      <c r="K5186" s="138"/>
    </row>
    <row r="5187" spans="1:11" x14ac:dyDescent="0.2">
      <c r="A5187" s="20" t="s">
        <v>631</v>
      </c>
      <c r="B5187" s="73">
        <v>6592</v>
      </c>
      <c r="C5187" s="85">
        <v>5</v>
      </c>
      <c r="D5187" s="36">
        <v>13</v>
      </c>
      <c r="E5187" s="88"/>
      <c r="F5187" s="91"/>
      <c r="H5187" s="94"/>
      <c r="I5187" s="91"/>
      <c r="J5187" s="84"/>
      <c r="K5187" s="111"/>
    </row>
    <row r="5188" spans="1:11" x14ac:dyDescent="0.2">
      <c r="A5188" s="13" t="s">
        <v>4714</v>
      </c>
      <c r="B5188" s="74">
        <v>6592</v>
      </c>
      <c r="C5188" s="86"/>
      <c r="D5188" s="37"/>
      <c r="E5188" s="87"/>
      <c r="F5188" s="93">
        <v>5</v>
      </c>
      <c r="G5188" s="8">
        <v>13</v>
      </c>
      <c r="H5188" s="94">
        <f t="shared" si="79"/>
        <v>2</v>
      </c>
      <c r="I5188" s="93"/>
      <c r="J5188" s="94"/>
      <c r="K5188" s="138"/>
    </row>
    <row r="5189" spans="1:11" x14ac:dyDescent="0.2">
      <c r="A5189" s="20" t="s">
        <v>977</v>
      </c>
      <c r="B5189" s="73">
        <v>7021</v>
      </c>
      <c r="C5189" s="85">
        <v>6</v>
      </c>
      <c r="D5189" s="36">
        <v>15</v>
      </c>
      <c r="E5189" s="88"/>
      <c r="F5189" s="91"/>
      <c r="H5189" s="94"/>
      <c r="I5189" s="91"/>
      <c r="J5189" s="84"/>
      <c r="K5189" s="111"/>
    </row>
    <row r="5190" spans="1:11" x14ac:dyDescent="0.2">
      <c r="A5190" s="13" t="s">
        <v>4259</v>
      </c>
      <c r="B5190" s="74">
        <v>7021</v>
      </c>
      <c r="C5190" s="86"/>
      <c r="D5190" s="37"/>
      <c r="E5190" s="87"/>
      <c r="F5190" s="93">
        <v>5</v>
      </c>
      <c r="G5190" s="8">
        <v>13</v>
      </c>
      <c r="H5190" s="94">
        <f t="shared" si="79"/>
        <v>2</v>
      </c>
      <c r="I5190" s="93"/>
      <c r="J5190" s="94"/>
      <c r="K5190" s="138"/>
    </row>
    <row r="5191" spans="1:11" x14ac:dyDescent="0.2">
      <c r="A5191" s="20" t="s">
        <v>440</v>
      </c>
      <c r="B5191" s="73">
        <v>7837</v>
      </c>
      <c r="C5191" s="85">
        <v>7</v>
      </c>
      <c r="D5191" s="36">
        <v>18</v>
      </c>
      <c r="E5191" s="88"/>
      <c r="F5191" s="91"/>
      <c r="H5191" s="94"/>
      <c r="I5191" s="91"/>
      <c r="J5191" s="84"/>
      <c r="K5191" s="111"/>
    </row>
    <row r="5192" spans="1:11" x14ac:dyDescent="0.2">
      <c r="A5192" s="13" t="s">
        <v>1909</v>
      </c>
      <c r="B5192" s="74">
        <v>7837</v>
      </c>
      <c r="C5192" s="86"/>
      <c r="D5192" s="37"/>
      <c r="E5192" s="87"/>
      <c r="F5192" s="93">
        <v>5</v>
      </c>
      <c r="G5192" s="8">
        <v>13</v>
      </c>
      <c r="H5192" s="94">
        <f t="shared" si="79"/>
        <v>2</v>
      </c>
      <c r="I5192" s="93"/>
      <c r="J5192" s="94"/>
      <c r="K5192" s="138"/>
    </row>
    <row r="5193" spans="1:11" x14ac:dyDescent="0.2">
      <c r="A5193" s="20" t="s">
        <v>439</v>
      </c>
      <c r="B5193" s="73">
        <v>5318</v>
      </c>
      <c r="C5193" s="85">
        <v>4</v>
      </c>
      <c r="D5193" s="36">
        <v>10</v>
      </c>
      <c r="E5193" s="88"/>
      <c r="F5193" s="91"/>
      <c r="H5193" s="94"/>
      <c r="I5193" s="91"/>
      <c r="J5193" s="84"/>
      <c r="K5193" s="111"/>
    </row>
    <row r="5194" spans="1:11" x14ac:dyDescent="0.2">
      <c r="A5194" s="13" t="s">
        <v>1793</v>
      </c>
      <c r="B5194" s="74">
        <v>5318</v>
      </c>
      <c r="C5194" s="86"/>
      <c r="D5194" s="37"/>
      <c r="E5194" s="87"/>
      <c r="F5194" s="93">
        <v>5</v>
      </c>
      <c r="G5194" s="8">
        <v>13</v>
      </c>
      <c r="H5194" s="94">
        <f t="shared" si="79"/>
        <v>2</v>
      </c>
      <c r="I5194" s="93"/>
      <c r="J5194" s="94"/>
      <c r="K5194" s="138"/>
    </row>
    <row r="5195" spans="1:11" x14ac:dyDescent="0.2">
      <c r="A5195" s="20" t="s">
        <v>264</v>
      </c>
      <c r="B5195" s="73">
        <v>2110</v>
      </c>
      <c r="C5195" s="85">
        <v>2</v>
      </c>
      <c r="D5195" s="36">
        <v>5</v>
      </c>
      <c r="E5195" s="88"/>
      <c r="F5195" s="91"/>
      <c r="H5195" s="94"/>
      <c r="I5195" s="91"/>
      <c r="J5195" s="84"/>
      <c r="K5195" s="111"/>
    </row>
    <row r="5196" spans="1:11" x14ac:dyDescent="0.2">
      <c r="A5196" s="13" t="s">
        <v>4715</v>
      </c>
      <c r="B5196" s="74">
        <v>2110</v>
      </c>
      <c r="C5196" s="86"/>
      <c r="D5196" s="37"/>
      <c r="E5196" s="87"/>
      <c r="F5196" s="93">
        <v>5</v>
      </c>
      <c r="G5196" s="8">
        <v>13</v>
      </c>
      <c r="H5196" s="94">
        <f t="shared" si="79"/>
        <v>2</v>
      </c>
      <c r="I5196" s="93"/>
      <c r="J5196" s="94"/>
      <c r="K5196" s="138"/>
    </row>
    <row r="5197" spans="1:11" x14ac:dyDescent="0.2">
      <c r="A5197" s="20" t="s">
        <v>978</v>
      </c>
      <c r="B5197" s="73">
        <v>2901</v>
      </c>
      <c r="C5197" s="85">
        <v>2</v>
      </c>
      <c r="D5197" s="36">
        <v>5</v>
      </c>
      <c r="E5197" s="88"/>
      <c r="F5197" s="91"/>
      <c r="H5197" s="94"/>
      <c r="I5197" s="91"/>
      <c r="J5197" s="84"/>
      <c r="K5197" s="111"/>
    </row>
    <row r="5198" spans="1:11" x14ac:dyDescent="0.2">
      <c r="A5198" s="13" t="s">
        <v>4716</v>
      </c>
      <c r="B5198" s="74">
        <v>2901</v>
      </c>
      <c r="C5198" s="86"/>
      <c r="D5198" s="37"/>
      <c r="E5198" s="87"/>
      <c r="F5198" s="93">
        <v>5</v>
      </c>
      <c r="G5198" s="8">
        <v>13</v>
      </c>
      <c r="H5198" s="94">
        <f t="shared" si="79"/>
        <v>2</v>
      </c>
      <c r="I5198" s="93"/>
      <c r="J5198" s="94"/>
      <c r="K5198" s="138"/>
    </row>
    <row r="5199" spans="1:11" x14ac:dyDescent="0.2">
      <c r="A5199" s="22" t="s">
        <v>265</v>
      </c>
      <c r="B5199" s="73">
        <v>30817</v>
      </c>
      <c r="C5199" s="85">
        <v>29</v>
      </c>
      <c r="D5199" s="36">
        <v>73</v>
      </c>
      <c r="E5199" s="88">
        <v>4</v>
      </c>
      <c r="F5199" s="91"/>
      <c r="H5199" s="94"/>
      <c r="I5199" s="99">
        <f>(C5199+F5199+1)*0.4</f>
        <v>12</v>
      </c>
      <c r="J5199" s="100">
        <f>(D5199+G5199+1)*0.4</f>
        <v>29.6</v>
      </c>
      <c r="K5199" s="115"/>
    </row>
    <row r="5200" spans="1:11" x14ac:dyDescent="0.2">
      <c r="A5200" s="20" t="s">
        <v>6189</v>
      </c>
      <c r="B5200" s="73">
        <v>30817</v>
      </c>
      <c r="C5200" s="85">
        <v>29</v>
      </c>
      <c r="D5200" s="36"/>
      <c r="E5200" s="88"/>
      <c r="F5200" s="91"/>
      <c r="H5200" s="94"/>
      <c r="I5200" s="91"/>
      <c r="J5200" s="84"/>
      <c r="K5200" s="111"/>
    </row>
    <row r="5201" spans="1:11" x14ac:dyDescent="0.2">
      <c r="A5201" s="22" t="s">
        <v>266</v>
      </c>
      <c r="B5201" s="73">
        <v>25199</v>
      </c>
      <c r="C5201" s="85">
        <v>25</v>
      </c>
      <c r="D5201" s="36">
        <f>SUM(D5202:D5206)</f>
        <v>63</v>
      </c>
      <c r="E5201" s="88">
        <v>4</v>
      </c>
      <c r="F5201" s="91">
        <f>SUM(F5203:F5207)</f>
        <v>25</v>
      </c>
      <c r="G5201" s="24">
        <f>SUM(G5203:G5207)</f>
        <v>64</v>
      </c>
      <c r="H5201" s="94"/>
      <c r="I5201" s="99">
        <f>(C5201+F5201+1)*0.4</f>
        <v>20.400000000000002</v>
      </c>
      <c r="J5201" s="100">
        <f>(D5201+G5201+1)*0.4</f>
        <v>51.2</v>
      </c>
      <c r="K5201" s="115">
        <f>3*0.6</f>
        <v>1.7999999999999998</v>
      </c>
    </row>
    <row r="5202" spans="1:11" ht="31.5" x14ac:dyDescent="0.2">
      <c r="A5202" s="20" t="s">
        <v>267</v>
      </c>
      <c r="B5202" s="73">
        <v>670</v>
      </c>
      <c r="C5202" s="85">
        <v>1</v>
      </c>
      <c r="D5202" s="36">
        <v>3</v>
      </c>
      <c r="E5202" s="88"/>
      <c r="F5202" s="91"/>
      <c r="H5202" s="94"/>
      <c r="I5202" s="91"/>
      <c r="J5202" s="84"/>
      <c r="K5202" s="111"/>
    </row>
    <row r="5203" spans="1:11" x14ac:dyDescent="0.2">
      <c r="A5203" s="13" t="s">
        <v>3682</v>
      </c>
      <c r="B5203" s="74">
        <v>670</v>
      </c>
      <c r="C5203" s="86"/>
      <c r="D5203" s="37"/>
      <c r="E5203" s="87"/>
      <c r="F5203" s="93">
        <v>3</v>
      </c>
      <c r="G5203" s="8">
        <v>8</v>
      </c>
      <c r="H5203" s="94">
        <f t="shared" si="79"/>
        <v>2</v>
      </c>
      <c r="I5203" s="93"/>
      <c r="J5203" s="94"/>
      <c r="K5203" s="138"/>
    </row>
    <row r="5204" spans="1:11" x14ac:dyDescent="0.2">
      <c r="A5204" s="20" t="s">
        <v>268</v>
      </c>
      <c r="B5204" s="73">
        <v>14483</v>
      </c>
      <c r="C5204" s="85">
        <v>14</v>
      </c>
      <c r="D5204" s="36">
        <v>35</v>
      </c>
      <c r="E5204" s="88"/>
      <c r="F5204" s="91"/>
      <c r="H5204" s="94"/>
      <c r="I5204" s="91"/>
      <c r="J5204" s="84"/>
      <c r="K5204" s="111"/>
    </row>
    <row r="5205" spans="1:11" x14ac:dyDescent="0.2">
      <c r="A5205" s="13" t="s">
        <v>4717</v>
      </c>
      <c r="B5205" s="74">
        <v>14483</v>
      </c>
      <c r="C5205" s="86"/>
      <c r="D5205" s="37"/>
      <c r="E5205" s="87"/>
      <c r="F5205" s="93">
        <v>11</v>
      </c>
      <c r="G5205" s="8">
        <v>28</v>
      </c>
      <c r="H5205" s="94">
        <f t="shared" si="79"/>
        <v>2</v>
      </c>
      <c r="I5205" s="93"/>
      <c r="J5205" s="94"/>
      <c r="K5205" s="138"/>
    </row>
    <row r="5206" spans="1:11" x14ac:dyDescent="0.2">
      <c r="A5206" s="20" t="s">
        <v>241</v>
      </c>
      <c r="B5206" s="73">
        <v>10046</v>
      </c>
      <c r="C5206" s="85">
        <v>10</v>
      </c>
      <c r="D5206" s="36">
        <v>25</v>
      </c>
      <c r="E5206" s="88"/>
      <c r="F5206" s="91"/>
      <c r="H5206" s="94"/>
      <c r="I5206" s="91"/>
      <c r="J5206" s="84"/>
      <c r="K5206" s="111"/>
    </row>
    <row r="5207" spans="1:11" x14ac:dyDescent="0.2">
      <c r="A5207" s="13" t="s">
        <v>4718</v>
      </c>
      <c r="B5207" s="74">
        <v>10046</v>
      </c>
      <c r="C5207" s="86"/>
      <c r="D5207" s="37"/>
      <c r="E5207" s="87"/>
      <c r="F5207" s="93">
        <v>11</v>
      </c>
      <c r="G5207" s="8">
        <v>28</v>
      </c>
      <c r="H5207" s="94">
        <f t="shared" si="79"/>
        <v>2</v>
      </c>
      <c r="I5207" s="93"/>
      <c r="J5207" s="94"/>
      <c r="K5207" s="138"/>
    </row>
    <row r="5208" spans="1:11" x14ac:dyDescent="0.2">
      <c r="A5208" s="22" t="s">
        <v>145</v>
      </c>
      <c r="B5208" s="73">
        <v>31331</v>
      </c>
      <c r="C5208" s="134">
        <v>29</v>
      </c>
      <c r="D5208" s="36">
        <f>SUM(D5209:D5215)</f>
        <v>74</v>
      </c>
      <c r="E5208" s="88">
        <v>4</v>
      </c>
      <c r="F5208" s="91">
        <f>SUM(F5210:F5216)</f>
        <v>28</v>
      </c>
      <c r="G5208" s="24">
        <f>SUM(G5210:G5216)</f>
        <v>72</v>
      </c>
      <c r="H5208" s="94"/>
      <c r="I5208" s="99">
        <f>(C5208+F5208+1)*0.4</f>
        <v>23.200000000000003</v>
      </c>
      <c r="J5208" s="100">
        <f>(D5208+G5208+1)*0.4</f>
        <v>58.800000000000004</v>
      </c>
      <c r="K5208" s="115">
        <f>4*0.6</f>
        <v>2.4</v>
      </c>
    </row>
    <row r="5209" spans="1:11" x14ac:dyDescent="0.2">
      <c r="A5209" s="20" t="s">
        <v>146</v>
      </c>
      <c r="B5209" s="73">
        <v>1771</v>
      </c>
      <c r="C5209" s="85">
        <v>2</v>
      </c>
      <c r="D5209" s="36">
        <v>5</v>
      </c>
      <c r="E5209" s="88"/>
      <c r="F5209" s="91"/>
      <c r="H5209" s="94"/>
      <c r="I5209" s="91"/>
      <c r="J5209" s="84"/>
      <c r="K5209" s="111"/>
    </row>
    <row r="5210" spans="1:11" x14ac:dyDescent="0.2">
      <c r="A5210" s="13" t="s">
        <v>4719</v>
      </c>
      <c r="B5210" s="74">
        <v>1771</v>
      </c>
      <c r="C5210" s="86"/>
      <c r="D5210" s="37"/>
      <c r="E5210" s="87"/>
      <c r="F5210" s="93">
        <v>3</v>
      </c>
      <c r="G5210" s="8">
        <v>8</v>
      </c>
      <c r="H5210" s="94">
        <f t="shared" si="79"/>
        <v>2</v>
      </c>
      <c r="I5210" s="93"/>
      <c r="J5210" s="94"/>
      <c r="K5210" s="138"/>
    </row>
    <row r="5211" spans="1:11" x14ac:dyDescent="0.2">
      <c r="A5211" s="20" t="s">
        <v>147</v>
      </c>
      <c r="B5211" s="73">
        <v>1383</v>
      </c>
      <c r="C5211" s="85">
        <v>1</v>
      </c>
      <c r="D5211" s="36">
        <v>3</v>
      </c>
      <c r="E5211" s="88"/>
      <c r="F5211" s="91"/>
      <c r="H5211" s="94"/>
      <c r="I5211" s="91"/>
      <c r="J5211" s="84"/>
      <c r="K5211" s="111"/>
    </row>
    <row r="5212" spans="1:11" x14ac:dyDescent="0.2">
      <c r="A5212" s="13" t="s">
        <v>2256</v>
      </c>
      <c r="B5212" s="74">
        <v>1383</v>
      </c>
      <c r="C5212" s="86"/>
      <c r="D5212" s="37"/>
      <c r="E5212" s="87"/>
      <c r="F5212" s="93">
        <v>3</v>
      </c>
      <c r="G5212" s="8">
        <v>8</v>
      </c>
      <c r="H5212" s="94">
        <f t="shared" si="79"/>
        <v>2</v>
      </c>
      <c r="I5212" s="93"/>
      <c r="J5212" s="94"/>
      <c r="K5212" s="138"/>
    </row>
    <row r="5213" spans="1:11" x14ac:dyDescent="0.2">
      <c r="A5213" s="20" t="s">
        <v>148</v>
      </c>
      <c r="B5213" s="73">
        <v>10063</v>
      </c>
      <c r="C5213" s="85">
        <v>9</v>
      </c>
      <c r="D5213" s="36">
        <v>23</v>
      </c>
      <c r="E5213" s="88"/>
      <c r="F5213" s="91"/>
      <c r="H5213" s="94"/>
      <c r="I5213" s="91"/>
      <c r="J5213" s="84"/>
      <c r="K5213" s="111"/>
    </row>
    <row r="5214" spans="1:11" x14ac:dyDescent="0.2">
      <c r="A5214" s="13" t="s">
        <v>4720</v>
      </c>
      <c r="B5214" s="74">
        <v>10063</v>
      </c>
      <c r="C5214" s="86"/>
      <c r="D5214" s="37"/>
      <c r="E5214" s="87"/>
      <c r="F5214" s="93">
        <v>11</v>
      </c>
      <c r="G5214" s="8">
        <v>28</v>
      </c>
      <c r="H5214" s="94">
        <f t="shared" si="79"/>
        <v>2</v>
      </c>
      <c r="I5214" s="93"/>
      <c r="J5214" s="94"/>
      <c r="K5214" s="138"/>
    </row>
    <row r="5215" spans="1:11" x14ac:dyDescent="0.2">
      <c r="A5215" s="20" t="s">
        <v>149</v>
      </c>
      <c r="B5215" s="73">
        <v>18114</v>
      </c>
      <c r="C5215" s="85">
        <v>17</v>
      </c>
      <c r="D5215" s="36">
        <v>43</v>
      </c>
      <c r="E5215" s="88"/>
      <c r="F5215" s="91"/>
      <c r="H5215" s="94"/>
      <c r="I5215" s="91"/>
      <c r="J5215" s="84"/>
      <c r="K5215" s="111"/>
    </row>
    <row r="5216" spans="1:11" x14ac:dyDescent="0.2">
      <c r="A5216" s="13" t="s">
        <v>4721</v>
      </c>
      <c r="B5216" s="74">
        <v>18114</v>
      </c>
      <c r="C5216" s="86"/>
      <c r="D5216" s="37"/>
      <c r="E5216" s="87"/>
      <c r="F5216" s="93">
        <v>11</v>
      </c>
      <c r="G5216" s="8">
        <v>28</v>
      </c>
      <c r="H5216" s="94">
        <f t="shared" si="79"/>
        <v>2</v>
      </c>
      <c r="I5216" s="93"/>
      <c r="J5216" s="94"/>
      <c r="K5216" s="138"/>
    </row>
    <row r="5217" spans="1:11" ht="31.5" x14ac:dyDescent="0.2">
      <c r="A5217" s="22" t="s">
        <v>1351</v>
      </c>
      <c r="B5217" s="73">
        <v>21722</v>
      </c>
      <c r="C5217" s="85">
        <v>25</v>
      </c>
      <c r="D5217" s="36">
        <v>63</v>
      </c>
      <c r="E5217" s="88">
        <v>4</v>
      </c>
      <c r="F5217" s="91"/>
      <c r="H5217" s="94"/>
      <c r="I5217" s="99">
        <f>(C5217+F5217+1)*0.4</f>
        <v>10.4</v>
      </c>
      <c r="J5217" s="100">
        <f>(D5217+G5217+1)*0.4</f>
        <v>25.6</v>
      </c>
      <c r="K5217" s="115"/>
    </row>
    <row r="5218" spans="1:11" ht="31.5" x14ac:dyDescent="0.2">
      <c r="A5218" s="20" t="s">
        <v>6190</v>
      </c>
      <c r="B5218" s="73">
        <v>21722</v>
      </c>
      <c r="C5218" s="85">
        <v>25</v>
      </c>
      <c r="D5218" s="36"/>
      <c r="E5218" s="88"/>
      <c r="F5218" s="91"/>
      <c r="H5218" s="94"/>
      <c r="I5218" s="91"/>
      <c r="J5218" s="84"/>
      <c r="K5218" s="111"/>
    </row>
    <row r="5219" spans="1:11" x14ac:dyDescent="0.2">
      <c r="A5219" s="22" t="s">
        <v>1342</v>
      </c>
      <c r="B5219" s="73">
        <v>28036</v>
      </c>
      <c r="C5219" s="85">
        <v>25</v>
      </c>
      <c r="D5219" s="36">
        <f>SUM(D5220:D5222)</f>
        <v>63</v>
      </c>
      <c r="E5219" s="88">
        <v>4</v>
      </c>
      <c r="F5219" s="91">
        <f>SUM(F5221:F5223)</f>
        <v>22</v>
      </c>
      <c r="G5219" s="24">
        <f>SUM(G5221:G5223)</f>
        <v>56</v>
      </c>
      <c r="H5219" s="94"/>
      <c r="I5219" s="99">
        <f>(C5219+F5219+1)*0.4</f>
        <v>19.200000000000003</v>
      </c>
      <c r="J5219" s="100">
        <f>(D5219+G5219+1)*0.4</f>
        <v>48</v>
      </c>
      <c r="K5219" s="115">
        <f>2*0.6</f>
        <v>1.2</v>
      </c>
    </row>
    <row r="5220" spans="1:11" x14ac:dyDescent="0.2">
      <c r="A5220" s="20" t="s">
        <v>150</v>
      </c>
      <c r="B5220" s="73">
        <v>11877</v>
      </c>
      <c r="C5220" s="85">
        <v>11</v>
      </c>
      <c r="D5220" s="36">
        <v>28</v>
      </c>
      <c r="E5220" s="88"/>
      <c r="F5220" s="91"/>
      <c r="H5220" s="94"/>
      <c r="I5220" s="91"/>
      <c r="J5220" s="84"/>
      <c r="K5220" s="111"/>
    </row>
    <row r="5221" spans="1:11" x14ac:dyDescent="0.2">
      <c r="A5221" s="13" t="s">
        <v>4722</v>
      </c>
      <c r="B5221" s="74">
        <v>11877</v>
      </c>
      <c r="C5221" s="86"/>
      <c r="D5221" s="37"/>
      <c r="E5221" s="87"/>
      <c r="F5221" s="93">
        <v>11</v>
      </c>
      <c r="G5221" s="8">
        <v>28</v>
      </c>
      <c r="H5221" s="94">
        <f t="shared" si="79"/>
        <v>2</v>
      </c>
      <c r="I5221" s="93"/>
      <c r="J5221" s="94"/>
      <c r="K5221" s="138"/>
    </row>
    <row r="5222" spans="1:11" x14ac:dyDescent="0.2">
      <c r="A5222" s="20" t="s">
        <v>632</v>
      </c>
      <c r="B5222" s="73">
        <v>16159</v>
      </c>
      <c r="C5222" s="85">
        <v>14</v>
      </c>
      <c r="D5222" s="36">
        <v>35</v>
      </c>
      <c r="E5222" s="88"/>
      <c r="F5222" s="91"/>
      <c r="H5222" s="94"/>
      <c r="I5222" s="91"/>
      <c r="J5222" s="84"/>
      <c r="K5222" s="111"/>
    </row>
    <row r="5223" spans="1:11" x14ac:dyDescent="0.2">
      <c r="A5223" s="13" t="s">
        <v>4723</v>
      </c>
      <c r="B5223" s="74">
        <v>16159</v>
      </c>
      <c r="C5223" s="86"/>
      <c r="D5223" s="37"/>
      <c r="E5223" s="87"/>
      <c r="F5223" s="93">
        <v>11</v>
      </c>
      <c r="G5223" s="8">
        <v>28</v>
      </c>
      <c r="H5223" s="94">
        <f t="shared" si="79"/>
        <v>2</v>
      </c>
      <c r="I5223" s="93"/>
      <c r="J5223" s="94"/>
      <c r="K5223" s="138"/>
    </row>
    <row r="5224" spans="1:11" x14ac:dyDescent="0.2">
      <c r="A5224" s="22" t="s">
        <v>634</v>
      </c>
      <c r="B5224" s="73">
        <v>59459</v>
      </c>
      <c r="C5224" s="134">
        <v>35</v>
      </c>
      <c r="D5224" s="36">
        <f>SUM(D5225:D5229)</f>
        <v>88</v>
      </c>
      <c r="E5224" s="88">
        <v>4</v>
      </c>
      <c r="F5224" s="91">
        <f>SUM(F5226:F5230)</f>
        <v>27</v>
      </c>
      <c r="G5224" s="24">
        <f>SUM(G5226:G5230)</f>
        <v>69</v>
      </c>
      <c r="H5224" s="94"/>
      <c r="I5224" s="99">
        <f>(C5224+F5224+1)*0.4</f>
        <v>25.200000000000003</v>
      </c>
      <c r="J5224" s="100">
        <f>(D5224+G5224+1)*0.4</f>
        <v>63.2</v>
      </c>
      <c r="K5224" s="115">
        <f>3*0.6</f>
        <v>1.7999999999999998</v>
      </c>
    </row>
    <row r="5225" spans="1:11" x14ac:dyDescent="0.2">
      <c r="A5225" s="20" t="s">
        <v>1350</v>
      </c>
      <c r="B5225" s="73">
        <v>2158</v>
      </c>
      <c r="C5225" s="85">
        <v>1</v>
      </c>
      <c r="D5225" s="36">
        <v>3</v>
      </c>
      <c r="E5225" s="88"/>
      <c r="F5225" s="91"/>
      <c r="H5225" s="94"/>
      <c r="I5225" s="91"/>
      <c r="J5225" s="84"/>
      <c r="K5225" s="111"/>
    </row>
    <row r="5226" spans="1:11" x14ac:dyDescent="0.2">
      <c r="A5226" s="13" t="s">
        <v>2688</v>
      </c>
      <c r="B5226" s="74">
        <v>2158</v>
      </c>
      <c r="C5226" s="86"/>
      <c r="D5226" s="37"/>
      <c r="E5226" s="87"/>
      <c r="F5226" s="93">
        <v>5</v>
      </c>
      <c r="G5226" s="8">
        <v>13</v>
      </c>
      <c r="H5226" s="94">
        <f t="shared" si="79"/>
        <v>2</v>
      </c>
      <c r="I5226" s="93"/>
      <c r="J5226" s="94"/>
      <c r="K5226" s="138"/>
    </row>
    <row r="5227" spans="1:11" x14ac:dyDescent="0.2">
      <c r="A5227" s="20" t="s">
        <v>269</v>
      </c>
      <c r="B5227" s="73">
        <v>33856</v>
      </c>
      <c r="C5227" s="85">
        <v>20</v>
      </c>
      <c r="D5227" s="36">
        <v>50</v>
      </c>
      <c r="E5227" s="88"/>
      <c r="F5227" s="91"/>
      <c r="H5227" s="94"/>
      <c r="I5227" s="91"/>
      <c r="J5227" s="84"/>
      <c r="K5227" s="111"/>
    </row>
    <row r="5228" spans="1:11" x14ac:dyDescent="0.2">
      <c r="A5228" s="13" t="s">
        <v>1874</v>
      </c>
      <c r="B5228" s="74">
        <v>33856</v>
      </c>
      <c r="C5228" s="86"/>
      <c r="D5228" s="37"/>
      <c r="E5228" s="87"/>
      <c r="F5228" s="93">
        <v>11</v>
      </c>
      <c r="G5228" s="8">
        <v>28</v>
      </c>
      <c r="H5228" s="94">
        <f t="shared" si="79"/>
        <v>2</v>
      </c>
      <c r="I5228" s="93"/>
      <c r="J5228" s="94"/>
      <c r="K5228" s="138"/>
    </row>
    <row r="5229" spans="1:11" x14ac:dyDescent="0.2">
      <c r="A5229" s="20" t="s">
        <v>270</v>
      </c>
      <c r="B5229" s="73">
        <v>23445</v>
      </c>
      <c r="C5229" s="85">
        <v>14</v>
      </c>
      <c r="D5229" s="36">
        <v>35</v>
      </c>
      <c r="E5229" s="88"/>
      <c r="F5229" s="91"/>
      <c r="H5229" s="94"/>
      <c r="I5229" s="91"/>
      <c r="J5229" s="84"/>
      <c r="K5229" s="111"/>
    </row>
    <row r="5230" spans="1:11" x14ac:dyDescent="0.2">
      <c r="A5230" s="13" t="s">
        <v>4724</v>
      </c>
      <c r="B5230" s="74">
        <v>23445</v>
      </c>
      <c r="C5230" s="86"/>
      <c r="D5230" s="37"/>
      <c r="E5230" s="87"/>
      <c r="F5230" s="93">
        <v>11</v>
      </c>
      <c r="G5230" s="8">
        <v>28</v>
      </c>
      <c r="H5230" s="94">
        <f t="shared" si="79"/>
        <v>2</v>
      </c>
      <c r="I5230" s="93"/>
      <c r="J5230" s="94"/>
      <c r="K5230" s="138"/>
    </row>
    <row r="5231" spans="1:11" ht="31.5" x14ac:dyDescent="0.2">
      <c r="A5231" s="22" t="s">
        <v>549</v>
      </c>
      <c r="B5231" s="73">
        <v>22327</v>
      </c>
      <c r="C5231" s="165">
        <v>25</v>
      </c>
      <c r="D5231" s="36">
        <f>SUM(D5232:D5234)</f>
        <v>63</v>
      </c>
      <c r="E5231" s="88">
        <v>4</v>
      </c>
      <c r="F5231" s="91">
        <f>SUM(F5233:F5235)</f>
        <v>16</v>
      </c>
      <c r="G5231" s="24">
        <f>SUM(G5233:G5235)</f>
        <v>41</v>
      </c>
      <c r="H5231" s="94"/>
      <c r="I5231" s="99">
        <f>(C5231+F5231+1)*0.4</f>
        <v>16.8</v>
      </c>
      <c r="J5231" s="100">
        <f>(D5231+G5231+1)*0.4</f>
        <v>42</v>
      </c>
      <c r="K5231" s="115">
        <f>2*0.6</f>
        <v>1.2</v>
      </c>
    </row>
    <row r="5232" spans="1:11" x14ac:dyDescent="0.2">
      <c r="A5232" s="20" t="s">
        <v>550</v>
      </c>
      <c r="B5232" s="73">
        <v>7707</v>
      </c>
      <c r="C5232" s="85">
        <v>9</v>
      </c>
      <c r="D5232" s="36">
        <v>23</v>
      </c>
      <c r="E5232" s="88"/>
      <c r="F5232" s="91"/>
      <c r="H5232" s="94"/>
      <c r="I5232" s="91"/>
      <c r="J5232" s="84"/>
      <c r="K5232" s="111"/>
    </row>
    <row r="5233" spans="1:11" x14ac:dyDescent="0.2">
      <c r="A5233" s="13" t="s">
        <v>4725</v>
      </c>
      <c r="B5233" s="74">
        <v>7707</v>
      </c>
      <c r="C5233" s="86"/>
      <c r="D5233" s="37"/>
      <c r="E5233" s="87"/>
      <c r="F5233" s="93">
        <v>5</v>
      </c>
      <c r="G5233" s="8">
        <v>13</v>
      </c>
      <c r="H5233" s="94">
        <f t="shared" si="79"/>
        <v>2</v>
      </c>
      <c r="I5233" s="93"/>
      <c r="J5233" s="94"/>
      <c r="K5233" s="138"/>
    </row>
    <row r="5234" spans="1:11" x14ac:dyDescent="0.2">
      <c r="A5234" s="20" t="s">
        <v>565</v>
      </c>
      <c r="B5234" s="73">
        <v>14620</v>
      </c>
      <c r="C5234" s="85">
        <v>16</v>
      </c>
      <c r="D5234" s="36">
        <v>40</v>
      </c>
      <c r="E5234" s="88"/>
      <c r="F5234" s="91"/>
      <c r="H5234" s="94"/>
      <c r="I5234" s="91"/>
      <c r="J5234" s="84"/>
      <c r="K5234" s="111"/>
    </row>
    <row r="5235" spans="1:11" x14ac:dyDescent="0.2">
      <c r="A5235" s="13" t="s">
        <v>4726</v>
      </c>
      <c r="B5235" s="74">
        <v>14620</v>
      </c>
      <c r="C5235" s="86"/>
      <c r="D5235" s="37"/>
      <c r="E5235" s="87"/>
      <c r="F5235" s="93">
        <v>11</v>
      </c>
      <c r="G5235" s="8">
        <v>28</v>
      </c>
      <c r="H5235" s="94">
        <f t="shared" si="79"/>
        <v>2</v>
      </c>
      <c r="I5235" s="93"/>
      <c r="J5235" s="94"/>
      <c r="K5235" s="138"/>
    </row>
    <row r="5236" spans="1:11" ht="31.5" x14ac:dyDescent="0.2">
      <c r="A5236" s="22" t="s">
        <v>566</v>
      </c>
      <c r="B5236" s="73">
        <v>30047</v>
      </c>
      <c r="C5236" s="85">
        <v>29</v>
      </c>
      <c r="D5236" s="36">
        <f>SUM(D5237:D5245)</f>
        <v>74</v>
      </c>
      <c r="E5236" s="88">
        <v>4</v>
      </c>
      <c r="F5236" s="91">
        <f>SUM(F5238:F5246)</f>
        <v>29</v>
      </c>
      <c r="G5236" s="24">
        <f>SUM(G5238:G5246)</f>
        <v>75</v>
      </c>
      <c r="H5236" s="94"/>
      <c r="I5236" s="99">
        <f>(C5236+F5236+1)*0.4</f>
        <v>23.6</v>
      </c>
      <c r="J5236" s="100">
        <f>(D5236+G5236+1)*0.4</f>
        <v>60</v>
      </c>
      <c r="K5236" s="115">
        <f>5*0.6</f>
        <v>3</v>
      </c>
    </row>
    <row r="5237" spans="1:11" x14ac:dyDescent="0.2">
      <c r="A5237" s="20" t="s">
        <v>567</v>
      </c>
      <c r="B5237" s="73">
        <v>6180</v>
      </c>
      <c r="C5237" s="85">
        <v>6</v>
      </c>
      <c r="D5237" s="36">
        <v>15</v>
      </c>
      <c r="E5237" s="88"/>
      <c r="F5237" s="91"/>
      <c r="H5237" s="94"/>
      <c r="I5237" s="91"/>
      <c r="J5237" s="84"/>
      <c r="K5237" s="111"/>
    </row>
    <row r="5238" spans="1:11" x14ac:dyDescent="0.2">
      <c r="A5238" s="13" t="s">
        <v>4727</v>
      </c>
      <c r="B5238" s="74">
        <v>6180</v>
      </c>
      <c r="C5238" s="86"/>
      <c r="D5238" s="37"/>
      <c r="E5238" s="87"/>
      <c r="F5238" s="93">
        <v>5</v>
      </c>
      <c r="G5238" s="8">
        <v>13</v>
      </c>
      <c r="H5238" s="94">
        <f t="shared" si="79"/>
        <v>2</v>
      </c>
      <c r="I5238" s="93"/>
      <c r="J5238" s="94"/>
      <c r="K5238" s="138"/>
    </row>
    <row r="5239" spans="1:11" x14ac:dyDescent="0.2">
      <c r="A5239" s="20" t="s">
        <v>173</v>
      </c>
      <c r="B5239" s="73">
        <v>15486</v>
      </c>
      <c r="C5239" s="85">
        <v>15</v>
      </c>
      <c r="D5239" s="36">
        <v>38</v>
      </c>
      <c r="E5239" s="88"/>
      <c r="F5239" s="91"/>
      <c r="H5239" s="94"/>
      <c r="I5239" s="91"/>
      <c r="J5239" s="84"/>
      <c r="K5239" s="111"/>
    </row>
    <row r="5240" spans="1:11" x14ac:dyDescent="0.2">
      <c r="A5240" s="13" t="s">
        <v>4728</v>
      </c>
      <c r="B5240" s="74">
        <v>15486</v>
      </c>
      <c r="C5240" s="86"/>
      <c r="D5240" s="37"/>
      <c r="E5240" s="87"/>
      <c r="F5240" s="93">
        <v>11</v>
      </c>
      <c r="G5240" s="8">
        <v>28</v>
      </c>
      <c r="H5240" s="94">
        <f t="shared" si="79"/>
        <v>2</v>
      </c>
      <c r="I5240" s="93"/>
      <c r="J5240" s="94"/>
      <c r="K5240" s="138"/>
    </row>
    <row r="5241" spans="1:11" x14ac:dyDescent="0.2">
      <c r="A5241" s="20" t="s">
        <v>249</v>
      </c>
      <c r="B5241" s="73">
        <v>1932</v>
      </c>
      <c r="C5241" s="85">
        <v>2</v>
      </c>
      <c r="D5241" s="36">
        <v>5</v>
      </c>
      <c r="E5241" s="88"/>
      <c r="F5241" s="91"/>
      <c r="H5241" s="94"/>
      <c r="I5241" s="91"/>
      <c r="J5241" s="84"/>
      <c r="K5241" s="111"/>
    </row>
    <row r="5242" spans="1:11" x14ac:dyDescent="0.2">
      <c r="A5242" s="13" t="s">
        <v>4729</v>
      </c>
      <c r="B5242" s="74">
        <v>1932</v>
      </c>
      <c r="C5242" s="86"/>
      <c r="D5242" s="37"/>
      <c r="E5242" s="87"/>
      <c r="F5242" s="93">
        <v>3</v>
      </c>
      <c r="G5242" s="8">
        <v>8</v>
      </c>
      <c r="H5242" s="94">
        <f t="shared" si="79"/>
        <v>2</v>
      </c>
      <c r="I5242" s="93"/>
      <c r="J5242" s="94"/>
      <c r="K5242" s="138"/>
    </row>
    <row r="5243" spans="1:11" x14ac:dyDescent="0.2">
      <c r="A5243" s="20" t="s">
        <v>244</v>
      </c>
      <c r="B5243" s="73">
        <v>3025</v>
      </c>
      <c r="C5243" s="85">
        <v>3</v>
      </c>
      <c r="D5243" s="36">
        <v>8</v>
      </c>
      <c r="E5243" s="88"/>
      <c r="F5243" s="91"/>
      <c r="H5243" s="94"/>
      <c r="I5243" s="91"/>
      <c r="J5243" s="84"/>
      <c r="K5243" s="111"/>
    </row>
    <row r="5244" spans="1:11" x14ac:dyDescent="0.2">
      <c r="A5244" s="13" t="s">
        <v>4730</v>
      </c>
      <c r="B5244" s="74">
        <v>3025</v>
      </c>
      <c r="C5244" s="86"/>
      <c r="D5244" s="37"/>
      <c r="E5244" s="87"/>
      <c r="F5244" s="93">
        <v>5</v>
      </c>
      <c r="G5244" s="8">
        <v>13</v>
      </c>
      <c r="H5244" s="94">
        <f t="shared" si="79"/>
        <v>2</v>
      </c>
      <c r="I5244" s="93"/>
      <c r="J5244" s="94"/>
      <c r="K5244" s="138"/>
    </row>
    <row r="5245" spans="1:11" x14ac:dyDescent="0.2">
      <c r="A5245" s="20" t="s">
        <v>1125</v>
      </c>
      <c r="B5245" s="73">
        <v>3424</v>
      </c>
      <c r="C5245" s="85">
        <v>3</v>
      </c>
      <c r="D5245" s="36">
        <v>8</v>
      </c>
      <c r="E5245" s="88"/>
      <c r="F5245" s="91"/>
      <c r="H5245" s="94"/>
      <c r="I5245" s="91"/>
      <c r="J5245" s="84"/>
      <c r="K5245" s="111"/>
    </row>
    <row r="5246" spans="1:11" x14ac:dyDescent="0.2">
      <c r="A5246" s="13" t="s">
        <v>4731</v>
      </c>
      <c r="B5246" s="74">
        <v>3424</v>
      </c>
      <c r="C5246" s="86"/>
      <c r="D5246" s="37"/>
      <c r="E5246" s="87"/>
      <c r="F5246" s="93">
        <v>5</v>
      </c>
      <c r="G5246" s="8">
        <v>13</v>
      </c>
      <c r="H5246" s="94">
        <f t="shared" si="79"/>
        <v>2</v>
      </c>
      <c r="I5246" s="93"/>
      <c r="J5246" s="94"/>
      <c r="K5246" s="138"/>
    </row>
    <row r="5247" spans="1:11" ht="31.5" x14ac:dyDescent="0.2">
      <c r="A5247" s="22" t="s">
        <v>70</v>
      </c>
      <c r="B5247" s="73">
        <v>34915</v>
      </c>
      <c r="C5247" s="85">
        <v>29</v>
      </c>
      <c r="D5247" s="36">
        <f>SUM(D5248:D5250)</f>
        <v>73</v>
      </c>
      <c r="E5247" s="88">
        <v>4</v>
      </c>
      <c r="F5247" s="91">
        <f>SUM(F5249:F5251)</f>
        <v>22</v>
      </c>
      <c r="G5247" s="24">
        <f>SUM(G5249:G5251)</f>
        <v>56</v>
      </c>
      <c r="H5247" s="94"/>
      <c r="I5247" s="99">
        <f>(C5247+F5247+1)*0.4</f>
        <v>20.8</v>
      </c>
      <c r="J5247" s="100">
        <f>(D5247+G5247+1)*0.4</f>
        <v>52</v>
      </c>
      <c r="K5247" s="115">
        <f>2*0.6</f>
        <v>1.2</v>
      </c>
    </row>
    <row r="5248" spans="1:11" ht="31.5" x14ac:dyDescent="0.2">
      <c r="A5248" s="20" t="s">
        <v>1339</v>
      </c>
      <c r="B5248" s="73">
        <v>21924</v>
      </c>
      <c r="C5248" s="85">
        <v>18</v>
      </c>
      <c r="D5248" s="36">
        <v>45</v>
      </c>
      <c r="E5248" s="88"/>
      <c r="F5248" s="91"/>
      <c r="H5248" s="94"/>
      <c r="I5248" s="91"/>
      <c r="J5248" s="84"/>
      <c r="K5248" s="111"/>
    </row>
    <row r="5249" spans="1:11" x14ac:dyDescent="0.2">
      <c r="A5249" s="13" t="s">
        <v>4732</v>
      </c>
      <c r="B5249" s="74">
        <v>21924</v>
      </c>
      <c r="C5249" s="86"/>
      <c r="D5249" s="37"/>
      <c r="E5249" s="87"/>
      <c r="F5249" s="93">
        <v>11</v>
      </c>
      <c r="G5249" s="8">
        <v>28</v>
      </c>
      <c r="H5249" s="94">
        <f t="shared" si="79"/>
        <v>2</v>
      </c>
      <c r="I5249" s="93"/>
      <c r="J5249" s="94"/>
      <c r="K5249" s="138"/>
    </row>
    <row r="5250" spans="1:11" x14ac:dyDescent="0.2">
      <c r="A5250" s="20" t="s">
        <v>1338</v>
      </c>
      <c r="B5250" s="73">
        <v>12991</v>
      </c>
      <c r="C5250" s="85">
        <v>11</v>
      </c>
      <c r="D5250" s="36">
        <v>28</v>
      </c>
      <c r="E5250" s="88"/>
      <c r="F5250" s="91"/>
      <c r="H5250" s="94"/>
      <c r="I5250" s="91"/>
      <c r="J5250" s="84"/>
      <c r="K5250" s="111"/>
    </row>
    <row r="5251" spans="1:11" x14ac:dyDescent="0.2">
      <c r="A5251" s="13" t="s">
        <v>4733</v>
      </c>
      <c r="B5251" s="74">
        <v>12991</v>
      </c>
      <c r="C5251" s="86"/>
      <c r="D5251" s="37"/>
      <c r="E5251" s="87"/>
      <c r="F5251" s="93">
        <v>11</v>
      </c>
      <c r="G5251" s="8">
        <v>28</v>
      </c>
      <c r="H5251" s="94">
        <f t="shared" ref="H5251:H5303" si="80">IF(F5251=1,1,2)</f>
        <v>2</v>
      </c>
      <c r="I5251" s="93"/>
      <c r="J5251" s="94"/>
      <c r="K5251" s="138"/>
    </row>
    <row r="5252" spans="1:11" x14ac:dyDescent="0.2">
      <c r="A5252" s="22" t="s">
        <v>563</v>
      </c>
      <c r="B5252" s="73">
        <v>31811</v>
      </c>
      <c r="C5252" s="85">
        <v>35</v>
      </c>
      <c r="D5252" s="36">
        <f>SUM(D5253:D5269)</f>
        <v>89</v>
      </c>
      <c r="E5252" s="88">
        <v>4</v>
      </c>
      <c r="F5252" s="91">
        <f>SUM(F5254:F5273)</f>
        <v>50</v>
      </c>
      <c r="G5252" s="24">
        <f>SUM(G5254:G5273)</f>
        <v>131</v>
      </c>
      <c r="H5252" s="94"/>
      <c r="I5252" s="99">
        <f>(C5252+F5252+1)*0.4</f>
        <v>34.4</v>
      </c>
      <c r="J5252" s="100">
        <f>(D5252+G5252+1)*0.4</f>
        <v>88.4</v>
      </c>
      <c r="K5252" s="115">
        <f>12*0.6</f>
        <v>7.1999999999999993</v>
      </c>
    </row>
    <row r="5253" spans="1:11" x14ac:dyDescent="0.2">
      <c r="A5253" s="20" t="s">
        <v>564</v>
      </c>
      <c r="B5253" s="73">
        <v>3244</v>
      </c>
      <c r="C5253" s="85">
        <v>4</v>
      </c>
      <c r="D5253" s="36">
        <v>10</v>
      </c>
      <c r="E5253" s="88"/>
      <c r="F5253" s="91"/>
      <c r="H5253" s="94"/>
      <c r="I5253" s="91"/>
      <c r="J5253" s="84"/>
      <c r="K5253" s="111"/>
    </row>
    <row r="5254" spans="1:11" x14ac:dyDescent="0.2">
      <c r="A5254" s="13" t="s">
        <v>4734</v>
      </c>
      <c r="B5254" s="74">
        <v>3244</v>
      </c>
      <c r="C5254" s="86"/>
      <c r="D5254" s="37"/>
      <c r="E5254" s="87"/>
      <c r="F5254" s="93">
        <v>5</v>
      </c>
      <c r="G5254" s="8">
        <v>13</v>
      </c>
      <c r="H5254" s="94">
        <f t="shared" si="80"/>
        <v>2</v>
      </c>
      <c r="I5254" s="93"/>
      <c r="J5254" s="94"/>
      <c r="K5254" s="138"/>
    </row>
    <row r="5255" spans="1:11" x14ac:dyDescent="0.2">
      <c r="A5255" s="20" t="s">
        <v>1124</v>
      </c>
      <c r="B5255" s="73">
        <v>3739</v>
      </c>
      <c r="C5255" s="85">
        <v>4</v>
      </c>
      <c r="D5255" s="36">
        <v>10</v>
      </c>
      <c r="E5255" s="88"/>
      <c r="F5255" s="91"/>
      <c r="H5255" s="94"/>
      <c r="I5255" s="91"/>
      <c r="J5255" s="84"/>
      <c r="K5255" s="111"/>
    </row>
    <row r="5256" spans="1:11" x14ac:dyDescent="0.2">
      <c r="A5256" s="13" t="s">
        <v>4735</v>
      </c>
      <c r="B5256" s="74">
        <v>3739</v>
      </c>
      <c r="C5256" s="86"/>
      <c r="D5256" s="37"/>
      <c r="E5256" s="87"/>
      <c r="F5256" s="93">
        <v>5</v>
      </c>
      <c r="G5256" s="8">
        <v>13</v>
      </c>
      <c r="H5256" s="94">
        <f t="shared" si="80"/>
        <v>2</v>
      </c>
      <c r="I5256" s="93"/>
      <c r="J5256" s="94"/>
      <c r="K5256" s="138"/>
    </row>
    <row r="5257" spans="1:11" x14ac:dyDescent="0.2">
      <c r="A5257" s="20" t="s">
        <v>95</v>
      </c>
      <c r="B5257" s="73">
        <v>4941</v>
      </c>
      <c r="C5257" s="85">
        <v>5</v>
      </c>
      <c r="D5257" s="36">
        <v>13</v>
      </c>
      <c r="E5257" s="88"/>
      <c r="F5257" s="91"/>
      <c r="H5257" s="94"/>
      <c r="I5257" s="91"/>
      <c r="J5257" s="84"/>
      <c r="K5257" s="111"/>
    </row>
    <row r="5258" spans="1:11" x14ac:dyDescent="0.2">
      <c r="A5258" s="13" t="s">
        <v>4736</v>
      </c>
      <c r="B5258" s="74">
        <v>4941</v>
      </c>
      <c r="C5258" s="86"/>
      <c r="D5258" s="37"/>
      <c r="E5258" s="87"/>
      <c r="F5258" s="93">
        <v>5</v>
      </c>
      <c r="G5258" s="8">
        <v>13</v>
      </c>
      <c r="H5258" s="94">
        <f t="shared" si="80"/>
        <v>2</v>
      </c>
      <c r="I5258" s="93"/>
      <c r="J5258" s="94"/>
      <c r="K5258" s="138"/>
    </row>
    <row r="5259" spans="1:11" x14ac:dyDescent="0.2">
      <c r="A5259" s="20" t="s">
        <v>83</v>
      </c>
      <c r="B5259" s="73">
        <v>3534</v>
      </c>
      <c r="C5259" s="85">
        <v>4</v>
      </c>
      <c r="D5259" s="36">
        <v>10</v>
      </c>
      <c r="E5259" s="88"/>
      <c r="F5259" s="91"/>
      <c r="H5259" s="94"/>
      <c r="I5259" s="91"/>
      <c r="J5259" s="84"/>
      <c r="K5259" s="111"/>
    </row>
    <row r="5260" spans="1:11" x14ac:dyDescent="0.2">
      <c r="A5260" s="13" t="s">
        <v>4737</v>
      </c>
      <c r="B5260" s="74">
        <v>3534</v>
      </c>
      <c r="C5260" s="86"/>
      <c r="D5260" s="37"/>
      <c r="E5260" s="87"/>
      <c r="F5260" s="93">
        <v>5</v>
      </c>
      <c r="G5260" s="8">
        <v>13</v>
      </c>
      <c r="H5260" s="94">
        <f t="shared" si="80"/>
        <v>2</v>
      </c>
      <c r="I5260" s="93"/>
      <c r="J5260" s="94"/>
      <c r="K5260" s="138"/>
    </row>
    <row r="5261" spans="1:11" x14ac:dyDescent="0.2">
      <c r="A5261" s="20" t="s">
        <v>84</v>
      </c>
      <c r="B5261" s="73">
        <v>1851</v>
      </c>
      <c r="C5261" s="85">
        <v>2</v>
      </c>
      <c r="D5261" s="36">
        <v>5</v>
      </c>
      <c r="E5261" s="88"/>
      <c r="F5261" s="91"/>
      <c r="H5261" s="94"/>
      <c r="I5261" s="91"/>
      <c r="J5261" s="84"/>
      <c r="K5261" s="111"/>
    </row>
    <row r="5262" spans="1:11" x14ac:dyDescent="0.2">
      <c r="A5262" s="13" t="s">
        <v>4738</v>
      </c>
      <c r="B5262" s="74">
        <v>1851</v>
      </c>
      <c r="C5262" s="86"/>
      <c r="D5262" s="37"/>
      <c r="E5262" s="87"/>
      <c r="F5262" s="93">
        <v>3</v>
      </c>
      <c r="G5262" s="8">
        <v>8</v>
      </c>
      <c r="H5262" s="94">
        <f t="shared" si="80"/>
        <v>2</v>
      </c>
      <c r="I5262" s="93"/>
      <c r="J5262" s="94"/>
      <c r="K5262" s="138"/>
    </row>
    <row r="5263" spans="1:11" ht="31.5" x14ac:dyDescent="0.2">
      <c r="A5263" s="20" t="s">
        <v>59</v>
      </c>
      <c r="B5263" s="73">
        <v>2308</v>
      </c>
      <c r="C5263" s="85">
        <v>3</v>
      </c>
      <c r="D5263" s="36">
        <v>8</v>
      </c>
      <c r="E5263" s="88"/>
      <c r="F5263" s="91"/>
      <c r="H5263" s="94"/>
      <c r="I5263" s="91"/>
      <c r="J5263" s="84"/>
      <c r="K5263" s="111"/>
    </row>
    <row r="5264" spans="1:11" x14ac:dyDescent="0.2">
      <c r="A5264" s="13" t="s">
        <v>4739</v>
      </c>
      <c r="B5264" s="74">
        <v>2308</v>
      </c>
      <c r="C5264" s="86"/>
      <c r="D5264" s="37"/>
      <c r="E5264" s="87"/>
      <c r="F5264" s="93">
        <v>5</v>
      </c>
      <c r="G5264" s="8">
        <v>13</v>
      </c>
      <c r="H5264" s="94">
        <f t="shared" si="80"/>
        <v>2</v>
      </c>
      <c r="I5264" s="93"/>
      <c r="J5264" s="94"/>
      <c r="K5264" s="138"/>
    </row>
    <row r="5265" spans="1:11" x14ac:dyDescent="0.2">
      <c r="A5265" s="20" t="s">
        <v>385</v>
      </c>
      <c r="B5265" s="73">
        <v>1221</v>
      </c>
      <c r="C5265" s="85">
        <v>1</v>
      </c>
      <c r="D5265" s="36">
        <v>3</v>
      </c>
      <c r="E5265" s="88"/>
      <c r="F5265" s="91"/>
      <c r="H5265" s="94"/>
      <c r="I5265" s="91"/>
      <c r="J5265" s="84"/>
      <c r="K5265" s="111"/>
    </row>
    <row r="5266" spans="1:11" x14ac:dyDescent="0.2">
      <c r="A5266" s="13" t="s">
        <v>4477</v>
      </c>
      <c r="B5266" s="74">
        <v>1221</v>
      </c>
      <c r="C5266" s="86"/>
      <c r="D5266" s="37"/>
      <c r="E5266" s="87"/>
      <c r="F5266" s="93">
        <v>3</v>
      </c>
      <c r="G5266" s="8">
        <v>8</v>
      </c>
      <c r="H5266" s="94">
        <f t="shared" si="80"/>
        <v>2</v>
      </c>
      <c r="I5266" s="93"/>
      <c r="J5266" s="94"/>
      <c r="K5266" s="138"/>
    </row>
    <row r="5267" spans="1:11" x14ac:dyDescent="0.2">
      <c r="A5267" s="20" t="s">
        <v>559</v>
      </c>
      <c r="B5267" s="73">
        <v>1677</v>
      </c>
      <c r="C5267" s="85">
        <v>2</v>
      </c>
      <c r="D5267" s="36">
        <v>5</v>
      </c>
      <c r="E5267" s="88"/>
      <c r="F5267" s="91"/>
      <c r="H5267" s="94"/>
      <c r="I5267" s="91"/>
      <c r="J5267" s="84"/>
      <c r="K5267" s="111"/>
    </row>
    <row r="5268" spans="1:11" x14ac:dyDescent="0.2">
      <c r="A5268" s="13" t="s">
        <v>4740</v>
      </c>
      <c r="B5268" s="74">
        <v>1677</v>
      </c>
      <c r="C5268" s="86"/>
      <c r="D5268" s="37"/>
      <c r="E5268" s="87"/>
      <c r="F5268" s="93">
        <v>3</v>
      </c>
      <c r="G5268" s="8">
        <v>8</v>
      </c>
      <c r="H5268" s="94">
        <f t="shared" si="80"/>
        <v>2</v>
      </c>
      <c r="I5268" s="93"/>
      <c r="J5268" s="94"/>
      <c r="K5268" s="138"/>
    </row>
    <row r="5269" spans="1:11" x14ac:dyDescent="0.2">
      <c r="A5269" s="20" t="s">
        <v>884</v>
      </c>
      <c r="B5269" s="73">
        <v>9296</v>
      </c>
      <c r="C5269" s="85">
        <v>10</v>
      </c>
      <c r="D5269" s="36">
        <v>25</v>
      </c>
      <c r="E5269" s="88"/>
      <c r="F5269" s="91"/>
      <c r="H5269" s="94"/>
      <c r="I5269" s="91"/>
      <c r="J5269" s="84"/>
      <c r="K5269" s="111"/>
    </row>
    <row r="5270" spans="1:11" x14ac:dyDescent="0.2">
      <c r="A5270" s="13" t="s">
        <v>4741</v>
      </c>
      <c r="B5270" s="74">
        <v>3656</v>
      </c>
      <c r="C5270" s="86"/>
      <c r="D5270" s="37"/>
      <c r="E5270" s="87"/>
      <c r="F5270" s="93">
        <v>5</v>
      </c>
      <c r="G5270" s="8">
        <v>13</v>
      </c>
      <c r="H5270" s="94">
        <f t="shared" si="80"/>
        <v>2</v>
      </c>
      <c r="I5270" s="93"/>
      <c r="J5270" s="94"/>
      <c r="K5270" s="138"/>
    </row>
    <row r="5271" spans="1:11" x14ac:dyDescent="0.2">
      <c r="A5271" s="13" t="s">
        <v>4742</v>
      </c>
      <c r="B5271" s="74">
        <v>1765</v>
      </c>
      <c r="C5271" s="86"/>
      <c r="D5271" s="37"/>
      <c r="E5271" s="87"/>
      <c r="F5271" s="93">
        <v>3</v>
      </c>
      <c r="G5271" s="8">
        <v>8</v>
      </c>
      <c r="H5271" s="94">
        <f t="shared" si="80"/>
        <v>2</v>
      </c>
      <c r="I5271" s="93"/>
      <c r="J5271" s="94"/>
      <c r="K5271" s="138"/>
    </row>
    <row r="5272" spans="1:11" x14ac:dyDescent="0.2">
      <c r="A5272" s="13" t="s">
        <v>4743</v>
      </c>
      <c r="B5272" s="74">
        <v>2427</v>
      </c>
      <c r="C5272" s="86"/>
      <c r="D5272" s="37"/>
      <c r="E5272" s="87"/>
      <c r="F5272" s="93">
        <v>5</v>
      </c>
      <c r="G5272" s="8">
        <v>13</v>
      </c>
      <c r="H5272" s="94">
        <f t="shared" si="80"/>
        <v>2</v>
      </c>
      <c r="I5272" s="93"/>
      <c r="J5272" s="94"/>
      <c r="K5272" s="138"/>
    </row>
    <row r="5273" spans="1:11" x14ac:dyDescent="0.2">
      <c r="A5273" s="13" t="s">
        <v>3319</v>
      </c>
      <c r="B5273" s="74">
        <v>1448</v>
      </c>
      <c r="C5273" s="86"/>
      <c r="D5273" s="37"/>
      <c r="E5273" s="87"/>
      <c r="F5273" s="93">
        <v>3</v>
      </c>
      <c r="G5273" s="8">
        <v>8</v>
      </c>
      <c r="H5273" s="94">
        <f t="shared" si="80"/>
        <v>2</v>
      </c>
      <c r="I5273" s="93"/>
      <c r="J5273" s="94"/>
      <c r="K5273" s="138"/>
    </row>
    <row r="5274" spans="1:11" ht="31.5" x14ac:dyDescent="0.2">
      <c r="A5274" s="11" t="s">
        <v>769</v>
      </c>
      <c r="B5274" s="72">
        <v>165540</v>
      </c>
      <c r="C5274" s="89"/>
      <c r="D5274" s="34"/>
      <c r="E5274" s="164"/>
      <c r="F5274" s="92"/>
      <c r="H5274" s="94"/>
      <c r="I5274" s="92"/>
      <c r="J5274" s="82"/>
      <c r="K5274" s="137"/>
    </row>
    <row r="5275" spans="1:11" x14ac:dyDescent="0.2">
      <c r="A5275" s="22" t="s">
        <v>770</v>
      </c>
      <c r="B5275" s="73">
        <v>31381</v>
      </c>
      <c r="C5275" s="85">
        <v>29</v>
      </c>
      <c r="D5275" s="36">
        <v>73</v>
      </c>
      <c r="E5275" s="88">
        <v>4</v>
      </c>
      <c r="F5275" s="91"/>
      <c r="H5275" s="94"/>
      <c r="I5275" s="99">
        <f>(C5275+F5275+1)*0.4</f>
        <v>12</v>
      </c>
      <c r="J5275" s="100">
        <f>(D5275+G5275+1)*0.4</f>
        <v>29.6</v>
      </c>
      <c r="K5275" s="115"/>
    </row>
    <row r="5276" spans="1:11" x14ac:dyDescent="0.2">
      <c r="A5276" s="20" t="s">
        <v>6191</v>
      </c>
      <c r="B5276" s="73">
        <v>31381</v>
      </c>
      <c r="C5276" s="85">
        <v>29</v>
      </c>
      <c r="D5276" s="36"/>
      <c r="E5276" s="88"/>
      <c r="F5276" s="91"/>
      <c r="H5276" s="94"/>
      <c r="I5276" s="91"/>
      <c r="J5276" s="84"/>
      <c r="K5276" s="111"/>
    </row>
    <row r="5277" spans="1:11" x14ac:dyDescent="0.2">
      <c r="A5277" s="22" t="s">
        <v>937</v>
      </c>
      <c r="B5277" s="73">
        <v>30147</v>
      </c>
      <c r="C5277" s="134">
        <v>29</v>
      </c>
      <c r="D5277" s="36">
        <f>SUM(D5278:D5280)</f>
        <v>73</v>
      </c>
      <c r="E5277" s="88">
        <v>4</v>
      </c>
      <c r="F5277" s="91">
        <f>SUM(F5279:F5281)</f>
        <v>16</v>
      </c>
      <c r="G5277" s="24">
        <f>SUM(G5279:G5281)</f>
        <v>41</v>
      </c>
      <c r="H5277" s="94"/>
      <c r="I5277" s="99">
        <f>(C5277+F5277+1)*0.4</f>
        <v>18.400000000000002</v>
      </c>
      <c r="J5277" s="100">
        <f>(D5277+G5277+1)*0.4</f>
        <v>46</v>
      </c>
      <c r="K5277" s="115">
        <f>2*0.6</f>
        <v>1.2</v>
      </c>
    </row>
    <row r="5278" spans="1:11" x14ac:dyDescent="0.2">
      <c r="A5278" s="20" t="s">
        <v>938</v>
      </c>
      <c r="B5278" s="73">
        <v>24971</v>
      </c>
      <c r="C5278" s="85">
        <v>24</v>
      </c>
      <c r="D5278" s="36">
        <v>60</v>
      </c>
      <c r="E5278" s="88"/>
      <c r="F5278" s="91"/>
      <c r="H5278" s="94"/>
      <c r="I5278" s="91"/>
      <c r="J5278" s="84"/>
      <c r="K5278" s="111"/>
    </row>
    <row r="5279" spans="1:11" x14ac:dyDescent="0.2">
      <c r="A5279" s="13" t="s">
        <v>4744</v>
      </c>
      <c r="B5279" s="74">
        <v>24971</v>
      </c>
      <c r="C5279" s="86"/>
      <c r="D5279" s="37"/>
      <c r="E5279" s="87"/>
      <c r="F5279" s="93">
        <v>11</v>
      </c>
      <c r="G5279" s="8">
        <v>28</v>
      </c>
      <c r="H5279" s="94">
        <f t="shared" si="80"/>
        <v>2</v>
      </c>
      <c r="I5279" s="93"/>
      <c r="J5279" s="94"/>
      <c r="K5279" s="138"/>
    </row>
    <row r="5280" spans="1:11" x14ac:dyDescent="0.2">
      <c r="A5280" s="20" t="s">
        <v>936</v>
      </c>
      <c r="B5280" s="73">
        <v>5176</v>
      </c>
      <c r="C5280" s="85">
        <v>5</v>
      </c>
      <c r="D5280" s="36">
        <v>13</v>
      </c>
      <c r="E5280" s="88"/>
      <c r="F5280" s="91"/>
      <c r="H5280" s="94"/>
      <c r="I5280" s="91"/>
      <c r="J5280" s="84"/>
      <c r="K5280" s="111"/>
    </row>
    <row r="5281" spans="1:11" x14ac:dyDescent="0.2">
      <c r="A5281" s="13" t="s">
        <v>3390</v>
      </c>
      <c r="B5281" s="74">
        <v>5176</v>
      </c>
      <c r="C5281" s="86"/>
      <c r="D5281" s="37"/>
      <c r="E5281" s="87"/>
      <c r="F5281" s="93">
        <v>5</v>
      </c>
      <c r="G5281" s="8">
        <v>13</v>
      </c>
      <c r="H5281" s="94">
        <f t="shared" si="80"/>
        <v>2</v>
      </c>
      <c r="I5281" s="93"/>
      <c r="J5281" s="94"/>
      <c r="K5281" s="138"/>
    </row>
    <row r="5282" spans="1:11" ht="31.5" x14ac:dyDescent="0.2">
      <c r="A5282" s="22" t="s">
        <v>939</v>
      </c>
      <c r="B5282" s="73">
        <v>17822</v>
      </c>
      <c r="C5282" s="85">
        <v>25</v>
      </c>
      <c r="D5282" s="36">
        <f>SUM(D5283:D5289)</f>
        <v>63</v>
      </c>
      <c r="E5282" s="88">
        <v>4</v>
      </c>
      <c r="F5282" s="91">
        <f>SUM(F5284:F5290)</f>
        <v>24</v>
      </c>
      <c r="G5282" s="24">
        <f>SUM(G5284:G5290)</f>
        <v>62</v>
      </c>
      <c r="H5282" s="94"/>
      <c r="I5282" s="99">
        <f>(C5282+F5282+1)*0.4</f>
        <v>20</v>
      </c>
      <c r="J5282" s="100">
        <f>(D5282+G5282+1)*0.4</f>
        <v>50.400000000000006</v>
      </c>
      <c r="K5282" s="115">
        <f>4*0.6</f>
        <v>2.4</v>
      </c>
    </row>
    <row r="5283" spans="1:11" x14ac:dyDescent="0.2">
      <c r="A5283" s="20" t="s">
        <v>940</v>
      </c>
      <c r="B5283" s="73">
        <v>2514</v>
      </c>
      <c r="C5283" s="85">
        <v>4</v>
      </c>
      <c r="D5283" s="36">
        <v>10</v>
      </c>
      <c r="E5283" s="88"/>
      <c r="F5283" s="91"/>
      <c r="H5283" s="94"/>
      <c r="I5283" s="91"/>
      <c r="J5283" s="84"/>
      <c r="K5283" s="111"/>
    </row>
    <row r="5284" spans="1:11" x14ac:dyDescent="0.2">
      <c r="A5284" s="13" t="s">
        <v>4745</v>
      </c>
      <c r="B5284" s="74">
        <v>2514</v>
      </c>
      <c r="C5284" s="86"/>
      <c r="D5284" s="37"/>
      <c r="E5284" s="87"/>
      <c r="F5284" s="93">
        <v>5</v>
      </c>
      <c r="G5284" s="8">
        <v>13</v>
      </c>
      <c r="H5284" s="94">
        <f t="shared" si="80"/>
        <v>2</v>
      </c>
      <c r="I5284" s="93"/>
      <c r="J5284" s="94"/>
      <c r="K5284" s="138"/>
    </row>
    <row r="5285" spans="1:11" x14ac:dyDescent="0.2">
      <c r="A5285" s="20" t="s">
        <v>877</v>
      </c>
      <c r="B5285" s="73">
        <v>2567</v>
      </c>
      <c r="C5285" s="85">
        <v>4</v>
      </c>
      <c r="D5285" s="36">
        <v>10</v>
      </c>
      <c r="E5285" s="88"/>
      <c r="F5285" s="91"/>
      <c r="H5285" s="94"/>
      <c r="I5285" s="91"/>
      <c r="J5285" s="84"/>
      <c r="K5285" s="111"/>
    </row>
    <row r="5286" spans="1:11" x14ac:dyDescent="0.2">
      <c r="A5286" s="13" t="s">
        <v>4746</v>
      </c>
      <c r="B5286" s="74">
        <v>2567</v>
      </c>
      <c r="C5286" s="86"/>
      <c r="D5286" s="37"/>
      <c r="E5286" s="87"/>
      <c r="F5286" s="93">
        <v>5</v>
      </c>
      <c r="G5286" s="8">
        <v>13</v>
      </c>
      <c r="H5286" s="94">
        <f t="shared" si="80"/>
        <v>2</v>
      </c>
      <c r="I5286" s="93"/>
      <c r="J5286" s="94"/>
      <c r="K5286" s="138"/>
    </row>
    <row r="5287" spans="1:11" x14ac:dyDescent="0.2">
      <c r="A5287" s="20" t="s">
        <v>878</v>
      </c>
      <c r="B5287" s="73">
        <v>12365</v>
      </c>
      <c r="C5287" s="85">
        <v>16</v>
      </c>
      <c r="D5287" s="36">
        <v>40</v>
      </c>
      <c r="E5287" s="88"/>
      <c r="F5287" s="91"/>
      <c r="H5287" s="94"/>
      <c r="I5287" s="91"/>
      <c r="J5287" s="84"/>
      <c r="K5287" s="111"/>
    </row>
    <row r="5288" spans="1:11" x14ac:dyDescent="0.2">
      <c r="A5288" s="13" t="s">
        <v>1765</v>
      </c>
      <c r="B5288" s="74">
        <v>12365</v>
      </c>
      <c r="C5288" s="86"/>
      <c r="D5288" s="37"/>
      <c r="E5288" s="87"/>
      <c r="F5288" s="93">
        <v>11</v>
      </c>
      <c r="G5288" s="8">
        <v>28</v>
      </c>
      <c r="H5288" s="94">
        <f t="shared" si="80"/>
        <v>2</v>
      </c>
      <c r="I5288" s="93"/>
      <c r="J5288" s="94"/>
      <c r="K5288" s="138"/>
    </row>
    <row r="5289" spans="1:11" x14ac:dyDescent="0.2">
      <c r="A5289" s="20" t="s">
        <v>879</v>
      </c>
      <c r="B5289" s="73">
        <v>376</v>
      </c>
      <c r="C5289" s="85">
        <v>1</v>
      </c>
      <c r="D5289" s="36">
        <v>3</v>
      </c>
      <c r="E5289" s="88"/>
      <c r="F5289" s="91"/>
      <c r="H5289" s="94"/>
      <c r="I5289" s="91"/>
      <c r="J5289" s="84"/>
      <c r="K5289" s="111"/>
    </row>
    <row r="5290" spans="1:11" x14ac:dyDescent="0.2">
      <c r="A5290" s="13" t="s">
        <v>2636</v>
      </c>
      <c r="B5290" s="74">
        <v>376</v>
      </c>
      <c r="C5290" s="86"/>
      <c r="D5290" s="37"/>
      <c r="E5290" s="87"/>
      <c r="F5290" s="93">
        <v>3</v>
      </c>
      <c r="G5290" s="8">
        <v>8</v>
      </c>
      <c r="H5290" s="94">
        <f t="shared" si="80"/>
        <v>2</v>
      </c>
      <c r="I5290" s="93"/>
      <c r="J5290" s="94"/>
      <c r="K5290" s="138"/>
    </row>
    <row r="5291" spans="1:11" x14ac:dyDescent="0.2">
      <c r="A5291" s="22" t="s">
        <v>327</v>
      </c>
      <c r="B5291" s="73">
        <v>38033</v>
      </c>
      <c r="C5291" s="85">
        <v>29</v>
      </c>
      <c r="D5291" s="36">
        <f>SUM(D5292:D5295)</f>
        <v>73</v>
      </c>
      <c r="E5291" s="88">
        <v>4</v>
      </c>
      <c r="F5291" s="91">
        <f>SUM(F5293:F5296)</f>
        <v>19</v>
      </c>
      <c r="G5291" s="24">
        <f>SUM(G5293:G5296)</f>
        <v>49</v>
      </c>
      <c r="H5291" s="94"/>
      <c r="I5291" s="99">
        <f>(C5291+F5291+1)*0.4</f>
        <v>19.600000000000001</v>
      </c>
      <c r="J5291" s="100">
        <f>(D5291+G5291+1)*0.4</f>
        <v>49.2</v>
      </c>
      <c r="K5291" s="115">
        <f>3*0.6</f>
        <v>1.7999999999999998</v>
      </c>
    </row>
    <row r="5292" spans="1:11" x14ac:dyDescent="0.2">
      <c r="A5292" s="20" t="s">
        <v>648</v>
      </c>
      <c r="B5292" s="73">
        <v>30773</v>
      </c>
      <c r="C5292" s="85">
        <v>23</v>
      </c>
      <c r="D5292" s="36">
        <v>58</v>
      </c>
      <c r="E5292" s="88"/>
      <c r="F5292" s="91"/>
      <c r="H5292" s="94"/>
      <c r="I5292" s="99"/>
      <c r="J5292" s="100"/>
      <c r="K5292" s="115"/>
    </row>
    <row r="5293" spans="1:11" x14ac:dyDescent="0.2">
      <c r="A5293" s="13" t="s">
        <v>4747</v>
      </c>
      <c r="B5293" s="74">
        <v>29122</v>
      </c>
      <c r="C5293" s="86"/>
      <c r="D5293" s="37"/>
      <c r="E5293" s="87"/>
      <c r="F5293" s="93">
        <v>11</v>
      </c>
      <c r="G5293" s="8">
        <v>28</v>
      </c>
      <c r="H5293" s="94">
        <f t="shared" si="80"/>
        <v>2</v>
      </c>
      <c r="I5293" s="93"/>
      <c r="J5293" s="94"/>
      <c r="K5293" s="138"/>
    </row>
    <row r="5294" spans="1:11" x14ac:dyDescent="0.2">
      <c r="A5294" s="13" t="s">
        <v>4748</v>
      </c>
      <c r="B5294" s="74">
        <v>1651</v>
      </c>
      <c r="C5294" s="86"/>
      <c r="D5294" s="37"/>
      <c r="E5294" s="87"/>
      <c r="F5294" s="93">
        <v>3</v>
      </c>
      <c r="G5294" s="8">
        <v>8</v>
      </c>
      <c r="H5294" s="94">
        <f t="shared" si="80"/>
        <v>2</v>
      </c>
      <c r="I5294" s="93"/>
      <c r="J5294" s="94"/>
      <c r="K5294" s="138"/>
    </row>
    <row r="5295" spans="1:11" x14ac:dyDescent="0.2">
      <c r="A5295" s="20" t="s">
        <v>649</v>
      </c>
      <c r="B5295" s="73">
        <v>7260</v>
      </c>
      <c r="C5295" s="85">
        <v>6</v>
      </c>
      <c r="D5295" s="36">
        <v>15</v>
      </c>
      <c r="E5295" s="88"/>
      <c r="F5295" s="91"/>
      <c r="H5295" s="94"/>
      <c r="I5295" s="91"/>
      <c r="J5295" s="84"/>
      <c r="K5295" s="111"/>
    </row>
    <row r="5296" spans="1:11" x14ac:dyDescent="0.2">
      <c r="A5296" s="13" t="s">
        <v>1830</v>
      </c>
      <c r="B5296" s="74">
        <v>7260</v>
      </c>
      <c r="C5296" s="86"/>
      <c r="D5296" s="37"/>
      <c r="E5296" s="87"/>
      <c r="F5296" s="93">
        <v>5</v>
      </c>
      <c r="G5296" s="8">
        <v>13</v>
      </c>
      <c r="H5296" s="94">
        <f t="shared" si="80"/>
        <v>2</v>
      </c>
      <c r="I5296" s="93"/>
      <c r="J5296" s="94"/>
      <c r="K5296" s="138"/>
    </row>
    <row r="5297" spans="1:11" x14ac:dyDescent="0.2">
      <c r="A5297" s="22" t="s">
        <v>650</v>
      </c>
      <c r="B5297" s="73">
        <v>48157</v>
      </c>
      <c r="C5297" s="85">
        <v>29</v>
      </c>
      <c r="D5297" s="36">
        <f>SUM(D5298:D5302)</f>
        <v>73</v>
      </c>
      <c r="E5297" s="88">
        <v>4</v>
      </c>
      <c r="F5297" s="91">
        <f>SUM(F5299:F5303)</f>
        <v>21</v>
      </c>
      <c r="G5297" s="24">
        <f>SUM(G5299:G5303)</f>
        <v>54</v>
      </c>
      <c r="H5297" s="94"/>
      <c r="I5297" s="99">
        <f>(C5297+F5297+1)*0.4</f>
        <v>20.400000000000002</v>
      </c>
      <c r="J5297" s="100">
        <f>(D5297+G5297+1)*0.4</f>
        <v>51.2</v>
      </c>
      <c r="K5297" s="115">
        <f>3*0.6</f>
        <v>1.7999999999999998</v>
      </c>
    </row>
    <row r="5298" spans="1:11" x14ac:dyDescent="0.2">
      <c r="A5298" s="20" t="s">
        <v>651</v>
      </c>
      <c r="B5298" s="73">
        <v>35047</v>
      </c>
      <c r="C5298" s="85">
        <v>21</v>
      </c>
      <c r="D5298" s="36">
        <v>53</v>
      </c>
      <c r="E5298" s="88"/>
      <c r="F5298" s="91"/>
      <c r="H5298" s="94"/>
      <c r="I5298" s="91"/>
      <c r="J5298" s="84"/>
      <c r="K5298" s="111"/>
    </row>
    <row r="5299" spans="1:11" x14ac:dyDescent="0.2">
      <c r="A5299" s="13" t="s">
        <v>4749</v>
      </c>
      <c r="B5299" s="74">
        <v>35047</v>
      </c>
      <c r="C5299" s="86"/>
      <c r="D5299" s="37"/>
      <c r="E5299" s="87"/>
      <c r="F5299" s="93">
        <v>11</v>
      </c>
      <c r="G5299" s="8">
        <v>28</v>
      </c>
      <c r="H5299" s="94">
        <f t="shared" si="80"/>
        <v>2</v>
      </c>
      <c r="I5299" s="93"/>
      <c r="J5299" s="94"/>
      <c r="K5299" s="138"/>
    </row>
    <row r="5300" spans="1:11" x14ac:dyDescent="0.2">
      <c r="A5300" s="20" t="s">
        <v>672</v>
      </c>
      <c r="B5300" s="73">
        <v>9901</v>
      </c>
      <c r="C5300" s="85">
        <v>6</v>
      </c>
      <c r="D5300" s="36">
        <v>15</v>
      </c>
      <c r="E5300" s="88"/>
      <c r="F5300" s="91"/>
      <c r="H5300" s="94"/>
      <c r="I5300" s="91"/>
      <c r="J5300" s="84"/>
      <c r="K5300" s="111"/>
    </row>
    <row r="5301" spans="1:11" x14ac:dyDescent="0.2">
      <c r="A5301" s="13" t="s">
        <v>4750</v>
      </c>
      <c r="B5301" s="74">
        <v>9901</v>
      </c>
      <c r="C5301" s="86"/>
      <c r="D5301" s="37"/>
      <c r="E5301" s="87"/>
      <c r="F5301" s="93">
        <v>5</v>
      </c>
      <c r="G5301" s="8">
        <v>13</v>
      </c>
      <c r="H5301" s="94">
        <f t="shared" si="80"/>
        <v>2</v>
      </c>
      <c r="I5301" s="93"/>
      <c r="J5301" s="94"/>
      <c r="K5301" s="138"/>
    </row>
    <row r="5302" spans="1:11" x14ac:dyDescent="0.2">
      <c r="A5302" s="20" t="s">
        <v>652</v>
      </c>
      <c r="B5302" s="73">
        <v>3209</v>
      </c>
      <c r="C5302" s="85">
        <v>2</v>
      </c>
      <c r="D5302" s="36">
        <v>5</v>
      </c>
      <c r="E5302" s="88"/>
      <c r="F5302" s="91"/>
      <c r="H5302" s="94"/>
      <c r="I5302" s="91"/>
      <c r="J5302" s="84"/>
      <c r="K5302" s="111"/>
    </row>
    <row r="5303" spans="1:11" ht="16.5" thickBot="1" x14ac:dyDescent="0.25">
      <c r="A5303" s="15" t="s">
        <v>4751</v>
      </c>
      <c r="B5303" s="76">
        <v>3209</v>
      </c>
      <c r="C5303" s="122"/>
      <c r="D5303" s="38"/>
      <c r="E5303" s="123"/>
      <c r="F5303" s="124">
        <v>5</v>
      </c>
      <c r="G5303" s="125">
        <v>13</v>
      </c>
      <c r="H5303" s="126">
        <f t="shared" si="80"/>
        <v>2</v>
      </c>
      <c r="I5303" s="124"/>
      <c r="J5303" s="126"/>
      <c r="K5303" s="140"/>
    </row>
    <row r="5304" spans="1:11" ht="16.5" thickTop="1" x14ac:dyDescent="0.2">
      <c r="A5304" s="9" t="s">
        <v>122</v>
      </c>
      <c r="B5304" s="71">
        <v>539535</v>
      </c>
      <c r="C5304" s="79"/>
      <c r="D5304" s="40"/>
      <c r="E5304" s="80"/>
      <c r="F5304" s="91"/>
      <c r="G5304" s="24"/>
      <c r="H5304" s="84"/>
      <c r="I5304" s="91"/>
      <c r="J5304" s="84"/>
      <c r="K5304" s="111"/>
    </row>
    <row r="5305" spans="1:11" x14ac:dyDescent="0.2">
      <c r="A5305" s="11" t="s">
        <v>123</v>
      </c>
      <c r="B5305" s="72">
        <v>93216</v>
      </c>
      <c r="C5305" s="81"/>
      <c r="D5305" s="35"/>
      <c r="E5305" s="82"/>
      <c r="F5305" s="92"/>
      <c r="G5305" s="18"/>
      <c r="H5305" s="82"/>
      <c r="I5305" s="92"/>
      <c r="J5305" s="82"/>
      <c r="K5305" s="137"/>
    </row>
    <row r="5306" spans="1:11" ht="31.5" x14ac:dyDescent="0.2">
      <c r="A5306" s="46" t="s">
        <v>124</v>
      </c>
      <c r="B5306" s="73">
        <v>39994</v>
      </c>
      <c r="C5306" s="85">
        <v>35</v>
      </c>
      <c r="D5306" s="32">
        <f>SUM(D5307:D5351)</f>
        <v>90</v>
      </c>
      <c r="E5306" s="84">
        <v>4</v>
      </c>
      <c r="F5306" s="91">
        <f>SUM(F5308:F5352)</f>
        <v>106</v>
      </c>
      <c r="G5306" s="24">
        <f>SUM(G5308:G5352)</f>
        <v>284</v>
      </c>
      <c r="H5306" s="84"/>
      <c r="I5306" s="99">
        <f>(C5306+F5306+1-F5308-F5309-F5311-F5330-F5336-F5338-F5340-F5341-F5342-F5346)*0.4</f>
        <v>52.800000000000004</v>
      </c>
      <c r="J5306" s="99">
        <f>(D5306+G5306+1-G5308-G5309-G5311-G5330-G5336-G5338-G5340-G5341-G5342-G5346)*0.4</f>
        <v>138</v>
      </c>
      <c r="K5306" s="115">
        <f>38*0.6</f>
        <v>22.8</v>
      </c>
    </row>
    <row r="5307" spans="1:11" x14ac:dyDescent="0.2">
      <c r="A5307" s="20" t="s">
        <v>125</v>
      </c>
      <c r="B5307" s="73">
        <v>439</v>
      </c>
      <c r="C5307" s="85">
        <v>1</v>
      </c>
      <c r="D5307" s="32">
        <v>3</v>
      </c>
      <c r="E5307" s="84"/>
      <c r="F5307" s="91"/>
      <c r="G5307" s="24"/>
      <c r="H5307" s="84"/>
      <c r="I5307" s="91"/>
      <c r="J5307" s="84"/>
      <c r="K5307" s="111"/>
    </row>
    <row r="5308" spans="1:11" x14ac:dyDescent="0.2">
      <c r="A5308" s="13" t="s">
        <v>1492</v>
      </c>
      <c r="B5308" s="74">
        <v>96</v>
      </c>
      <c r="C5308" s="86"/>
      <c r="D5308" s="37"/>
      <c r="E5308" s="87"/>
      <c r="F5308" s="93">
        <v>1</v>
      </c>
      <c r="G5308" s="8">
        <v>3</v>
      </c>
      <c r="H5308" s="94">
        <f>IF(F5308=1,1,2)</f>
        <v>1</v>
      </c>
      <c r="I5308" s="93"/>
      <c r="J5308" s="94"/>
      <c r="K5308" s="138"/>
    </row>
    <row r="5309" spans="1:11" x14ac:dyDescent="0.2">
      <c r="A5309" s="13" t="s">
        <v>4752</v>
      </c>
      <c r="B5309" s="74">
        <v>65</v>
      </c>
      <c r="C5309" s="86"/>
      <c r="D5309" s="37"/>
      <c r="E5309" s="87"/>
      <c r="F5309" s="93">
        <v>1</v>
      </c>
      <c r="G5309" s="8">
        <v>3</v>
      </c>
      <c r="H5309" s="94">
        <f t="shared" ref="H5309:H5372" si="81">IF(F5309=1,1,2)</f>
        <v>1</v>
      </c>
      <c r="I5309" s="93"/>
      <c r="J5309" s="94"/>
      <c r="K5309" s="138"/>
    </row>
    <row r="5310" spans="1:11" x14ac:dyDescent="0.2">
      <c r="A5310" s="13" t="s">
        <v>4753</v>
      </c>
      <c r="B5310" s="74">
        <v>267</v>
      </c>
      <c r="C5310" s="86"/>
      <c r="D5310" s="37"/>
      <c r="E5310" s="87"/>
      <c r="F5310" s="93">
        <v>3</v>
      </c>
      <c r="G5310" s="8">
        <v>8</v>
      </c>
      <c r="H5310" s="94">
        <f t="shared" si="81"/>
        <v>2</v>
      </c>
      <c r="I5310" s="93"/>
      <c r="J5310" s="94"/>
      <c r="K5310" s="138"/>
    </row>
    <row r="5311" spans="1:11" x14ac:dyDescent="0.2">
      <c r="A5311" s="13" t="s">
        <v>4754</v>
      </c>
      <c r="B5311" s="74">
        <v>11</v>
      </c>
      <c r="C5311" s="86"/>
      <c r="D5311" s="37"/>
      <c r="E5311" s="87"/>
      <c r="F5311" s="93">
        <v>1</v>
      </c>
      <c r="G5311" s="8">
        <v>3</v>
      </c>
      <c r="H5311" s="94">
        <f t="shared" si="81"/>
        <v>1</v>
      </c>
      <c r="I5311" s="93"/>
      <c r="J5311" s="94"/>
      <c r="K5311" s="138"/>
    </row>
    <row r="5312" spans="1:11" x14ac:dyDescent="0.2">
      <c r="A5312" s="20" t="s">
        <v>254</v>
      </c>
      <c r="B5312" s="73">
        <v>26069</v>
      </c>
      <c r="C5312" s="85">
        <v>22</v>
      </c>
      <c r="D5312" s="32">
        <v>55</v>
      </c>
      <c r="E5312" s="84"/>
      <c r="F5312" s="91"/>
      <c r="H5312" s="94"/>
      <c r="I5312" s="91"/>
      <c r="J5312" s="84"/>
      <c r="K5312" s="111"/>
    </row>
    <row r="5313" spans="1:11" x14ac:dyDescent="0.2">
      <c r="A5313" s="13" t="s">
        <v>4755</v>
      </c>
      <c r="B5313" s="74">
        <v>21891</v>
      </c>
      <c r="C5313" s="86"/>
      <c r="D5313" s="37"/>
      <c r="E5313" s="87"/>
      <c r="F5313" s="93">
        <v>11</v>
      </c>
      <c r="G5313" s="8">
        <v>28</v>
      </c>
      <c r="H5313" s="94">
        <f t="shared" si="81"/>
        <v>2</v>
      </c>
      <c r="I5313" s="93"/>
      <c r="J5313" s="94"/>
      <c r="K5313" s="138"/>
    </row>
    <row r="5314" spans="1:11" x14ac:dyDescent="0.2">
      <c r="A5314" s="13" t="s">
        <v>4756</v>
      </c>
      <c r="B5314" s="74">
        <v>892</v>
      </c>
      <c r="C5314" s="86"/>
      <c r="D5314" s="37"/>
      <c r="E5314" s="87"/>
      <c r="F5314" s="93">
        <v>3</v>
      </c>
      <c r="G5314" s="8">
        <v>8</v>
      </c>
      <c r="H5314" s="94">
        <f t="shared" si="81"/>
        <v>2</v>
      </c>
      <c r="I5314" s="93"/>
      <c r="J5314" s="94"/>
      <c r="K5314" s="138"/>
    </row>
    <row r="5315" spans="1:11" x14ac:dyDescent="0.2">
      <c r="A5315" s="13" t="s">
        <v>4757</v>
      </c>
      <c r="B5315" s="74">
        <v>384</v>
      </c>
      <c r="C5315" s="86"/>
      <c r="D5315" s="37"/>
      <c r="E5315" s="87"/>
      <c r="F5315" s="93">
        <v>3</v>
      </c>
      <c r="G5315" s="8">
        <v>8</v>
      </c>
      <c r="H5315" s="94">
        <f t="shared" si="81"/>
        <v>2</v>
      </c>
      <c r="I5315" s="93"/>
      <c r="J5315" s="94"/>
      <c r="K5315" s="138"/>
    </row>
    <row r="5316" spans="1:11" x14ac:dyDescent="0.2">
      <c r="A5316" s="13" t="s">
        <v>4758</v>
      </c>
      <c r="B5316" s="74">
        <v>322</v>
      </c>
      <c r="C5316" s="86"/>
      <c r="D5316" s="37"/>
      <c r="E5316" s="87"/>
      <c r="F5316" s="93">
        <v>3</v>
      </c>
      <c r="G5316" s="8">
        <v>8</v>
      </c>
      <c r="H5316" s="94">
        <f t="shared" si="81"/>
        <v>2</v>
      </c>
      <c r="I5316" s="93"/>
      <c r="J5316" s="94"/>
      <c r="K5316" s="138"/>
    </row>
    <row r="5317" spans="1:11" x14ac:dyDescent="0.2">
      <c r="A5317" s="13" t="s">
        <v>4759</v>
      </c>
      <c r="B5317" s="74">
        <v>653</v>
      </c>
      <c r="C5317" s="86"/>
      <c r="D5317" s="37"/>
      <c r="E5317" s="87"/>
      <c r="F5317" s="93">
        <v>3</v>
      </c>
      <c r="G5317" s="8">
        <v>8</v>
      </c>
      <c r="H5317" s="94">
        <f t="shared" si="81"/>
        <v>2</v>
      </c>
      <c r="I5317" s="93"/>
      <c r="J5317" s="94"/>
      <c r="K5317" s="138"/>
    </row>
    <row r="5318" spans="1:11" x14ac:dyDescent="0.2">
      <c r="A5318" s="13" t="s">
        <v>1626</v>
      </c>
      <c r="B5318" s="74">
        <v>839</v>
      </c>
      <c r="C5318" s="86"/>
      <c r="D5318" s="37"/>
      <c r="E5318" s="87"/>
      <c r="F5318" s="93">
        <v>3</v>
      </c>
      <c r="G5318" s="8">
        <v>8</v>
      </c>
      <c r="H5318" s="94">
        <f t="shared" si="81"/>
        <v>2</v>
      </c>
      <c r="I5318" s="93"/>
      <c r="J5318" s="94"/>
      <c r="K5318" s="138"/>
    </row>
    <row r="5319" spans="1:11" x14ac:dyDescent="0.2">
      <c r="A5319" s="13" t="s">
        <v>4760</v>
      </c>
      <c r="B5319" s="74">
        <v>229</v>
      </c>
      <c r="C5319" s="86"/>
      <c r="D5319" s="37"/>
      <c r="E5319" s="87"/>
      <c r="F5319" s="93">
        <v>3</v>
      </c>
      <c r="G5319" s="8">
        <v>8</v>
      </c>
      <c r="H5319" s="94">
        <f t="shared" si="81"/>
        <v>2</v>
      </c>
      <c r="I5319" s="93"/>
      <c r="J5319" s="94"/>
      <c r="K5319" s="138"/>
    </row>
    <row r="5320" spans="1:11" x14ac:dyDescent="0.2">
      <c r="A5320" s="13" t="s">
        <v>4761</v>
      </c>
      <c r="B5320" s="74">
        <v>498</v>
      </c>
      <c r="C5320" s="86"/>
      <c r="D5320" s="37"/>
      <c r="E5320" s="87"/>
      <c r="F5320" s="93">
        <v>3</v>
      </c>
      <c r="G5320" s="8">
        <v>8</v>
      </c>
      <c r="H5320" s="94">
        <f t="shared" si="81"/>
        <v>2</v>
      </c>
      <c r="I5320" s="93"/>
      <c r="J5320" s="94"/>
      <c r="K5320" s="138"/>
    </row>
    <row r="5321" spans="1:11" x14ac:dyDescent="0.2">
      <c r="A5321" s="13" t="s">
        <v>4762</v>
      </c>
      <c r="B5321" s="74">
        <v>361</v>
      </c>
      <c r="C5321" s="86"/>
      <c r="D5321" s="37"/>
      <c r="E5321" s="87"/>
      <c r="F5321" s="93">
        <v>3</v>
      </c>
      <c r="G5321" s="8">
        <v>8</v>
      </c>
      <c r="H5321" s="94">
        <f t="shared" si="81"/>
        <v>2</v>
      </c>
      <c r="I5321" s="93"/>
      <c r="J5321" s="94"/>
      <c r="K5321" s="138"/>
    </row>
    <row r="5322" spans="1:11" x14ac:dyDescent="0.2">
      <c r="A5322" s="20" t="s">
        <v>131</v>
      </c>
      <c r="B5322" s="73">
        <v>407</v>
      </c>
      <c r="C5322" s="85">
        <v>1</v>
      </c>
      <c r="D5322" s="32">
        <v>3</v>
      </c>
      <c r="E5322" s="84"/>
      <c r="F5322" s="91"/>
      <c r="H5322" s="94"/>
      <c r="I5322" s="91"/>
      <c r="J5322" s="84"/>
      <c r="K5322" s="111"/>
    </row>
    <row r="5323" spans="1:11" x14ac:dyDescent="0.2">
      <c r="A5323" s="13" t="s">
        <v>4763</v>
      </c>
      <c r="B5323" s="74">
        <v>407</v>
      </c>
      <c r="C5323" s="86"/>
      <c r="D5323" s="37"/>
      <c r="E5323" s="87"/>
      <c r="F5323" s="93">
        <v>3</v>
      </c>
      <c r="G5323" s="8">
        <v>8</v>
      </c>
      <c r="H5323" s="94">
        <f t="shared" si="81"/>
        <v>2</v>
      </c>
      <c r="I5323" s="93"/>
      <c r="J5323" s="94"/>
      <c r="K5323" s="138"/>
    </row>
    <row r="5324" spans="1:11" x14ac:dyDescent="0.2">
      <c r="A5324" s="20" t="s">
        <v>710</v>
      </c>
      <c r="B5324" s="73">
        <v>3254</v>
      </c>
      <c r="C5324" s="85">
        <v>3</v>
      </c>
      <c r="D5324" s="32">
        <v>8</v>
      </c>
      <c r="E5324" s="84"/>
      <c r="F5324" s="91"/>
      <c r="H5324" s="94"/>
      <c r="I5324" s="91"/>
      <c r="J5324" s="84"/>
      <c r="K5324" s="111"/>
    </row>
    <row r="5325" spans="1:11" x14ac:dyDescent="0.2">
      <c r="A5325" s="13" t="s">
        <v>4764</v>
      </c>
      <c r="B5325" s="74">
        <v>2278</v>
      </c>
      <c r="C5325" s="86"/>
      <c r="D5325" s="37"/>
      <c r="E5325" s="87"/>
      <c r="F5325" s="93">
        <v>5</v>
      </c>
      <c r="G5325" s="8">
        <v>13</v>
      </c>
      <c r="H5325" s="94">
        <f t="shared" si="81"/>
        <v>2</v>
      </c>
      <c r="I5325" s="93"/>
      <c r="J5325" s="94"/>
      <c r="K5325" s="138"/>
    </row>
    <row r="5326" spans="1:11" x14ac:dyDescent="0.2">
      <c r="A5326" s="13" t="s">
        <v>4765</v>
      </c>
      <c r="B5326" s="74">
        <v>302</v>
      </c>
      <c r="C5326" s="86"/>
      <c r="D5326" s="37"/>
      <c r="E5326" s="87"/>
      <c r="F5326" s="93">
        <v>3</v>
      </c>
      <c r="G5326" s="8">
        <v>8</v>
      </c>
      <c r="H5326" s="94">
        <f t="shared" si="81"/>
        <v>2</v>
      </c>
      <c r="I5326" s="93"/>
      <c r="J5326" s="94"/>
      <c r="K5326" s="138"/>
    </row>
    <row r="5327" spans="1:11" x14ac:dyDescent="0.2">
      <c r="A5327" s="13" t="s">
        <v>4766</v>
      </c>
      <c r="B5327" s="74">
        <v>393</v>
      </c>
      <c r="C5327" s="86"/>
      <c r="D5327" s="37"/>
      <c r="E5327" s="87"/>
      <c r="F5327" s="93">
        <v>3</v>
      </c>
      <c r="G5327" s="8">
        <v>8</v>
      </c>
      <c r="H5327" s="94">
        <f t="shared" si="81"/>
        <v>2</v>
      </c>
      <c r="I5327" s="93"/>
      <c r="J5327" s="94"/>
      <c r="K5327" s="138"/>
    </row>
    <row r="5328" spans="1:11" x14ac:dyDescent="0.2">
      <c r="A5328" s="13" t="s">
        <v>4767</v>
      </c>
      <c r="B5328" s="74">
        <v>281</v>
      </c>
      <c r="C5328" s="86"/>
      <c r="D5328" s="37"/>
      <c r="E5328" s="87"/>
      <c r="F5328" s="93">
        <v>3</v>
      </c>
      <c r="G5328" s="8">
        <v>8</v>
      </c>
      <c r="H5328" s="94">
        <f t="shared" si="81"/>
        <v>2</v>
      </c>
      <c r="I5328" s="93"/>
      <c r="J5328" s="94"/>
      <c r="K5328" s="138"/>
    </row>
    <row r="5329" spans="1:11" x14ac:dyDescent="0.2">
      <c r="A5329" s="20" t="s">
        <v>1181</v>
      </c>
      <c r="B5329" s="73">
        <v>2747</v>
      </c>
      <c r="C5329" s="85">
        <v>2</v>
      </c>
      <c r="D5329" s="32">
        <v>5</v>
      </c>
      <c r="E5329" s="84"/>
      <c r="F5329" s="91"/>
      <c r="H5329" s="94"/>
      <c r="I5329" s="91"/>
      <c r="J5329" s="84"/>
      <c r="K5329" s="111"/>
    </row>
    <row r="5330" spans="1:11" x14ac:dyDescent="0.2">
      <c r="A5330" s="13" t="s">
        <v>4768</v>
      </c>
      <c r="B5330" s="74">
        <v>35</v>
      </c>
      <c r="C5330" s="86"/>
      <c r="D5330" s="37"/>
      <c r="E5330" s="87"/>
      <c r="F5330" s="93">
        <v>1</v>
      </c>
      <c r="G5330" s="8">
        <v>3</v>
      </c>
      <c r="H5330" s="94">
        <f t="shared" si="81"/>
        <v>1</v>
      </c>
      <c r="I5330" s="93"/>
      <c r="J5330" s="94"/>
      <c r="K5330" s="138"/>
    </row>
    <row r="5331" spans="1:11" x14ac:dyDescent="0.2">
      <c r="A5331" s="13" t="s">
        <v>4769</v>
      </c>
      <c r="B5331" s="74">
        <v>960</v>
      </c>
      <c r="C5331" s="86"/>
      <c r="D5331" s="37"/>
      <c r="E5331" s="87"/>
      <c r="F5331" s="93">
        <v>3</v>
      </c>
      <c r="G5331" s="8">
        <v>8</v>
      </c>
      <c r="H5331" s="94">
        <f t="shared" si="81"/>
        <v>2</v>
      </c>
      <c r="I5331" s="93"/>
      <c r="J5331" s="94"/>
      <c r="K5331" s="138"/>
    </row>
    <row r="5332" spans="1:11" x14ac:dyDescent="0.2">
      <c r="A5332" s="13" t="s">
        <v>4318</v>
      </c>
      <c r="B5332" s="74">
        <v>940</v>
      </c>
      <c r="C5332" s="86"/>
      <c r="D5332" s="37"/>
      <c r="E5332" s="87"/>
      <c r="F5332" s="93">
        <v>3</v>
      </c>
      <c r="G5332" s="8">
        <v>8</v>
      </c>
      <c r="H5332" s="94">
        <f t="shared" si="81"/>
        <v>2</v>
      </c>
      <c r="I5332" s="93"/>
      <c r="J5332" s="94"/>
      <c r="K5332" s="138"/>
    </row>
    <row r="5333" spans="1:11" x14ac:dyDescent="0.2">
      <c r="A5333" s="13" t="s">
        <v>4770</v>
      </c>
      <c r="B5333" s="74">
        <v>812</v>
      </c>
      <c r="C5333" s="86"/>
      <c r="D5333" s="37"/>
      <c r="E5333" s="87"/>
      <c r="F5333" s="93">
        <v>3</v>
      </c>
      <c r="G5333" s="8">
        <v>8</v>
      </c>
      <c r="H5333" s="94">
        <f t="shared" si="81"/>
        <v>2</v>
      </c>
      <c r="I5333" s="93"/>
      <c r="J5333" s="94"/>
      <c r="K5333" s="138"/>
    </row>
    <row r="5334" spans="1:11" x14ac:dyDescent="0.2">
      <c r="A5334" s="20" t="s">
        <v>1175</v>
      </c>
      <c r="B5334" s="73">
        <v>1450</v>
      </c>
      <c r="C5334" s="85">
        <v>1</v>
      </c>
      <c r="D5334" s="32">
        <v>3</v>
      </c>
      <c r="E5334" s="84"/>
      <c r="F5334" s="91"/>
      <c r="H5334" s="94"/>
      <c r="I5334" s="91"/>
      <c r="J5334" s="84"/>
      <c r="K5334" s="111"/>
    </row>
    <row r="5335" spans="1:11" x14ac:dyDescent="0.2">
      <c r="A5335" s="13" t="s">
        <v>4290</v>
      </c>
      <c r="B5335" s="74">
        <v>261</v>
      </c>
      <c r="C5335" s="86"/>
      <c r="D5335" s="37"/>
      <c r="E5335" s="87"/>
      <c r="F5335" s="93">
        <v>3</v>
      </c>
      <c r="G5335" s="8">
        <v>8</v>
      </c>
      <c r="H5335" s="94">
        <f t="shared" si="81"/>
        <v>2</v>
      </c>
      <c r="I5335" s="93"/>
      <c r="J5335" s="94"/>
      <c r="K5335" s="138"/>
    </row>
    <row r="5336" spans="1:11" x14ac:dyDescent="0.2">
      <c r="A5336" s="13" t="s">
        <v>4240</v>
      </c>
      <c r="B5336" s="74">
        <v>147</v>
      </c>
      <c r="C5336" s="86"/>
      <c r="D5336" s="37"/>
      <c r="E5336" s="87"/>
      <c r="F5336" s="93">
        <v>1</v>
      </c>
      <c r="G5336" s="8">
        <v>3</v>
      </c>
      <c r="H5336" s="94">
        <f t="shared" si="81"/>
        <v>1</v>
      </c>
      <c r="I5336" s="93"/>
      <c r="J5336" s="94"/>
      <c r="K5336" s="138"/>
    </row>
    <row r="5337" spans="1:11" x14ac:dyDescent="0.2">
      <c r="A5337" s="13" t="s">
        <v>1565</v>
      </c>
      <c r="B5337" s="74">
        <v>491</v>
      </c>
      <c r="C5337" s="86"/>
      <c r="D5337" s="37"/>
      <c r="E5337" s="87"/>
      <c r="F5337" s="93">
        <v>3</v>
      </c>
      <c r="G5337" s="8">
        <v>8</v>
      </c>
      <c r="H5337" s="94">
        <f t="shared" si="81"/>
        <v>2</v>
      </c>
      <c r="I5337" s="93"/>
      <c r="J5337" s="94"/>
      <c r="K5337" s="138"/>
    </row>
    <row r="5338" spans="1:11" x14ac:dyDescent="0.2">
      <c r="A5338" s="13" t="s">
        <v>3244</v>
      </c>
      <c r="B5338" s="74">
        <v>46</v>
      </c>
      <c r="C5338" s="86"/>
      <c r="D5338" s="37"/>
      <c r="E5338" s="87"/>
      <c r="F5338" s="93">
        <v>1</v>
      </c>
      <c r="G5338" s="8">
        <v>3</v>
      </c>
      <c r="H5338" s="94">
        <f t="shared" si="81"/>
        <v>1</v>
      </c>
      <c r="I5338" s="93"/>
      <c r="J5338" s="94"/>
      <c r="K5338" s="138"/>
    </row>
    <row r="5339" spans="1:11" x14ac:dyDescent="0.2">
      <c r="A5339" s="13" t="s">
        <v>4771</v>
      </c>
      <c r="B5339" s="74">
        <v>263</v>
      </c>
      <c r="C5339" s="86"/>
      <c r="D5339" s="37"/>
      <c r="E5339" s="87"/>
      <c r="F5339" s="93">
        <v>3</v>
      </c>
      <c r="G5339" s="8">
        <v>8</v>
      </c>
      <c r="H5339" s="94">
        <f t="shared" si="81"/>
        <v>2</v>
      </c>
      <c r="I5339" s="93"/>
      <c r="J5339" s="94"/>
      <c r="K5339" s="138"/>
    </row>
    <row r="5340" spans="1:11" x14ac:dyDescent="0.2">
      <c r="A5340" s="13" t="s">
        <v>1497</v>
      </c>
      <c r="B5340" s="74">
        <v>41</v>
      </c>
      <c r="C5340" s="86"/>
      <c r="D5340" s="37"/>
      <c r="E5340" s="87"/>
      <c r="F5340" s="93">
        <v>1</v>
      </c>
      <c r="G5340" s="8">
        <v>3</v>
      </c>
      <c r="H5340" s="94">
        <f t="shared" si="81"/>
        <v>1</v>
      </c>
      <c r="I5340" s="93"/>
      <c r="J5340" s="94"/>
      <c r="K5340" s="138"/>
    </row>
    <row r="5341" spans="1:11" x14ac:dyDescent="0.2">
      <c r="A5341" s="13" t="s">
        <v>1737</v>
      </c>
      <c r="B5341" s="74">
        <v>122</v>
      </c>
      <c r="C5341" s="86"/>
      <c r="D5341" s="37"/>
      <c r="E5341" s="87"/>
      <c r="F5341" s="93">
        <v>1</v>
      </c>
      <c r="G5341" s="8">
        <v>3</v>
      </c>
      <c r="H5341" s="94">
        <f t="shared" si="81"/>
        <v>1</v>
      </c>
      <c r="I5341" s="93"/>
      <c r="J5341" s="94"/>
      <c r="K5341" s="138"/>
    </row>
    <row r="5342" spans="1:11" x14ac:dyDescent="0.2">
      <c r="A5342" s="13" t="s">
        <v>4772</v>
      </c>
      <c r="B5342" s="74">
        <v>79</v>
      </c>
      <c r="C5342" s="86"/>
      <c r="D5342" s="37"/>
      <c r="E5342" s="87"/>
      <c r="F5342" s="93">
        <v>1</v>
      </c>
      <c r="G5342" s="8">
        <v>3</v>
      </c>
      <c r="H5342" s="94">
        <f t="shared" si="81"/>
        <v>1</v>
      </c>
      <c r="I5342" s="93"/>
      <c r="J5342" s="94"/>
      <c r="K5342" s="138"/>
    </row>
    <row r="5343" spans="1:11" x14ac:dyDescent="0.2">
      <c r="A5343" s="20" t="s">
        <v>623</v>
      </c>
      <c r="B5343" s="73">
        <v>2885</v>
      </c>
      <c r="C5343" s="85">
        <v>3</v>
      </c>
      <c r="D5343" s="32">
        <v>8</v>
      </c>
      <c r="E5343" s="84"/>
      <c r="F5343" s="91"/>
      <c r="H5343" s="94"/>
      <c r="I5343" s="91"/>
      <c r="J5343" s="84"/>
      <c r="K5343" s="111"/>
    </row>
    <row r="5344" spans="1:11" x14ac:dyDescent="0.2">
      <c r="A5344" s="13" t="s">
        <v>4773</v>
      </c>
      <c r="B5344" s="74">
        <v>553</v>
      </c>
      <c r="C5344" s="86"/>
      <c r="D5344" s="37"/>
      <c r="E5344" s="87"/>
      <c r="F5344" s="93">
        <v>3</v>
      </c>
      <c r="G5344" s="8">
        <v>8</v>
      </c>
      <c r="H5344" s="94">
        <f t="shared" si="81"/>
        <v>2</v>
      </c>
      <c r="I5344" s="93"/>
      <c r="J5344" s="94"/>
      <c r="K5344" s="138"/>
    </row>
    <row r="5345" spans="1:11" x14ac:dyDescent="0.2">
      <c r="A5345" s="13" t="s">
        <v>1644</v>
      </c>
      <c r="B5345" s="74">
        <v>244</v>
      </c>
      <c r="C5345" s="86"/>
      <c r="D5345" s="37"/>
      <c r="E5345" s="87"/>
      <c r="F5345" s="93">
        <v>3</v>
      </c>
      <c r="G5345" s="8">
        <v>8</v>
      </c>
      <c r="H5345" s="94">
        <f t="shared" si="81"/>
        <v>2</v>
      </c>
      <c r="I5345" s="93"/>
      <c r="J5345" s="94"/>
      <c r="K5345" s="138"/>
    </row>
    <row r="5346" spans="1:11" x14ac:dyDescent="0.2">
      <c r="A5346" s="13" t="s">
        <v>4774</v>
      </c>
      <c r="B5346" s="74">
        <v>165</v>
      </c>
      <c r="C5346" s="86"/>
      <c r="D5346" s="37"/>
      <c r="E5346" s="87"/>
      <c r="F5346" s="93">
        <v>1</v>
      </c>
      <c r="G5346" s="8">
        <v>3</v>
      </c>
      <c r="H5346" s="94">
        <f t="shared" si="81"/>
        <v>1</v>
      </c>
      <c r="I5346" s="93"/>
      <c r="J5346" s="94"/>
      <c r="K5346" s="138"/>
    </row>
    <row r="5347" spans="1:11" x14ac:dyDescent="0.2">
      <c r="A5347" s="13" t="s">
        <v>4775</v>
      </c>
      <c r="B5347" s="74">
        <v>342</v>
      </c>
      <c r="C5347" s="86"/>
      <c r="D5347" s="37"/>
      <c r="E5347" s="87"/>
      <c r="F5347" s="93">
        <v>3</v>
      </c>
      <c r="G5347" s="8">
        <v>8</v>
      </c>
      <c r="H5347" s="94">
        <f t="shared" si="81"/>
        <v>2</v>
      </c>
      <c r="I5347" s="93"/>
      <c r="J5347" s="94"/>
      <c r="K5347" s="138"/>
    </row>
    <row r="5348" spans="1:11" x14ac:dyDescent="0.2">
      <c r="A5348" s="13" t="s">
        <v>4776</v>
      </c>
      <c r="B5348" s="74">
        <v>423</v>
      </c>
      <c r="C5348" s="86"/>
      <c r="D5348" s="37"/>
      <c r="E5348" s="87"/>
      <c r="F5348" s="93">
        <v>3</v>
      </c>
      <c r="G5348" s="8">
        <v>8</v>
      </c>
      <c r="H5348" s="94">
        <f t="shared" si="81"/>
        <v>2</v>
      </c>
      <c r="I5348" s="93"/>
      <c r="J5348" s="94"/>
      <c r="K5348" s="138"/>
    </row>
    <row r="5349" spans="1:11" x14ac:dyDescent="0.2">
      <c r="A5349" s="13" t="s">
        <v>4777</v>
      </c>
      <c r="B5349" s="74">
        <v>495</v>
      </c>
      <c r="C5349" s="86"/>
      <c r="D5349" s="37"/>
      <c r="E5349" s="87"/>
      <c r="F5349" s="93">
        <v>3</v>
      </c>
      <c r="G5349" s="8">
        <v>8</v>
      </c>
      <c r="H5349" s="94">
        <f t="shared" si="81"/>
        <v>2</v>
      </c>
      <c r="I5349" s="93"/>
      <c r="J5349" s="94"/>
      <c r="K5349" s="138"/>
    </row>
    <row r="5350" spans="1:11" x14ac:dyDescent="0.2">
      <c r="A5350" s="13" t="s">
        <v>4778</v>
      </c>
      <c r="B5350" s="74">
        <v>663</v>
      </c>
      <c r="C5350" s="86"/>
      <c r="D5350" s="37"/>
      <c r="E5350" s="87"/>
      <c r="F5350" s="93">
        <v>3</v>
      </c>
      <c r="G5350" s="8">
        <v>8</v>
      </c>
      <c r="H5350" s="94">
        <f t="shared" si="81"/>
        <v>2</v>
      </c>
      <c r="I5350" s="93"/>
      <c r="J5350" s="94"/>
      <c r="K5350" s="138"/>
    </row>
    <row r="5351" spans="1:11" x14ac:dyDescent="0.2">
      <c r="A5351" s="20" t="s">
        <v>1255</v>
      </c>
      <c r="B5351" s="73">
        <v>2743</v>
      </c>
      <c r="C5351" s="85">
        <v>2</v>
      </c>
      <c r="D5351" s="32">
        <v>5</v>
      </c>
      <c r="E5351" s="84"/>
      <c r="F5351" s="91"/>
      <c r="H5351" s="94"/>
      <c r="I5351" s="91"/>
      <c r="J5351" s="84"/>
      <c r="K5351" s="111"/>
    </row>
    <row r="5352" spans="1:11" x14ac:dyDescent="0.2">
      <c r="A5352" s="13" t="s">
        <v>4779</v>
      </c>
      <c r="B5352" s="74">
        <v>2743</v>
      </c>
      <c r="C5352" s="86"/>
      <c r="D5352" s="37"/>
      <c r="E5352" s="87"/>
      <c r="F5352" s="93">
        <v>5</v>
      </c>
      <c r="G5352" s="8">
        <v>13</v>
      </c>
      <c r="H5352" s="94">
        <f t="shared" si="81"/>
        <v>2</v>
      </c>
      <c r="I5352" s="93"/>
      <c r="J5352" s="94"/>
      <c r="K5352" s="138"/>
    </row>
    <row r="5353" spans="1:11" ht="31.5" x14ac:dyDescent="0.2">
      <c r="A5353" s="46" t="s">
        <v>1349</v>
      </c>
      <c r="B5353" s="73">
        <v>7030</v>
      </c>
      <c r="C5353" s="85">
        <v>19</v>
      </c>
      <c r="D5353" s="36">
        <f>SUM(D5354:D5359)</f>
        <v>48</v>
      </c>
      <c r="E5353" s="88">
        <v>3</v>
      </c>
      <c r="F5353" s="91">
        <f>SUM(F5355:F5363)</f>
        <v>24</v>
      </c>
      <c r="G5353" s="24">
        <f>SUM(G5355:G5363)</f>
        <v>64</v>
      </c>
      <c r="H5353" s="94"/>
      <c r="I5353" s="99">
        <f>(C5353+F5353+1-F5358)*0.4</f>
        <v>17.2</v>
      </c>
      <c r="J5353" s="99">
        <f>(D5353+G5353+1-G5358)*0.4</f>
        <v>44</v>
      </c>
      <c r="K5353" s="115">
        <f>8*0.6</f>
        <v>4.8</v>
      </c>
    </row>
    <row r="5354" spans="1:11" x14ac:dyDescent="0.2">
      <c r="A5354" s="20" t="s">
        <v>1234</v>
      </c>
      <c r="B5354" s="73">
        <v>3612</v>
      </c>
      <c r="C5354" s="85">
        <v>10</v>
      </c>
      <c r="D5354" s="32">
        <v>25</v>
      </c>
      <c r="E5354" s="84"/>
      <c r="F5354" s="91"/>
      <c r="H5354" s="94"/>
      <c r="I5354" s="91"/>
      <c r="J5354" s="84"/>
      <c r="K5354" s="111"/>
    </row>
    <row r="5355" spans="1:11" x14ac:dyDescent="0.2">
      <c r="A5355" s="13" t="s">
        <v>4780</v>
      </c>
      <c r="B5355" s="74">
        <v>2500</v>
      </c>
      <c r="C5355" s="86"/>
      <c r="D5355" s="37"/>
      <c r="E5355" s="87"/>
      <c r="F5355" s="93">
        <v>5</v>
      </c>
      <c r="G5355" s="8">
        <v>13</v>
      </c>
      <c r="H5355" s="94">
        <f t="shared" si="81"/>
        <v>2</v>
      </c>
      <c r="I5355" s="93"/>
      <c r="J5355" s="94"/>
      <c r="K5355" s="138"/>
    </row>
    <row r="5356" spans="1:11" x14ac:dyDescent="0.2">
      <c r="A5356" s="13" t="s">
        <v>1353</v>
      </c>
      <c r="B5356" s="74">
        <v>661</v>
      </c>
      <c r="C5356" s="86"/>
      <c r="D5356" s="37"/>
      <c r="E5356" s="87"/>
      <c r="F5356" s="93">
        <v>3</v>
      </c>
      <c r="G5356" s="8">
        <v>8</v>
      </c>
      <c r="H5356" s="94">
        <f t="shared" si="81"/>
        <v>2</v>
      </c>
      <c r="I5356" s="93"/>
      <c r="J5356" s="94"/>
      <c r="K5356" s="138"/>
    </row>
    <row r="5357" spans="1:11" x14ac:dyDescent="0.2">
      <c r="A5357" s="13" t="s">
        <v>4781</v>
      </c>
      <c r="B5357" s="74">
        <v>274</v>
      </c>
      <c r="C5357" s="86"/>
      <c r="D5357" s="37"/>
      <c r="E5357" s="87"/>
      <c r="F5357" s="93">
        <v>3</v>
      </c>
      <c r="G5357" s="8">
        <v>8</v>
      </c>
      <c r="H5357" s="94">
        <f t="shared" si="81"/>
        <v>2</v>
      </c>
      <c r="I5357" s="93"/>
      <c r="J5357" s="94"/>
      <c r="K5357" s="138"/>
    </row>
    <row r="5358" spans="1:11" x14ac:dyDescent="0.2">
      <c r="A5358" s="13" t="s">
        <v>4782</v>
      </c>
      <c r="B5358" s="74">
        <v>177</v>
      </c>
      <c r="C5358" s="86"/>
      <c r="D5358" s="37"/>
      <c r="E5358" s="87"/>
      <c r="F5358" s="93">
        <v>1</v>
      </c>
      <c r="G5358" s="8">
        <v>3</v>
      </c>
      <c r="H5358" s="94">
        <f t="shared" si="81"/>
        <v>1</v>
      </c>
      <c r="I5358" s="93"/>
      <c r="J5358" s="94"/>
      <c r="K5358" s="138"/>
    </row>
    <row r="5359" spans="1:11" x14ac:dyDescent="0.2">
      <c r="A5359" s="20" t="s">
        <v>1044</v>
      </c>
      <c r="B5359" s="73">
        <v>3418</v>
      </c>
      <c r="C5359" s="85">
        <v>9</v>
      </c>
      <c r="D5359" s="32">
        <v>23</v>
      </c>
      <c r="E5359" s="84"/>
      <c r="F5359" s="91"/>
      <c r="H5359" s="94"/>
      <c r="I5359" s="91"/>
      <c r="J5359" s="84"/>
      <c r="K5359" s="111"/>
    </row>
    <row r="5360" spans="1:11" ht="31.5" x14ac:dyDescent="0.2">
      <c r="A5360" s="13" t="s">
        <v>4783</v>
      </c>
      <c r="B5360" s="74">
        <v>1713</v>
      </c>
      <c r="C5360" s="86"/>
      <c r="D5360" s="37"/>
      <c r="E5360" s="87"/>
      <c r="F5360" s="93">
        <v>3</v>
      </c>
      <c r="G5360" s="8">
        <v>8</v>
      </c>
      <c r="H5360" s="94">
        <f t="shared" si="81"/>
        <v>2</v>
      </c>
      <c r="I5360" s="93"/>
      <c r="J5360" s="94"/>
      <c r="K5360" s="138"/>
    </row>
    <row r="5361" spans="1:11" x14ac:dyDescent="0.2">
      <c r="A5361" s="13" t="s">
        <v>4784</v>
      </c>
      <c r="B5361" s="74">
        <v>458</v>
      </c>
      <c r="C5361" s="86"/>
      <c r="D5361" s="37"/>
      <c r="E5361" s="87"/>
      <c r="F5361" s="93">
        <v>3</v>
      </c>
      <c r="G5361" s="8">
        <v>8</v>
      </c>
      <c r="H5361" s="94">
        <f t="shared" si="81"/>
        <v>2</v>
      </c>
      <c r="I5361" s="93"/>
      <c r="J5361" s="94"/>
      <c r="K5361" s="138"/>
    </row>
    <row r="5362" spans="1:11" x14ac:dyDescent="0.2">
      <c r="A5362" s="13" t="s">
        <v>4785</v>
      </c>
      <c r="B5362" s="74">
        <v>871</v>
      </c>
      <c r="C5362" s="86"/>
      <c r="D5362" s="37"/>
      <c r="E5362" s="87"/>
      <c r="F5362" s="93">
        <v>3</v>
      </c>
      <c r="G5362" s="8">
        <v>8</v>
      </c>
      <c r="H5362" s="94">
        <f t="shared" si="81"/>
        <v>2</v>
      </c>
      <c r="I5362" s="93"/>
      <c r="J5362" s="94"/>
      <c r="K5362" s="138"/>
    </row>
    <row r="5363" spans="1:11" x14ac:dyDescent="0.2">
      <c r="A5363" s="13" t="s">
        <v>4786</v>
      </c>
      <c r="B5363" s="74">
        <v>376</v>
      </c>
      <c r="C5363" s="86"/>
      <c r="D5363" s="37"/>
      <c r="E5363" s="87"/>
      <c r="F5363" s="93">
        <v>3</v>
      </c>
      <c r="G5363" s="8">
        <v>8</v>
      </c>
      <c r="H5363" s="94">
        <f t="shared" si="81"/>
        <v>2</v>
      </c>
      <c r="I5363" s="93"/>
      <c r="J5363" s="94"/>
      <c r="K5363" s="138"/>
    </row>
    <row r="5364" spans="1:11" x14ac:dyDescent="0.2">
      <c r="A5364" s="46" t="s">
        <v>1132</v>
      </c>
      <c r="B5364" s="73">
        <v>13567</v>
      </c>
      <c r="C5364" s="85">
        <v>25</v>
      </c>
      <c r="D5364" s="36">
        <f>SUM(D5365:D5369)</f>
        <v>63</v>
      </c>
      <c r="E5364" s="88">
        <v>4</v>
      </c>
      <c r="F5364" s="91">
        <f>SUM(F5366:F5374)</f>
        <v>30</v>
      </c>
      <c r="G5364" s="24">
        <f>SUM(G5366:G5374)</f>
        <v>79</v>
      </c>
      <c r="H5364" s="94"/>
      <c r="I5364" s="99">
        <f>(C5364+F5364+1)*0.4</f>
        <v>22.400000000000002</v>
      </c>
      <c r="J5364" s="100">
        <f>(D5364+G5364+1)*0.4</f>
        <v>57.2</v>
      </c>
      <c r="K5364" s="115">
        <f>8*0.6</f>
        <v>4.8</v>
      </c>
    </row>
    <row r="5365" spans="1:11" x14ac:dyDescent="0.2">
      <c r="A5365" s="20" t="s">
        <v>1133</v>
      </c>
      <c r="B5365" s="73">
        <v>3936</v>
      </c>
      <c r="C5365" s="85">
        <v>7</v>
      </c>
      <c r="D5365" s="32">
        <v>18</v>
      </c>
      <c r="E5365" s="84"/>
      <c r="F5365" s="91"/>
      <c r="H5365" s="94"/>
      <c r="I5365" s="91"/>
      <c r="J5365" s="84"/>
      <c r="K5365" s="111"/>
    </row>
    <row r="5366" spans="1:11" x14ac:dyDescent="0.2">
      <c r="A5366" s="13" t="s">
        <v>4787</v>
      </c>
      <c r="B5366" s="74">
        <v>2842</v>
      </c>
      <c r="C5366" s="86"/>
      <c r="D5366" s="37"/>
      <c r="E5366" s="87"/>
      <c r="F5366" s="93">
        <v>5</v>
      </c>
      <c r="G5366" s="8">
        <v>13</v>
      </c>
      <c r="H5366" s="94">
        <f t="shared" si="81"/>
        <v>2</v>
      </c>
      <c r="I5366" s="93"/>
      <c r="J5366" s="94"/>
      <c r="K5366" s="138"/>
    </row>
    <row r="5367" spans="1:11" x14ac:dyDescent="0.2">
      <c r="A5367" s="13" t="s">
        <v>4788</v>
      </c>
      <c r="B5367" s="74">
        <v>510</v>
      </c>
      <c r="C5367" s="86"/>
      <c r="D5367" s="37"/>
      <c r="E5367" s="87"/>
      <c r="F5367" s="93">
        <v>3</v>
      </c>
      <c r="G5367" s="8">
        <v>8</v>
      </c>
      <c r="H5367" s="94">
        <f t="shared" si="81"/>
        <v>2</v>
      </c>
      <c r="I5367" s="93"/>
      <c r="J5367" s="94"/>
      <c r="K5367" s="138"/>
    </row>
    <row r="5368" spans="1:11" x14ac:dyDescent="0.2">
      <c r="A5368" s="13" t="s">
        <v>4789</v>
      </c>
      <c r="B5368" s="74">
        <v>584</v>
      </c>
      <c r="C5368" s="86"/>
      <c r="D5368" s="37"/>
      <c r="E5368" s="87"/>
      <c r="F5368" s="93">
        <v>3</v>
      </c>
      <c r="G5368" s="8">
        <v>8</v>
      </c>
      <c r="H5368" s="94">
        <f t="shared" si="81"/>
        <v>2</v>
      </c>
      <c r="I5368" s="93"/>
      <c r="J5368" s="94"/>
      <c r="K5368" s="138"/>
    </row>
    <row r="5369" spans="1:11" x14ac:dyDescent="0.2">
      <c r="A5369" s="20" t="s">
        <v>1134</v>
      </c>
      <c r="B5369" s="73">
        <v>9631</v>
      </c>
      <c r="C5369" s="85">
        <v>18</v>
      </c>
      <c r="D5369" s="32">
        <v>45</v>
      </c>
      <c r="E5369" s="84"/>
      <c r="F5369" s="91"/>
      <c r="H5369" s="94"/>
      <c r="I5369" s="91"/>
      <c r="J5369" s="84"/>
      <c r="K5369" s="111"/>
    </row>
    <row r="5370" spans="1:11" x14ac:dyDescent="0.2">
      <c r="A5370" s="13" t="s">
        <v>4790</v>
      </c>
      <c r="B5370" s="74">
        <v>4493</v>
      </c>
      <c r="C5370" s="86"/>
      <c r="D5370" s="37"/>
      <c r="E5370" s="87"/>
      <c r="F5370" s="93">
        <v>5</v>
      </c>
      <c r="G5370" s="8">
        <v>13</v>
      </c>
      <c r="H5370" s="94">
        <f t="shared" si="81"/>
        <v>2</v>
      </c>
      <c r="I5370" s="93"/>
      <c r="J5370" s="94"/>
      <c r="K5370" s="138"/>
    </row>
    <row r="5371" spans="1:11" x14ac:dyDescent="0.2">
      <c r="A5371" s="13" t="s">
        <v>4791</v>
      </c>
      <c r="B5371" s="74">
        <v>2603</v>
      </c>
      <c r="C5371" s="86"/>
      <c r="D5371" s="37"/>
      <c r="E5371" s="87"/>
      <c r="F5371" s="93">
        <v>5</v>
      </c>
      <c r="G5371" s="8">
        <v>13</v>
      </c>
      <c r="H5371" s="94">
        <f t="shared" si="81"/>
        <v>2</v>
      </c>
      <c r="I5371" s="93"/>
      <c r="J5371" s="94"/>
      <c r="K5371" s="138"/>
    </row>
    <row r="5372" spans="1:11" x14ac:dyDescent="0.2">
      <c r="A5372" s="13" t="s">
        <v>4792</v>
      </c>
      <c r="B5372" s="74">
        <v>1144</v>
      </c>
      <c r="C5372" s="86"/>
      <c r="D5372" s="37"/>
      <c r="E5372" s="87"/>
      <c r="F5372" s="93">
        <v>3</v>
      </c>
      <c r="G5372" s="8">
        <v>8</v>
      </c>
      <c r="H5372" s="94">
        <f t="shared" si="81"/>
        <v>2</v>
      </c>
      <c r="I5372" s="93"/>
      <c r="J5372" s="94"/>
      <c r="K5372" s="138"/>
    </row>
    <row r="5373" spans="1:11" x14ac:dyDescent="0.2">
      <c r="A5373" s="13" t="s">
        <v>2747</v>
      </c>
      <c r="B5373" s="74">
        <v>1066</v>
      </c>
      <c r="C5373" s="86"/>
      <c r="D5373" s="37"/>
      <c r="E5373" s="87"/>
      <c r="F5373" s="93">
        <v>3</v>
      </c>
      <c r="G5373" s="8">
        <v>8</v>
      </c>
      <c r="H5373" s="94">
        <f t="shared" ref="H5373:H5436" si="82">IF(F5373=1,1,2)</f>
        <v>2</v>
      </c>
      <c r="I5373" s="93"/>
      <c r="J5373" s="94"/>
      <c r="K5373" s="138"/>
    </row>
    <row r="5374" spans="1:11" x14ac:dyDescent="0.2">
      <c r="A5374" s="13" t="s">
        <v>4793</v>
      </c>
      <c r="B5374" s="74">
        <v>325</v>
      </c>
      <c r="C5374" s="86"/>
      <c r="D5374" s="37"/>
      <c r="E5374" s="87"/>
      <c r="F5374" s="93">
        <v>3</v>
      </c>
      <c r="G5374" s="8">
        <v>8</v>
      </c>
      <c r="H5374" s="94">
        <f t="shared" si="82"/>
        <v>2</v>
      </c>
      <c r="I5374" s="93"/>
      <c r="J5374" s="94"/>
      <c r="K5374" s="138"/>
    </row>
    <row r="5375" spans="1:11" x14ac:dyDescent="0.2">
      <c r="A5375" s="46" t="s">
        <v>1152</v>
      </c>
      <c r="B5375" s="73">
        <v>32625</v>
      </c>
      <c r="C5375" s="85">
        <v>29</v>
      </c>
      <c r="D5375" s="36">
        <f>SUM(D5376:D5397)</f>
        <v>74</v>
      </c>
      <c r="E5375" s="88">
        <v>4</v>
      </c>
      <c r="F5375" s="91">
        <f>SUM(F5377:F5400)</f>
        <v>69</v>
      </c>
      <c r="G5375" s="24">
        <f>SUM(G5377:G5400)</f>
        <v>183</v>
      </c>
      <c r="H5375" s="94"/>
      <c r="I5375" s="99">
        <f>(C5375+F5375+1-F5381-F5387)*0.4</f>
        <v>38.800000000000004</v>
      </c>
      <c r="J5375" s="99">
        <f>(D5375+G5375+1-G5381-G5387)*0.4</f>
        <v>100.80000000000001</v>
      </c>
      <c r="K5375" s="115">
        <f>21*0.6</f>
        <v>12.6</v>
      </c>
    </row>
    <row r="5376" spans="1:11" x14ac:dyDescent="0.2">
      <c r="A5376" s="20" t="s">
        <v>1153</v>
      </c>
      <c r="B5376" s="73">
        <v>5077</v>
      </c>
      <c r="C5376" s="85">
        <v>5</v>
      </c>
      <c r="D5376" s="32">
        <v>13</v>
      </c>
      <c r="E5376" s="84"/>
      <c r="F5376" s="91"/>
      <c r="H5376" s="94"/>
      <c r="I5376" s="91"/>
      <c r="J5376" s="84"/>
      <c r="K5376" s="111"/>
    </row>
    <row r="5377" spans="1:11" x14ac:dyDescent="0.2">
      <c r="A5377" s="13" t="s">
        <v>4794</v>
      </c>
      <c r="B5377" s="74">
        <v>1358</v>
      </c>
      <c r="C5377" s="86"/>
      <c r="D5377" s="37"/>
      <c r="E5377" s="87"/>
      <c r="F5377" s="93">
        <v>3</v>
      </c>
      <c r="G5377" s="8">
        <v>8</v>
      </c>
      <c r="H5377" s="94">
        <f t="shared" si="82"/>
        <v>2</v>
      </c>
      <c r="I5377" s="93"/>
      <c r="J5377" s="94"/>
      <c r="K5377" s="138"/>
    </row>
    <row r="5378" spans="1:11" x14ac:dyDescent="0.2">
      <c r="A5378" s="13" t="s">
        <v>4795</v>
      </c>
      <c r="B5378" s="74">
        <v>1243</v>
      </c>
      <c r="C5378" s="86"/>
      <c r="D5378" s="37"/>
      <c r="E5378" s="87"/>
      <c r="F5378" s="93">
        <v>3</v>
      </c>
      <c r="G5378" s="8">
        <v>8</v>
      </c>
      <c r="H5378" s="94">
        <f t="shared" si="82"/>
        <v>2</v>
      </c>
      <c r="I5378" s="93"/>
      <c r="J5378" s="94"/>
      <c r="K5378" s="138"/>
    </row>
    <row r="5379" spans="1:11" x14ac:dyDescent="0.2">
      <c r="A5379" s="13" t="s">
        <v>2744</v>
      </c>
      <c r="B5379" s="74">
        <v>1580</v>
      </c>
      <c r="C5379" s="86"/>
      <c r="D5379" s="37"/>
      <c r="E5379" s="87"/>
      <c r="F5379" s="93">
        <v>3</v>
      </c>
      <c r="G5379" s="8">
        <v>8</v>
      </c>
      <c r="H5379" s="94">
        <f t="shared" si="82"/>
        <v>2</v>
      </c>
      <c r="I5379" s="93"/>
      <c r="J5379" s="94"/>
      <c r="K5379" s="138"/>
    </row>
    <row r="5380" spans="1:11" x14ac:dyDescent="0.2">
      <c r="A5380" s="13" t="s">
        <v>4796</v>
      </c>
      <c r="B5380" s="74">
        <v>841</v>
      </c>
      <c r="C5380" s="86"/>
      <c r="D5380" s="37"/>
      <c r="E5380" s="87"/>
      <c r="F5380" s="93">
        <v>3</v>
      </c>
      <c r="G5380" s="8">
        <v>8</v>
      </c>
      <c r="H5380" s="94">
        <f t="shared" si="82"/>
        <v>2</v>
      </c>
      <c r="I5380" s="93"/>
      <c r="J5380" s="94"/>
      <c r="K5380" s="138"/>
    </row>
    <row r="5381" spans="1:11" x14ac:dyDescent="0.2">
      <c r="A5381" s="13" t="s">
        <v>4797</v>
      </c>
      <c r="B5381" s="74">
        <v>55</v>
      </c>
      <c r="C5381" s="86"/>
      <c r="D5381" s="37"/>
      <c r="E5381" s="87"/>
      <c r="F5381" s="93">
        <v>1</v>
      </c>
      <c r="G5381" s="8">
        <v>3</v>
      </c>
      <c r="H5381" s="94">
        <f t="shared" si="82"/>
        <v>1</v>
      </c>
      <c r="I5381" s="93"/>
      <c r="J5381" s="94"/>
      <c r="K5381" s="138"/>
    </row>
    <row r="5382" spans="1:11" x14ac:dyDescent="0.2">
      <c r="A5382" s="20" t="s">
        <v>613</v>
      </c>
      <c r="B5382" s="73">
        <v>4966</v>
      </c>
      <c r="C5382" s="85">
        <v>4</v>
      </c>
      <c r="D5382" s="32">
        <v>10</v>
      </c>
      <c r="E5382" s="84"/>
      <c r="F5382" s="91"/>
      <c r="H5382" s="94"/>
      <c r="I5382" s="91"/>
      <c r="J5382" s="84"/>
      <c r="K5382" s="111"/>
    </row>
    <row r="5383" spans="1:11" x14ac:dyDescent="0.2">
      <c r="A5383" s="13" t="s">
        <v>4798</v>
      </c>
      <c r="B5383" s="74">
        <v>999</v>
      </c>
      <c r="C5383" s="86"/>
      <c r="D5383" s="37"/>
      <c r="E5383" s="87"/>
      <c r="F5383" s="93">
        <v>3</v>
      </c>
      <c r="G5383" s="8">
        <v>8</v>
      </c>
      <c r="H5383" s="94">
        <f t="shared" si="82"/>
        <v>2</v>
      </c>
      <c r="I5383" s="93"/>
      <c r="J5383" s="94"/>
      <c r="K5383" s="138"/>
    </row>
    <row r="5384" spans="1:11" x14ac:dyDescent="0.2">
      <c r="A5384" s="13" t="s">
        <v>4799</v>
      </c>
      <c r="B5384" s="74">
        <v>607</v>
      </c>
      <c r="C5384" s="86"/>
      <c r="D5384" s="37"/>
      <c r="E5384" s="87"/>
      <c r="F5384" s="93">
        <v>3</v>
      </c>
      <c r="G5384" s="8">
        <v>8</v>
      </c>
      <c r="H5384" s="94">
        <f t="shared" si="82"/>
        <v>2</v>
      </c>
      <c r="I5384" s="93"/>
      <c r="J5384" s="94"/>
      <c r="K5384" s="138"/>
    </row>
    <row r="5385" spans="1:11" x14ac:dyDescent="0.2">
      <c r="A5385" s="47" t="s">
        <v>4800</v>
      </c>
      <c r="B5385" s="74">
        <v>539</v>
      </c>
      <c r="C5385" s="86"/>
      <c r="D5385" s="37"/>
      <c r="E5385" s="87"/>
      <c r="F5385" s="93">
        <v>3</v>
      </c>
      <c r="G5385" s="8">
        <v>8</v>
      </c>
      <c r="H5385" s="94">
        <f t="shared" si="82"/>
        <v>2</v>
      </c>
      <c r="I5385" s="93"/>
      <c r="J5385" s="94"/>
      <c r="K5385" s="138"/>
    </row>
    <row r="5386" spans="1:11" x14ac:dyDescent="0.2">
      <c r="A5386" s="13" t="s">
        <v>4801</v>
      </c>
      <c r="B5386" s="74">
        <v>573</v>
      </c>
      <c r="C5386" s="86"/>
      <c r="D5386" s="37"/>
      <c r="E5386" s="87"/>
      <c r="F5386" s="93">
        <v>3</v>
      </c>
      <c r="G5386" s="8">
        <v>8</v>
      </c>
      <c r="H5386" s="94">
        <f t="shared" si="82"/>
        <v>2</v>
      </c>
      <c r="I5386" s="93"/>
      <c r="J5386" s="94"/>
      <c r="K5386" s="138"/>
    </row>
    <row r="5387" spans="1:11" x14ac:dyDescent="0.2">
      <c r="A5387" s="13" t="s">
        <v>4802</v>
      </c>
      <c r="B5387" s="74">
        <v>113</v>
      </c>
      <c r="C5387" s="86"/>
      <c r="D5387" s="37"/>
      <c r="E5387" s="87"/>
      <c r="F5387" s="93">
        <v>1</v>
      </c>
      <c r="G5387" s="8">
        <v>3</v>
      </c>
      <c r="H5387" s="94">
        <f t="shared" si="82"/>
        <v>1</v>
      </c>
      <c r="I5387" s="93"/>
      <c r="J5387" s="94"/>
      <c r="K5387" s="138"/>
    </row>
    <row r="5388" spans="1:11" x14ac:dyDescent="0.2">
      <c r="A5388" s="13" t="s">
        <v>4803</v>
      </c>
      <c r="B5388" s="74">
        <v>514</v>
      </c>
      <c r="C5388" s="86"/>
      <c r="D5388" s="37"/>
      <c r="E5388" s="87"/>
      <c r="F5388" s="93">
        <v>3</v>
      </c>
      <c r="G5388" s="8">
        <v>8</v>
      </c>
      <c r="H5388" s="94">
        <f t="shared" si="82"/>
        <v>2</v>
      </c>
      <c r="I5388" s="93"/>
      <c r="J5388" s="94"/>
      <c r="K5388" s="138"/>
    </row>
    <row r="5389" spans="1:11" x14ac:dyDescent="0.2">
      <c r="A5389" s="13" t="s">
        <v>4804</v>
      </c>
      <c r="B5389" s="74">
        <v>510</v>
      </c>
      <c r="C5389" s="86"/>
      <c r="D5389" s="37"/>
      <c r="E5389" s="87"/>
      <c r="F5389" s="93">
        <v>3</v>
      </c>
      <c r="G5389" s="8">
        <v>8</v>
      </c>
      <c r="H5389" s="94">
        <f t="shared" si="82"/>
        <v>2</v>
      </c>
      <c r="I5389" s="93"/>
      <c r="J5389" s="94"/>
      <c r="K5389" s="138"/>
    </row>
    <row r="5390" spans="1:11" x14ac:dyDescent="0.2">
      <c r="A5390" s="13" t="s">
        <v>4805</v>
      </c>
      <c r="B5390" s="74">
        <v>628</v>
      </c>
      <c r="C5390" s="86"/>
      <c r="D5390" s="37"/>
      <c r="E5390" s="87"/>
      <c r="F5390" s="93">
        <v>3</v>
      </c>
      <c r="G5390" s="8">
        <v>8</v>
      </c>
      <c r="H5390" s="94">
        <f t="shared" si="82"/>
        <v>2</v>
      </c>
      <c r="I5390" s="93"/>
      <c r="J5390" s="94"/>
      <c r="K5390" s="138"/>
    </row>
    <row r="5391" spans="1:11" x14ac:dyDescent="0.2">
      <c r="A5391" s="13" t="s">
        <v>4806</v>
      </c>
      <c r="B5391" s="74">
        <v>483</v>
      </c>
      <c r="C5391" s="86"/>
      <c r="D5391" s="37"/>
      <c r="E5391" s="87"/>
      <c r="F5391" s="93">
        <v>3</v>
      </c>
      <c r="G5391" s="8">
        <v>8</v>
      </c>
      <c r="H5391" s="94">
        <f t="shared" si="82"/>
        <v>2</v>
      </c>
      <c r="I5391" s="93"/>
      <c r="J5391" s="94"/>
      <c r="K5391" s="138"/>
    </row>
    <row r="5392" spans="1:11" x14ac:dyDescent="0.2">
      <c r="A5392" s="20" t="s">
        <v>474</v>
      </c>
      <c r="B5392" s="73">
        <v>19375</v>
      </c>
      <c r="C5392" s="85">
        <v>17</v>
      </c>
      <c r="D5392" s="32">
        <v>43</v>
      </c>
      <c r="E5392" s="84"/>
      <c r="F5392" s="91"/>
      <c r="H5392" s="94"/>
      <c r="I5392" s="91"/>
      <c r="J5392" s="84"/>
      <c r="K5392" s="111"/>
    </row>
    <row r="5393" spans="1:11" x14ac:dyDescent="0.2">
      <c r="A5393" s="13" t="s">
        <v>4807</v>
      </c>
      <c r="B5393" s="74">
        <v>3529</v>
      </c>
      <c r="C5393" s="89"/>
      <c r="D5393" s="37"/>
      <c r="E5393" s="87"/>
      <c r="F5393" s="93">
        <v>5</v>
      </c>
      <c r="G5393" s="8">
        <v>13</v>
      </c>
      <c r="H5393" s="94">
        <f t="shared" si="82"/>
        <v>2</v>
      </c>
      <c r="I5393" s="152"/>
      <c r="J5393" s="153"/>
      <c r="K5393" s="154"/>
    </row>
    <row r="5394" spans="1:11" x14ac:dyDescent="0.2">
      <c r="A5394" s="13" t="s">
        <v>4808</v>
      </c>
      <c r="B5394" s="74">
        <v>14532</v>
      </c>
      <c r="C5394" s="86"/>
      <c r="D5394" s="37"/>
      <c r="E5394" s="87"/>
      <c r="F5394" s="93">
        <v>11</v>
      </c>
      <c r="G5394" s="8">
        <v>28</v>
      </c>
      <c r="H5394" s="94">
        <f t="shared" si="82"/>
        <v>2</v>
      </c>
      <c r="I5394" s="93"/>
      <c r="J5394" s="94"/>
      <c r="K5394" s="138"/>
    </row>
    <row r="5395" spans="1:11" x14ac:dyDescent="0.2">
      <c r="A5395" s="13" t="s">
        <v>4809</v>
      </c>
      <c r="B5395" s="74">
        <v>903</v>
      </c>
      <c r="C5395" s="86"/>
      <c r="D5395" s="37"/>
      <c r="E5395" s="87"/>
      <c r="F5395" s="93">
        <v>3</v>
      </c>
      <c r="G5395" s="8">
        <v>8</v>
      </c>
      <c r="H5395" s="94">
        <f t="shared" si="82"/>
        <v>2</v>
      </c>
      <c r="I5395" s="93"/>
      <c r="J5395" s="94"/>
      <c r="K5395" s="138"/>
    </row>
    <row r="5396" spans="1:11" x14ac:dyDescent="0.2">
      <c r="A5396" s="13" t="s">
        <v>4810</v>
      </c>
      <c r="B5396" s="74">
        <v>411</v>
      </c>
      <c r="C5396" s="86"/>
      <c r="D5396" s="37"/>
      <c r="E5396" s="87"/>
      <c r="F5396" s="93">
        <v>3</v>
      </c>
      <c r="G5396" s="8">
        <v>8</v>
      </c>
      <c r="H5396" s="94">
        <f t="shared" si="82"/>
        <v>2</v>
      </c>
      <c r="I5396" s="93"/>
      <c r="J5396" s="94"/>
      <c r="K5396" s="138"/>
    </row>
    <row r="5397" spans="1:11" x14ac:dyDescent="0.2">
      <c r="A5397" s="20" t="s">
        <v>1127</v>
      </c>
      <c r="B5397" s="73">
        <v>3207</v>
      </c>
      <c r="C5397" s="85">
        <v>3</v>
      </c>
      <c r="D5397" s="32">
        <v>8</v>
      </c>
      <c r="E5397" s="84"/>
      <c r="F5397" s="91"/>
      <c r="H5397" s="94"/>
      <c r="I5397" s="91"/>
      <c r="J5397" s="84"/>
      <c r="K5397" s="111"/>
    </row>
    <row r="5398" spans="1:11" x14ac:dyDescent="0.2">
      <c r="A5398" s="13" t="s">
        <v>4811</v>
      </c>
      <c r="B5398" s="74">
        <v>1281</v>
      </c>
      <c r="C5398" s="86"/>
      <c r="D5398" s="37"/>
      <c r="E5398" s="87"/>
      <c r="F5398" s="93">
        <v>3</v>
      </c>
      <c r="G5398" s="8">
        <v>8</v>
      </c>
      <c r="H5398" s="94">
        <f t="shared" si="82"/>
        <v>2</v>
      </c>
      <c r="I5398" s="93"/>
      <c r="J5398" s="94"/>
      <c r="K5398" s="138"/>
    </row>
    <row r="5399" spans="1:11" x14ac:dyDescent="0.2">
      <c r="A5399" s="13" t="s">
        <v>4812</v>
      </c>
      <c r="B5399" s="74">
        <v>1497</v>
      </c>
      <c r="C5399" s="86"/>
      <c r="D5399" s="37"/>
      <c r="E5399" s="87"/>
      <c r="F5399" s="93">
        <v>3</v>
      </c>
      <c r="G5399" s="8">
        <v>8</v>
      </c>
      <c r="H5399" s="94">
        <f t="shared" si="82"/>
        <v>2</v>
      </c>
      <c r="I5399" s="93"/>
      <c r="J5399" s="94"/>
      <c r="K5399" s="138"/>
    </row>
    <row r="5400" spans="1:11" x14ac:dyDescent="0.2">
      <c r="A5400" s="13" t="s">
        <v>4813</v>
      </c>
      <c r="B5400" s="74">
        <v>429</v>
      </c>
      <c r="C5400" s="86"/>
      <c r="D5400" s="37"/>
      <c r="E5400" s="87"/>
      <c r="F5400" s="93">
        <v>3</v>
      </c>
      <c r="G5400" s="8">
        <v>8</v>
      </c>
      <c r="H5400" s="94">
        <f t="shared" si="82"/>
        <v>2</v>
      </c>
      <c r="I5400" s="93"/>
      <c r="J5400" s="94"/>
      <c r="K5400" s="138"/>
    </row>
    <row r="5401" spans="1:11" x14ac:dyDescent="0.2">
      <c r="A5401" s="11" t="s">
        <v>1129</v>
      </c>
      <c r="B5401" s="72">
        <v>77592</v>
      </c>
      <c r="C5401" s="81"/>
      <c r="D5401" s="37"/>
      <c r="E5401" s="87"/>
      <c r="F5401" s="92"/>
      <c r="H5401" s="94"/>
      <c r="I5401" s="92"/>
      <c r="J5401" s="82"/>
      <c r="K5401" s="137"/>
    </row>
    <row r="5402" spans="1:11" ht="31.5" x14ac:dyDescent="0.2">
      <c r="A5402" s="46" t="s">
        <v>1130</v>
      </c>
      <c r="B5402" s="73">
        <v>9483</v>
      </c>
      <c r="C5402" s="85">
        <v>19</v>
      </c>
      <c r="D5402" s="32">
        <v>48</v>
      </c>
      <c r="E5402" s="84">
        <v>3</v>
      </c>
      <c r="F5402" s="91">
        <f>SUM(F5404:F5429)</f>
        <v>52</v>
      </c>
      <c r="G5402" s="24">
        <f>SUM(G5404:G5429)</f>
        <v>143</v>
      </c>
      <c r="H5402" s="94"/>
      <c r="I5402" s="99">
        <f>(C5402+F5404+F5406+F5408+F5409+F5410+F5413+F5414+F5415+F5417+F5420+F5421+F5425+1)*0.4</f>
        <v>23.200000000000003</v>
      </c>
      <c r="J5402" s="99">
        <f>(D5402+G5404+G5406+G5408+G5409+G5410+G5413+G5414+G5415+G5417+G5420+G5421+G5425+1)*0.4</f>
        <v>60</v>
      </c>
      <c r="K5402" s="115">
        <f>26*0.6</f>
        <v>15.6</v>
      </c>
    </row>
    <row r="5403" spans="1:11" x14ac:dyDescent="0.2">
      <c r="A5403" s="20" t="s">
        <v>6192</v>
      </c>
      <c r="B5403" s="73">
        <v>9483</v>
      </c>
      <c r="C5403" s="85">
        <v>19</v>
      </c>
      <c r="D5403" s="37"/>
      <c r="E5403" s="87"/>
      <c r="F5403" s="91"/>
      <c r="H5403" s="94"/>
      <c r="I5403" s="91"/>
      <c r="J5403" s="84"/>
      <c r="K5403" s="111"/>
    </row>
    <row r="5404" spans="1:11" x14ac:dyDescent="0.2">
      <c r="A5404" s="13" t="s">
        <v>4814</v>
      </c>
      <c r="B5404" s="74">
        <v>2474</v>
      </c>
      <c r="C5404" s="86"/>
      <c r="D5404" s="37"/>
      <c r="E5404" s="87"/>
      <c r="F5404" s="93">
        <v>5</v>
      </c>
      <c r="G5404" s="8">
        <v>13</v>
      </c>
      <c r="H5404" s="94">
        <f t="shared" si="82"/>
        <v>2</v>
      </c>
      <c r="I5404" s="93"/>
      <c r="J5404" s="94"/>
      <c r="K5404" s="138"/>
    </row>
    <row r="5405" spans="1:11" x14ac:dyDescent="0.2">
      <c r="A5405" s="13" t="s">
        <v>3769</v>
      </c>
      <c r="B5405" s="74">
        <v>67</v>
      </c>
      <c r="C5405" s="86"/>
      <c r="D5405" s="37"/>
      <c r="E5405" s="87"/>
      <c r="F5405" s="93">
        <v>1</v>
      </c>
      <c r="G5405" s="8">
        <v>3</v>
      </c>
      <c r="H5405" s="94">
        <f t="shared" si="82"/>
        <v>1</v>
      </c>
      <c r="I5405" s="93"/>
      <c r="J5405" s="94"/>
      <c r="K5405" s="138"/>
    </row>
    <row r="5406" spans="1:11" x14ac:dyDescent="0.2">
      <c r="A5406" s="13" t="s">
        <v>1831</v>
      </c>
      <c r="B5406" s="74">
        <v>810</v>
      </c>
      <c r="C5406" s="86"/>
      <c r="D5406" s="37"/>
      <c r="E5406" s="87"/>
      <c r="F5406" s="93">
        <v>3</v>
      </c>
      <c r="G5406" s="8">
        <v>8</v>
      </c>
      <c r="H5406" s="94">
        <f t="shared" si="82"/>
        <v>2</v>
      </c>
      <c r="I5406" s="93"/>
      <c r="J5406" s="94"/>
      <c r="K5406" s="138"/>
    </row>
    <row r="5407" spans="1:11" x14ac:dyDescent="0.2">
      <c r="A5407" s="47" t="s">
        <v>2016</v>
      </c>
      <c r="B5407" s="74">
        <v>43</v>
      </c>
      <c r="C5407" s="86"/>
      <c r="D5407" s="37"/>
      <c r="E5407" s="87"/>
      <c r="F5407" s="93">
        <v>1</v>
      </c>
      <c r="G5407" s="8">
        <v>3</v>
      </c>
      <c r="H5407" s="94">
        <f t="shared" si="82"/>
        <v>1</v>
      </c>
      <c r="I5407" s="93"/>
      <c r="J5407" s="94"/>
      <c r="K5407" s="138"/>
    </row>
    <row r="5408" spans="1:11" x14ac:dyDescent="0.2">
      <c r="A5408" s="13" t="s">
        <v>1583</v>
      </c>
      <c r="B5408" s="74">
        <v>506</v>
      </c>
      <c r="C5408" s="86"/>
      <c r="D5408" s="37"/>
      <c r="E5408" s="87"/>
      <c r="F5408" s="93">
        <v>3</v>
      </c>
      <c r="G5408" s="8">
        <v>8</v>
      </c>
      <c r="H5408" s="94">
        <f t="shared" si="82"/>
        <v>2</v>
      </c>
      <c r="I5408" s="93"/>
      <c r="J5408" s="94"/>
      <c r="K5408" s="138"/>
    </row>
    <row r="5409" spans="1:11" x14ac:dyDescent="0.2">
      <c r="A5409" s="13" t="s">
        <v>4815</v>
      </c>
      <c r="B5409" s="74">
        <v>375</v>
      </c>
      <c r="C5409" s="86"/>
      <c r="D5409" s="37"/>
      <c r="E5409" s="87"/>
      <c r="F5409" s="93">
        <v>3</v>
      </c>
      <c r="G5409" s="8">
        <v>8</v>
      </c>
      <c r="H5409" s="94">
        <f t="shared" si="82"/>
        <v>2</v>
      </c>
      <c r="I5409" s="93"/>
      <c r="J5409" s="94"/>
      <c r="K5409" s="138"/>
    </row>
    <row r="5410" spans="1:11" x14ac:dyDescent="0.2">
      <c r="A5410" s="13" t="s">
        <v>3261</v>
      </c>
      <c r="B5410" s="74">
        <v>723</v>
      </c>
      <c r="C5410" s="86"/>
      <c r="D5410" s="37"/>
      <c r="E5410" s="87"/>
      <c r="F5410" s="93">
        <v>3</v>
      </c>
      <c r="G5410" s="8">
        <v>8</v>
      </c>
      <c r="H5410" s="94">
        <f t="shared" si="82"/>
        <v>2</v>
      </c>
      <c r="I5410" s="93"/>
      <c r="J5410" s="94"/>
      <c r="K5410" s="138"/>
    </row>
    <row r="5411" spans="1:11" x14ac:dyDescent="0.2">
      <c r="A5411" s="13" t="s">
        <v>2573</v>
      </c>
      <c r="B5411" s="74">
        <v>26</v>
      </c>
      <c r="C5411" s="86"/>
      <c r="D5411" s="37"/>
      <c r="E5411" s="87"/>
      <c r="F5411" s="93">
        <v>1</v>
      </c>
      <c r="G5411" s="8">
        <v>3</v>
      </c>
      <c r="H5411" s="94">
        <f t="shared" si="82"/>
        <v>1</v>
      </c>
      <c r="I5411" s="93"/>
      <c r="J5411" s="94"/>
      <c r="K5411" s="138"/>
    </row>
    <row r="5412" spans="1:11" x14ac:dyDescent="0.2">
      <c r="A5412" s="13" t="s">
        <v>4816</v>
      </c>
      <c r="B5412" s="74">
        <v>11</v>
      </c>
      <c r="C5412" s="86"/>
      <c r="D5412" s="37"/>
      <c r="E5412" s="87"/>
      <c r="F5412" s="93">
        <v>1</v>
      </c>
      <c r="G5412" s="8">
        <v>3</v>
      </c>
      <c r="H5412" s="94">
        <f t="shared" si="82"/>
        <v>1</v>
      </c>
      <c r="I5412" s="93"/>
      <c r="J5412" s="94"/>
      <c r="K5412" s="138"/>
    </row>
    <row r="5413" spans="1:11" x14ac:dyDescent="0.2">
      <c r="A5413" s="13" t="s">
        <v>4817</v>
      </c>
      <c r="B5413" s="74">
        <v>204</v>
      </c>
      <c r="C5413" s="86"/>
      <c r="D5413" s="37"/>
      <c r="E5413" s="87"/>
      <c r="F5413" s="93">
        <v>3</v>
      </c>
      <c r="G5413" s="8">
        <v>8</v>
      </c>
      <c r="H5413" s="94">
        <f t="shared" si="82"/>
        <v>2</v>
      </c>
      <c r="I5413" s="93"/>
      <c r="J5413" s="94"/>
      <c r="K5413" s="138"/>
    </row>
    <row r="5414" spans="1:11" x14ac:dyDescent="0.2">
      <c r="A5414" s="13" t="s">
        <v>2935</v>
      </c>
      <c r="B5414" s="74">
        <v>263</v>
      </c>
      <c r="C5414" s="86"/>
      <c r="D5414" s="37"/>
      <c r="E5414" s="87"/>
      <c r="F5414" s="93">
        <v>3</v>
      </c>
      <c r="G5414" s="8">
        <v>8</v>
      </c>
      <c r="H5414" s="94">
        <f t="shared" si="82"/>
        <v>2</v>
      </c>
      <c r="I5414" s="93"/>
      <c r="J5414" s="94"/>
      <c r="K5414" s="138"/>
    </row>
    <row r="5415" spans="1:11" x14ac:dyDescent="0.2">
      <c r="A5415" s="13" t="s">
        <v>4818</v>
      </c>
      <c r="B5415" s="74">
        <v>685</v>
      </c>
      <c r="C5415" s="86"/>
      <c r="D5415" s="37"/>
      <c r="E5415" s="87"/>
      <c r="F5415" s="93">
        <v>3</v>
      </c>
      <c r="G5415" s="8">
        <v>8</v>
      </c>
      <c r="H5415" s="94">
        <f t="shared" si="82"/>
        <v>2</v>
      </c>
      <c r="I5415" s="93"/>
      <c r="J5415" s="94"/>
      <c r="K5415" s="138"/>
    </row>
    <row r="5416" spans="1:11" x14ac:dyDescent="0.2">
      <c r="A5416" s="13" t="s">
        <v>4819</v>
      </c>
      <c r="B5416" s="74">
        <v>68</v>
      </c>
      <c r="C5416" s="86"/>
      <c r="D5416" s="37"/>
      <c r="E5416" s="87"/>
      <c r="F5416" s="93">
        <v>1</v>
      </c>
      <c r="G5416" s="8">
        <v>3</v>
      </c>
      <c r="H5416" s="94">
        <f t="shared" si="82"/>
        <v>1</v>
      </c>
      <c r="I5416" s="93"/>
      <c r="J5416" s="94"/>
      <c r="K5416" s="138"/>
    </row>
    <row r="5417" spans="1:11" x14ac:dyDescent="0.2">
      <c r="A5417" s="13" t="s">
        <v>4820</v>
      </c>
      <c r="B5417" s="74">
        <v>650</v>
      </c>
      <c r="C5417" s="86"/>
      <c r="D5417" s="37"/>
      <c r="E5417" s="87"/>
      <c r="F5417" s="93">
        <v>3</v>
      </c>
      <c r="G5417" s="8">
        <v>8</v>
      </c>
      <c r="H5417" s="94">
        <f t="shared" si="82"/>
        <v>2</v>
      </c>
      <c r="I5417" s="93"/>
      <c r="J5417" s="94"/>
      <c r="K5417" s="138"/>
    </row>
    <row r="5418" spans="1:11" x14ac:dyDescent="0.2">
      <c r="A5418" s="13" t="s">
        <v>2435</v>
      </c>
      <c r="B5418" s="74">
        <v>68</v>
      </c>
      <c r="C5418" s="86"/>
      <c r="D5418" s="37"/>
      <c r="E5418" s="87"/>
      <c r="F5418" s="93">
        <v>1</v>
      </c>
      <c r="G5418" s="8">
        <v>3</v>
      </c>
      <c r="H5418" s="94">
        <f t="shared" si="82"/>
        <v>1</v>
      </c>
      <c r="I5418" s="93"/>
      <c r="J5418" s="94"/>
      <c r="K5418" s="138"/>
    </row>
    <row r="5419" spans="1:11" x14ac:dyDescent="0.2">
      <c r="A5419" s="13" t="s">
        <v>4821</v>
      </c>
      <c r="B5419" s="74">
        <v>27</v>
      </c>
      <c r="C5419" s="86"/>
      <c r="D5419" s="37"/>
      <c r="E5419" s="87"/>
      <c r="F5419" s="93">
        <v>1</v>
      </c>
      <c r="G5419" s="8">
        <v>3</v>
      </c>
      <c r="H5419" s="94">
        <f t="shared" si="82"/>
        <v>1</v>
      </c>
      <c r="I5419" s="93"/>
      <c r="J5419" s="94"/>
      <c r="K5419" s="138"/>
    </row>
    <row r="5420" spans="1:11" x14ac:dyDescent="0.2">
      <c r="A5420" s="13" t="s">
        <v>3830</v>
      </c>
      <c r="B5420" s="74">
        <v>363</v>
      </c>
      <c r="C5420" s="86"/>
      <c r="D5420" s="37"/>
      <c r="E5420" s="87"/>
      <c r="F5420" s="93">
        <v>3</v>
      </c>
      <c r="G5420" s="8">
        <v>8</v>
      </c>
      <c r="H5420" s="94">
        <f t="shared" si="82"/>
        <v>2</v>
      </c>
      <c r="I5420" s="93"/>
      <c r="J5420" s="94"/>
      <c r="K5420" s="138"/>
    </row>
    <row r="5421" spans="1:11" x14ac:dyDescent="0.2">
      <c r="A5421" s="13" t="s">
        <v>4822</v>
      </c>
      <c r="B5421" s="74">
        <v>1059</v>
      </c>
      <c r="C5421" s="86"/>
      <c r="D5421" s="37"/>
      <c r="E5421" s="87"/>
      <c r="F5421" s="93">
        <v>3</v>
      </c>
      <c r="G5421" s="8">
        <v>8</v>
      </c>
      <c r="H5421" s="94">
        <f t="shared" si="82"/>
        <v>2</v>
      </c>
      <c r="I5421" s="93"/>
      <c r="J5421" s="94"/>
      <c r="K5421" s="138"/>
    </row>
    <row r="5422" spans="1:11" x14ac:dyDescent="0.2">
      <c r="A5422" s="13" t="s">
        <v>3839</v>
      </c>
      <c r="B5422" s="74">
        <v>69</v>
      </c>
      <c r="C5422" s="86"/>
      <c r="D5422" s="37"/>
      <c r="E5422" s="87"/>
      <c r="F5422" s="93">
        <v>1</v>
      </c>
      <c r="G5422" s="8">
        <v>3</v>
      </c>
      <c r="H5422" s="94">
        <f t="shared" si="82"/>
        <v>1</v>
      </c>
      <c r="I5422" s="93"/>
      <c r="J5422" s="94"/>
      <c r="K5422" s="138"/>
    </row>
    <row r="5423" spans="1:11" x14ac:dyDescent="0.2">
      <c r="A5423" s="13" t="s">
        <v>4363</v>
      </c>
      <c r="B5423" s="74">
        <v>26</v>
      </c>
      <c r="C5423" s="86"/>
      <c r="D5423" s="37"/>
      <c r="E5423" s="87"/>
      <c r="F5423" s="93">
        <v>1</v>
      </c>
      <c r="G5423" s="8">
        <v>3</v>
      </c>
      <c r="H5423" s="94">
        <f t="shared" si="82"/>
        <v>1</v>
      </c>
      <c r="I5423" s="93"/>
      <c r="J5423" s="94"/>
      <c r="K5423" s="138"/>
    </row>
    <row r="5424" spans="1:11" x14ac:dyDescent="0.2">
      <c r="A5424" s="13" t="s">
        <v>1993</v>
      </c>
      <c r="B5424" s="74">
        <v>156</v>
      </c>
      <c r="C5424" s="86"/>
      <c r="D5424" s="37"/>
      <c r="E5424" s="87"/>
      <c r="F5424" s="93">
        <v>1</v>
      </c>
      <c r="G5424" s="8">
        <v>3</v>
      </c>
      <c r="H5424" s="94">
        <f t="shared" si="82"/>
        <v>1</v>
      </c>
      <c r="I5424" s="93"/>
      <c r="J5424" s="94"/>
      <c r="K5424" s="138"/>
    </row>
    <row r="5425" spans="1:11" x14ac:dyDescent="0.2">
      <c r="A5425" s="13" t="s">
        <v>4823</v>
      </c>
      <c r="B5425" s="74">
        <v>465</v>
      </c>
      <c r="C5425" s="86"/>
      <c r="D5425" s="37"/>
      <c r="E5425" s="87"/>
      <c r="F5425" s="93">
        <v>3</v>
      </c>
      <c r="G5425" s="8">
        <v>8</v>
      </c>
      <c r="H5425" s="94">
        <f t="shared" si="82"/>
        <v>2</v>
      </c>
      <c r="I5425" s="93"/>
      <c r="J5425" s="94"/>
      <c r="K5425" s="138"/>
    </row>
    <row r="5426" spans="1:11" x14ac:dyDescent="0.2">
      <c r="A5426" s="13" t="s">
        <v>4824</v>
      </c>
      <c r="B5426" s="74">
        <v>163</v>
      </c>
      <c r="C5426" s="86"/>
      <c r="D5426" s="37"/>
      <c r="E5426" s="87"/>
      <c r="F5426" s="93">
        <v>1</v>
      </c>
      <c r="G5426" s="8">
        <v>3</v>
      </c>
      <c r="H5426" s="94">
        <f t="shared" si="82"/>
        <v>1</v>
      </c>
      <c r="I5426" s="93"/>
      <c r="J5426" s="94"/>
      <c r="K5426" s="138"/>
    </row>
    <row r="5427" spans="1:11" x14ac:dyDescent="0.2">
      <c r="A5427" s="13" t="s">
        <v>4825</v>
      </c>
      <c r="B5427" s="74">
        <v>72</v>
      </c>
      <c r="C5427" s="86"/>
      <c r="D5427" s="37"/>
      <c r="E5427" s="87"/>
      <c r="F5427" s="93">
        <v>1</v>
      </c>
      <c r="G5427" s="8">
        <v>3</v>
      </c>
      <c r="H5427" s="94">
        <f t="shared" si="82"/>
        <v>1</v>
      </c>
      <c r="I5427" s="93"/>
      <c r="J5427" s="94"/>
      <c r="K5427" s="138"/>
    </row>
    <row r="5428" spans="1:11" x14ac:dyDescent="0.2">
      <c r="A5428" s="13" t="s">
        <v>4826</v>
      </c>
      <c r="B5428" s="74">
        <v>42</v>
      </c>
      <c r="C5428" s="86"/>
      <c r="D5428" s="37"/>
      <c r="E5428" s="87"/>
      <c r="F5428" s="93">
        <v>1</v>
      </c>
      <c r="G5428" s="8">
        <v>3</v>
      </c>
      <c r="H5428" s="94">
        <f t="shared" si="82"/>
        <v>1</v>
      </c>
      <c r="I5428" s="93"/>
      <c r="J5428" s="94"/>
      <c r="K5428" s="138"/>
    </row>
    <row r="5429" spans="1:11" x14ac:dyDescent="0.2">
      <c r="A5429" s="13" t="s">
        <v>4827</v>
      </c>
      <c r="B5429" s="74">
        <v>68</v>
      </c>
      <c r="C5429" s="86"/>
      <c r="D5429" s="37"/>
      <c r="E5429" s="87"/>
      <c r="F5429" s="93">
        <v>1</v>
      </c>
      <c r="G5429" s="8">
        <v>3</v>
      </c>
      <c r="H5429" s="94">
        <f t="shared" si="82"/>
        <v>1</v>
      </c>
      <c r="I5429" s="93"/>
      <c r="J5429" s="94"/>
      <c r="K5429" s="138"/>
    </row>
    <row r="5430" spans="1:11" x14ac:dyDescent="0.2">
      <c r="A5430" s="46" t="s">
        <v>1164</v>
      </c>
      <c r="B5430" s="73">
        <v>7915</v>
      </c>
      <c r="C5430" s="85">
        <v>19</v>
      </c>
      <c r="D5430" s="36">
        <f>SUM(D5431:D5494)</f>
        <v>49</v>
      </c>
      <c r="E5430" s="88">
        <v>3</v>
      </c>
      <c r="F5430" s="91">
        <f>SUM(F5432:F5508)</f>
        <v>90</v>
      </c>
      <c r="G5430" s="24">
        <f>SUM(G5432:G5508)</f>
        <v>260</v>
      </c>
      <c r="H5430" s="94"/>
      <c r="I5430" s="99">
        <f>(C5430+F5432+F5440+F5467+F5482+F5486+F5492+F5498+F5501+F5502+F5507+1)*0.4</f>
        <v>20</v>
      </c>
      <c r="J5430" s="99">
        <f>(D5430+G5432+G5440+G5467+G5482+G5486+G5492+G5498+G5501+G5502+G5507+1)*0.4</f>
        <v>52</v>
      </c>
      <c r="K5430" s="115">
        <f>70*0.6</f>
        <v>42</v>
      </c>
    </row>
    <row r="5431" spans="1:11" x14ac:dyDescent="0.2">
      <c r="A5431" s="20" t="s">
        <v>1131</v>
      </c>
      <c r="B5431" s="73">
        <v>1036</v>
      </c>
      <c r="C5431" s="85">
        <v>3</v>
      </c>
      <c r="D5431" s="32">
        <v>8</v>
      </c>
      <c r="E5431" s="84"/>
      <c r="F5431" s="91"/>
      <c r="H5431" s="94"/>
      <c r="I5431" s="91"/>
      <c r="J5431" s="84"/>
      <c r="K5431" s="111"/>
    </row>
    <row r="5432" spans="1:11" x14ac:dyDescent="0.2">
      <c r="A5432" s="13" t="s">
        <v>4828</v>
      </c>
      <c r="B5432" s="74">
        <v>561</v>
      </c>
      <c r="C5432" s="86"/>
      <c r="D5432" s="37"/>
      <c r="E5432" s="87"/>
      <c r="F5432" s="93">
        <v>3</v>
      </c>
      <c r="G5432" s="8">
        <v>8</v>
      </c>
      <c r="H5432" s="94">
        <f t="shared" si="82"/>
        <v>2</v>
      </c>
      <c r="I5432" s="93"/>
      <c r="J5432" s="94"/>
      <c r="K5432" s="138"/>
    </row>
    <row r="5433" spans="1:11" x14ac:dyDescent="0.2">
      <c r="A5433" s="13" t="s">
        <v>2768</v>
      </c>
      <c r="B5433" s="74">
        <v>23</v>
      </c>
      <c r="C5433" s="86"/>
      <c r="D5433" s="37"/>
      <c r="E5433" s="87"/>
      <c r="F5433" s="93">
        <v>1</v>
      </c>
      <c r="G5433" s="8">
        <v>3</v>
      </c>
      <c r="H5433" s="94">
        <f t="shared" si="82"/>
        <v>1</v>
      </c>
      <c r="I5433" s="93"/>
      <c r="J5433" s="94"/>
      <c r="K5433" s="138"/>
    </row>
    <row r="5434" spans="1:11" x14ac:dyDescent="0.2">
      <c r="A5434" s="13" t="s">
        <v>4829</v>
      </c>
      <c r="B5434" s="74">
        <v>189</v>
      </c>
      <c r="C5434" s="86"/>
      <c r="D5434" s="37"/>
      <c r="E5434" s="87"/>
      <c r="F5434" s="93">
        <v>1</v>
      </c>
      <c r="G5434" s="8">
        <v>3</v>
      </c>
      <c r="H5434" s="94">
        <f t="shared" si="82"/>
        <v>1</v>
      </c>
      <c r="I5434" s="93"/>
      <c r="J5434" s="94"/>
      <c r="K5434" s="138"/>
    </row>
    <row r="5435" spans="1:11" x14ac:dyDescent="0.2">
      <c r="A5435" s="13" t="s">
        <v>4830</v>
      </c>
      <c r="B5435" s="74">
        <v>12</v>
      </c>
      <c r="C5435" s="86"/>
      <c r="D5435" s="37"/>
      <c r="E5435" s="87"/>
      <c r="F5435" s="93">
        <v>1</v>
      </c>
      <c r="G5435" s="8">
        <v>3</v>
      </c>
      <c r="H5435" s="94">
        <f t="shared" si="82"/>
        <v>1</v>
      </c>
      <c r="I5435" s="93"/>
      <c r="J5435" s="94"/>
      <c r="K5435" s="138"/>
    </row>
    <row r="5436" spans="1:11" x14ac:dyDescent="0.2">
      <c r="A5436" s="13" t="s">
        <v>4831</v>
      </c>
      <c r="B5436" s="74">
        <v>128</v>
      </c>
      <c r="C5436" s="86"/>
      <c r="D5436" s="37"/>
      <c r="E5436" s="87"/>
      <c r="F5436" s="93">
        <v>1</v>
      </c>
      <c r="G5436" s="8">
        <v>3</v>
      </c>
      <c r="H5436" s="94">
        <f t="shared" si="82"/>
        <v>1</v>
      </c>
      <c r="I5436" s="93"/>
      <c r="J5436" s="94"/>
      <c r="K5436" s="138"/>
    </row>
    <row r="5437" spans="1:11" x14ac:dyDescent="0.2">
      <c r="A5437" s="13" t="s">
        <v>4832</v>
      </c>
      <c r="B5437" s="74">
        <v>114</v>
      </c>
      <c r="C5437" s="86"/>
      <c r="D5437" s="37"/>
      <c r="E5437" s="87"/>
      <c r="F5437" s="93">
        <v>1</v>
      </c>
      <c r="G5437" s="8">
        <v>3</v>
      </c>
      <c r="H5437" s="94">
        <f t="shared" ref="H5437:H5500" si="83">IF(F5437=1,1,2)</f>
        <v>1</v>
      </c>
      <c r="I5437" s="93"/>
      <c r="J5437" s="94"/>
      <c r="K5437" s="138"/>
    </row>
    <row r="5438" spans="1:11" x14ac:dyDescent="0.2">
      <c r="A5438" s="47" t="s">
        <v>4833</v>
      </c>
      <c r="B5438" s="74">
        <v>9</v>
      </c>
      <c r="C5438" s="86"/>
      <c r="D5438" s="37"/>
      <c r="E5438" s="87"/>
      <c r="F5438" s="93">
        <v>1</v>
      </c>
      <c r="G5438" s="8">
        <v>3</v>
      </c>
      <c r="H5438" s="94">
        <f t="shared" si="83"/>
        <v>1</v>
      </c>
      <c r="I5438" s="93"/>
      <c r="J5438" s="94"/>
      <c r="K5438" s="138"/>
    </row>
    <row r="5439" spans="1:11" x14ac:dyDescent="0.2">
      <c r="A5439" s="31" t="s">
        <v>484</v>
      </c>
      <c r="B5439" s="73">
        <v>708</v>
      </c>
      <c r="C5439" s="85">
        <v>2</v>
      </c>
      <c r="D5439" s="32">
        <v>5</v>
      </c>
      <c r="E5439" s="84"/>
      <c r="F5439" s="91"/>
      <c r="H5439" s="94"/>
      <c r="I5439" s="91"/>
      <c r="J5439" s="84"/>
      <c r="K5439" s="111"/>
    </row>
    <row r="5440" spans="1:11" x14ac:dyDescent="0.2">
      <c r="A5440" s="13" t="s">
        <v>4834</v>
      </c>
      <c r="B5440" s="74">
        <v>424</v>
      </c>
      <c r="C5440" s="86"/>
      <c r="D5440" s="37"/>
      <c r="E5440" s="87"/>
      <c r="F5440" s="93">
        <v>3</v>
      </c>
      <c r="G5440" s="8">
        <v>8</v>
      </c>
      <c r="H5440" s="94">
        <f t="shared" si="83"/>
        <v>2</v>
      </c>
      <c r="I5440" s="93"/>
      <c r="J5440" s="94"/>
      <c r="K5440" s="138"/>
    </row>
    <row r="5441" spans="1:11" x14ac:dyDescent="0.2">
      <c r="A5441" s="13" t="s">
        <v>4835</v>
      </c>
      <c r="B5441" s="74">
        <v>72</v>
      </c>
      <c r="C5441" s="86"/>
      <c r="D5441" s="37"/>
      <c r="E5441" s="87"/>
      <c r="F5441" s="93">
        <v>1</v>
      </c>
      <c r="G5441" s="8">
        <v>3</v>
      </c>
      <c r="H5441" s="94">
        <f t="shared" si="83"/>
        <v>1</v>
      </c>
      <c r="I5441" s="93"/>
      <c r="J5441" s="94"/>
      <c r="K5441" s="138"/>
    </row>
    <row r="5442" spans="1:11" x14ac:dyDescent="0.2">
      <c r="A5442" s="13" t="s">
        <v>4836</v>
      </c>
      <c r="B5442" s="74">
        <v>27</v>
      </c>
      <c r="C5442" s="86"/>
      <c r="D5442" s="37"/>
      <c r="E5442" s="87"/>
      <c r="F5442" s="93">
        <v>1</v>
      </c>
      <c r="G5442" s="8">
        <v>3</v>
      </c>
      <c r="H5442" s="94">
        <f t="shared" si="83"/>
        <v>1</v>
      </c>
      <c r="I5442" s="93"/>
      <c r="J5442" s="94"/>
      <c r="K5442" s="138"/>
    </row>
    <row r="5443" spans="1:11" x14ac:dyDescent="0.2">
      <c r="A5443" s="13" t="s">
        <v>4837</v>
      </c>
      <c r="B5443" s="74">
        <v>46</v>
      </c>
      <c r="C5443" s="86"/>
      <c r="D5443" s="37"/>
      <c r="E5443" s="87"/>
      <c r="F5443" s="93">
        <v>1</v>
      </c>
      <c r="G5443" s="8">
        <v>3</v>
      </c>
      <c r="H5443" s="94">
        <f t="shared" si="83"/>
        <v>1</v>
      </c>
      <c r="I5443" s="93"/>
      <c r="J5443" s="94"/>
      <c r="K5443" s="138"/>
    </row>
    <row r="5444" spans="1:11" x14ac:dyDescent="0.2">
      <c r="A5444" s="13" t="s">
        <v>1784</v>
      </c>
      <c r="B5444" s="74">
        <v>37</v>
      </c>
      <c r="C5444" s="86"/>
      <c r="D5444" s="37"/>
      <c r="E5444" s="87"/>
      <c r="F5444" s="93">
        <v>1</v>
      </c>
      <c r="G5444" s="8">
        <v>3</v>
      </c>
      <c r="H5444" s="94">
        <f t="shared" si="83"/>
        <v>1</v>
      </c>
      <c r="I5444" s="93"/>
      <c r="J5444" s="94"/>
      <c r="K5444" s="138"/>
    </row>
    <row r="5445" spans="1:11" x14ac:dyDescent="0.2">
      <c r="A5445" s="13" t="s">
        <v>4838</v>
      </c>
      <c r="B5445" s="74">
        <v>49</v>
      </c>
      <c r="C5445" s="86"/>
      <c r="D5445" s="37"/>
      <c r="E5445" s="87"/>
      <c r="F5445" s="93">
        <v>1</v>
      </c>
      <c r="G5445" s="8">
        <v>3</v>
      </c>
      <c r="H5445" s="94">
        <f t="shared" si="83"/>
        <v>1</v>
      </c>
      <c r="I5445" s="93"/>
      <c r="J5445" s="94"/>
      <c r="K5445" s="138"/>
    </row>
    <row r="5446" spans="1:11" x14ac:dyDescent="0.2">
      <c r="A5446" s="13" t="s">
        <v>4839</v>
      </c>
      <c r="B5446" s="74">
        <v>53</v>
      </c>
      <c r="C5446" s="86"/>
      <c r="D5446" s="37"/>
      <c r="E5446" s="87"/>
      <c r="F5446" s="93">
        <v>1</v>
      </c>
      <c r="G5446" s="8">
        <v>3</v>
      </c>
      <c r="H5446" s="94">
        <f t="shared" si="83"/>
        <v>1</v>
      </c>
      <c r="I5446" s="93"/>
      <c r="J5446" s="94"/>
      <c r="K5446" s="138"/>
    </row>
    <row r="5447" spans="1:11" x14ac:dyDescent="0.2">
      <c r="A5447" s="20" t="s">
        <v>779</v>
      </c>
      <c r="B5447" s="73">
        <v>960</v>
      </c>
      <c r="C5447" s="85">
        <v>2</v>
      </c>
      <c r="D5447" s="32">
        <v>5</v>
      </c>
      <c r="E5447" s="84"/>
      <c r="F5447" s="91"/>
      <c r="H5447" s="94"/>
      <c r="I5447" s="91"/>
      <c r="J5447" s="84"/>
      <c r="K5447" s="111"/>
    </row>
    <row r="5448" spans="1:11" ht="31.5" x14ac:dyDescent="0.2">
      <c r="A5448" s="13" t="s">
        <v>4840</v>
      </c>
      <c r="B5448" s="74">
        <v>34</v>
      </c>
      <c r="C5448" s="86"/>
      <c r="D5448" s="37"/>
      <c r="E5448" s="87"/>
      <c r="F5448" s="93">
        <v>1</v>
      </c>
      <c r="G5448" s="8">
        <v>3</v>
      </c>
      <c r="H5448" s="94">
        <f t="shared" si="83"/>
        <v>1</v>
      </c>
      <c r="I5448" s="93"/>
      <c r="J5448" s="94"/>
      <c r="K5448" s="138"/>
    </row>
    <row r="5449" spans="1:11" x14ac:dyDescent="0.2">
      <c r="A5449" s="13" t="s">
        <v>3834</v>
      </c>
      <c r="B5449" s="74">
        <v>22</v>
      </c>
      <c r="C5449" s="86"/>
      <c r="D5449" s="37"/>
      <c r="E5449" s="87"/>
      <c r="F5449" s="93">
        <v>1</v>
      </c>
      <c r="G5449" s="8">
        <v>3</v>
      </c>
      <c r="H5449" s="94">
        <f t="shared" si="83"/>
        <v>1</v>
      </c>
      <c r="I5449" s="93"/>
      <c r="J5449" s="94"/>
      <c r="K5449" s="138"/>
    </row>
    <row r="5450" spans="1:11" x14ac:dyDescent="0.2">
      <c r="A5450" s="13" t="s">
        <v>4841</v>
      </c>
      <c r="B5450" s="74">
        <v>80</v>
      </c>
      <c r="C5450" s="86"/>
      <c r="D5450" s="37"/>
      <c r="E5450" s="87"/>
      <c r="F5450" s="93">
        <v>1</v>
      </c>
      <c r="G5450" s="8">
        <v>3</v>
      </c>
      <c r="H5450" s="94">
        <f t="shared" si="83"/>
        <v>1</v>
      </c>
      <c r="I5450" s="93"/>
      <c r="J5450" s="94"/>
      <c r="K5450" s="138"/>
    </row>
    <row r="5451" spans="1:11" x14ac:dyDescent="0.2">
      <c r="A5451" s="13" t="s">
        <v>4842</v>
      </c>
      <c r="B5451" s="74">
        <v>13</v>
      </c>
      <c r="C5451" s="86"/>
      <c r="D5451" s="37"/>
      <c r="E5451" s="87"/>
      <c r="F5451" s="93">
        <v>1</v>
      </c>
      <c r="G5451" s="8">
        <v>3</v>
      </c>
      <c r="H5451" s="94">
        <f t="shared" si="83"/>
        <v>1</v>
      </c>
      <c r="I5451" s="93"/>
      <c r="J5451" s="94"/>
      <c r="K5451" s="138"/>
    </row>
    <row r="5452" spans="1:11" x14ac:dyDescent="0.2">
      <c r="A5452" s="13" t="s">
        <v>4843</v>
      </c>
      <c r="B5452" s="74">
        <v>91</v>
      </c>
      <c r="C5452" s="86"/>
      <c r="D5452" s="37"/>
      <c r="E5452" s="87"/>
      <c r="F5452" s="93">
        <v>1</v>
      </c>
      <c r="G5452" s="8">
        <v>3</v>
      </c>
      <c r="H5452" s="94">
        <f t="shared" si="83"/>
        <v>1</v>
      </c>
      <c r="I5452" s="93"/>
      <c r="J5452" s="94"/>
      <c r="K5452" s="138"/>
    </row>
    <row r="5453" spans="1:11" x14ac:dyDescent="0.2">
      <c r="A5453" s="13" t="s">
        <v>4844</v>
      </c>
      <c r="B5453" s="74">
        <v>52</v>
      </c>
      <c r="C5453" s="86"/>
      <c r="D5453" s="37"/>
      <c r="E5453" s="87"/>
      <c r="F5453" s="93">
        <v>1</v>
      </c>
      <c r="G5453" s="8">
        <v>3</v>
      </c>
      <c r="H5453" s="94">
        <f t="shared" si="83"/>
        <v>1</v>
      </c>
      <c r="I5453" s="93"/>
      <c r="J5453" s="94"/>
      <c r="K5453" s="138"/>
    </row>
    <row r="5454" spans="1:11" x14ac:dyDescent="0.2">
      <c r="A5454" s="13" t="s">
        <v>4845</v>
      </c>
      <c r="B5454" s="74">
        <v>124</v>
      </c>
      <c r="C5454" s="86"/>
      <c r="D5454" s="37"/>
      <c r="E5454" s="87"/>
      <c r="F5454" s="93">
        <v>1</v>
      </c>
      <c r="G5454" s="8">
        <v>3</v>
      </c>
      <c r="H5454" s="94">
        <f t="shared" si="83"/>
        <v>1</v>
      </c>
      <c r="I5454" s="93"/>
      <c r="J5454" s="94"/>
      <c r="K5454" s="138"/>
    </row>
    <row r="5455" spans="1:11" x14ac:dyDescent="0.2">
      <c r="A5455" s="13" t="s">
        <v>4846</v>
      </c>
      <c r="B5455" s="74">
        <v>6</v>
      </c>
      <c r="C5455" s="86"/>
      <c r="D5455" s="37"/>
      <c r="E5455" s="87"/>
      <c r="F5455" s="93">
        <v>1</v>
      </c>
      <c r="G5455" s="8">
        <v>3</v>
      </c>
      <c r="H5455" s="94">
        <f t="shared" si="83"/>
        <v>1</v>
      </c>
      <c r="I5455" s="93"/>
      <c r="J5455" s="94"/>
      <c r="K5455" s="138"/>
    </row>
    <row r="5456" spans="1:11" x14ac:dyDescent="0.2">
      <c r="A5456" s="13" t="s">
        <v>4847</v>
      </c>
      <c r="B5456" s="74">
        <v>25</v>
      </c>
      <c r="C5456" s="86"/>
      <c r="D5456" s="37"/>
      <c r="E5456" s="87"/>
      <c r="F5456" s="93">
        <v>1</v>
      </c>
      <c r="G5456" s="8">
        <v>3</v>
      </c>
      <c r="H5456" s="94">
        <f t="shared" si="83"/>
        <v>1</v>
      </c>
      <c r="I5456" s="93"/>
      <c r="J5456" s="94"/>
      <c r="K5456" s="138"/>
    </row>
    <row r="5457" spans="1:11" x14ac:dyDescent="0.2">
      <c r="A5457" s="13" t="s">
        <v>4848</v>
      </c>
      <c r="B5457" s="74">
        <v>27</v>
      </c>
      <c r="C5457" s="86"/>
      <c r="D5457" s="37"/>
      <c r="E5457" s="87"/>
      <c r="F5457" s="93">
        <v>1</v>
      </c>
      <c r="G5457" s="8">
        <v>3</v>
      </c>
      <c r="H5457" s="94">
        <f t="shared" si="83"/>
        <v>1</v>
      </c>
      <c r="I5457" s="93"/>
      <c r="J5457" s="94"/>
      <c r="K5457" s="138"/>
    </row>
    <row r="5458" spans="1:11" x14ac:dyDescent="0.2">
      <c r="A5458" s="13" t="s">
        <v>4849</v>
      </c>
      <c r="B5458" s="74">
        <v>30</v>
      </c>
      <c r="C5458" s="86"/>
      <c r="D5458" s="37"/>
      <c r="E5458" s="87"/>
      <c r="F5458" s="93">
        <v>1</v>
      </c>
      <c r="G5458" s="8">
        <v>3</v>
      </c>
      <c r="H5458" s="94">
        <f t="shared" si="83"/>
        <v>1</v>
      </c>
      <c r="I5458" s="93"/>
      <c r="J5458" s="94"/>
      <c r="K5458" s="138"/>
    </row>
    <row r="5459" spans="1:11" x14ac:dyDescent="0.2">
      <c r="A5459" s="13" t="s">
        <v>4850</v>
      </c>
      <c r="B5459" s="74">
        <v>47</v>
      </c>
      <c r="C5459" s="86"/>
      <c r="D5459" s="37"/>
      <c r="E5459" s="87"/>
      <c r="F5459" s="93">
        <v>1</v>
      </c>
      <c r="G5459" s="8">
        <v>3</v>
      </c>
      <c r="H5459" s="94">
        <f t="shared" si="83"/>
        <v>1</v>
      </c>
      <c r="I5459" s="93"/>
      <c r="J5459" s="94"/>
      <c r="K5459" s="138"/>
    </row>
    <row r="5460" spans="1:11" x14ac:dyDescent="0.2">
      <c r="A5460" s="13" t="s">
        <v>4851</v>
      </c>
      <c r="B5460" s="74">
        <v>103</v>
      </c>
      <c r="C5460" s="86"/>
      <c r="D5460" s="37"/>
      <c r="E5460" s="87"/>
      <c r="F5460" s="93">
        <v>1</v>
      </c>
      <c r="G5460" s="8">
        <v>3</v>
      </c>
      <c r="H5460" s="94">
        <f t="shared" si="83"/>
        <v>1</v>
      </c>
      <c r="I5460" s="93"/>
      <c r="J5460" s="94"/>
      <c r="K5460" s="138"/>
    </row>
    <row r="5461" spans="1:11" x14ac:dyDescent="0.2">
      <c r="A5461" s="13" t="s">
        <v>4852</v>
      </c>
      <c r="B5461" s="74">
        <v>48</v>
      </c>
      <c r="C5461" s="86"/>
      <c r="D5461" s="37"/>
      <c r="E5461" s="87"/>
      <c r="F5461" s="93">
        <v>1</v>
      </c>
      <c r="G5461" s="8">
        <v>3</v>
      </c>
      <c r="H5461" s="94">
        <f t="shared" si="83"/>
        <v>1</v>
      </c>
      <c r="I5461" s="93"/>
      <c r="J5461" s="94"/>
      <c r="K5461" s="138"/>
    </row>
    <row r="5462" spans="1:11" x14ac:dyDescent="0.2">
      <c r="A5462" s="13" t="s">
        <v>4853</v>
      </c>
      <c r="B5462" s="74">
        <v>131</v>
      </c>
      <c r="C5462" s="86"/>
      <c r="D5462" s="37"/>
      <c r="E5462" s="87"/>
      <c r="F5462" s="93">
        <v>1</v>
      </c>
      <c r="G5462" s="8">
        <v>3</v>
      </c>
      <c r="H5462" s="94">
        <f t="shared" si="83"/>
        <v>1</v>
      </c>
      <c r="I5462" s="93"/>
      <c r="J5462" s="94"/>
      <c r="K5462" s="138"/>
    </row>
    <row r="5463" spans="1:11" x14ac:dyDescent="0.2">
      <c r="A5463" s="13" t="s">
        <v>1823</v>
      </c>
      <c r="B5463" s="74">
        <v>62</v>
      </c>
      <c r="C5463" s="86"/>
      <c r="D5463" s="37"/>
      <c r="E5463" s="87"/>
      <c r="F5463" s="93">
        <v>1</v>
      </c>
      <c r="G5463" s="8">
        <v>3</v>
      </c>
      <c r="H5463" s="94">
        <f t="shared" si="83"/>
        <v>1</v>
      </c>
      <c r="I5463" s="93"/>
      <c r="J5463" s="94"/>
      <c r="K5463" s="138"/>
    </row>
    <row r="5464" spans="1:11" x14ac:dyDescent="0.2">
      <c r="A5464" s="13" t="s">
        <v>4854</v>
      </c>
      <c r="B5464" s="74">
        <v>65</v>
      </c>
      <c r="C5464" s="86"/>
      <c r="D5464" s="37"/>
      <c r="E5464" s="87"/>
      <c r="F5464" s="93">
        <v>1</v>
      </c>
      <c r="G5464" s="8">
        <v>3</v>
      </c>
      <c r="H5464" s="94">
        <f t="shared" si="83"/>
        <v>1</v>
      </c>
      <c r="I5464" s="93"/>
      <c r="J5464" s="94"/>
      <c r="K5464" s="138"/>
    </row>
    <row r="5465" spans="1:11" x14ac:dyDescent="0.2">
      <c r="A5465" s="20" t="s">
        <v>1146</v>
      </c>
      <c r="B5465" s="73">
        <v>920</v>
      </c>
      <c r="C5465" s="85">
        <v>2</v>
      </c>
      <c r="D5465" s="32">
        <v>5</v>
      </c>
      <c r="E5465" s="84"/>
      <c r="F5465" s="91"/>
      <c r="H5465" s="94"/>
      <c r="I5465" s="91"/>
      <c r="J5465" s="84"/>
      <c r="K5465" s="111"/>
    </row>
    <row r="5466" spans="1:11" x14ac:dyDescent="0.2">
      <c r="A5466" s="13" t="s">
        <v>3751</v>
      </c>
      <c r="B5466" s="74">
        <v>36</v>
      </c>
      <c r="C5466" s="86"/>
      <c r="D5466" s="37"/>
      <c r="E5466" s="87"/>
      <c r="F5466" s="93">
        <v>1</v>
      </c>
      <c r="G5466" s="8">
        <v>3</v>
      </c>
      <c r="H5466" s="94">
        <f t="shared" si="83"/>
        <v>1</v>
      </c>
      <c r="I5466" s="93"/>
      <c r="J5466" s="94"/>
      <c r="K5466" s="138"/>
    </row>
    <row r="5467" spans="1:11" x14ac:dyDescent="0.2">
      <c r="A5467" s="13" t="s">
        <v>4855</v>
      </c>
      <c r="B5467" s="74">
        <v>270</v>
      </c>
      <c r="C5467" s="86"/>
      <c r="D5467" s="37"/>
      <c r="E5467" s="87"/>
      <c r="F5467" s="93">
        <v>3</v>
      </c>
      <c r="G5467" s="8">
        <v>8</v>
      </c>
      <c r="H5467" s="94">
        <f t="shared" si="83"/>
        <v>2</v>
      </c>
      <c r="I5467" s="93"/>
      <c r="J5467" s="94"/>
      <c r="K5467" s="138"/>
    </row>
    <row r="5468" spans="1:11" x14ac:dyDescent="0.2">
      <c r="A5468" s="13" t="s">
        <v>4856</v>
      </c>
      <c r="B5468" s="74">
        <v>50</v>
      </c>
      <c r="C5468" s="86"/>
      <c r="D5468" s="37"/>
      <c r="E5468" s="87"/>
      <c r="F5468" s="93">
        <v>1</v>
      </c>
      <c r="G5468" s="8">
        <v>3</v>
      </c>
      <c r="H5468" s="94">
        <f t="shared" si="83"/>
        <v>1</v>
      </c>
      <c r="I5468" s="93"/>
      <c r="J5468" s="94"/>
      <c r="K5468" s="138"/>
    </row>
    <row r="5469" spans="1:11" x14ac:dyDescent="0.2">
      <c r="A5469" s="13" t="s">
        <v>4857</v>
      </c>
      <c r="B5469" s="74">
        <v>92</v>
      </c>
      <c r="C5469" s="86"/>
      <c r="D5469" s="37"/>
      <c r="E5469" s="87"/>
      <c r="F5469" s="93">
        <v>1</v>
      </c>
      <c r="G5469" s="8">
        <v>3</v>
      </c>
      <c r="H5469" s="94">
        <f t="shared" si="83"/>
        <v>1</v>
      </c>
      <c r="I5469" s="93"/>
      <c r="J5469" s="94"/>
      <c r="K5469" s="138"/>
    </row>
    <row r="5470" spans="1:11" x14ac:dyDescent="0.2">
      <c r="A5470" s="13" t="s">
        <v>3999</v>
      </c>
      <c r="B5470" s="74">
        <v>78</v>
      </c>
      <c r="C5470" s="86"/>
      <c r="D5470" s="37"/>
      <c r="E5470" s="87"/>
      <c r="F5470" s="93">
        <v>1</v>
      </c>
      <c r="G5470" s="8">
        <v>3</v>
      </c>
      <c r="H5470" s="94">
        <f t="shared" si="83"/>
        <v>1</v>
      </c>
      <c r="I5470" s="93"/>
      <c r="J5470" s="94"/>
      <c r="K5470" s="138"/>
    </row>
    <row r="5471" spans="1:11" x14ac:dyDescent="0.2">
      <c r="A5471" s="13" t="s">
        <v>4858</v>
      </c>
      <c r="B5471" s="74">
        <v>164</v>
      </c>
      <c r="C5471" s="86"/>
      <c r="D5471" s="37"/>
      <c r="E5471" s="87"/>
      <c r="F5471" s="93">
        <v>1</v>
      </c>
      <c r="G5471" s="8">
        <v>3</v>
      </c>
      <c r="H5471" s="94">
        <f t="shared" si="83"/>
        <v>1</v>
      </c>
      <c r="I5471" s="93"/>
      <c r="J5471" s="94"/>
      <c r="K5471" s="138"/>
    </row>
    <row r="5472" spans="1:11" x14ac:dyDescent="0.2">
      <c r="A5472" s="13" t="s">
        <v>4859</v>
      </c>
      <c r="B5472" s="74">
        <v>33</v>
      </c>
      <c r="C5472" s="86"/>
      <c r="D5472" s="37"/>
      <c r="E5472" s="87"/>
      <c r="F5472" s="93">
        <v>1</v>
      </c>
      <c r="G5472" s="8">
        <v>3</v>
      </c>
      <c r="H5472" s="94">
        <f t="shared" si="83"/>
        <v>1</v>
      </c>
      <c r="I5472" s="93"/>
      <c r="J5472" s="94"/>
      <c r="K5472" s="138"/>
    </row>
    <row r="5473" spans="1:11" x14ac:dyDescent="0.2">
      <c r="A5473" s="13" t="s">
        <v>4860</v>
      </c>
      <c r="B5473" s="74">
        <v>93</v>
      </c>
      <c r="C5473" s="86"/>
      <c r="D5473" s="37"/>
      <c r="E5473" s="87"/>
      <c r="F5473" s="93">
        <v>1</v>
      </c>
      <c r="G5473" s="8">
        <v>3</v>
      </c>
      <c r="H5473" s="94">
        <f t="shared" si="83"/>
        <v>1</v>
      </c>
      <c r="I5473" s="93"/>
      <c r="J5473" s="94"/>
      <c r="K5473" s="138"/>
    </row>
    <row r="5474" spans="1:11" x14ac:dyDescent="0.2">
      <c r="A5474" s="13" t="s">
        <v>2821</v>
      </c>
      <c r="B5474" s="74">
        <v>104</v>
      </c>
      <c r="C5474" s="86"/>
      <c r="D5474" s="37"/>
      <c r="E5474" s="87"/>
      <c r="F5474" s="93">
        <v>1</v>
      </c>
      <c r="G5474" s="8">
        <v>3</v>
      </c>
      <c r="H5474" s="94">
        <f t="shared" si="83"/>
        <v>1</v>
      </c>
      <c r="I5474" s="93"/>
      <c r="J5474" s="94"/>
      <c r="K5474" s="138"/>
    </row>
    <row r="5475" spans="1:11" x14ac:dyDescent="0.2">
      <c r="A5475" s="20" t="s">
        <v>584</v>
      </c>
      <c r="B5475" s="73">
        <v>991</v>
      </c>
      <c r="C5475" s="85">
        <v>2</v>
      </c>
      <c r="D5475" s="32">
        <v>5</v>
      </c>
      <c r="E5475" s="84"/>
      <c r="F5475" s="91"/>
      <c r="H5475" s="94"/>
      <c r="I5475" s="91"/>
      <c r="J5475" s="84"/>
      <c r="K5475" s="111"/>
    </row>
    <row r="5476" spans="1:11" x14ac:dyDescent="0.2">
      <c r="A5476" s="13" t="s">
        <v>4861</v>
      </c>
      <c r="B5476" s="74">
        <v>43</v>
      </c>
      <c r="C5476" s="86"/>
      <c r="D5476" s="37"/>
      <c r="E5476" s="87"/>
      <c r="F5476" s="93">
        <v>1</v>
      </c>
      <c r="G5476" s="8">
        <v>3</v>
      </c>
      <c r="H5476" s="94">
        <f t="shared" si="83"/>
        <v>1</v>
      </c>
      <c r="I5476" s="93"/>
      <c r="J5476" s="94"/>
      <c r="K5476" s="138"/>
    </row>
    <row r="5477" spans="1:11" x14ac:dyDescent="0.2">
      <c r="A5477" s="13" t="s">
        <v>4862</v>
      </c>
      <c r="B5477" s="74">
        <v>87</v>
      </c>
      <c r="C5477" s="86"/>
      <c r="D5477" s="37"/>
      <c r="E5477" s="87"/>
      <c r="F5477" s="93">
        <v>1</v>
      </c>
      <c r="G5477" s="8">
        <v>3</v>
      </c>
      <c r="H5477" s="94">
        <f t="shared" si="83"/>
        <v>1</v>
      </c>
      <c r="I5477" s="93"/>
      <c r="J5477" s="94"/>
      <c r="K5477" s="138"/>
    </row>
    <row r="5478" spans="1:11" x14ac:dyDescent="0.2">
      <c r="A5478" s="13" t="s">
        <v>4863</v>
      </c>
      <c r="B5478" s="74">
        <v>68</v>
      </c>
      <c r="C5478" s="86"/>
      <c r="D5478" s="37"/>
      <c r="E5478" s="87"/>
      <c r="F5478" s="93">
        <v>1</v>
      </c>
      <c r="G5478" s="8">
        <v>3</v>
      </c>
      <c r="H5478" s="94">
        <f t="shared" si="83"/>
        <v>1</v>
      </c>
      <c r="I5478" s="93"/>
      <c r="J5478" s="94"/>
      <c r="K5478" s="138"/>
    </row>
    <row r="5479" spans="1:11" x14ac:dyDescent="0.2">
      <c r="A5479" s="13" t="s">
        <v>4864</v>
      </c>
      <c r="B5479" s="74">
        <v>152</v>
      </c>
      <c r="C5479" s="86"/>
      <c r="D5479" s="37"/>
      <c r="E5479" s="87"/>
      <c r="F5479" s="93">
        <v>1</v>
      </c>
      <c r="G5479" s="8">
        <v>3</v>
      </c>
      <c r="H5479" s="94">
        <f t="shared" si="83"/>
        <v>1</v>
      </c>
      <c r="I5479" s="93"/>
      <c r="J5479" s="94"/>
      <c r="K5479" s="138"/>
    </row>
    <row r="5480" spans="1:11" x14ac:dyDescent="0.2">
      <c r="A5480" s="13" t="s">
        <v>2431</v>
      </c>
      <c r="B5480" s="74">
        <v>106</v>
      </c>
      <c r="C5480" s="89"/>
      <c r="D5480" s="37"/>
      <c r="E5480" s="87"/>
      <c r="F5480" s="93">
        <v>1</v>
      </c>
      <c r="G5480" s="8">
        <v>3</v>
      </c>
      <c r="H5480" s="94">
        <f t="shared" si="83"/>
        <v>1</v>
      </c>
      <c r="I5480" s="152"/>
      <c r="J5480" s="153"/>
      <c r="K5480" s="154"/>
    </row>
    <row r="5481" spans="1:11" x14ac:dyDescent="0.2">
      <c r="A5481" s="13" t="s">
        <v>4865</v>
      </c>
      <c r="B5481" s="74">
        <v>54</v>
      </c>
      <c r="C5481" s="86"/>
      <c r="D5481" s="37"/>
      <c r="E5481" s="87"/>
      <c r="F5481" s="93">
        <v>1</v>
      </c>
      <c r="G5481" s="8">
        <v>3</v>
      </c>
      <c r="H5481" s="94">
        <f t="shared" si="83"/>
        <v>1</v>
      </c>
      <c r="I5481" s="93"/>
      <c r="J5481" s="94"/>
      <c r="K5481" s="138"/>
    </row>
    <row r="5482" spans="1:11" x14ac:dyDescent="0.2">
      <c r="A5482" s="13" t="s">
        <v>4866</v>
      </c>
      <c r="B5482" s="74">
        <v>322</v>
      </c>
      <c r="C5482" s="86"/>
      <c r="D5482" s="37"/>
      <c r="E5482" s="87"/>
      <c r="F5482" s="93">
        <v>3</v>
      </c>
      <c r="G5482" s="8">
        <v>8</v>
      </c>
      <c r="H5482" s="94">
        <f t="shared" si="83"/>
        <v>2</v>
      </c>
      <c r="I5482" s="93"/>
      <c r="J5482" s="94"/>
      <c r="K5482" s="138"/>
    </row>
    <row r="5483" spans="1:11" x14ac:dyDescent="0.2">
      <c r="A5483" s="13" t="s">
        <v>1644</v>
      </c>
      <c r="B5483" s="74">
        <v>86</v>
      </c>
      <c r="C5483" s="86"/>
      <c r="D5483" s="37"/>
      <c r="E5483" s="87"/>
      <c r="F5483" s="93">
        <v>1</v>
      </c>
      <c r="G5483" s="8">
        <v>3</v>
      </c>
      <c r="H5483" s="94">
        <f t="shared" si="83"/>
        <v>1</v>
      </c>
      <c r="I5483" s="93"/>
      <c r="J5483" s="94"/>
      <c r="K5483" s="138"/>
    </row>
    <row r="5484" spans="1:11" x14ac:dyDescent="0.2">
      <c r="A5484" s="13" t="s">
        <v>4867</v>
      </c>
      <c r="B5484" s="74">
        <v>73</v>
      </c>
      <c r="C5484" s="86"/>
      <c r="D5484" s="37"/>
      <c r="E5484" s="87"/>
      <c r="F5484" s="93">
        <v>1</v>
      </c>
      <c r="G5484" s="8">
        <v>3</v>
      </c>
      <c r="H5484" s="94">
        <f t="shared" si="83"/>
        <v>1</v>
      </c>
      <c r="I5484" s="93"/>
      <c r="J5484" s="94"/>
      <c r="K5484" s="138"/>
    </row>
    <row r="5485" spans="1:11" x14ac:dyDescent="0.2">
      <c r="A5485" s="20" t="s">
        <v>493</v>
      </c>
      <c r="B5485" s="73">
        <v>490</v>
      </c>
      <c r="C5485" s="85">
        <v>1</v>
      </c>
      <c r="D5485" s="32">
        <v>3</v>
      </c>
      <c r="E5485" s="84"/>
      <c r="F5485" s="91"/>
      <c r="H5485" s="94"/>
      <c r="I5485" s="91"/>
      <c r="J5485" s="84"/>
      <c r="K5485" s="111"/>
    </row>
    <row r="5486" spans="1:11" x14ac:dyDescent="0.2">
      <c r="A5486" s="13" t="s">
        <v>4868</v>
      </c>
      <c r="B5486" s="74">
        <v>394</v>
      </c>
      <c r="C5486" s="86"/>
      <c r="D5486" s="37"/>
      <c r="E5486" s="87"/>
      <c r="F5486" s="93">
        <v>3</v>
      </c>
      <c r="G5486" s="8">
        <v>8</v>
      </c>
      <c r="H5486" s="94">
        <f t="shared" si="83"/>
        <v>2</v>
      </c>
      <c r="I5486" s="93"/>
      <c r="J5486" s="94"/>
      <c r="K5486" s="138"/>
    </row>
    <row r="5487" spans="1:11" x14ac:dyDescent="0.2">
      <c r="A5487" s="13" t="s">
        <v>2121</v>
      </c>
      <c r="B5487" s="74">
        <v>96</v>
      </c>
      <c r="C5487" s="86"/>
      <c r="D5487" s="37"/>
      <c r="E5487" s="87"/>
      <c r="F5487" s="93">
        <v>1</v>
      </c>
      <c r="G5487" s="8">
        <v>3</v>
      </c>
      <c r="H5487" s="94">
        <f t="shared" si="83"/>
        <v>1</v>
      </c>
      <c r="I5487" s="93"/>
      <c r="J5487" s="94"/>
      <c r="K5487" s="138"/>
    </row>
    <row r="5488" spans="1:11" x14ac:dyDescent="0.2">
      <c r="A5488" s="20" t="s">
        <v>494</v>
      </c>
      <c r="B5488" s="73">
        <v>593</v>
      </c>
      <c r="C5488" s="85">
        <v>2</v>
      </c>
      <c r="D5488" s="32">
        <v>5</v>
      </c>
      <c r="E5488" s="84"/>
      <c r="F5488" s="91"/>
      <c r="H5488" s="94"/>
      <c r="I5488" s="91"/>
      <c r="J5488" s="84"/>
      <c r="K5488" s="111"/>
    </row>
    <row r="5489" spans="1:11" x14ac:dyDescent="0.2">
      <c r="A5489" s="13" t="s">
        <v>2174</v>
      </c>
      <c r="B5489" s="74">
        <v>129</v>
      </c>
      <c r="C5489" s="86"/>
      <c r="D5489" s="37"/>
      <c r="E5489" s="87"/>
      <c r="F5489" s="93">
        <v>1</v>
      </c>
      <c r="G5489" s="8">
        <v>3</v>
      </c>
      <c r="H5489" s="94">
        <f t="shared" si="83"/>
        <v>1</v>
      </c>
      <c r="I5489" s="93"/>
      <c r="J5489" s="94"/>
      <c r="K5489" s="138"/>
    </row>
    <row r="5490" spans="1:11" x14ac:dyDescent="0.2">
      <c r="A5490" s="13" t="s">
        <v>4869</v>
      </c>
      <c r="B5490" s="74">
        <v>44</v>
      </c>
      <c r="C5490" s="86"/>
      <c r="D5490" s="37"/>
      <c r="E5490" s="87"/>
      <c r="F5490" s="93">
        <v>1</v>
      </c>
      <c r="G5490" s="8">
        <v>3</v>
      </c>
      <c r="H5490" s="94">
        <f t="shared" si="83"/>
        <v>1</v>
      </c>
      <c r="I5490" s="93"/>
      <c r="J5490" s="94"/>
      <c r="K5490" s="138"/>
    </row>
    <row r="5491" spans="1:11" x14ac:dyDescent="0.2">
      <c r="A5491" s="13" t="s">
        <v>4870</v>
      </c>
      <c r="B5491" s="74">
        <v>52</v>
      </c>
      <c r="C5491" s="86"/>
      <c r="D5491" s="37"/>
      <c r="E5491" s="87"/>
      <c r="F5491" s="93">
        <v>1</v>
      </c>
      <c r="G5491" s="8">
        <v>3</v>
      </c>
      <c r="H5491" s="94">
        <f t="shared" si="83"/>
        <v>1</v>
      </c>
      <c r="I5491" s="93"/>
      <c r="J5491" s="94"/>
      <c r="K5491" s="138"/>
    </row>
    <row r="5492" spans="1:11" x14ac:dyDescent="0.2">
      <c r="A5492" s="13" t="s">
        <v>4871</v>
      </c>
      <c r="B5492" s="74">
        <v>319</v>
      </c>
      <c r="C5492" s="86"/>
      <c r="D5492" s="37"/>
      <c r="E5492" s="87"/>
      <c r="F5492" s="93">
        <v>3</v>
      </c>
      <c r="G5492" s="8">
        <v>8</v>
      </c>
      <c r="H5492" s="94">
        <f t="shared" si="83"/>
        <v>2</v>
      </c>
      <c r="I5492" s="93"/>
      <c r="J5492" s="94"/>
      <c r="K5492" s="138"/>
    </row>
    <row r="5493" spans="1:11" x14ac:dyDescent="0.2">
      <c r="A5493" s="13" t="s">
        <v>4872</v>
      </c>
      <c r="B5493" s="74">
        <v>49</v>
      </c>
      <c r="C5493" s="86"/>
      <c r="D5493" s="37"/>
      <c r="E5493" s="87"/>
      <c r="F5493" s="93">
        <v>1</v>
      </c>
      <c r="G5493" s="8">
        <v>3</v>
      </c>
      <c r="H5493" s="94">
        <f t="shared" si="83"/>
        <v>1</v>
      </c>
      <c r="I5493" s="93"/>
      <c r="J5493" s="94"/>
      <c r="K5493" s="138"/>
    </row>
    <row r="5494" spans="1:11" x14ac:dyDescent="0.2">
      <c r="A5494" s="20" t="s">
        <v>312</v>
      </c>
      <c r="B5494" s="73">
        <v>2217</v>
      </c>
      <c r="C5494" s="85">
        <v>5</v>
      </c>
      <c r="D5494" s="32">
        <v>13</v>
      </c>
      <c r="E5494" s="84"/>
      <c r="F5494" s="91"/>
      <c r="H5494" s="94"/>
      <c r="I5494" s="91"/>
      <c r="J5494" s="84"/>
      <c r="K5494" s="111"/>
    </row>
    <row r="5495" spans="1:11" x14ac:dyDescent="0.2">
      <c r="A5495" s="13" t="s">
        <v>4873</v>
      </c>
      <c r="B5495" s="74">
        <v>69</v>
      </c>
      <c r="C5495" s="86"/>
      <c r="D5495" s="37"/>
      <c r="E5495" s="87"/>
      <c r="F5495" s="93">
        <v>1</v>
      </c>
      <c r="G5495" s="8">
        <v>3</v>
      </c>
      <c r="H5495" s="94">
        <f t="shared" si="83"/>
        <v>1</v>
      </c>
      <c r="I5495" s="93"/>
      <c r="J5495" s="94"/>
      <c r="K5495" s="138"/>
    </row>
    <row r="5496" spans="1:11" x14ac:dyDescent="0.2">
      <c r="A5496" s="13" t="s">
        <v>4874</v>
      </c>
      <c r="B5496" s="74">
        <v>152</v>
      </c>
      <c r="C5496" s="86"/>
      <c r="D5496" s="37"/>
      <c r="E5496" s="87"/>
      <c r="F5496" s="93">
        <v>1</v>
      </c>
      <c r="G5496" s="8">
        <v>3</v>
      </c>
      <c r="H5496" s="94">
        <f t="shared" si="83"/>
        <v>1</v>
      </c>
      <c r="I5496" s="93"/>
      <c r="J5496" s="94"/>
      <c r="K5496" s="138"/>
    </row>
    <row r="5497" spans="1:11" x14ac:dyDescent="0.2">
      <c r="A5497" s="13" t="s">
        <v>1728</v>
      </c>
      <c r="B5497" s="74">
        <v>197</v>
      </c>
      <c r="C5497" s="86"/>
      <c r="D5497" s="37"/>
      <c r="E5497" s="87"/>
      <c r="F5497" s="93">
        <v>1</v>
      </c>
      <c r="G5497" s="8">
        <v>3</v>
      </c>
      <c r="H5497" s="94">
        <f t="shared" si="83"/>
        <v>1</v>
      </c>
      <c r="I5497" s="93"/>
      <c r="J5497" s="94"/>
      <c r="K5497" s="138"/>
    </row>
    <row r="5498" spans="1:11" x14ac:dyDescent="0.2">
      <c r="A5498" s="13" t="s">
        <v>4875</v>
      </c>
      <c r="B5498" s="74">
        <v>234</v>
      </c>
      <c r="C5498" s="86"/>
      <c r="D5498" s="37"/>
      <c r="E5498" s="87"/>
      <c r="F5498" s="93">
        <v>3</v>
      </c>
      <c r="G5498" s="8">
        <v>8</v>
      </c>
      <c r="H5498" s="94">
        <f t="shared" si="83"/>
        <v>2</v>
      </c>
      <c r="I5498" s="93"/>
      <c r="J5498" s="94"/>
      <c r="K5498" s="138"/>
    </row>
    <row r="5499" spans="1:11" x14ac:dyDescent="0.2">
      <c r="A5499" s="13" t="s">
        <v>3596</v>
      </c>
      <c r="B5499" s="74">
        <v>60</v>
      </c>
      <c r="C5499" s="86"/>
      <c r="D5499" s="37"/>
      <c r="E5499" s="87"/>
      <c r="F5499" s="93">
        <v>1</v>
      </c>
      <c r="G5499" s="8">
        <v>3</v>
      </c>
      <c r="H5499" s="94">
        <f t="shared" si="83"/>
        <v>1</v>
      </c>
      <c r="I5499" s="93"/>
      <c r="J5499" s="94"/>
      <c r="K5499" s="138"/>
    </row>
    <row r="5500" spans="1:11" x14ac:dyDescent="0.2">
      <c r="A5500" s="13" t="s">
        <v>3837</v>
      </c>
      <c r="B5500" s="74">
        <v>40</v>
      </c>
      <c r="C5500" s="86"/>
      <c r="D5500" s="37"/>
      <c r="E5500" s="87"/>
      <c r="F5500" s="93">
        <v>1</v>
      </c>
      <c r="G5500" s="8">
        <v>3</v>
      </c>
      <c r="H5500" s="94">
        <f t="shared" si="83"/>
        <v>1</v>
      </c>
      <c r="I5500" s="93"/>
      <c r="J5500" s="94"/>
      <c r="K5500" s="138"/>
    </row>
    <row r="5501" spans="1:11" x14ac:dyDescent="0.2">
      <c r="A5501" s="13" t="s">
        <v>4876</v>
      </c>
      <c r="B5501" s="74">
        <v>253</v>
      </c>
      <c r="C5501" s="86"/>
      <c r="D5501" s="37"/>
      <c r="E5501" s="87"/>
      <c r="F5501" s="93">
        <v>3</v>
      </c>
      <c r="G5501" s="8">
        <v>8</v>
      </c>
      <c r="H5501" s="94">
        <f t="shared" ref="H5501:H5564" si="84">IF(F5501=1,1,2)</f>
        <v>2</v>
      </c>
      <c r="I5501" s="93"/>
      <c r="J5501" s="94"/>
      <c r="K5501" s="138"/>
    </row>
    <row r="5502" spans="1:11" x14ac:dyDescent="0.2">
      <c r="A5502" s="13" t="s">
        <v>4877</v>
      </c>
      <c r="B5502" s="74">
        <v>205</v>
      </c>
      <c r="C5502" s="86"/>
      <c r="D5502" s="37"/>
      <c r="E5502" s="87"/>
      <c r="F5502" s="93">
        <v>3</v>
      </c>
      <c r="G5502" s="8">
        <v>8</v>
      </c>
      <c r="H5502" s="94">
        <f t="shared" si="84"/>
        <v>2</v>
      </c>
      <c r="I5502" s="93"/>
      <c r="J5502" s="94"/>
      <c r="K5502" s="138"/>
    </row>
    <row r="5503" spans="1:11" x14ac:dyDescent="0.2">
      <c r="A5503" s="13" t="s">
        <v>4097</v>
      </c>
      <c r="B5503" s="74">
        <v>136</v>
      </c>
      <c r="C5503" s="86"/>
      <c r="D5503" s="37"/>
      <c r="E5503" s="87"/>
      <c r="F5503" s="93">
        <v>1</v>
      </c>
      <c r="G5503" s="8">
        <v>3</v>
      </c>
      <c r="H5503" s="94">
        <f t="shared" si="84"/>
        <v>1</v>
      </c>
      <c r="I5503" s="93"/>
      <c r="J5503" s="94"/>
      <c r="K5503" s="138"/>
    </row>
    <row r="5504" spans="1:11" x14ac:dyDescent="0.2">
      <c r="A5504" s="13" t="s">
        <v>4878</v>
      </c>
      <c r="B5504" s="74">
        <v>141</v>
      </c>
      <c r="C5504" s="86"/>
      <c r="D5504" s="37"/>
      <c r="E5504" s="87"/>
      <c r="F5504" s="93">
        <v>1</v>
      </c>
      <c r="G5504" s="8">
        <v>3</v>
      </c>
      <c r="H5504" s="94">
        <f t="shared" si="84"/>
        <v>1</v>
      </c>
      <c r="I5504" s="93"/>
      <c r="J5504" s="94"/>
      <c r="K5504" s="138"/>
    </row>
    <row r="5505" spans="1:11" x14ac:dyDescent="0.2">
      <c r="A5505" s="13" t="s">
        <v>2704</v>
      </c>
      <c r="B5505" s="74">
        <v>87</v>
      </c>
      <c r="C5505" s="86"/>
      <c r="D5505" s="37"/>
      <c r="E5505" s="87"/>
      <c r="F5505" s="93">
        <v>1</v>
      </c>
      <c r="G5505" s="8">
        <v>3</v>
      </c>
      <c r="H5505" s="94">
        <f t="shared" si="84"/>
        <v>1</v>
      </c>
      <c r="I5505" s="93"/>
      <c r="J5505" s="94"/>
      <c r="K5505" s="138"/>
    </row>
    <row r="5506" spans="1:11" x14ac:dyDescent="0.2">
      <c r="A5506" s="13" t="s">
        <v>4879</v>
      </c>
      <c r="B5506" s="74">
        <v>130</v>
      </c>
      <c r="C5506" s="86"/>
      <c r="D5506" s="37"/>
      <c r="E5506" s="87"/>
      <c r="F5506" s="93">
        <v>1</v>
      </c>
      <c r="G5506" s="8">
        <v>3</v>
      </c>
      <c r="H5506" s="94">
        <f t="shared" si="84"/>
        <v>1</v>
      </c>
      <c r="I5506" s="93"/>
      <c r="J5506" s="94"/>
      <c r="K5506" s="138"/>
    </row>
    <row r="5507" spans="1:11" x14ac:dyDescent="0.2">
      <c r="A5507" s="13" t="s">
        <v>4880</v>
      </c>
      <c r="B5507" s="74">
        <v>372</v>
      </c>
      <c r="C5507" s="86"/>
      <c r="D5507" s="37"/>
      <c r="E5507" s="87"/>
      <c r="F5507" s="93">
        <v>3</v>
      </c>
      <c r="G5507" s="8">
        <v>8</v>
      </c>
      <c r="H5507" s="94">
        <f t="shared" si="84"/>
        <v>2</v>
      </c>
      <c r="I5507" s="93"/>
      <c r="J5507" s="94"/>
      <c r="K5507" s="138"/>
    </row>
    <row r="5508" spans="1:11" x14ac:dyDescent="0.2">
      <c r="A5508" s="13" t="s">
        <v>4881</v>
      </c>
      <c r="B5508" s="74">
        <v>141</v>
      </c>
      <c r="C5508" s="86"/>
      <c r="D5508" s="37"/>
      <c r="E5508" s="87"/>
      <c r="F5508" s="93">
        <v>1</v>
      </c>
      <c r="G5508" s="8">
        <v>3</v>
      </c>
      <c r="H5508" s="94">
        <f t="shared" si="84"/>
        <v>1</v>
      </c>
      <c r="I5508" s="93"/>
      <c r="J5508" s="94"/>
      <c r="K5508" s="138"/>
    </row>
    <row r="5509" spans="1:11" ht="31.5" x14ac:dyDescent="0.2">
      <c r="A5509" s="46" t="s">
        <v>765</v>
      </c>
      <c r="B5509" s="73">
        <v>8784</v>
      </c>
      <c r="C5509" s="85">
        <v>19</v>
      </c>
      <c r="D5509" s="36">
        <f>SUM(D5510:D5554)</f>
        <v>49</v>
      </c>
      <c r="E5509" s="88">
        <v>3</v>
      </c>
      <c r="F5509" s="91">
        <f>SUM(F5511:F5573)</f>
        <v>67</v>
      </c>
      <c r="G5509" s="24">
        <f>SUM(G5511:G5573)</f>
        <v>197</v>
      </c>
      <c r="H5509" s="94"/>
      <c r="I5509" s="99">
        <f>(C5509+F5522+F5537+F5564+1)*0.4</f>
        <v>12.4</v>
      </c>
      <c r="J5509" s="99">
        <f>(D5509+G5522+G5537+G5564+1)*0.4</f>
        <v>31.6</v>
      </c>
      <c r="K5509" s="115">
        <f>59*0.6</f>
        <v>35.4</v>
      </c>
    </row>
    <row r="5510" spans="1:11" x14ac:dyDescent="0.2">
      <c r="A5510" s="20" t="s">
        <v>766</v>
      </c>
      <c r="B5510" s="73">
        <v>424</v>
      </c>
      <c r="C5510" s="85">
        <v>1</v>
      </c>
      <c r="D5510" s="32">
        <v>3</v>
      </c>
      <c r="E5510" s="84"/>
      <c r="F5510" s="91"/>
      <c r="H5510" s="94"/>
      <c r="I5510" s="91"/>
      <c r="J5510" s="84"/>
      <c r="K5510" s="111"/>
    </row>
    <row r="5511" spans="1:11" x14ac:dyDescent="0.2">
      <c r="A5511" s="13" t="s">
        <v>4882</v>
      </c>
      <c r="B5511" s="74">
        <v>28</v>
      </c>
      <c r="C5511" s="86"/>
      <c r="D5511" s="37"/>
      <c r="E5511" s="87"/>
      <c r="F5511" s="93">
        <v>1</v>
      </c>
      <c r="G5511" s="8">
        <v>3</v>
      </c>
      <c r="H5511" s="94">
        <f t="shared" si="84"/>
        <v>1</v>
      </c>
      <c r="I5511" s="93"/>
      <c r="J5511" s="94"/>
      <c r="K5511" s="138"/>
    </row>
    <row r="5512" spans="1:11" x14ac:dyDescent="0.2">
      <c r="A5512" s="13" t="s">
        <v>4883</v>
      </c>
      <c r="B5512" s="74">
        <v>34</v>
      </c>
      <c r="C5512" s="86"/>
      <c r="D5512" s="37"/>
      <c r="E5512" s="87"/>
      <c r="F5512" s="93">
        <v>1</v>
      </c>
      <c r="G5512" s="8">
        <v>3</v>
      </c>
      <c r="H5512" s="94">
        <f t="shared" si="84"/>
        <v>1</v>
      </c>
      <c r="I5512" s="93"/>
      <c r="J5512" s="94"/>
      <c r="K5512" s="138"/>
    </row>
    <row r="5513" spans="1:11" x14ac:dyDescent="0.2">
      <c r="A5513" s="13" t="s">
        <v>1739</v>
      </c>
      <c r="B5513" s="74">
        <v>37</v>
      </c>
      <c r="C5513" s="86"/>
      <c r="D5513" s="37"/>
      <c r="E5513" s="87"/>
      <c r="F5513" s="93">
        <v>1</v>
      </c>
      <c r="G5513" s="8">
        <v>3</v>
      </c>
      <c r="H5513" s="94">
        <f t="shared" si="84"/>
        <v>1</v>
      </c>
      <c r="I5513" s="93"/>
      <c r="J5513" s="94"/>
      <c r="K5513" s="138"/>
    </row>
    <row r="5514" spans="1:11" x14ac:dyDescent="0.2">
      <c r="A5514" s="13" t="s">
        <v>4884</v>
      </c>
      <c r="B5514" s="74">
        <v>163</v>
      </c>
      <c r="C5514" s="86"/>
      <c r="D5514" s="37"/>
      <c r="E5514" s="87"/>
      <c r="F5514" s="93">
        <v>1</v>
      </c>
      <c r="G5514" s="8">
        <v>3</v>
      </c>
      <c r="H5514" s="94">
        <f t="shared" si="84"/>
        <v>1</v>
      </c>
      <c r="I5514" s="93"/>
      <c r="J5514" s="94"/>
      <c r="K5514" s="138"/>
    </row>
    <row r="5515" spans="1:11" x14ac:dyDescent="0.2">
      <c r="A5515" s="13" t="s">
        <v>4885</v>
      </c>
      <c r="B5515" s="74">
        <v>21</v>
      </c>
      <c r="C5515" s="86"/>
      <c r="D5515" s="37"/>
      <c r="E5515" s="87"/>
      <c r="F5515" s="93">
        <v>1</v>
      </c>
      <c r="G5515" s="8">
        <v>3</v>
      </c>
      <c r="H5515" s="94">
        <f t="shared" si="84"/>
        <v>1</v>
      </c>
      <c r="I5515" s="93"/>
      <c r="J5515" s="94"/>
      <c r="K5515" s="138"/>
    </row>
    <row r="5516" spans="1:11" x14ac:dyDescent="0.2">
      <c r="A5516" s="13" t="s">
        <v>4886</v>
      </c>
      <c r="B5516" s="74">
        <v>19</v>
      </c>
      <c r="C5516" s="86"/>
      <c r="D5516" s="37"/>
      <c r="E5516" s="87"/>
      <c r="F5516" s="93">
        <v>1</v>
      </c>
      <c r="G5516" s="8">
        <v>3</v>
      </c>
      <c r="H5516" s="94">
        <f t="shared" si="84"/>
        <v>1</v>
      </c>
      <c r="I5516" s="93"/>
      <c r="J5516" s="94"/>
      <c r="K5516" s="138"/>
    </row>
    <row r="5517" spans="1:11" x14ac:dyDescent="0.2">
      <c r="A5517" s="13" t="s">
        <v>4887</v>
      </c>
      <c r="B5517" s="74">
        <v>15</v>
      </c>
      <c r="C5517" s="86"/>
      <c r="D5517" s="37"/>
      <c r="E5517" s="87"/>
      <c r="F5517" s="93">
        <v>1</v>
      </c>
      <c r="G5517" s="8">
        <v>3</v>
      </c>
      <c r="H5517" s="94">
        <f t="shared" si="84"/>
        <v>1</v>
      </c>
      <c r="I5517" s="93"/>
      <c r="J5517" s="94"/>
      <c r="K5517" s="138"/>
    </row>
    <row r="5518" spans="1:11" x14ac:dyDescent="0.2">
      <c r="A5518" s="13" t="s">
        <v>4888</v>
      </c>
      <c r="B5518" s="74">
        <v>58</v>
      </c>
      <c r="C5518" s="86"/>
      <c r="D5518" s="37"/>
      <c r="E5518" s="87"/>
      <c r="F5518" s="93">
        <v>1</v>
      </c>
      <c r="G5518" s="8">
        <v>3</v>
      </c>
      <c r="H5518" s="94">
        <f t="shared" si="84"/>
        <v>1</v>
      </c>
      <c r="I5518" s="93"/>
      <c r="J5518" s="94"/>
      <c r="K5518" s="138"/>
    </row>
    <row r="5519" spans="1:11" x14ac:dyDescent="0.2">
      <c r="A5519" s="13" t="s">
        <v>4889</v>
      </c>
      <c r="B5519" s="74">
        <v>19</v>
      </c>
      <c r="C5519" s="86"/>
      <c r="D5519" s="37"/>
      <c r="E5519" s="87"/>
      <c r="F5519" s="93">
        <v>1</v>
      </c>
      <c r="G5519" s="8">
        <v>3</v>
      </c>
      <c r="H5519" s="94">
        <f t="shared" si="84"/>
        <v>1</v>
      </c>
      <c r="I5519" s="93"/>
      <c r="J5519" s="94"/>
      <c r="K5519" s="138"/>
    </row>
    <row r="5520" spans="1:11" x14ac:dyDescent="0.2">
      <c r="A5520" s="13" t="s">
        <v>4890</v>
      </c>
      <c r="B5520" s="74">
        <v>30</v>
      </c>
      <c r="C5520" s="86"/>
      <c r="D5520" s="37"/>
      <c r="E5520" s="87"/>
      <c r="F5520" s="93">
        <v>1</v>
      </c>
      <c r="G5520" s="8">
        <v>3</v>
      </c>
      <c r="H5520" s="94">
        <f t="shared" si="84"/>
        <v>1</v>
      </c>
      <c r="I5520" s="93"/>
      <c r="J5520" s="94"/>
      <c r="K5520" s="138"/>
    </row>
    <row r="5521" spans="1:11" x14ac:dyDescent="0.2">
      <c r="A5521" s="20" t="s">
        <v>586</v>
      </c>
      <c r="B5521" s="73">
        <v>6905</v>
      </c>
      <c r="C5521" s="85">
        <v>15</v>
      </c>
      <c r="D5521" s="32">
        <v>38</v>
      </c>
      <c r="E5521" s="84"/>
      <c r="F5521" s="91"/>
      <c r="H5521" s="94"/>
      <c r="I5521" s="91"/>
      <c r="J5521" s="84"/>
      <c r="K5521" s="111"/>
    </row>
    <row r="5522" spans="1:11" x14ac:dyDescent="0.2">
      <c r="A5522" s="13" t="s">
        <v>4891</v>
      </c>
      <c r="B5522" s="74">
        <v>5344</v>
      </c>
      <c r="C5522" s="86"/>
      <c r="D5522" s="37"/>
      <c r="E5522" s="87"/>
      <c r="F5522" s="93">
        <v>5</v>
      </c>
      <c r="G5522" s="8">
        <v>13</v>
      </c>
      <c r="H5522" s="94">
        <f t="shared" si="84"/>
        <v>2</v>
      </c>
      <c r="I5522" s="93"/>
      <c r="J5522" s="94"/>
      <c r="K5522" s="138"/>
    </row>
    <row r="5523" spans="1:11" x14ac:dyDescent="0.2">
      <c r="A5523" s="59" t="s">
        <v>1677</v>
      </c>
      <c r="B5523" s="141">
        <v>0</v>
      </c>
      <c r="C5523" s="86"/>
      <c r="D5523" s="66"/>
      <c r="E5523" s="96"/>
      <c r="F5523" s="148" t="b">
        <f>IF(B5523&gt;50000,"15",IF(B5523&gt;10000,"11",IF(B5523&gt;2000,"5",IF(B5523&gt;200,"3",IF(B5523&gt;0,"1")))))</f>
        <v>0</v>
      </c>
      <c r="H5523" s="94"/>
      <c r="I5523" s="93"/>
      <c r="J5523" s="94"/>
      <c r="K5523" s="138"/>
    </row>
    <row r="5524" spans="1:11" x14ac:dyDescent="0.2">
      <c r="A5524" s="13" t="s">
        <v>4892</v>
      </c>
      <c r="B5524" s="74">
        <v>19</v>
      </c>
      <c r="C5524" s="86"/>
      <c r="D5524" s="37"/>
      <c r="E5524" s="87"/>
      <c r="F5524" s="93">
        <v>1</v>
      </c>
      <c r="G5524" s="8">
        <v>3</v>
      </c>
      <c r="H5524" s="94">
        <f t="shared" si="84"/>
        <v>1</v>
      </c>
      <c r="I5524" s="93"/>
      <c r="J5524" s="94"/>
      <c r="K5524" s="138"/>
    </row>
    <row r="5525" spans="1:11" x14ac:dyDescent="0.2">
      <c r="A5525" s="13" t="s">
        <v>4893</v>
      </c>
      <c r="B5525" s="74">
        <v>44</v>
      </c>
      <c r="C5525" s="86"/>
      <c r="D5525" s="37"/>
      <c r="E5525" s="87"/>
      <c r="F5525" s="93">
        <v>1</v>
      </c>
      <c r="G5525" s="8">
        <v>3</v>
      </c>
      <c r="H5525" s="94">
        <f t="shared" si="84"/>
        <v>1</v>
      </c>
      <c r="I5525" s="93"/>
      <c r="J5525" s="94"/>
      <c r="K5525" s="138"/>
    </row>
    <row r="5526" spans="1:11" x14ac:dyDescent="0.2">
      <c r="A5526" s="13" t="s">
        <v>4894</v>
      </c>
      <c r="B5526" s="74">
        <v>45</v>
      </c>
      <c r="C5526" s="86"/>
      <c r="D5526" s="37"/>
      <c r="E5526" s="87"/>
      <c r="F5526" s="93">
        <v>1</v>
      </c>
      <c r="G5526" s="8">
        <v>3</v>
      </c>
      <c r="H5526" s="94">
        <f t="shared" si="84"/>
        <v>1</v>
      </c>
      <c r="I5526" s="93"/>
      <c r="J5526" s="94"/>
      <c r="K5526" s="138"/>
    </row>
    <row r="5527" spans="1:11" x14ac:dyDescent="0.2">
      <c r="A5527" s="13" t="s">
        <v>2136</v>
      </c>
      <c r="B5527" s="74">
        <v>26</v>
      </c>
      <c r="C5527" s="86"/>
      <c r="D5527" s="37"/>
      <c r="E5527" s="87"/>
      <c r="F5527" s="93">
        <v>1</v>
      </c>
      <c r="G5527" s="8">
        <v>3</v>
      </c>
      <c r="H5527" s="94">
        <f t="shared" si="84"/>
        <v>1</v>
      </c>
      <c r="I5527" s="93"/>
      <c r="J5527" s="94"/>
      <c r="K5527" s="138"/>
    </row>
    <row r="5528" spans="1:11" x14ac:dyDescent="0.2">
      <c r="A5528" s="13" t="s">
        <v>4895</v>
      </c>
      <c r="B5528" s="74">
        <v>22</v>
      </c>
      <c r="C5528" s="86"/>
      <c r="D5528" s="37"/>
      <c r="E5528" s="87"/>
      <c r="F5528" s="93">
        <v>1</v>
      </c>
      <c r="G5528" s="8">
        <v>3</v>
      </c>
      <c r="H5528" s="94">
        <f t="shared" si="84"/>
        <v>1</v>
      </c>
      <c r="I5528" s="93"/>
      <c r="J5528" s="94"/>
      <c r="K5528" s="138"/>
    </row>
    <row r="5529" spans="1:11" x14ac:dyDescent="0.2">
      <c r="A5529" s="13" t="s">
        <v>4896</v>
      </c>
      <c r="B5529" s="74">
        <v>105</v>
      </c>
      <c r="C5529" s="86"/>
      <c r="D5529" s="37"/>
      <c r="E5529" s="87"/>
      <c r="F5529" s="93">
        <v>1</v>
      </c>
      <c r="G5529" s="8">
        <v>3</v>
      </c>
      <c r="H5529" s="94">
        <f t="shared" si="84"/>
        <v>1</v>
      </c>
      <c r="I5529" s="93"/>
      <c r="J5529" s="94"/>
      <c r="K5529" s="138"/>
    </row>
    <row r="5530" spans="1:11" x14ac:dyDescent="0.2">
      <c r="A5530" s="13" t="s">
        <v>4897</v>
      </c>
      <c r="B5530" s="74">
        <v>14</v>
      </c>
      <c r="C5530" s="86"/>
      <c r="D5530" s="37"/>
      <c r="E5530" s="87"/>
      <c r="F5530" s="93">
        <v>1</v>
      </c>
      <c r="G5530" s="8">
        <v>3</v>
      </c>
      <c r="H5530" s="94">
        <f t="shared" si="84"/>
        <v>1</v>
      </c>
      <c r="I5530" s="93"/>
      <c r="J5530" s="94"/>
      <c r="K5530" s="138"/>
    </row>
    <row r="5531" spans="1:11" x14ac:dyDescent="0.2">
      <c r="A5531" s="13" t="s">
        <v>4212</v>
      </c>
      <c r="B5531" s="74">
        <v>21</v>
      </c>
      <c r="C5531" s="86"/>
      <c r="D5531" s="37"/>
      <c r="E5531" s="87"/>
      <c r="F5531" s="93">
        <v>1</v>
      </c>
      <c r="G5531" s="8">
        <v>3</v>
      </c>
      <c r="H5531" s="94">
        <f t="shared" si="84"/>
        <v>1</v>
      </c>
      <c r="I5531" s="93"/>
      <c r="J5531" s="94"/>
      <c r="K5531" s="138"/>
    </row>
    <row r="5532" spans="1:11" x14ac:dyDescent="0.2">
      <c r="A5532" s="13" t="s">
        <v>2382</v>
      </c>
      <c r="B5532" s="74">
        <v>51</v>
      </c>
      <c r="C5532" s="86"/>
      <c r="D5532" s="37"/>
      <c r="E5532" s="87"/>
      <c r="F5532" s="93">
        <v>1</v>
      </c>
      <c r="G5532" s="8">
        <v>3</v>
      </c>
      <c r="H5532" s="94">
        <f t="shared" si="84"/>
        <v>1</v>
      </c>
      <c r="I5532" s="93"/>
      <c r="J5532" s="94"/>
      <c r="K5532" s="138"/>
    </row>
    <row r="5533" spans="1:11" x14ac:dyDescent="0.2">
      <c r="A5533" s="13" t="s">
        <v>4898</v>
      </c>
      <c r="B5533" s="74">
        <v>31</v>
      </c>
      <c r="C5533" s="86"/>
      <c r="D5533" s="37"/>
      <c r="E5533" s="87"/>
      <c r="F5533" s="93">
        <v>1</v>
      </c>
      <c r="G5533" s="8">
        <v>3</v>
      </c>
      <c r="H5533" s="94">
        <f t="shared" si="84"/>
        <v>1</v>
      </c>
      <c r="I5533" s="93"/>
      <c r="J5533" s="94"/>
      <c r="K5533" s="138"/>
    </row>
    <row r="5534" spans="1:11" x14ac:dyDescent="0.2">
      <c r="A5534" s="13" t="s">
        <v>4899</v>
      </c>
      <c r="B5534" s="74">
        <v>36</v>
      </c>
      <c r="C5534" s="86"/>
      <c r="D5534" s="37"/>
      <c r="E5534" s="87"/>
      <c r="F5534" s="93">
        <v>1</v>
      </c>
      <c r="G5534" s="8">
        <v>3</v>
      </c>
      <c r="H5534" s="94">
        <f t="shared" si="84"/>
        <v>1</v>
      </c>
      <c r="I5534" s="93"/>
      <c r="J5534" s="94"/>
      <c r="K5534" s="138"/>
    </row>
    <row r="5535" spans="1:11" x14ac:dyDescent="0.2">
      <c r="A5535" s="13" t="s">
        <v>4900</v>
      </c>
      <c r="B5535" s="74">
        <v>43</v>
      </c>
      <c r="C5535" s="86"/>
      <c r="D5535" s="37"/>
      <c r="E5535" s="87"/>
      <c r="F5535" s="93">
        <v>1</v>
      </c>
      <c r="G5535" s="8">
        <v>3</v>
      </c>
      <c r="H5535" s="94">
        <f t="shared" si="84"/>
        <v>1</v>
      </c>
      <c r="I5535" s="93"/>
      <c r="J5535" s="94"/>
      <c r="K5535" s="138"/>
    </row>
    <row r="5536" spans="1:11" x14ac:dyDescent="0.2">
      <c r="A5536" s="13" t="s">
        <v>4901</v>
      </c>
      <c r="B5536" s="74">
        <v>42</v>
      </c>
      <c r="C5536" s="86"/>
      <c r="D5536" s="37"/>
      <c r="E5536" s="87"/>
      <c r="F5536" s="93">
        <v>1</v>
      </c>
      <c r="G5536" s="8">
        <v>3</v>
      </c>
      <c r="H5536" s="94">
        <f t="shared" si="84"/>
        <v>1</v>
      </c>
      <c r="I5536" s="93"/>
      <c r="J5536" s="94"/>
      <c r="K5536" s="138"/>
    </row>
    <row r="5537" spans="1:11" x14ac:dyDescent="0.2">
      <c r="A5537" s="13" t="s">
        <v>4902</v>
      </c>
      <c r="B5537" s="74">
        <v>312</v>
      </c>
      <c r="C5537" s="86"/>
      <c r="D5537" s="37"/>
      <c r="E5537" s="87"/>
      <c r="F5537" s="93">
        <v>3</v>
      </c>
      <c r="G5537" s="8">
        <v>8</v>
      </c>
      <c r="H5537" s="94">
        <f t="shared" si="84"/>
        <v>2</v>
      </c>
      <c r="I5537" s="93"/>
      <c r="J5537" s="94"/>
      <c r="K5537" s="138"/>
    </row>
    <row r="5538" spans="1:11" x14ac:dyDescent="0.2">
      <c r="A5538" s="13" t="s">
        <v>4903</v>
      </c>
      <c r="B5538" s="74">
        <v>42</v>
      </c>
      <c r="C5538" s="86"/>
      <c r="D5538" s="37"/>
      <c r="E5538" s="87"/>
      <c r="F5538" s="93">
        <v>1</v>
      </c>
      <c r="G5538" s="8">
        <v>3</v>
      </c>
      <c r="H5538" s="94">
        <f t="shared" si="84"/>
        <v>1</v>
      </c>
      <c r="I5538" s="93"/>
      <c r="J5538" s="94"/>
      <c r="K5538" s="138"/>
    </row>
    <row r="5539" spans="1:11" x14ac:dyDescent="0.2">
      <c r="A5539" s="59" t="s">
        <v>2537</v>
      </c>
      <c r="B5539" s="141">
        <v>0</v>
      </c>
      <c r="C5539" s="86"/>
      <c r="D5539" s="66"/>
      <c r="E5539" s="96"/>
      <c r="F5539" s="148" t="b">
        <f>IF(B5539&gt;50000,"15",IF(B5539&gt;10000,"11",IF(B5539&gt;2000,"5",IF(B5539&gt;200,"3",IF(B5539&gt;0,"1")))))</f>
        <v>0</v>
      </c>
      <c r="H5539" s="94"/>
      <c r="I5539" s="93"/>
      <c r="J5539" s="94"/>
      <c r="K5539" s="138"/>
    </row>
    <row r="5540" spans="1:11" x14ac:dyDescent="0.2">
      <c r="A5540" s="13" t="s">
        <v>4904</v>
      </c>
      <c r="B5540" s="74">
        <v>37</v>
      </c>
      <c r="C5540" s="86"/>
      <c r="D5540" s="37"/>
      <c r="E5540" s="87"/>
      <c r="F5540" s="93">
        <v>1</v>
      </c>
      <c r="G5540" s="8">
        <v>3</v>
      </c>
      <c r="H5540" s="94">
        <f t="shared" si="84"/>
        <v>1</v>
      </c>
      <c r="I5540" s="93"/>
      <c r="J5540" s="94"/>
      <c r="K5540" s="138"/>
    </row>
    <row r="5541" spans="1:11" x14ac:dyDescent="0.2">
      <c r="A5541" s="13" t="s">
        <v>4905</v>
      </c>
      <c r="B5541" s="74">
        <v>22</v>
      </c>
      <c r="C5541" s="86"/>
      <c r="D5541" s="37"/>
      <c r="E5541" s="87"/>
      <c r="F5541" s="93">
        <v>1</v>
      </c>
      <c r="G5541" s="8">
        <v>3</v>
      </c>
      <c r="H5541" s="94">
        <f t="shared" si="84"/>
        <v>1</v>
      </c>
      <c r="I5541" s="93"/>
      <c r="J5541" s="94"/>
      <c r="K5541" s="138"/>
    </row>
    <row r="5542" spans="1:11" x14ac:dyDescent="0.2">
      <c r="A5542" s="13" t="s">
        <v>4906</v>
      </c>
      <c r="B5542" s="74">
        <v>161</v>
      </c>
      <c r="C5542" s="86"/>
      <c r="D5542" s="37"/>
      <c r="E5542" s="87"/>
      <c r="F5542" s="93">
        <v>1</v>
      </c>
      <c r="G5542" s="8">
        <v>3</v>
      </c>
      <c r="H5542" s="94">
        <f t="shared" si="84"/>
        <v>1</v>
      </c>
      <c r="I5542" s="93"/>
      <c r="J5542" s="94"/>
      <c r="K5542" s="138"/>
    </row>
    <row r="5543" spans="1:11" x14ac:dyDescent="0.2">
      <c r="A5543" s="13" t="s">
        <v>4145</v>
      </c>
      <c r="B5543" s="74">
        <v>77</v>
      </c>
      <c r="C5543" s="86"/>
      <c r="D5543" s="37"/>
      <c r="E5543" s="87"/>
      <c r="F5543" s="93">
        <v>1</v>
      </c>
      <c r="G5543" s="8">
        <v>3</v>
      </c>
      <c r="H5543" s="94">
        <f t="shared" si="84"/>
        <v>1</v>
      </c>
      <c r="I5543" s="93"/>
      <c r="J5543" s="94"/>
      <c r="K5543" s="138"/>
    </row>
    <row r="5544" spans="1:11" x14ac:dyDescent="0.2">
      <c r="A5544" s="13" t="s">
        <v>3985</v>
      </c>
      <c r="B5544" s="74">
        <v>13</v>
      </c>
      <c r="C5544" s="86"/>
      <c r="D5544" s="37"/>
      <c r="E5544" s="87"/>
      <c r="F5544" s="93">
        <v>1</v>
      </c>
      <c r="G5544" s="8">
        <v>3</v>
      </c>
      <c r="H5544" s="94">
        <f t="shared" si="84"/>
        <v>1</v>
      </c>
      <c r="I5544" s="93"/>
      <c r="J5544" s="94"/>
      <c r="K5544" s="138"/>
    </row>
    <row r="5545" spans="1:11" x14ac:dyDescent="0.2">
      <c r="A5545" s="13" t="s">
        <v>4907</v>
      </c>
      <c r="B5545" s="74">
        <v>34</v>
      </c>
      <c r="C5545" s="86"/>
      <c r="D5545" s="37"/>
      <c r="E5545" s="87"/>
      <c r="F5545" s="93">
        <v>1</v>
      </c>
      <c r="G5545" s="8">
        <v>3</v>
      </c>
      <c r="H5545" s="94">
        <f t="shared" si="84"/>
        <v>1</v>
      </c>
      <c r="I5545" s="93"/>
      <c r="J5545" s="94"/>
      <c r="K5545" s="138"/>
    </row>
    <row r="5546" spans="1:11" x14ac:dyDescent="0.2">
      <c r="A5546" s="13" t="s">
        <v>4048</v>
      </c>
      <c r="B5546" s="74">
        <v>66</v>
      </c>
      <c r="C5546" s="86"/>
      <c r="D5546" s="37"/>
      <c r="E5546" s="87"/>
      <c r="F5546" s="93">
        <v>1</v>
      </c>
      <c r="G5546" s="8">
        <v>3</v>
      </c>
      <c r="H5546" s="94">
        <f t="shared" si="84"/>
        <v>1</v>
      </c>
      <c r="I5546" s="93"/>
      <c r="J5546" s="94"/>
      <c r="K5546" s="138"/>
    </row>
    <row r="5547" spans="1:11" x14ac:dyDescent="0.2">
      <c r="A5547" s="13" t="s">
        <v>4908</v>
      </c>
      <c r="B5547" s="74">
        <v>20</v>
      </c>
      <c r="C5547" s="86"/>
      <c r="D5547" s="37"/>
      <c r="E5547" s="87"/>
      <c r="F5547" s="93">
        <v>1</v>
      </c>
      <c r="G5547" s="8">
        <v>3</v>
      </c>
      <c r="H5547" s="94">
        <f t="shared" si="84"/>
        <v>1</v>
      </c>
      <c r="I5547" s="93"/>
      <c r="J5547" s="94"/>
      <c r="K5547" s="138"/>
    </row>
    <row r="5548" spans="1:11" x14ac:dyDescent="0.2">
      <c r="A5548" s="13" t="s">
        <v>2018</v>
      </c>
      <c r="B5548" s="74">
        <v>37</v>
      </c>
      <c r="C5548" s="86"/>
      <c r="D5548" s="37"/>
      <c r="E5548" s="87"/>
      <c r="F5548" s="93">
        <v>1</v>
      </c>
      <c r="G5548" s="8">
        <v>3</v>
      </c>
      <c r="H5548" s="94">
        <f t="shared" si="84"/>
        <v>1</v>
      </c>
      <c r="I5548" s="93"/>
      <c r="J5548" s="94"/>
      <c r="K5548" s="138"/>
    </row>
    <row r="5549" spans="1:11" x14ac:dyDescent="0.2">
      <c r="A5549" s="13" t="s">
        <v>2015</v>
      </c>
      <c r="B5549" s="74">
        <v>15</v>
      </c>
      <c r="C5549" s="86"/>
      <c r="D5549" s="37"/>
      <c r="E5549" s="87"/>
      <c r="F5549" s="93">
        <v>1</v>
      </c>
      <c r="G5549" s="8">
        <v>3</v>
      </c>
      <c r="H5549" s="94">
        <f t="shared" si="84"/>
        <v>1</v>
      </c>
      <c r="I5549" s="93"/>
      <c r="J5549" s="94"/>
      <c r="K5549" s="138"/>
    </row>
    <row r="5550" spans="1:11" x14ac:dyDescent="0.2">
      <c r="A5550" s="13" t="s">
        <v>4909</v>
      </c>
      <c r="B5550" s="74">
        <v>69</v>
      </c>
      <c r="C5550" s="86"/>
      <c r="D5550" s="37"/>
      <c r="E5550" s="87"/>
      <c r="F5550" s="93">
        <v>1</v>
      </c>
      <c r="G5550" s="8">
        <v>3</v>
      </c>
      <c r="H5550" s="94">
        <f t="shared" si="84"/>
        <v>1</v>
      </c>
      <c r="I5550" s="93"/>
      <c r="J5550" s="94"/>
      <c r="K5550" s="138"/>
    </row>
    <row r="5551" spans="1:11" x14ac:dyDescent="0.2">
      <c r="A5551" s="13" t="s">
        <v>4910</v>
      </c>
      <c r="B5551" s="74">
        <v>119</v>
      </c>
      <c r="C5551" s="86"/>
      <c r="D5551" s="37"/>
      <c r="E5551" s="87"/>
      <c r="F5551" s="93">
        <v>1</v>
      </c>
      <c r="G5551" s="8">
        <v>3</v>
      </c>
      <c r="H5551" s="94">
        <f t="shared" si="84"/>
        <v>1</v>
      </c>
      <c r="I5551" s="93"/>
      <c r="J5551" s="94"/>
      <c r="K5551" s="138"/>
    </row>
    <row r="5552" spans="1:11" x14ac:dyDescent="0.2">
      <c r="A5552" s="13" t="s">
        <v>4911</v>
      </c>
      <c r="B5552" s="74">
        <v>38</v>
      </c>
      <c r="C5552" s="86"/>
      <c r="D5552" s="37"/>
      <c r="E5552" s="87"/>
      <c r="F5552" s="93">
        <v>1</v>
      </c>
      <c r="G5552" s="8">
        <v>3</v>
      </c>
      <c r="H5552" s="94">
        <f t="shared" si="84"/>
        <v>1</v>
      </c>
      <c r="I5552" s="93"/>
      <c r="J5552" s="94"/>
      <c r="K5552" s="138"/>
    </row>
    <row r="5553" spans="1:11" x14ac:dyDescent="0.2">
      <c r="A5553" s="20" t="s">
        <v>118</v>
      </c>
      <c r="B5553" s="73">
        <v>1455</v>
      </c>
      <c r="C5553" s="85">
        <v>3</v>
      </c>
      <c r="D5553" s="32">
        <v>8</v>
      </c>
      <c r="E5553" s="84"/>
      <c r="F5553" s="91"/>
      <c r="H5553" s="94"/>
      <c r="I5553" s="91"/>
      <c r="J5553" s="84"/>
      <c r="K5553" s="111"/>
    </row>
    <row r="5554" spans="1:11" x14ac:dyDescent="0.2">
      <c r="A5554" s="13" t="s">
        <v>4912</v>
      </c>
      <c r="B5554" s="74">
        <v>121</v>
      </c>
      <c r="C5554" s="86"/>
      <c r="D5554" s="37"/>
      <c r="E5554" s="87"/>
      <c r="F5554" s="93">
        <v>1</v>
      </c>
      <c r="G5554" s="8">
        <v>3</v>
      </c>
      <c r="H5554" s="94">
        <f t="shared" si="84"/>
        <v>1</v>
      </c>
      <c r="I5554" s="93"/>
      <c r="J5554" s="94"/>
      <c r="K5554" s="138"/>
    </row>
    <row r="5555" spans="1:11" x14ac:dyDescent="0.2">
      <c r="A5555" s="13" t="s">
        <v>2170</v>
      </c>
      <c r="B5555" s="74">
        <v>42</v>
      </c>
      <c r="C5555" s="86"/>
      <c r="D5555" s="37"/>
      <c r="E5555" s="87"/>
      <c r="F5555" s="93">
        <v>1</v>
      </c>
      <c r="G5555" s="8">
        <v>3</v>
      </c>
      <c r="H5555" s="94">
        <f t="shared" si="84"/>
        <v>1</v>
      </c>
      <c r="I5555" s="93"/>
      <c r="J5555" s="94"/>
      <c r="K5555" s="138"/>
    </row>
    <row r="5556" spans="1:11" x14ac:dyDescent="0.2">
      <c r="A5556" s="13" t="s">
        <v>4913</v>
      </c>
      <c r="B5556" s="74">
        <v>48</v>
      </c>
      <c r="C5556" s="86"/>
      <c r="D5556" s="37"/>
      <c r="E5556" s="87"/>
      <c r="F5556" s="93">
        <v>1</v>
      </c>
      <c r="G5556" s="8">
        <v>3</v>
      </c>
      <c r="H5556" s="94">
        <f t="shared" si="84"/>
        <v>1</v>
      </c>
      <c r="I5556" s="93"/>
      <c r="J5556" s="94"/>
      <c r="K5556" s="138"/>
    </row>
    <row r="5557" spans="1:11" x14ac:dyDescent="0.2">
      <c r="A5557" s="13" t="s">
        <v>4914</v>
      </c>
      <c r="B5557" s="74">
        <v>60</v>
      </c>
      <c r="C5557" s="86"/>
      <c r="D5557" s="37"/>
      <c r="E5557" s="87"/>
      <c r="F5557" s="93">
        <v>1</v>
      </c>
      <c r="G5557" s="8">
        <v>3</v>
      </c>
      <c r="H5557" s="94">
        <f t="shared" si="84"/>
        <v>1</v>
      </c>
      <c r="I5557" s="93"/>
      <c r="J5557" s="94"/>
      <c r="K5557" s="138"/>
    </row>
    <row r="5558" spans="1:11" x14ac:dyDescent="0.2">
      <c r="A5558" s="13" t="s">
        <v>3137</v>
      </c>
      <c r="B5558" s="74">
        <v>42</v>
      </c>
      <c r="C5558" s="86"/>
      <c r="D5558" s="37"/>
      <c r="E5558" s="87"/>
      <c r="F5558" s="93">
        <v>1</v>
      </c>
      <c r="G5558" s="8">
        <v>3</v>
      </c>
      <c r="H5558" s="94">
        <f t="shared" si="84"/>
        <v>1</v>
      </c>
      <c r="I5558" s="93"/>
      <c r="J5558" s="94"/>
      <c r="K5558" s="138"/>
    </row>
    <row r="5559" spans="1:11" x14ac:dyDescent="0.2">
      <c r="A5559" s="13" t="s">
        <v>4915</v>
      </c>
      <c r="B5559" s="74">
        <v>49</v>
      </c>
      <c r="C5559" s="86"/>
      <c r="D5559" s="37"/>
      <c r="E5559" s="87"/>
      <c r="F5559" s="93">
        <v>1</v>
      </c>
      <c r="G5559" s="8">
        <v>3</v>
      </c>
      <c r="H5559" s="94">
        <f t="shared" si="84"/>
        <v>1</v>
      </c>
      <c r="I5559" s="93"/>
      <c r="J5559" s="94"/>
      <c r="K5559" s="138"/>
    </row>
    <row r="5560" spans="1:11" x14ac:dyDescent="0.2">
      <c r="A5560" s="13" t="s">
        <v>4916</v>
      </c>
      <c r="B5560" s="74">
        <v>2</v>
      </c>
      <c r="C5560" s="86"/>
      <c r="D5560" s="37"/>
      <c r="E5560" s="87"/>
      <c r="F5560" s="93">
        <v>1</v>
      </c>
      <c r="G5560" s="8">
        <v>3</v>
      </c>
      <c r="H5560" s="94">
        <f t="shared" si="84"/>
        <v>1</v>
      </c>
      <c r="I5560" s="93"/>
      <c r="J5560" s="94"/>
      <c r="K5560" s="138"/>
    </row>
    <row r="5561" spans="1:11" x14ac:dyDescent="0.2">
      <c r="A5561" s="13" t="s">
        <v>4917</v>
      </c>
      <c r="B5561" s="74">
        <v>134</v>
      </c>
      <c r="C5561" s="86"/>
      <c r="D5561" s="37"/>
      <c r="E5561" s="87"/>
      <c r="F5561" s="93">
        <v>1</v>
      </c>
      <c r="G5561" s="8">
        <v>3</v>
      </c>
      <c r="H5561" s="94">
        <f t="shared" si="84"/>
        <v>1</v>
      </c>
      <c r="I5561" s="93"/>
      <c r="J5561" s="94"/>
      <c r="K5561" s="138"/>
    </row>
    <row r="5562" spans="1:11" x14ac:dyDescent="0.2">
      <c r="A5562" s="13" t="s">
        <v>4918</v>
      </c>
      <c r="B5562" s="74">
        <v>44</v>
      </c>
      <c r="C5562" s="86"/>
      <c r="D5562" s="37"/>
      <c r="E5562" s="87"/>
      <c r="F5562" s="93">
        <v>1</v>
      </c>
      <c r="G5562" s="8">
        <v>3</v>
      </c>
      <c r="H5562" s="94">
        <f t="shared" si="84"/>
        <v>1</v>
      </c>
      <c r="I5562" s="93"/>
      <c r="J5562" s="94"/>
      <c r="K5562" s="138"/>
    </row>
    <row r="5563" spans="1:11" x14ac:dyDescent="0.2">
      <c r="A5563" s="13" t="s">
        <v>1453</v>
      </c>
      <c r="B5563" s="74">
        <v>148</v>
      </c>
      <c r="C5563" s="86"/>
      <c r="D5563" s="37"/>
      <c r="E5563" s="87"/>
      <c r="F5563" s="93">
        <v>1</v>
      </c>
      <c r="G5563" s="8">
        <v>3</v>
      </c>
      <c r="H5563" s="94">
        <f t="shared" si="84"/>
        <v>1</v>
      </c>
      <c r="I5563" s="93"/>
      <c r="J5563" s="94"/>
      <c r="K5563" s="138"/>
    </row>
    <row r="5564" spans="1:11" x14ac:dyDescent="0.2">
      <c r="A5564" s="13" t="s">
        <v>3421</v>
      </c>
      <c r="B5564" s="74">
        <v>227</v>
      </c>
      <c r="C5564" s="86"/>
      <c r="D5564" s="37"/>
      <c r="E5564" s="87"/>
      <c r="F5564" s="93">
        <v>3</v>
      </c>
      <c r="G5564" s="8">
        <v>8</v>
      </c>
      <c r="H5564" s="94">
        <f t="shared" si="84"/>
        <v>2</v>
      </c>
      <c r="I5564" s="93"/>
      <c r="J5564" s="94"/>
      <c r="K5564" s="138"/>
    </row>
    <row r="5565" spans="1:11" x14ac:dyDescent="0.2">
      <c r="A5565" s="13" t="s">
        <v>4919</v>
      </c>
      <c r="B5565" s="74">
        <v>29</v>
      </c>
      <c r="C5565" s="86"/>
      <c r="D5565" s="37"/>
      <c r="E5565" s="87"/>
      <c r="F5565" s="93">
        <v>1</v>
      </c>
      <c r="G5565" s="8">
        <v>3</v>
      </c>
      <c r="H5565" s="94">
        <f t="shared" ref="H5565:H5628" si="85">IF(F5565=1,1,2)</f>
        <v>1</v>
      </c>
      <c r="I5565" s="93"/>
      <c r="J5565" s="94"/>
      <c r="K5565" s="138"/>
    </row>
    <row r="5566" spans="1:11" x14ac:dyDescent="0.2">
      <c r="A5566" s="13" t="s">
        <v>4920</v>
      </c>
      <c r="B5566" s="74">
        <v>29</v>
      </c>
      <c r="C5566" s="86"/>
      <c r="D5566" s="37"/>
      <c r="E5566" s="87"/>
      <c r="F5566" s="93">
        <v>1</v>
      </c>
      <c r="G5566" s="8">
        <v>3</v>
      </c>
      <c r="H5566" s="94">
        <f t="shared" si="85"/>
        <v>1</v>
      </c>
      <c r="I5566" s="93"/>
      <c r="J5566" s="94"/>
      <c r="K5566" s="138"/>
    </row>
    <row r="5567" spans="1:11" x14ac:dyDescent="0.2">
      <c r="A5567" s="13" t="s">
        <v>4921</v>
      </c>
      <c r="B5567" s="74">
        <v>42</v>
      </c>
      <c r="C5567" s="86"/>
      <c r="D5567" s="37"/>
      <c r="E5567" s="87"/>
      <c r="F5567" s="93">
        <v>1</v>
      </c>
      <c r="G5567" s="8">
        <v>3</v>
      </c>
      <c r="H5567" s="94">
        <f t="shared" si="85"/>
        <v>1</v>
      </c>
      <c r="I5567" s="93"/>
      <c r="J5567" s="94"/>
      <c r="K5567" s="138"/>
    </row>
    <row r="5568" spans="1:11" x14ac:dyDescent="0.2">
      <c r="A5568" s="13" t="s">
        <v>1782</v>
      </c>
      <c r="B5568" s="74">
        <v>51</v>
      </c>
      <c r="C5568" s="86"/>
      <c r="D5568" s="37"/>
      <c r="E5568" s="87"/>
      <c r="F5568" s="93">
        <v>1</v>
      </c>
      <c r="G5568" s="8">
        <v>3</v>
      </c>
      <c r="H5568" s="94">
        <f t="shared" si="85"/>
        <v>1</v>
      </c>
      <c r="I5568" s="93"/>
      <c r="J5568" s="94"/>
      <c r="K5568" s="138"/>
    </row>
    <row r="5569" spans="1:11" x14ac:dyDescent="0.2">
      <c r="A5569" s="13" t="s">
        <v>4922</v>
      </c>
      <c r="B5569" s="74">
        <v>40</v>
      </c>
      <c r="C5569" s="86"/>
      <c r="D5569" s="37"/>
      <c r="E5569" s="87"/>
      <c r="F5569" s="93">
        <v>1</v>
      </c>
      <c r="G5569" s="8">
        <v>3</v>
      </c>
      <c r="H5569" s="94">
        <f t="shared" si="85"/>
        <v>1</v>
      </c>
      <c r="I5569" s="93"/>
      <c r="J5569" s="94"/>
      <c r="K5569" s="138"/>
    </row>
    <row r="5570" spans="1:11" x14ac:dyDescent="0.2">
      <c r="A5570" s="13" t="s">
        <v>4923</v>
      </c>
      <c r="B5570" s="74">
        <v>128</v>
      </c>
      <c r="C5570" s="86"/>
      <c r="D5570" s="37"/>
      <c r="E5570" s="87"/>
      <c r="F5570" s="93">
        <v>1</v>
      </c>
      <c r="G5570" s="8">
        <v>3</v>
      </c>
      <c r="H5570" s="94">
        <f t="shared" si="85"/>
        <v>1</v>
      </c>
      <c r="I5570" s="93"/>
      <c r="J5570" s="94"/>
      <c r="K5570" s="138"/>
    </row>
    <row r="5571" spans="1:11" x14ac:dyDescent="0.2">
      <c r="A5571" s="13" t="s">
        <v>4924</v>
      </c>
      <c r="B5571" s="74">
        <v>34</v>
      </c>
      <c r="C5571" s="86"/>
      <c r="D5571" s="37"/>
      <c r="E5571" s="87"/>
      <c r="F5571" s="93">
        <v>1</v>
      </c>
      <c r="G5571" s="8">
        <v>3</v>
      </c>
      <c r="H5571" s="94">
        <f t="shared" si="85"/>
        <v>1</v>
      </c>
      <c r="I5571" s="93"/>
      <c r="J5571" s="94"/>
      <c r="K5571" s="138"/>
    </row>
    <row r="5572" spans="1:11" x14ac:dyDescent="0.2">
      <c r="A5572" s="13" t="s">
        <v>4925</v>
      </c>
      <c r="B5572" s="74">
        <v>131</v>
      </c>
      <c r="C5572" s="86"/>
      <c r="D5572" s="37"/>
      <c r="E5572" s="87"/>
      <c r="F5572" s="93">
        <v>1</v>
      </c>
      <c r="G5572" s="8">
        <v>3</v>
      </c>
      <c r="H5572" s="94">
        <f t="shared" si="85"/>
        <v>1</v>
      </c>
      <c r="I5572" s="93"/>
      <c r="J5572" s="94"/>
      <c r="K5572" s="138"/>
    </row>
    <row r="5573" spans="1:11" x14ac:dyDescent="0.2">
      <c r="A5573" s="13" t="s">
        <v>4926</v>
      </c>
      <c r="B5573" s="74">
        <v>54</v>
      </c>
      <c r="C5573" s="86"/>
      <c r="D5573" s="37"/>
      <c r="E5573" s="87"/>
      <c r="F5573" s="93">
        <v>1</v>
      </c>
      <c r="G5573" s="8">
        <v>3</v>
      </c>
      <c r="H5573" s="94">
        <f t="shared" si="85"/>
        <v>1</v>
      </c>
      <c r="I5573" s="93"/>
      <c r="J5573" s="94"/>
      <c r="K5573" s="138"/>
    </row>
    <row r="5574" spans="1:11" ht="31.5" x14ac:dyDescent="0.2">
      <c r="A5574" s="46" t="s">
        <v>302</v>
      </c>
      <c r="B5574" s="73">
        <v>7245</v>
      </c>
      <c r="C5574" s="85">
        <v>19</v>
      </c>
      <c r="D5574" s="36">
        <f>SUM(D5575:D5590)</f>
        <v>48</v>
      </c>
      <c r="E5574" s="88">
        <v>3</v>
      </c>
      <c r="F5574" s="91">
        <f>SUM(F5576:F5593)</f>
        <v>34</v>
      </c>
      <c r="G5574" s="24">
        <f>SUM(G5576:G5593)</f>
        <v>93</v>
      </c>
      <c r="H5574" s="94"/>
      <c r="I5574" s="99">
        <f>(C5574+F5576+F5578+F5584+F5587+F5588+F5591+F5592+F5593+1)*0.4</f>
        <v>18.400000000000002</v>
      </c>
      <c r="J5574" s="99">
        <f>(D5574+G5576+G5578+G5584+G5587+G5588+G5591+G5592+G5593+1)*0.4</f>
        <v>47.2</v>
      </c>
      <c r="K5574" s="115">
        <f>16*0.6</f>
        <v>9.6</v>
      </c>
    </row>
    <row r="5575" spans="1:11" x14ac:dyDescent="0.2">
      <c r="A5575" s="20" t="s">
        <v>303</v>
      </c>
      <c r="B5575" s="73">
        <v>253</v>
      </c>
      <c r="C5575" s="85">
        <v>1</v>
      </c>
      <c r="D5575" s="32">
        <v>3</v>
      </c>
      <c r="E5575" s="84"/>
      <c r="F5575" s="91"/>
      <c r="H5575" s="94"/>
      <c r="I5575" s="91"/>
      <c r="J5575" s="84"/>
      <c r="K5575" s="111"/>
    </row>
    <row r="5576" spans="1:11" x14ac:dyDescent="0.2">
      <c r="A5576" s="13" t="s">
        <v>4927</v>
      </c>
      <c r="B5576" s="74">
        <v>253</v>
      </c>
      <c r="C5576" s="86"/>
      <c r="D5576" s="37"/>
      <c r="E5576" s="87"/>
      <c r="F5576" s="93">
        <v>3</v>
      </c>
      <c r="G5576" s="8">
        <v>8</v>
      </c>
      <c r="H5576" s="94">
        <f t="shared" si="85"/>
        <v>2</v>
      </c>
      <c r="I5576" s="93"/>
      <c r="J5576" s="94"/>
      <c r="K5576" s="138"/>
    </row>
    <row r="5577" spans="1:11" x14ac:dyDescent="0.2">
      <c r="A5577" s="20" t="s">
        <v>304</v>
      </c>
      <c r="B5577" s="73">
        <v>5315</v>
      </c>
      <c r="C5577" s="85">
        <v>14</v>
      </c>
      <c r="D5577" s="32">
        <v>35</v>
      </c>
      <c r="E5577" s="84"/>
      <c r="F5577" s="91"/>
      <c r="H5577" s="94"/>
      <c r="I5577" s="91"/>
      <c r="J5577" s="84"/>
      <c r="K5577" s="111"/>
    </row>
    <row r="5578" spans="1:11" x14ac:dyDescent="0.2">
      <c r="A5578" s="13" t="s">
        <v>4928</v>
      </c>
      <c r="B5578" s="74">
        <v>3792</v>
      </c>
      <c r="C5578" s="86"/>
      <c r="D5578" s="37"/>
      <c r="E5578" s="87"/>
      <c r="F5578" s="93">
        <v>5</v>
      </c>
      <c r="G5578" s="8">
        <v>13</v>
      </c>
      <c r="H5578" s="94">
        <f t="shared" si="85"/>
        <v>2</v>
      </c>
      <c r="I5578" s="93"/>
      <c r="J5578" s="94"/>
      <c r="K5578" s="138"/>
    </row>
    <row r="5579" spans="1:11" x14ac:dyDescent="0.2">
      <c r="A5579" s="13" t="s">
        <v>4929</v>
      </c>
      <c r="B5579" s="74">
        <v>56</v>
      </c>
      <c r="C5579" s="86"/>
      <c r="D5579" s="37"/>
      <c r="E5579" s="87"/>
      <c r="F5579" s="93">
        <v>1</v>
      </c>
      <c r="G5579" s="8">
        <v>3</v>
      </c>
      <c r="H5579" s="94">
        <f t="shared" si="85"/>
        <v>1</v>
      </c>
      <c r="I5579" s="93"/>
      <c r="J5579" s="94"/>
      <c r="K5579" s="138"/>
    </row>
    <row r="5580" spans="1:11" x14ac:dyDescent="0.2">
      <c r="A5580" s="13" t="s">
        <v>4930</v>
      </c>
      <c r="B5580" s="74">
        <v>32</v>
      </c>
      <c r="C5580" s="86"/>
      <c r="D5580" s="37"/>
      <c r="E5580" s="87"/>
      <c r="F5580" s="93">
        <v>1</v>
      </c>
      <c r="G5580" s="8">
        <v>3</v>
      </c>
      <c r="H5580" s="94">
        <f t="shared" si="85"/>
        <v>1</v>
      </c>
      <c r="I5580" s="93"/>
      <c r="J5580" s="94"/>
      <c r="K5580" s="138"/>
    </row>
    <row r="5581" spans="1:11" x14ac:dyDescent="0.2">
      <c r="A5581" s="13" t="s">
        <v>4931</v>
      </c>
      <c r="B5581" s="74">
        <v>52</v>
      </c>
      <c r="C5581" s="86"/>
      <c r="D5581" s="37"/>
      <c r="E5581" s="87"/>
      <c r="F5581" s="93">
        <v>1</v>
      </c>
      <c r="G5581" s="8">
        <v>3</v>
      </c>
      <c r="H5581" s="94">
        <f t="shared" si="85"/>
        <v>1</v>
      </c>
      <c r="I5581" s="93"/>
      <c r="J5581" s="94"/>
      <c r="K5581" s="138"/>
    </row>
    <row r="5582" spans="1:11" x14ac:dyDescent="0.2">
      <c r="A5582" s="13" t="s">
        <v>4932</v>
      </c>
      <c r="B5582" s="74">
        <v>60</v>
      </c>
      <c r="C5582" s="86"/>
      <c r="D5582" s="37"/>
      <c r="E5582" s="87"/>
      <c r="F5582" s="93">
        <v>1</v>
      </c>
      <c r="G5582" s="8">
        <v>3</v>
      </c>
      <c r="H5582" s="94">
        <f t="shared" si="85"/>
        <v>1</v>
      </c>
      <c r="I5582" s="93"/>
      <c r="J5582" s="94"/>
      <c r="K5582" s="138"/>
    </row>
    <row r="5583" spans="1:11" x14ac:dyDescent="0.2">
      <c r="A5583" s="13" t="s">
        <v>1845</v>
      </c>
      <c r="B5583" s="74">
        <v>121</v>
      </c>
      <c r="C5583" s="86"/>
      <c r="D5583" s="37"/>
      <c r="E5583" s="87"/>
      <c r="F5583" s="93">
        <v>1</v>
      </c>
      <c r="G5583" s="8">
        <v>3</v>
      </c>
      <c r="H5583" s="94">
        <f t="shared" si="85"/>
        <v>1</v>
      </c>
      <c r="I5583" s="93"/>
      <c r="J5583" s="94"/>
      <c r="K5583" s="138"/>
    </row>
    <row r="5584" spans="1:11" x14ac:dyDescent="0.2">
      <c r="A5584" s="13" t="s">
        <v>4933</v>
      </c>
      <c r="B5584" s="74">
        <v>225</v>
      </c>
      <c r="C5584" s="86"/>
      <c r="D5584" s="37"/>
      <c r="E5584" s="87"/>
      <c r="F5584" s="93">
        <v>3</v>
      </c>
      <c r="G5584" s="8">
        <v>8</v>
      </c>
      <c r="H5584" s="94">
        <f t="shared" si="85"/>
        <v>2</v>
      </c>
      <c r="I5584" s="93"/>
      <c r="J5584" s="94"/>
      <c r="K5584" s="138"/>
    </row>
    <row r="5585" spans="1:11" x14ac:dyDescent="0.2">
      <c r="A5585" s="13" t="s">
        <v>4934</v>
      </c>
      <c r="B5585" s="74">
        <v>172</v>
      </c>
      <c r="C5585" s="86"/>
      <c r="D5585" s="37"/>
      <c r="E5585" s="87"/>
      <c r="F5585" s="93">
        <v>1</v>
      </c>
      <c r="G5585" s="8">
        <v>3</v>
      </c>
      <c r="H5585" s="94">
        <f t="shared" si="85"/>
        <v>1</v>
      </c>
      <c r="I5585" s="93"/>
      <c r="J5585" s="94"/>
      <c r="K5585" s="138"/>
    </row>
    <row r="5586" spans="1:11" x14ac:dyDescent="0.2">
      <c r="A5586" s="13" t="s">
        <v>4935</v>
      </c>
      <c r="B5586" s="74">
        <v>49</v>
      </c>
      <c r="C5586" s="86"/>
      <c r="D5586" s="37"/>
      <c r="E5586" s="87"/>
      <c r="F5586" s="93">
        <v>1</v>
      </c>
      <c r="G5586" s="8">
        <v>3</v>
      </c>
      <c r="H5586" s="94">
        <f t="shared" si="85"/>
        <v>1</v>
      </c>
      <c r="I5586" s="93"/>
      <c r="J5586" s="94"/>
      <c r="K5586" s="138"/>
    </row>
    <row r="5587" spans="1:11" x14ac:dyDescent="0.2">
      <c r="A5587" s="13" t="s">
        <v>4936</v>
      </c>
      <c r="B5587" s="74">
        <v>394</v>
      </c>
      <c r="C5587" s="86"/>
      <c r="D5587" s="37"/>
      <c r="E5587" s="87"/>
      <c r="F5587" s="93">
        <v>3</v>
      </c>
      <c r="G5587" s="8">
        <v>8</v>
      </c>
      <c r="H5587" s="94">
        <f t="shared" si="85"/>
        <v>2</v>
      </c>
      <c r="I5587" s="93"/>
      <c r="J5587" s="94"/>
      <c r="K5587" s="138"/>
    </row>
    <row r="5588" spans="1:11" x14ac:dyDescent="0.2">
      <c r="A5588" s="13" t="s">
        <v>4937</v>
      </c>
      <c r="B5588" s="74">
        <v>204</v>
      </c>
      <c r="C5588" s="86"/>
      <c r="D5588" s="37"/>
      <c r="E5588" s="87"/>
      <c r="F5588" s="93">
        <v>3</v>
      </c>
      <c r="G5588" s="8">
        <v>8</v>
      </c>
      <c r="H5588" s="94">
        <f t="shared" si="85"/>
        <v>2</v>
      </c>
      <c r="I5588" s="93"/>
      <c r="J5588" s="94"/>
      <c r="K5588" s="138"/>
    </row>
    <row r="5589" spans="1:11" x14ac:dyDescent="0.2">
      <c r="A5589" s="13" t="s">
        <v>4938</v>
      </c>
      <c r="B5589" s="74">
        <v>158</v>
      </c>
      <c r="C5589" s="86"/>
      <c r="D5589" s="37"/>
      <c r="E5589" s="87"/>
      <c r="F5589" s="93">
        <v>1</v>
      </c>
      <c r="G5589" s="8">
        <v>3</v>
      </c>
      <c r="H5589" s="94">
        <f t="shared" si="85"/>
        <v>1</v>
      </c>
      <c r="I5589" s="93"/>
      <c r="J5589" s="94"/>
      <c r="K5589" s="138"/>
    </row>
    <row r="5590" spans="1:11" x14ac:dyDescent="0.2">
      <c r="A5590" s="20" t="s">
        <v>489</v>
      </c>
      <c r="B5590" s="73">
        <v>1677</v>
      </c>
      <c r="C5590" s="85">
        <v>4</v>
      </c>
      <c r="D5590" s="32">
        <v>10</v>
      </c>
      <c r="E5590" s="84"/>
      <c r="F5590" s="91"/>
      <c r="H5590" s="94"/>
      <c r="I5590" s="91"/>
      <c r="J5590" s="84"/>
      <c r="K5590" s="111"/>
    </row>
    <row r="5591" spans="1:11" x14ac:dyDescent="0.2">
      <c r="A5591" s="13" t="s">
        <v>4939</v>
      </c>
      <c r="B5591" s="74">
        <v>225</v>
      </c>
      <c r="C5591" s="86"/>
      <c r="D5591" s="37"/>
      <c r="E5591" s="87"/>
      <c r="F5591" s="93">
        <v>3</v>
      </c>
      <c r="G5591" s="8">
        <v>8</v>
      </c>
      <c r="H5591" s="94">
        <f t="shared" si="85"/>
        <v>2</v>
      </c>
      <c r="I5591" s="93"/>
      <c r="J5591" s="94"/>
      <c r="K5591" s="138"/>
    </row>
    <row r="5592" spans="1:11" x14ac:dyDescent="0.2">
      <c r="A5592" s="13" t="s">
        <v>4940</v>
      </c>
      <c r="B5592" s="74">
        <v>433</v>
      </c>
      <c r="C5592" s="86"/>
      <c r="D5592" s="37"/>
      <c r="E5592" s="87"/>
      <c r="F5592" s="93">
        <v>3</v>
      </c>
      <c r="G5592" s="8">
        <v>8</v>
      </c>
      <c r="H5592" s="94">
        <f t="shared" si="85"/>
        <v>2</v>
      </c>
      <c r="I5592" s="93"/>
      <c r="J5592" s="94"/>
      <c r="K5592" s="138"/>
    </row>
    <row r="5593" spans="1:11" x14ac:dyDescent="0.2">
      <c r="A5593" s="13" t="s">
        <v>4941</v>
      </c>
      <c r="B5593" s="74">
        <v>1019</v>
      </c>
      <c r="C5593" s="86"/>
      <c r="D5593" s="37"/>
      <c r="E5593" s="87"/>
      <c r="F5593" s="93">
        <v>3</v>
      </c>
      <c r="G5593" s="8">
        <v>8</v>
      </c>
      <c r="H5593" s="94">
        <f t="shared" si="85"/>
        <v>2</v>
      </c>
      <c r="I5593" s="93"/>
      <c r="J5593" s="94"/>
      <c r="K5593" s="138"/>
    </row>
    <row r="5594" spans="1:11" x14ac:dyDescent="0.2">
      <c r="A5594" s="46" t="s">
        <v>307</v>
      </c>
      <c r="B5594" s="73">
        <v>44165</v>
      </c>
      <c r="C5594" s="85">
        <v>35</v>
      </c>
      <c r="D5594" s="36">
        <f>SUM(D5595:D5675)</f>
        <v>91</v>
      </c>
      <c r="E5594" s="88">
        <v>4</v>
      </c>
      <c r="F5594" s="91">
        <f>SUM(F5596:F5681)</f>
        <v>135</v>
      </c>
      <c r="G5594" s="24">
        <f>SUM(G5596:G5681)</f>
        <v>377</v>
      </c>
      <c r="H5594" s="94"/>
      <c r="I5594" s="99">
        <f>(C5594+F5612+F5613+F5614+F5616+F5618+F5619+F5620+F5623+F5630+F5631+F5632+F5633+F5640+F5647+F5650+F5652+F5657+F5658+F5660+F5663+F5665+F5667+F5669+F5673+1)*0.4</f>
        <v>46.400000000000006</v>
      </c>
      <c r="J5594" s="99">
        <f>(D5594+G5612+G5613+G5614+G5616+G5618+G5619+G5620+G5623+G5630+G5631+G5632+G5633+G5640+G5647+G5650+G5652+G5657+G5658+G5660+G5663+G5665+G5667+G5669+G5673+1)*0.4</f>
        <v>121.60000000000001</v>
      </c>
      <c r="K5594" s="115">
        <f>79*0.6</f>
        <v>47.4</v>
      </c>
    </row>
    <row r="5595" spans="1:11" x14ac:dyDescent="0.2">
      <c r="A5595" s="20" t="s">
        <v>308</v>
      </c>
      <c r="B5595" s="73">
        <v>816</v>
      </c>
      <c r="C5595" s="85">
        <v>1</v>
      </c>
      <c r="D5595" s="32">
        <v>3</v>
      </c>
      <c r="E5595" s="84"/>
      <c r="F5595" s="91"/>
      <c r="H5595" s="94"/>
      <c r="I5595" s="91"/>
      <c r="J5595" s="84"/>
      <c r="K5595" s="111"/>
    </row>
    <row r="5596" spans="1:11" x14ac:dyDescent="0.2">
      <c r="A5596" s="13" t="s">
        <v>4942</v>
      </c>
      <c r="B5596" s="74">
        <v>36</v>
      </c>
      <c r="C5596" s="86"/>
      <c r="D5596" s="37"/>
      <c r="E5596" s="87"/>
      <c r="F5596" s="93">
        <v>1</v>
      </c>
      <c r="G5596" s="8">
        <v>3</v>
      </c>
      <c r="H5596" s="94">
        <f t="shared" si="85"/>
        <v>1</v>
      </c>
      <c r="I5596" s="93"/>
      <c r="J5596" s="94"/>
      <c r="K5596" s="138"/>
    </row>
    <row r="5597" spans="1:11" x14ac:dyDescent="0.2">
      <c r="A5597" s="13" t="s">
        <v>4943</v>
      </c>
      <c r="B5597" s="74">
        <v>95</v>
      </c>
      <c r="C5597" s="86"/>
      <c r="D5597" s="37"/>
      <c r="E5597" s="87"/>
      <c r="F5597" s="93">
        <v>1</v>
      </c>
      <c r="G5597" s="8">
        <v>3</v>
      </c>
      <c r="H5597" s="94">
        <f t="shared" si="85"/>
        <v>1</v>
      </c>
      <c r="I5597" s="93"/>
      <c r="J5597" s="94"/>
      <c r="K5597" s="138"/>
    </row>
    <row r="5598" spans="1:11" x14ac:dyDescent="0.2">
      <c r="A5598" s="13" t="s">
        <v>3744</v>
      </c>
      <c r="B5598" s="74">
        <v>58</v>
      </c>
      <c r="C5598" s="86"/>
      <c r="D5598" s="37"/>
      <c r="E5598" s="87"/>
      <c r="F5598" s="93">
        <v>1</v>
      </c>
      <c r="G5598" s="8">
        <v>3</v>
      </c>
      <c r="H5598" s="94">
        <f t="shared" si="85"/>
        <v>1</v>
      </c>
      <c r="I5598" s="93"/>
      <c r="J5598" s="94"/>
      <c r="K5598" s="138"/>
    </row>
    <row r="5599" spans="1:11" x14ac:dyDescent="0.2">
      <c r="A5599" s="13" t="s">
        <v>4944</v>
      </c>
      <c r="B5599" s="74">
        <v>49</v>
      </c>
      <c r="C5599" s="86"/>
      <c r="D5599" s="37"/>
      <c r="E5599" s="87"/>
      <c r="F5599" s="93">
        <v>1</v>
      </c>
      <c r="G5599" s="8">
        <v>3</v>
      </c>
      <c r="H5599" s="94">
        <f t="shared" si="85"/>
        <v>1</v>
      </c>
      <c r="I5599" s="93"/>
      <c r="J5599" s="94"/>
      <c r="K5599" s="138"/>
    </row>
    <row r="5600" spans="1:11" x14ac:dyDescent="0.2">
      <c r="A5600" s="13" t="s">
        <v>4945</v>
      </c>
      <c r="B5600" s="74">
        <v>130</v>
      </c>
      <c r="C5600" s="86"/>
      <c r="D5600" s="37"/>
      <c r="E5600" s="87"/>
      <c r="F5600" s="93">
        <v>1</v>
      </c>
      <c r="G5600" s="8">
        <v>3</v>
      </c>
      <c r="H5600" s="94">
        <f t="shared" si="85"/>
        <v>1</v>
      </c>
      <c r="I5600" s="93"/>
      <c r="J5600" s="94"/>
      <c r="K5600" s="138"/>
    </row>
    <row r="5601" spans="1:11" x14ac:dyDescent="0.2">
      <c r="A5601" s="13" t="s">
        <v>4946</v>
      </c>
      <c r="B5601" s="74">
        <v>70</v>
      </c>
      <c r="C5601" s="86"/>
      <c r="D5601" s="37"/>
      <c r="E5601" s="87"/>
      <c r="F5601" s="93">
        <v>1</v>
      </c>
      <c r="G5601" s="8">
        <v>3</v>
      </c>
      <c r="H5601" s="94">
        <f t="shared" si="85"/>
        <v>1</v>
      </c>
      <c r="I5601" s="93"/>
      <c r="J5601" s="94"/>
      <c r="K5601" s="138"/>
    </row>
    <row r="5602" spans="1:11" x14ac:dyDescent="0.2">
      <c r="A5602" s="13" t="s">
        <v>1412</v>
      </c>
      <c r="B5602" s="74">
        <v>48</v>
      </c>
      <c r="C5602" s="86"/>
      <c r="D5602" s="37"/>
      <c r="E5602" s="87"/>
      <c r="F5602" s="93">
        <v>1</v>
      </c>
      <c r="G5602" s="8">
        <v>3</v>
      </c>
      <c r="H5602" s="94">
        <f t="shared" si="85"/>
        <v>1</v>
      </c>
      <c r="I5602" s="93"/>
      <c r="J5602" s="94"/>
      <c r="K5602" s="138"/>
    </row>
    <row r="5603" spans="1:11" x14ac:dyDescent="0.2">
      <c r="A5603" s="13" t="s">
        <v>4947</v>
      </c>
      <c r="B5603" s="74">
        <v>86</v>
      </c>
      <c r="C5603" s="86"/>
      <c r="D5603" s="37"/>
      <c r="E5603" s="87"/>
      <c r="F5603" s="93">
        <v>1</v>
      </c>
      <c r="G5603" s="8">
        <v>3</v>
      </c>
      <c r="H5603" s="94">
        <f t="shared" si="85"/>
        <v>1</v>
      </c>
      <c r="I5603" s="93"/>
      <c r="J5603" s="94"/>
      <c r="K5603" s="138"/>
    </row>
    <row r="5604" spans="1:11" x14ac:dyDescent="0.2">
      <c r="A5604" s="13" t="s">
        <v>4948</v>
      </c>
      <c r="B5604" s="74">
        <v>55</v>
      </c>
      <c r="C5604" s="86"/>
      <c r="D5604" s="37"/>
      <c r="E5604" s="87"/>
      <c r="F5604" s="93">
        <v>1</v>
      </c>
      <c r="G5604" s="8">
        <v>3</v>
      </c>
      <c r="H5604" s="94">
        <f t="shared" si="85"/>
        <v>1</v>
      </c>
      <c r="I5604" s="93"/>
      <c r="J5604" s="94"/>
      <c r="K5604" s="138"/>
    </row>
    <row r="5605" spans="1:11" x14ac:dyDescent="0.2">
      <c r="A5605" s="13" t="s">
        <v>4949</v>
      </c>
      <c r="B5605" s="74">
        <v>35</v>
      </c>
      <c r="C5605" s="86"/>
      <c r="D5605" s="37"/>
      <c r="E5605" s="87"/>
      <c r="F5605" s="93">
        <v>1</v>
      </c>
      <c r="G5605" s="8">
        <v>3</v>
      </c>
      <c r="H5605" s="94">
        <f t="shared" si="85"/>
        <v>1</v>
      </c>
      <c r="I5605" s="93"/>
      <c r="J5605" s="94"/>
      <c r="K5605" s="138"/>
    </row>
    <row r="5606" spans="1:11" x14ac:dyDescent="0.2">
      <c r="A5606" s="13" t="s">
        <v>4950</v>
      </c>
      <c r="B5606" s="74">
        <v>43</v>
      </c>
      <c r="C5606" s="86"/>
      <c r="D5606" s="37"/>
      <c r="E5606" s="87"/>
      <c r="F5606" s="93">
        <v>1</v>
      </c>
      <c r="G5606" s="8">
        <v>3</v>
      </c>
      <c r="H5606" s="94">
        <f t="shared" si="85"/>
        <v>1</v>
      </c>
      <c r="I5606" s="93"/>
      <c r="J5606" s="94"/>
      <c r="K5606" s="138"/>
    </row>
    <row r="5607" spans="1:11" x14ac:dyDescent="0.2">
      <c r="A5607" s="13" t="s">
        <v>4951</v>
      </c>
      <c r="B5607" s="74">
        <v>7</v>
      </c>
      <c r="C5607" s="86"/>
      <c r="D5607" s="37"/>
      <c r="E5607" s="87"/>
      <c r="F5607" s="93">
        <v>1</v>
      </c>
      <c r="G5607" s="8">
        <v>3</v>
      </c>
      <c r="H5607" s="94">
        <f t="shared" si="85"/>
        <v>1</v>
      </c>
      <c r="I5607" s="93"/>
      <c r="J5607" s="94"/>
      <c r="K5607" s="138"/>
    </row>
    <row r="5608" spans="1:11" x14ac:dyDescent="0.2">
      <c r="A5608" s="13" t="s">
        <v>4952</v>
      </c>
      <c r="B5608" s="74">
        <v>16</v>
      </c>
      <c r="C5608" s="86"/>
      <c r="D5608" s="37"/>
      <c r="E5608" s="87"/>
      <c r="F5608" s="93">
        <v>1</v>
      </c>
      <c r="G5608" s="8">
        <v>3</v>
      </c>
      <c r="H5608" s="94">
        <f t="shared" si="85"/>
        <v>1</v>
      </c>
      <c r="I5608" s="93"/>
      <c r="J5608" s="94"/>
      <c r="K5608" s="138"/>
    </row>
    <row r="5609" spans="1:11" x14ac:dyDescent="0.2">
      <c r="A5609" s="13" t="s">
        <v>4953</v>
      </c>
      <c r="B5609" s="74">
        <v>88</v>
      </c>
      <c r="C5609" s="86"/>
      <c r="D5609" s="37"/>
      <c r="E5609" s="87"/>
      <c r="F5609" s="93">
        <v>1</v>
      </c>
      <c r="G5609" s="8">
        <v>3</v>
      </c>
      <c r="H5609" s="94">
        <f t="shared" si="85"/>
        <v>1</v>
      </c>
      <c r="I5609" s="93"/>
      <c r="J5609" s="94"/>
      <c r="K5609" s="138"/>
    </row>
    <row r="5610" spans="1:11" x14ac:dyDescent="0.2">
      <c r="A5610" s="20" t="s">
        <v>492</v>
      </c>
      <c r="B5610" s="73">
        <v>1583</v>
      </c>
      <c r="C5610" s="85">
        <v>1</v>
      </c>
      <c r="D5610" s="32">
        <v>3</v>
      </c>
      <c r="E5610" s="84"/>
      <c r="F5610" s="91"/>
      <c r="H5610" s="94"/>
      <c r="I5610" s="91"/>
      <c r="J5610" s="84"/>
      <c r="K5610" s="111"/>
    </row>
    <row r="5611" spans="1:11" x14ac:dyDescent="0.2">
      <c r="A5611" s="13" t="s">
        <v>4954</v>
      </c>
      <c r="B5611" s="74">
        <v>170</v>
      </c>
      <c r="C5611" s="86"/>
      <c r="D5611" s="37"/>
      <c r="E5611" s="87"/>
      <c r="F5611" s="93">
        <v>1</v>
      </c>
      <c r="G5611" s="8">
        <v>3</v>
      </c>
      <c r="H5611" s="94">
        <f t="shared" si="85"/>
        <v>1</v>
      </c>
      <c r="I5611" s="93"/>
      <c r="J5611" s="94"/>
      <c r="K5611" s="138"/>
    </row>
    <row r="5612" spans="1:11" x14ac:dyDescent="0.2">
      <c r="A5612" s="13" t="s">
        <v>1832</v>
      </c>
      <c r="B5612" s="74">
        <v>309</v>
      </c>
      <c r="C5612" s="86"/>
      <c r="D5612" s="37"/>
      <c r="E5612" s="87"/>
      <c r="F5612" s="93">
        <v>3</v>
      </c>
      <c r="G5612" s="8">
        <v>8</v>
      </c>
      <c r="H5612" s="94">
        <f t="shared" si="85"/>
        <v>2</v>
      </c>
      <c r="I5612" s="93"/>
      <c r="J5612" s="94"/>
      <c r="K5612" s="138"/>
    </row>
    <row r="5613" spans="1:11" x14ac:dyDescent="0.2">
      <c r="A5613" s="13" t="s">
        <v>4955</v>
      </c>
      <c r="B5613" s="74">
        <v>302</v>
      </c>
      <c r="C5613" s="86"/>
      <c r="D5613" s="37"/>
      <c r="E5613" s="87"/>
      <c r="F5613" s="93">
        <v>3</v>
      </c>
      <c r="G5613" s="8">
        <v>8</v>
      </c>
      <c r="H5613" s="94">
        <f t="shared" si="85"/>
        <v>2</v>
      </c>
      <c r="I5613" s="93"/>
      <c r="J5613" s="94"/>
      <c r="K5613" s="138"/>
    </row>
    <row r="5614" spans="1:11" x14ac:dyDescent="0.2">
      <c r="A5614" s="13" t="s">
        <v>4956</v>
      </c>
      <c r="B5614" s="74">
        <v>327</v>
      </c>
      <c r="C5614" s="86"/>
      <c r="D5614" s="37"/>
      <c r="E5614" s="87"/>
      <c r="F5614" s="93">
        <v>3</v>
      </c>
      <c r="G5614" s="8">
        <v>8</v>
      </c>
      <c r="H5614" s="94">
        <f t="shared" si="85"/>
        <v>2</v>
      </c>
      <c r="I5614" s="93"/>
      <c r="J5614" s="94"/>
      <c r="K5614" s="138"/>
    </row>
    <row r="5615" spans="1:11" x14ac:dyDescent="0.2">
      <c r="A5615" s="13" t="s">
        <v>2147</v>
      </c>
      <c r="B5615" s="74">
        <v>167</v>
      </c>
      <c r="C5615" s="86"/>
      <c r="D5615" s="37"/>
      <c r="E5615" s="87"/>
      <c r="F5615" s="93">
        <v>1</v>
      </c>
      <c r="G5615" s="8">
        <v>3</v>
      </c>
      <c r="H5615" s="94">
        <f t="shared" si="85"/>
        <v>1</v>
      </c>
      <c r="I5615" s="93"/>
      <c r="J5615" s="94"/>
      <c r="K5615" s="138"/>
    </row>
    <row r="5616" spans="1:11" x14ac:dyDescent="0.2">
      <c r="A5616" s="13" t="s">
        <v>4957</v>
      </c>
      <c r="B5616" s="74">
        <v>308</v>
      </c>
      <c r="C5616" s="86"/>
      <c r="D5616" s="37"/>
      <c r="E5616" s="87"/>
      <c r="F5616" s="93">
        <v>3</v>
      </c>
      <c r="G5616" s="8">
        <v>8</v>
      </c>
      <c r="H5616" s="94">
        <f t="shared" si="85"/>
        <v>2</v>
      </c>
      <c r="I5616" s="93"/>
      <c r="J5616" s="94"/>
      <c r="K5616" s="138"/>
    </row>
    <row r="5617" spans="1:11" x14ac:dyDescent="0.2">
      <c r="A5617" s="20" t="s">
        <v>217</v>
      </c>
      <c r="B5617" s="73">
        <v>2753</v>
      </c>
      <c r="C5617" s="85">
        <v>2</v>
      </c>
      <c r="D5617" s="32">
        <v>5</v>
      </c>
      <c r="E5617" s="84"/>
      <c r="F5617" s="91"/>
      <c r="H5617" s="94"/>
      <c r="I5617" s="91"/>
      <c r="J5617" s="84"/>
      <c r="K5617" s="111"/>
    </row>
    <row r="5618" spans="1:11" x14ac:dyDescent="0.2">
      <c r="A5618" s="13" t="s">
        <v>4958</v>
      </c>
      <c r="B5618" s="74">
        <v>481</v>
      </c>
      <c r="C5618" s="86"/>
      <c r="D5618" s="37"/>
      <c r="E5618" s="87"/>
      <c r="F5618" s="93">
        <v>3</v>
      </c>
      <c r="G5618" s="8">
        <v>8</v>
      </c>
      <c r="H5618" s="94">
        <f t="shared" si="85"/>
        <v>2</v>
      </c>
      <c r="I5618" s="93"/>
      <c r="J5618" s="94"/>
      <c r="K5618" s="138"/>
    </row>
    <row r="5619" spans="1:11" x14ac:dyDescent="0.2">
      <c r="A5619" s="13" t="s">
        <v>4959</v>
      </c>
      <c r="B5619" s="74">
        <v>312</v>
      </c>
      <c r="C5619" s="86"/>
      <c r="D5619" s="37"/>
      <c r="E5619" s="87"/>
      <c r="F5619" s="93">
        <v>3</v>
      </c>
      <c r="G5619" s="8">
        <v>8</v>
      </c>
      <c r="H5619" s="94">
        <f t="shared" si="85"/>
        <v>2</v>
      </c>
      <c r="I5619" s="93"/>
      <c r="J5619" s="94"/>
      <c r="K5619" s="138"/>
    </row>
    <row r="5620" spans="1:11" x14ac:dyDescent="0.2">
      <c r="A5620" s="13" t="s">
        <v>3854</v>
      </c>
      <c r="B5620" s="74">
        <v>559</v>
      </c>
      <c r="C5620" s="86"/>
      <c r="D5620" s="37"/>
      <c r="E5620" s="87"/>
      <c r="F5620" s="93">
        <v>3</v>
      </c>
      <c r="G5620" s="8">
        <v>8</v>
      </c>
      <c r="H5620" s="94">
        <f t="shared" si="85"/>
        <v>2</v>
      </c>
      <c r="I5620" s="93"/>
      <c r="J5620" s="94"/>
      <c r="K5620" s="138"/>
    </row>
    <row r="5621" spans="1:11" x14ac:dyDescent="0.2">
      <c r="A5621" s="13" t="s">
        <v>4960</v>
      </c>
      <c r="B5621" s="74">
        <v>21</v>
      </c>
      <c r="C5621" s="86"/>
      <c r="D5621" s="37"/>
      <c r="E5621" s="87"/>
      <c r="F5621" s="93">
        <v>1</v>
      </c>
      <c r="G5621" s="8">
        <v>3</v>
      </c>
      <c r="H5621" s="94">
        <f t="shared" si="85"/>
        <v>1</v>
      </c>
      <c r="I5621" s="93"/>
      <c r="J5621" s="94"/>
      <c r="K5621" s="138"/>
    </row>
    <row r="5622" spans="1:11" x14ac:dyDescent="0.2">
      <c r="A5622" s="13" t="s">
        <v>4961</v>
      </c>
      <c r="B5622" s="74">
        <v>99</v>
      </c>
      <c r="C5622" s="86"/>
      <c r="D5622" s="37"/>
      <c r="E5622" s="87"/>
      <c r="F5622" s="93">
        <v>1</v>
      </c>
      <c r="G5622" s="8">
        <v>3</v>
      </c>
      <c r="H5622" s="94">
        <f t="shared" si="85"/>
        <v>1</v>
      </c>
      <c r="I5622" s="93"/>
      <c r="J5622" s="94"/>
      <c r="K5622" s="138"/>
    </row>
    <row r="5623" spans="1:11" x14ac:dyDescent="0.2">
      <c r="A5623" s="13" t="s">
        <v>4962</v>
      </c>
      <c r="B5623" s="74">
        <v>920</v>
      </c>
      <c r="C5623" s="86"/>
      <c r="D5623" s="37"/>
      <c r="E5623" s="87"/>
      <c r="F5623" s="93">
        <v>3</v>
      </c>
      <c r="G5623" s="8">
        <v>8</v>
      </c>
      <c r="H5623" s="94">
        <f t="shared" si="85"/>
        <v>2</v>
      </c>
      <c r="I5623" s="93"/>
      <c r="J5623" s="94"/>
      <c r="K5623" s="138"/>
    </row>
    <row r="5624" spans="1:11" x14ac:dyDescent="0.2">
      <c r="A5624" s="13" t="s">
        <v>4368</v>
      </c>
      <c r="B5624" s="74">
        <v>110</v>
      </c>
      <c r="C5624" s="86"/>
      <c r="D5624" s="37"/>
      <c r="E5624" s="87"/>
      <c r="F5624" s="93">
        <v>1</v>
      </c>
      <c r="G5624" s="8">
        <v>3</v>
      </c>
      <c r="H5624" s="94">
        <f t="shared" si="85"/>
        <v>1</v>
      </c>
      <c r="I5624" s="93"/>
      <c r="J5624" s="94"/>
      <c r="K5624" s="138"/>
    </row>
    <row r="5625" spans="1:11" x14ac:dyDescent="0.2">
      <c r="A5625" s="13" t="s">
        <v>4258</v>
      </c>
      <c r="B5625" s="74">
        <v>10</v>
      </c>
      <c r="C5625" s="86"/>
      <c r="D5625" s="37"/>
      <c r="E5625" s="87"/>
      <c r="F5625" s="93">
        <v>1</v>
      </c>
      <c r="G5625" s="8">
        <v>3</v>
      </c>
      <c r="H5625" s="94">
        <f t="shared" si="85"/>
        <v>1</v>
      </c>
      <c r="I5625" s="93"/>
      <c r="J5625" s="94"/>
      <c r="K5625" s="138"/>
    </row>
    <row r="5626" spans="1:11" x14ac:dyDescent="0.2">
      <c r="A5626" s="13" t="s">
        <v>3246</v>
      </c>
      <c r="B5626" s="74">
        <v>132</v>
      </c>
      <c r="C5626" s="86"/>
      <c r="D5626" s="37"/>
      <c r="E5626" s="87"/>
      <c r="F5626" s="93">
        <v>1</v>
      </c>
      <c r="G5626" s="8">
        <v>3</v>
      </c>
      <c r="H5626" s="94">
        <f t="shared" si="85"/>
        <v>1</v>
      </c>
      <c r="I5626" s="93"/>
      <c r="J5626" s="94"/>
      <c r="K5626" s="138"/>
    </row>
    <row r="5627" spans="1:11" x14ac:dyDescent="0.2">
      <c r="A5627" s="13" t="s">
        <v>2257</v>
      </c>
      <c r="B5627" s="74">
        <v>43</v>
      </c>
      <c r="C5627" s="86"/>
      <c r="D5627" s="37"/>
      <c r="E5627" s="87"/>
      <c r="F5627" s="93">
        <v>1</v>
      </c>
      <c r="G5627" s="8">
        <v>3</v>
      </c>
      <c r="H5627" s="94">
        <f t="shared" si="85"/>
        <v>1</v>
      </c>
      <c r="I5627" s="93"/>
      <c r="J5627" s="94"/>
      <c r="K5627" s="138"/>
    </row>
    <row r="5628" spans="1:11" x14ac:dyDescent="0.2">
      <c r="A5628" s="13" t="s">
        <v>4963</v>
      </c>
      <c r="B5628" s="74">
        <v>66</v>
      </c>
      <c r="C5628" s="86"/>
      <c r="D5628" s="37"/>
      <c r="E5628" s="87"/>
      <c r="F5628" s="93">
        <v>1</v>
      </c>
      <c r="G5628" s="8">
        <v>3</v>
      </c>
      <c r="H5628" s="94">
        <f t="shared" si="85"/>
        <v>1</v>
      </c>
      <c r="I5628" s="93"/>
      <c r="J5628" s="94"/>
      <c r="K5628" s="138"/>
    </row>
    <row r="5629" spans="1:11" x14ac:dyDescent="0.2">
      <c r="A5629" s="20" t="s">
        <v>1117</v>
      </c>
      <c r="B5629" s="73">
        <v>1693</v>
      </c>
      <c r="C5629" s="85">
        <v>1</v>
      </c>
      <c r="D5629" s="32">
        <v>3</v>
      </c>
      <c r="E5629" s="84"/>
      <c r="F5629" s="91"/>
      <c r="H5629" s="94"/>
      <c r="I5629" s="91"/>
      <c r="J5629" s="84"/>
      <c r="K5629" s="111"/>
    </row>
    <row r="5630" spans="1:11" x14ac:dyDescent="0.2">
      <c r="A5630" s="13" t="s">
        <v>4299</v>
      </c>
      <c r="B5630" s="74">
        <v>326</v>
      </c>
      <c r="C5630" s="86"/>
      <c r="D5630" s="37"/>
      <c r="E5630" s="87"/>
      <c r="F5630" s="93">
        <v>3</v>
      </c>
      <c r="G5630" s="8">
        <v>8</v>
      </c>
      <c r="H5630" s="94">
        <f t="shared" ref="H5630:H5692" si="86">IF(F5630=1,1,2)</f>
        <v>2</v>
      </c>
      <c r="I5630" s="93"/>
      <c r="J5630" s="94"/>
      <c r="K5630" s="138"/>
    </row>
    <row r="5631" spans="1:11" x14ac:dyDescent="0.2">
      <c r="A5631" s="13" t="s">
        <v>4964</v>
      </c>
      <c r="B5631" s="74">
        <v>252</v>
      </c>
      <c r="C5631" s="86"/>
      <c r="D5631" s="37"/>
      <c r="E5631" s="87"/>
      <c r="F5631" s="93">
        <v>3</v>
      </c>
      <c r="G5631" s="8">
        <v>8</v>
      </c>
      <c r="H5631" s="94">
        <f t="shared" si="86"/>
        <v>2</v>
      </c>
      <c r="I5631" s="93"/>
      <c r="J5631" s="94"/>
      <c r="K5631" s="138"/>
    </row>
    <row r="5632" spans="1:11" x14ac:dyDescent="0.2">
      <c r="A5632" s="13" t="s">
        <v>4170</v>
      </c>
      <c r="B5632" s="74">
        <v>304</v>
      </c>
      <c r="C5632" s="86"/>
      <c r="D5632" s="37"/>
      <c r="E5632" s="87"/>
      <c r="F5632" s="93">
        <v>3</v>
      </c>
      <c r="G5632" s="8">
        <v>8</v>
      </c>
      <c r="H5632" s="94">
        <f t="shared" si="86"/>
        <v>2</v>
      </c>
      <c r="I5632" s="93"/>
      <c r="J5632" s="94"/>
      <c r="K5632" s="138"/>
    </row>
    <row r="5633" spans="1:11" x14ac:dyDescent="0.2">
      <c r="A5633" s="13" t="s">
        <v>4965</v>
      </c>
      <c r="B5633" s="74">
        <v>580</v>
      </c>
      <c r="C5633" s="86"/>
      <c r="D5633" s="37"/>
      <c r="E5633" s="87"/>
      <c r="F5633" s="93">
        <v>3</v>
      </c>
      <c r="G5633" s="8">
        <v>8</v>
      </c>
      <c r="H5633" s="94">
        <f t="shared" si="86"/>
        <v>2</v>
      </c>
      <c r="I5633" s="93"/>
      <c r="J5633" s="94"/>
      <c r="K5633" s="138"/>
    </row>
    <row r="5634" spans="1:11" x14ac:dyDescent="0.2">
      <c r="A5634" s="13" t="s">
        <v>4966</v>
      </c>
      <c r="B5634" s="74">
        <v>49</v>
      </c>
      <c r="C5634" s="86"/>
      <c r="D5634" s="37"/>
      <c r="E5634" s="87"/>
      <c r="F5634" s="93">
        <v>1</v>
      </c>
      <c r="G5634" s="8">
        <v>3</v>
      </c>
      <c r="H5634" s="94">
        <f t="shared" si="86"/>
        <v>1</v>
      </c>
      <c r="I5634" s="93"/>
      <c r="J5634" s="94"/>
      <c r="K5634" s="138"/>
    </row>
    <row r="5635" spans="1:11" x14ac:dyDescent="0.2">
      <c r="A5635" s="13" t="s">
        <v>4967</v>
      </c>
      <c r="B5635" s="74">
        <v>85</v>
      </c>
      <c r="C5635" s="86"/>
      <c r="D5635" s="37"/>
      <c r="E5635" s="87"/>
      <c r="F5635" s="93">
        <v>1</v>
      </c>
      <c r="G5635" s="8">
        <v>3</v>
      </c>
      <c r="H5635" s="94">
        <f t="shared" si="86"/>
        <v>1</v>
      </c>
      <c r="I5635" s="93"/>
      <c r="J5635" s="94"/>
      <c r="K5635" s="138"/>
    </row>
    <row r="5636" spans="1:11" x14ac:dyDescent="0.2">
      <c r="A5636" s="13" t="s">
        <v>4968</v>
      </c>
      <c r="B5636" s="74">
        <v>97</v>
      </c>
      <c r="C5636" s="86"/>
      <c r="D5636" s="37"/>
      <c r="E5636" s="87"/>
      <c r="F5636" s="93">
        <v>1</v>
      </c>
      <c r="G5636" s="8">
        <v>3</v>
      </c>
      <c r="H5636" s="94">
        <f t="shared" si="86"/>
        <v>1</v>
      </c>
      <c r="I5636" s="93"/>
      <c r="J5636" s="94"/>
      <c r="K5636" s="138"/>
    </row>
    <row r="5637" spans="1:11" x14ac:dyDescent="0.2">
      <c r="A5637" s="20" t="s">
        <v>1116</v>
      </c>
      <c r="B5637" s="73">
        <v>930</v>
      </c>
      <c r="C5637" s="85">
        <v>1</v>
      </c>
      <c r="D5637" s="32">
        <v>3</v>
      </c>
      <c r="E5637" s="84"/>
      <c r="F5637" s="91"/>
      <c r="H5637" s="94"/>
      <c r="I5637" s="91"/>
      <c r="J5637" s="84"/>
      <c r="K5637" s="111"/>
    </row>
    <row r="5638" spans="1:11" x14ac:dyDescent="0.2">
      <c r="A5638" s="13" t="s">
        <v>2006</v>
      </c>
      <c r="B5638" s="74">
        <v>14</v>
      </c>
      <c r="C5638" s="86"/>
      <c r="D5638" s="37"/>
      <c r="E5638" s="87"/>
      <c r="F5638" s="93">
        <v>1</v>
      </c>
      <c r="G5638" s="8">
        <v>3</v>
      </c>
      <c r="H5638" s="94">
        <f t="shared" si="86"/>
        <v>1</v>
      </c>
      <c r="I5638" s="93"/>
      <c r="J5638" s="94"/>
      <c r="K5638" s="138"/>
    </row>
    <row r="5639" spans="1:11" x14ac:dyDescent="0.2">
      <c r="A5639" s="13" t="s">
        <v>1725</v>
      </c>
      <c r="B5639" s="74">
        <v>59</v>
      </c>
      <c r="C5639" s="86"/>
      <c r="D5639" s="37"/>
      <c r="E5639" s="87"/>
      <c r="F5639" s="93">
        <v>1</v>
      </c>
      <c r="G5639" s="8">
        <v>3</v>
      </c>
      <c r="H5639" s="94">
        <f t="shared" si="86"/>
        <v>1</v>
      </c>
      <c r="I5639" s="93"/>
      <c r="J5639" s="94"/>
      <c r="K5639" s="138"/>
    </row>
    <row r="5640" spans="1:11" x14ac:dyDescent="0.2">
      <c r="A5640" s="13" t="s">
        <v>4969</v>
      </c>
      <c r="B5640" s="74">
        <v>385</v>
      </c>
      <c r="C5640" s="86"/>
      <c r="D5640" s="37"/>
      <c r="E5640" s="87"/>
      <c r="F5640" s="93">
        <v>3</v>
      </c>
      <c r="G5640" s="8">
        <v>8</v>
      </c>
      <c r="H5640" s="94">
        <f t="shared" si="86"/>
        <v>2</v>
      </c>
      <c r="I5640" s="93"/>
      <c r="J5640" s="94"/>
      <c r="K5640" s="138"/>
    </row>
    <row r="5641" spans="1:11" x14ac:dyDescent="0.2">
      <c r="A5641" s="13" t="s">
        <v>4970</v>
      </c>
      <c r="B5641" s="74">
        <v>161</v>
      </c>
      <c r="C5641" s="86"/>
      <c r="D5641" s="37"/>
      <c r="E5641" s="87"/>
      <c r="F5641" s="93">
        <v>1</v>
      </c>
      <c r="G5641" s="8">
        <v>3</v>
      </c>
      <c r="H5641" s="94">
        <f t="shared" si="86"/>
        <v>1</v>
      </c>
      <c r="I5641" s="93"/>
      <c r="J5641" s="94"/>
      <c r="K5641" s="138"/>
    </row>
    <row r="5642" spans="1:11" x14ac:dyDescent="0.2">
      <c r="A5642" s="13" t="s">
        <v>4971</v>
      </c>
      <c r="B5642" s="74">
        <v>86</v>
      </c>
      <c r="C5642" s="86"/>
      <c r="D5642" s="37"/>
      <c r="E5642" s="87"/>
      <c r="F5642" s="93">
        <v>1</v>
      </c>
      <c r="G5642" s="8">
        <v>3</v>
      </c>
      <c r="H5642" s="94">
        <f t="shared" si="86"/>
        <v>1</v>
      </c>
      <c r="I5642" s="93"/>
      <c r="J5642" s="94"/>
      <c r="K5642" s="138"/>
    </row>
    <row r="5643" spans="1:11" x14ac:dyDescent="0.2">
      <c r="A5643" s="13" t="s">
        <v>4972</v>
      </c>
      <c r="B5643" s="74">
        <v>194</v>
      </c>
      <c r="C5643" s="86"/>
      <c r="D5643" s="37"/>
      <c r="E5643" s="87"/>
      <c r="F5643" s="93">
        <v>1</v>
      </c>
      <c r="G5643" s="8">
        <v>3</v>
      </c>
      <c r="H5643" s="94">
        <f t="shared" si="86"/>
        <v>1</v>
      </c>
      <c r="I5643" s="93"/>
      <c r="J5643" s="94"/>
      <c r="K5643" s="138"/>
    </row>
    <row r="5644" spans="1:11" x14ac:dyDescent="0.2">
      <c r="A5644" s="13" t="s">
        <v>1359</v>
      </c>
      <c r="B5644" s="74">
        <v>31</v>
      </c>
      <c r="C5644" s="86"/>
      <c r="D5644" s="37"/>
      <c r="E5644" s="87"/>
      <c r="F5644" s="93">
        <v>1</v>
      </c>
      <c r="G5644" s="8">
        <v>3</v>
      </c>
      <c r="H5644" s="94">
        <f t="shared" si="86"/>
        <v>1</v>
      </c>
      <c r="I5644" s="93"/>
      <c r="J5644" s="94"/>
      <c r="K5644" s="138"/>
    </row>
    <row r="5645" spans="1:11" x14ac:dyDescent="0.2">
      <c r="A5645" s="20" t="s">
        <v>318</v>
      </c>
      <c r="B5645" s="73">
        <v>2959</v>
      </c>
      <c r="C5645" s="85">
        <v>3</v>
      </c>
      <c r="D5645" s="32">
        <v>8</v>
      </c>
      <c r="E5645" s="84"/>
      <c r="F5645" s="91"/>
      <c r="H5645" s="94"/>
      <c r="I5645" s="91"/>
      <c r="J5645" s="84"/>
      <c r="K5645" s="111"/>
    </row>
    <row r="5646" spans="1:11" x14ac:dyDescent="0.2">
      <c r="A5646" s="13" t="s">
        <v>4752</v>
      </c>
      <c r="B5646" s="74">
        <v>146</v>
      </c>
      <c r="C5646" s="86"/>
      <c r="D5646" s="37"/>
      <c r="E5646" s="87"/>
      <c r="F5646" s="93">
        <v>1</v>
      </c>
      <c r="G5646" s="8">
        <v>3</v>
      </c>
      <c r="H5646" s="94">
        <f t="shared" si="86"/>
        <v>1</v>
      </c>
      <c r="I5646" s="93"/>
      <c r="J5646" s="94"/>
      <c r="K5646" s="138"/>
    </row>
    <row r="5647" spans="1:11" x14ac:dyDescent="0.2">
      <c r="A5647" s="13" t="s">
        <v>4973</v>
      </c>
      <c r="B5647" s="74">
        <v>202</v>
      </c>
      <c r="C5647" s="86"/>
      <c r="D5647" s="37"/>
      <c r="E5647" s="87"/>
      <c r="F5647" s="93">
        <v>3</v>
      </c>
      <c r="G5647" s="8">
        <v>8</v>
      </c>
      <c r="H5647" s="94">
        <f t="shared" si="86"/>
        <v>2</v>
      </c>
      <c r="I5647" s="93"/>
      <c r="J5647" s="94"/>
      <c r="K5647" s="138"/>
    </row>
    <row r="5648" spans="1:11" x14ac:dyDescent="0.2">
      <c r="A5648" s="13" t="s">
        <v>4974</v>
      </c>
      <c r="B5648" s="74">
        <v>57</v>
      </c>
      <c r="C5648" s="86"/>
      <c r="D5648" s="37"/>
      <c r="E5648" s="87"/>
      <c r="F5648" s="93">
        <v>1</v>
      </c>
      <c r="G5648" s="8">
        <v>3</v>
      </c>
      <c r="H5648" s="94">
        <f t="shared" si="86"/>
        <v>1</v>
      </c>
      <c r="I5648" s="93"/>
      <c r="J5648" s="94"/>
      <c r="K5648" s="138"/>
    </row>
    <row r="5649" spans="1:11" x14ac:dyDescent="0.2">
      <c r="A5649" s="13" t="s">
        <v>1979</v>
      </c>
      <c r="B5649" s="74">
        <v>149</v>
      </c>
      <c r="C5649" s="86"/>
      <c r="D5649" s="37"/>
      <c r="E5649" s="87"/>
      <c r="F5649" s="93">
        <v>1</v>
      </c>
      <c r="G5649" s="8">
        <v>3</v>
      </c>
      <c r="H5649" s="94">
        <f t="shared" si="86"/>
        <v>1</v>
      </c>
      <c r="I5649" s="93"/>
      <c r="J5649" s="94"/>
      <c r="K5649" s="138"/>
    </row>
    <row r="5650" spans="1:11" x14ac:dyDescent="0.2">
      <c r="A5650" s="13" t="s">
        <v>4975</v>
      </c>
      <c r="B5650" s="74">
        <v>210</v>
      </c>
      <c r="C5650" s="86"/>
      <c r="D5650" s="37"/>
      <c r="E5650" s="87"/>
      <c r="F5650" s="93">
        <v>3</v>
      </c>
      <c r="G5650" s="8">
        <v>8</v>
      </c>
      <c r="H5650" s="94">
        <f t="shared" si="86"/>
        <v>2</v>
      </c>
      <c r="I5650" s="93"/>
      <c r="J5650" s="94"/>
      <c r="K5650" s="138"/>
    </row>
    <row r="5651" spans="1:11" x14ac:dyDescent="0.2">
      <c r="A5651" s="13" t="s">
        <v>3995</v>
      </c>
      <c r="B5651" s="74">
        <v>49</v>
      </c>
      <c r="C5651" s="86"/>
      <c r="D5651" s="37"/>
      <c r="E5651" s="87"/>
      <c r="F5651" s="93">
        <v>1</v>
      </c>
      <c r="G5651" s="8">
        <v>3</v>
      </c>
      <c r="H5651" s="94">
        <f t="shared" si="86"/>
        <v>1</v>
      </c>
      <c r="I5651" s="93"/>
      <c r="J5651" s="94"/>
      <c r="K5651" s="138"/>
    </row>
    <row r="5652" spans="1:11" x14ac:dyDescent="0.2">
      <c r="A5652" s="13" t="s">
        <v>4976</v>
      </c>
      <c r="B5652" s="74">
        <v>285</v>
      </c>
      <c r="C5652" s="86"/>
      <c r="D5652" s="37"/>
      <c r="E5652" s="87"/>
      <c r="F5652" s="93">
        <v>3</v>
      </c>
      <c r="G5652" s="8">
        <v>8</v>
      </c>
      <c r="H5652" s="94">
        <f t="shared" si="86"/>
        <v>2</v>
      </c>
      <c r="I5652" s="93"/>
      <c r="J5652" s="94"/>
      <c r="K5652" s="138"/>
    </row>
    <row r="5653" spans="1:11" x14ac:dyDescent="0.2">
      <c r="A5653" s="13" t="s">
        <v>4977</v>
      </c>
      <c r="B5653" s="74">
        <v>85</v>
      </c>
      <c r="C5653" s="86"/>
      <c r="D5653" s="37"/>
      <c r="E5653" s="87"/>
      <c r="F5653" s="93">
        <v>1</v>
      </c>
      <c r="G5653" s="8">
        <v>3</v>
      </c>
      <c r="H5653" s="94">
        <f t="shared" si="86"/>
        <v>1</v>
      </c>
      <c r="I5653" s="93"/>
      <c r="J5653" s="94"/>
      <c r="K5653" s="138"/>
    </row>
    <row r="5654" spans="1:11" x14ac:dyDescent="0.2">
      <c r="A5654" s="13" t="s">
        <v>3390</v>
      </c>
      <c r="B5654" s="74">
        <v>137</v>
      </c>
      <c r="C5654" s="86"/>
      <c r="D5654" s="37"/>
      <c r="E5654" s="87"/>
      <c r="F5654" s="93">
        <v>1</v>
      </c>
      <c r="G5654" s="8">
        <v>3</v>
      </c>
      <c r="H5654" s="94">
        <f t="shared" si="86"/>
        <v>1</v>
      </c>
      <c r="I5654" s="93"/>
      <c r="J5654" s="94"/>
      <c r="K5654" s="138"/>
    </row>
    <row r="5655" spans="1:11" x14ac:dyDescent="0.2">
      <c r="A5655" s="13" t="s">
        <v>4978</v>
      </c>
      <c r="B5655" s="74">
        <v>88</v>
      </c>
      <c r="C5655" s="86"/>
      <c r="D5655" s="37"/>
      <c r="E5655" s="87"/>
      <c r="F5655" s="93">
        <v>1</v>
      </c>
      <c r="G5655" s="8">
        <v>3</v>
      </c>
      <c r="H5655" s="94">
        <f t="shared" si="86"/>
        <v>1</v>
      </c>
      <c r="I5655" s="93"/>
      <c r="J5655" s="94"/>
      <c r="K5655" s="138"/>
    </row>
    <row r="5656" spans="1:11" x14ac:dyDescent="0.2">
      <c r="A5656" s="13" t="s">
        <v>3880</v>
      </c>
      <c r="B5656" s="74">
        <v>54</v>
      </c>
      <c r="C5656" s="86"/>
      <c r="D5656" s="37"/>
      <c r="E5656" s="87"/>
      <c r="F5656" s="93">
        <v>1</v>
      </c>
      <c r="G5656" s="8">
        <v>3</v>
      </c>
      <c r="H5656" s="94">
        <f t="shared" si="86"/>
        <v>1</v>
      </c>
      <c r="I5656" s="93"/>
      <c r="J5656" s="94"/>
      <c r="K5656" s="138"/>
    </row>
    <row r="5657" spans="1:11" x14ac:dyDescent="0.2">
      <c r="A5657" s="13" t="s">
        <v>2539</v>
      </c>
      <c r="B5657" s="74">
        <v>449</v>
      </c>
      <c r="C5657" s="86"/>
      <c r="D5657" s="37"/>
      <c r="E5657" s="87"/>
      <c r="F5657" s="93">
        <v>3</v>
      </c>
      <c r="G5657" s="8">
        <v>8</v>
      </c>
      <c r="H5657" s="94">
        <f t="shared" si="86"/>
        <v>2</v>
      </c>
      <c r="I5657" s="93"/>
      <c r="J5657" s="94"/>
      <c r="K5657" s="138"/>
    </row>
    <row r="5658" spans="1:11" x14ac:dyDescent="0.2">
      <c r="A5658" s="13" t="s">
        <v>4979</v>
      </c>
      <c r="B5658" s="74">
        <v>585</v>
      </c>
      <c r="C5658" s="86"/>
      <c r="D5658" s="37"/>
      <c r="E5658" s="87"/>
      <c r="F5658" s="93">
        <v>3</v>
      </c>
      <c r="G5658" s="8">
        <v>8</v>
      </c>
      <c r="H5658" s="94">
        <f t="shared" si="86"/>
        <v>2</v>
      </c>
      <c r="I5658" s="93"/>
      <c r="J5658" s="94"/>
      <c r="K5658" s="138"/>
    </row>
    <row r="5659" spans="1:11" x14ac:dyDescent="0.2">
      <c r="A5659" s="13" t="s">
        <v>4980</v>
      </c>
      <c r="B5659" s="74">
        <v>153</v>
      </c>
      <c r="C5659" s="86"/>
      <c r="D5659" s="37"/>
      <c r="E5659" s="87"/>
      <c r="F5659" s="93">
        <v>1</v>
      </c>
      <c r="G5659" s="8">
        <v>3</v>
      </c>
      <c r="H5659" s="94">
        <f t="shared" si="86"/>
        <v>1</v>
      </c>
      <c r="I5659" s="93"/>
      <c r="J5659" s="94"/>
      <c r="K5659" s="138"/>
    </row>
    <row r="5660" spans="1:11" x14ac:dyDescent="0.2">
      <c r="A5660" s="13" t="s">
        <v>4981</v>
      </c>
      <c r="B5660" s="74">
        <v>258</v>
      </c>
      <c r="C5660" s="86"/>
      <c r="D5660" s="37"/>
      <c r="E5660" s="87"/>
      <c r="F5660" s="93">
        <v>3</v>
      </c>
      <c r="G5660" s="8">
        <v>8</v>
      </c>
      <c r="H5660" s="94">
        <f t="shared" si="86"/>
        <v>2</v>
      </c>
      <c r="I5660" s="93"/>
      <c r="J5660" s="94"/>
      <c r="K5660" s="138"/>
    </row>
    <row r="5661" spans="1:11" x14ac:dyDescent="0.2">
      <c r="A5661" s="13" t="s">
        <v>4982</v>
      </c>
      <c r="B5661" s="74">
        <v>52</v>
      </c>
      <c r="C5661" s="86"/>
      <c r="D5661" s="37"/>
      <c r="E5661" s="87"/>
      <c r="F5661" s="93">
        <v>1</v>
      </c>
      <c r="G5661" s="8">
        <v>3</v>
      </c>
      <c r="H5661" s="94">
        <f t="shared" si="86"/>
        <v>1</v>
      </c>
      <c r="I5661" s="93"/>
      <c r="J5661" s="94"/>
      <c r="K5661" s="138"/>
    </row>
    <row r="5662" spans="1:11" x14ac:dyDescent="0.2">
      <c r="A5662" s="20" t="s">
        <v>588</v>
      </c>
      <c r="B5662" s="73">
        <v>33026</v>
      </c>
      <c r="C5662" s="85">
        <v>25</v>
      </c>
      <c r="D5662" s="32">
        <v>63</v>
      </c>
      <c r="E5662" s="84"/>
      <c r="F5662" s="91"/>
      <c r="H5662" s="94"/>
      <c r="I5662" s="91"/>
      <c r="J5662" s="84"/>
      <c r="K5662" s="111"/>
    </row>
    <row r="5663" spans="1:11" x14ac:dyDescent="0.2">
      <c r="A5663" s="13" t="s">
        <v>4983</v>
      </c>
      <c r="B5663" s="74">
        <v>30448</v>
      </c>
      <c r="C5663" s="86"/>
      <c r="D5663" s="37"/>
      <c r="E5663" s="87"/>
      <c r="F5663" s="93">
        <v>11</v>
      </c>
      <c r="G5663" s="8">
        <v>28</v>
      </c>
      <c r="H5663" s="94">
        <f t="shared" si="86"/>
        <v>2</v>
      </c>
      <c r="I5663" s="93"/>
      <c r="J5663" s="94"/>
      <c r="K5663" s="138"/>
    </row>
    <row r="5664" spans="1:11" x14ac:dyDescent="0.2">
      <c r="A5664" s="13" t="s">
        <v>4984</v>
      </c>
      <c r="B5664" s="74">
        <v>147</v>
      </c>
      <c r="C5664" s="89"/>
      <c r="D5664" s="37"/>
      <c r="E5664" s="87"/>
      <c r="F5664" s="93">
        <v>1</v>
      </c>
      <c r="G5664" s="8">
        <v>3</v>
      </c>
      <c r="H5664" s="94">
        <f t="shared" si="86"/>
        <v>1</v>
      </c>
      <c r="I5664" s="152"/>
      <c r="J5664" s="153"/>
      <c r="K5664" s="154"/>
    </row>
    <row r="5665" spans="1:11" x14ac:dyDescent="0.2">
      <c r="A5665" s="13" t="s">
        <v>3682</v>
      </c>
      <c r="B5665" s="74">
        <v>728</v>
      </c>
      <c r="C5665" s="86"/>
      <c r="D5665" s="37"/>
      <c r="E5665" s="87"/>
      <c r="F5665" s="93">
        <v>3</v>
      </c>
      <c r="G5665" s="8">
        <v>8</v>
      </c>
      <c r="H5665" s="94">
        <f t="shared" si="86"/>
        <v>2</v>
      </c>
      <c r="I5665" s="93"/>
      <c r="J5665" s="94"/>
      <c r="K5665" s="138"/>
    </row>
    <row r="5666" spans="1:11" x14ac:dyDescent="0.2">
      <c r="A5666" s="13" t="s">
        <v>4985</v>
      </c>
      <c r="B5666" s="74">
        <v>28</v>
      </c>
      <c r="C5666" s="86"/>
      <c r="D5666" s="37"/>
      <c r="E5666" s="87"/>
      <c r="F5666" s="93">
        <v>1</v>
      </c>
      <c r="G5666" s="8">
        <v>3</v>
      </c>
      <c r="H5666" s="94">
        <f t="shared" si="86"/>
        <v>1</v>
      </c>
      <c r="I5666" s="93"/>
      <c r="J5666" s="94"/>
      <c r="K5666" s="138"/>
    </row>
    <row r="5667" spans="1:11" x14ac:dyDescent="0.2">
      <c r="A5667" s="13" t="s">
        <v>4986</v>
      </c>
      <c r="B5667" s="74">
        <v>321</v>
      </c>
      <c r="C5667" s="86"/>
      <c r="D5667" s="37"/>
      <c r="E5667" s="87"/>
      <c r="F5667" s="93">
        <v>3</v>
      </c>
      <c r="G5667" s="8">
        <v>8</v>
      </c>
      <c r="H5667" s="94">
        <f t="shared" si="86"/>
        <v>2</v>
      </c>
      <c r="I5667" s="93"/>
      <c r="J5667" s="94"/>
      <c r="K5667" s="138"/>
    </row>
    <row r="5668" spans="1:11" x14ac:dyDescent="0.2">
      <c r="A5668" s="13" t="s">
        <v>1697</v>
      </c>
      <c r="B5668" s="74">
        <v>162</v>
      </c>
      <c r="C5668" s="86"/>
      <c r="D5668" s="37"/>
      <c r="E5668" s="87"/>
      <c r="F5668" s="93">
        <v>1</v>
      </c>
      <c r="G5668" s="8">
        <v>3</v>
      </c>
      <c r="H5668" s="94">
        <f t="shared" si="86"/>
        <v>1</v>
      </c>
      <c r="I5668" s="93"/>
      <c r="J5668" s="94"/>
      <c r="K5668" s="138"/>
    </row>
    <row r="5669" spans="1:11" x14ac:dyDescent="0.2">
      <c r="A5669" s="13" t="s">
        <v>4987</v>
      </c>
      <c r="B5669" s="74">
        <v>473</v>
      </c>
      <c r="C5669" s="86"/>
      <c r="D5669" s="37"/>
      <c r="E5669" s="87"/>
      <c r="F5669" s="93">
        <v>3</v>
      </c>
      <c r="G5669" s="8">
        <v>8</v>
      </c>
      <c r="H5669" s="94">
        <f t="shared" si="86"/>
        <v>2</v>
      </c>
      <c r="I5669" s="93"/>
      <c r="J5669" s="94"/>
      <c r="K5669" s="138"/>
    </row>
    <row r="5670" spans="1:11" x14ac:dyDescent="0.2">
      <c r="A5670" s="13" t="s">
        <v>4988</v>
      </c>
      <c r="B5670" s="74">
        <v>168</v>
      </c>
      <c r="C5670" s="86"/>
      <c r="D5670" s="37"/>
      <c r="E5670" s="87"/>
      <c r="F5670" s="93">
        <v>1</v>
      </c>
      <c r="G5670" s="8">
        <v>3</v>
      </c>
      <c r="H5670" s="94">
        <f t="shared" si="86"/>
        <v>1</v>
      </c>
      <c r="I5670" s="93"/>
      <c r="J5670" s="94"/>
      <c r="K5670" s="138"/>
    </row>
    <row r="5671" spans="1:11" x14ac:dyDescent="0.2">
      <c r="A5671" s="13" t="s">
        <v>4989</v>
      </c>
      <c r="B5671" s="74">
        <v>114</v>
      </c>
      <c r="C5671" s="86"/>
      <c r="D5671" s="37"/>
      <c r="E5671" s="87"/>
      <c r="F5671" s="93">
        <v>1</v>
      </c>
      <c r="G5671" s="8">
        <v>3</v>
      </c>
      <c r="H5671" s="94">
        <f t="shared" si="86"/>
        <v>1</v>
      </c>
      <c r="I5671" s="93"/>
      <c r="J5671" s="94"/>
      <c r="K5671" s="138"/>
    </row>
    <row r="5672" spans="1:11" x14ac:dyDescent="0.2">
      <c r="A5672" s="13" t="s">
        <v>4990</v>
      </c>
      <c r="B5672" s="74">
        <v>96</v>
      </c>
      <c r="C5672" s="86"/>
      <c r="D5672" s="37"/>
      <c r="E5672" s="87"/>
      <c r="F5672" s="93">
        <v>1</v>
      </c>
      <c r="G5672" s="8">
        <v>3</v>
      </c>
      <c r="H5672" s="94">
        <f t="shared" si="86"/>
        <v>1</v>
      </c>
      <c r="I5672" s="93"/>
      <c r="J5672" s="94"/>
      <c r="K5672" s="138"/>
    </row>
    <row r="5673" spans="1:11" x14ac:dyDescent="0.2">
      <c r="A5673" s="13" t="s">
        <v>4991</v>
      </c>
      <c r="B5673" s="74">
        <v>341</v>
      </c>
      <c r="C5673" s="86"/>
      <c r="D5673" s="37"/>
      <c r="E5673" s="87"/>
      <c r="F5673" s="93">
        <v>3</v>
      </c>
      <c r="G5673" s="8">
        <v>8</v>
      </c>
      <c r="H5673" s="94">
        <f t="shared" si="86"/>
        <v>2</v>
      </c>
      <c r="I5673" s="93"/>
      <c r="J5673" s="94"/>
      <c r="K5673" s="138"/>
    </row>
    <row r="5674" spans="1:11" x14ac:dyDescent="0.2">
      <c r="A5674" s="20" t="s">
        <v>626</v>
      </c>
      <c r="B5674" s="73">
        <v>405</v>
      </c>
      <c r="C5674" s="85">
        <v>1</v>
      </c>
      <c r="D5674" s="32">
        <v>3</v>
      </c>
      <c r="E5674" s="84"/>
      <c r="F5674" s="91"/>
      <c r="H5674" s="94"/>
      <c r="I5674" s="91"/>
      <c r="J5674" s="84"/>
      <c r="K5674" s="111"/>
    </row>
    <row r="5675" spans="1:11" x14ac:dyDescent="0.2">
      <c r="A5675" s="13" t="s">
        <v>4992</v>
      </c>
      <c r="B5675" s="74">
        <v>64</v>
      </c>
      <c r="C5675" s="86"/>
      <c r="D5675" s="37"/>
      <c r="E5675" s="87"/>
      <c r="F5675" s="93">
        <v>1</v>
      </c>
      <c r="G5675" s="8">
        <v>3</v>
      </c>
      <c r="H5675" s="94">
        <f t="shared" si="86"/>
        <v>1</v>
      </c>
      <c r="I5675" s="93"/>
      <c r="J5675" s="94"/>
      <c r="K5675" s="138"/>
    </row>
    <row r="5676" spans="1:11" x14ac:dyDescent="0.2">
      <c r="A5676" s="13" t="s">
        <v>4993</v>
      </c>
      <c r="B5676" s="74">
        <v>28</v>
      </c>
      <c r="C5676" s="86"/>
      <c r="D5676" s="37"/>
      <c r="E5676" s="87"/>
      <c r="F5676" s="93">
        <v>1</v>
      </c>
      <c r="G5676" s="8">
        <v>3</v>
      </c>
      <c r="H5676" s="94">
        <f t="shared" si="86"/>
        <v>1</v>
      </c>
      <c r="I5676" s="93"/>
      <c r="J5676" s="94"/>
      <c r="K5676" s="138"/>
    </row>
    <row r="5677" spans="1:11" x14ac:dyDescent="0.2">
      <c r="A5677" s="13" t="s">
        <v>4994</v>
      </c>
      <c r="B5677" s="74">
        <v>57</v>
      </c>
      <c r="C5677" s="86"/>
      <c r="D5677" s="37"/>
      <c r="E5677" s="87"/>
      <c r="F5677" s="93">
        <v>1</v>
      </c>
      <c r="G5677" s="8">
        <v>3</v>
      </c>
      <c r="H5677" s="94">
        <f t="shared" si="86"/>
        <v>1</v>
      </c>
      <c r="I5677" s="93"/>
      <c r="J5677" s="94"/>
      <c r="K5677" s="138"/>
    </row>
    <row r="5678" spans="1:11" x14ac:dyDescent="0.2">
      <c r="A5678" s="13" t="s">
        <v>4995</v>
      </c>
      <c r="B5678" s="74">
        <v>57</v>
      </c>
      <c r="C5678" s="86"/>
      <c r="D5678" s="37"/>
      <c r="E5678" s="87"/>
      <c r="F5678" s="93">
        <v>1</v>
      </c>
      <c r="G5678" s="8">
        <v>3</v>
      </c>
      <c r="H5678" s="94">
        <f t="shared" si="86"/>
        <v>1</v>
      </c>
      <c r="I5678" s="93"/>
      <c r="J5678" s="94"/>
      <c r="K5678" s="138"/>
    </row>
    <row r="5679" spans="1:11" x14ac:dyDescent="0.2">
      <c r="A5679" s="13" t="s">
        <v>4996</v>
      </c>
      <c r="B5679" s="74">
        <v>51</v>
      </c>
      <c r="C5679" s="86"/>
      <c r="D5679" s="37"/>
      <c r="E5679" s="87"/>
      <c r="F5679" s="93">
        <v>1</v>
      </c>
      <c r="G5679" s="8">
        <v>3</v>
      </c>
      <c r="H5679" s="94">
        <f t="shared" si="86"/>
        <v>1</v>
      </c>
      <c r="I5679" s="93"/>
      <c r="J5679" s="94"/>
      <c r="K5679" s="138"/>
    </row>
    <row r="5680" spans="1:11" x14ac:dyDescent="0.2">
      <c r="A5680" s="13" t="s">
        <v>4997</v>
      </c>
      <c r="B5680" s="74">
        <v>104</v>
      </c>
      <c r="C5680" s="86"/>
      <c r="D5680" s="37"/>
      <c r="E5680" s="87"/>
      <c r="F5680" s="93">
        <v>1</v>
      </c>
      <c r="G5680" s="8">
        <v>3</v>
      </c>
      <c r="H5680" s="94">
        <f t="shared" si="86"/>
        <v>1</v>
      </c>
      <c r="I5680" s="93"/>
      <c r="J5680" s="94"/>
      <c r="K5680" s="138"/>
    </row>
    <row r="5681" spans="1:11" x14ac:dyDescent="0.2">
      <c r="A5681" s="13" t="s">
        <v>4998</v>
      </c>
      <c r="B5681" s="74">
        <v>44</v>
      </c>
      <c r="C5681" s="86"/>
      <c r="D5681" s="37"/>
      <c r="E5681" s="87"/>
      <c r="F5681" s="93">
        <v>1</v>
      </c>
      <c r="G5681" s="8">
        <v>3</v>
      </c>
      <c r="H5681" s="94">
        <f t="shared" si="86"/>
        <v>1</v>
      </c>
      <c r="I5681" s="93"/>
      <c r="J5681" s="94"/>
      <c r="K5681" s="138"/>
    </row>
    <row r="5682" spans="1:11" x14ac:dyDescent="0.2">
      <c r="A5682" s="11" t="s">
        <v>1159</v>
      </c>
      <c r="B5682" s="72">
        <v>138310</v>
      </c>
      <c r="C5682" s="81"/>
      <c r="D5682" s="37"/>
      <c r="E5682" s="87"/>
      <c r="F5682" s="92"/>
      <c r="H5682" s="94"/>
      <c r="I5682" s="92"/>
      <c r="J5682" s="82"/>
      <c r="K5682" s="137"/>
    </row>
    <row r="5683" spans="1:11" x14ac:dyDescent="0.2">
      <c r="A5683" s="46" t="s">
        <v>1160</v>
      </c>
      <c r="B5683" s="73">
        <v>17883</v>
      </c>
      <c r="C5683" s="85">
        <v>25</v>
      </c>
      <c r="D5683" s="36">
        <f>SUM(D5684:D5693)</f>
        <v>63</v>
      </c>
      <c r="E5683" s="88">
        <v>4</v>
      </c>
      <c r="F5683" s="91">
        <f>SUM(F5685:F5700)</f>
        <v>49</v>
      </c>
      <c r="G5683" s="24">
        <f>SUM(G5685:G5700)</f>
        <v>130</v>
      </c>
      <c r="H5683" s="94"/>
      <c r="I5683" s="99">
        <f>(C5683+F5683+1-F5697)*0.4</f>
        <v>29.6</v>
      </c>
      <c r="J5683" s="99">
        <f>(D5683+G5683+1-G5697)*0.4</f>
        <v>76.400000000000006</v>
      </c>
      <c r="K5683" s="115">
        <f>15*0.6</f>
        <v>9</v>
      </c>
    </row>
    <row r="5684" spans="1:11" x14ac:dyDescent="0.2">
      <c r="A5684" s="20" t="s">
        <v>1161</v>
      </c>
      <c r="B5684" s="73">
        <v>7727</v>
      </c>
      <c r="C5684" s="85">
        <v>11</v>
      </c>
      <c r="D5684" s="32">
        <v>28</v>
      </c>
      <c r="E5684" s="84"/>
      <c r="F5684" s="91"/>
      <c r="H5684" s="94"/>
      <c r="I5684" s="91"/>
      <c r="J5684" s="84"/>
      <c r="K5684" s="111"/>
    </row>
    <row r="5685" spans="1:11" x14ac:dyDescent="0.2">
      <c r="A5685" s="13" t="s">
        <v>4999</v>
      </c>
      <c r="B5685" s="74">
        <v>2997</v>
      </c>
      <c r="C5685" s="86"/>
      <c r="D5685" s="37"/>
      <c r="E5685" s="87"/>
      <c r="F5685" s="93">
        <v>5</v>
      </c>
      <c r="G5685" s="8">
        <v>13</v>
      </c>
      <c r="H5685" s="94">
        <f t="shared" si="86"/>
        <v>2</v>
      </c>
      <c r="I5685" s="93"/>
      <c r="J5685" s="94"/>
      <c r="K5685" s="138"/>
    </row>
    <row r="5686" spans="1:11" x14ac:dyDescent="0.2">
      <c r="A5686" s="13" t="s">
        <v>1713</v>
      </c>
      <c r="B5686" s="74">
        <v>278</v>
      </c>
      <c r="C5686" s="86"/>
      <c r="D5686" s="37"/>
      <c r="E5686" s="87"/>
      <c r="F5686" s="93">
        <v>3</v>
      </c>
      <c r="G5686" s="8">
        <v>8</v>
      </c>
      <c r="H5686" s="94">
        <f t="shared" si="86"/>
        <v>2</v>
      </c>
      <c r="I5686" s="93"/>
      <c r="J5686" s="94"/>
      <c r="K5686" s="138"/>
    </row>
    <row r="5687" spans="1:11" x14ac:dyDescent="0.2">
      <c r="A5687" s="13" t="s">
        <v>5000</v>
      </c>
      <c r="B5687" s="74">
        <v>1060</v>
      </c>
      <c r="C5687" s="86"/>
      <c r="D5687" s="37"/>
      <c r="E5687" s="87"/>
      <c r="F5687" s="93">
        <v>3</v>
      </c>
      <c r="G5687" s="8">
        <v>8</v>
      </c>
      <c r="H5687" s="94">
        <f t="shared" si="86"/>
        <v>2</v>
      </c>
      <c r="I5687" s="93"/>
      <c r="J5687" s="94"/>
      <c r="K5687" s="138"/>
    </row>
    <row r="5688" spans="1:11" x14ac:dyDescent="0.2">
      <c r="A5688" s="13" t="s">
        <v>5001</v>
      </c>
      <c r="B5688" s="74">
        <v>1033</v>
      </c>
      <c r="C5688" s="86"/>
      <c r="D5688" s="37"/>
      <c r="E5688" s="87"/>
      <c r="F5688" s="93">
        <v>3</v>
      </c>
      <c r="G5688" s="8">
        <v>8</v>
      </c>
      <c r="H5688" s="94">
        <f t="shared" si="86"/>
        <v>2</v>
      </c>
      <c r="I5688" s="93"/>
      <c r="J5688" s="94"/>
      <c r="K5688" s="138"/>
    </row>
    <row r="5689" spans="1:11" x14ac:dyDescent="0.2">
      <c r="A5689" s="13" t="s">
        <v>5002</v>
      </c>
      <c r="B5689" s="74">
        <v>618</v>
      </c>
      <c r="C5689" s="86"/>
      <c r="D5689" s="37"/>
      <c r="E5689" s="87"/>
      <c r="F5689" s="93">
        <v>3</v>
      </c>
      <c r="G5689" s="8">
        <v>8</v>
      </c>
      <c r="H5689" s="94">
        <f t="shared" si="86"/>
        <v>2</v>
      </c>
      <c r="I5689" s="93"/>
      <c r="J5689" s="94"/>
      <c r="K5689" s="138"/>
    </row>
    <row r="5690" spans="1:11" x14ac:dyDescent="0.2">
      <c r="A5690" s="13" t="s">
        <v>5003</v>
      </c>
      <c r="B5690" s="74">
        <v>572</v>
      </c>
      <c r="C5690" s="86"/>
      <c r="D5690" s="37"/>
      <c r="E5690" s="87"/>
      <c r="F5690" s="93">
        <v>3</v>
      </c>
      <c r="G5690" s="8">
        <v>8</v>
      </c>
      <c r="H5690" s="94">
        <f t="shared" si="86"/>
        <v>2</v>
      </c>
      <c r="I5690" s="93"/>
      <c r="J5690" s="94"/>
      <c r="K5690" s="138"/>
    </row>
    <row r="5691" spans="1:11" x14ac:dyDescent="0.2">
      <c r="A5691" s="13" t="s">
        <v>5004</v>
      </c>
      <c r="B5691" s="74">
        <v>819</v>
      </c>
      <c r="C5691" s="86"/>
      <c r="D5691" s="37"/>
      <c r="E5691" s="87"/>
      <c r="F5691" s="93">
        <v>3</v>
      </c>
      <c r="G5691" s="8">
        <v>8</v>
      </c>
      <c r="H5691" s="94">
        <f t="shared" si="86"/>
        <v>2</v>
      </c>
      <c r="I5691" s="93"/>
      <c r="J5691" s="94"/>
      <c r="K5691" s="138"/>
    </row>
    <row r="5692" spans="1:11" x14ac:dyDescent="0.2">
      <c r="A5692" s="13" t="s">
        <v>5005</v>
      </c>
      <c r="B5692" s="74">
        <v>350</v>
      </c>
      <c r="C5692" s="86"/>
      <c r="D5692" s="37"/>
      <c r="E5692" s="87"/>
      <c r="F5692" s="93">
        <v>3</v>
      </c>
      <c r="G5692" s="8">
        <v>8</v>
      </c>
      <c r="H5692" s="94">
        <f t="shared" si="86"/>
        <v>2</v>
      </c>
      <c r="I5692" s="93"/>
      <c r="J5692" s="94"/>
      <c r="K5692" s="138"/>
    </row>
    <row r="5693" spans="1:11" x14ac:dyDescent="0.2">
      <c r="A5693" s="20" t="s">
        <v>611</v>
      </c>
      <c r="B5693" s="73">
        <v>10156</v>
      </c>
      <c r="C5693" s="85">
        <v>14</v>
      </c>
      <c r="D5693" s="32">
        <v>35</v>
      </c>
      <c r="E5693" s="84"/>
      <c r="F5693" s="91"/>
      <c r="H5693" s="94"/>
      <c r="I5693" s="91"/>
      <c r="J5693" s="84"/>
      <c r="K5693" s="111"/>
    </row>
    <row r="5694" spans="1:11" x14ac:dyDescent="0.2">
      <c r="A5694" s="13" t="s">
        <v>5006</v>
      </c>
      <c r="B5694" s="74">
        <v>3603</v>
      </c>
      <c r="C5694" s="86"/>
      <c r="D5694" s="37"/>
      <c r="E5694" s="87"/>
      <c r="F5694" s="93">
        <v>5</v>
      </c>
      <c r="G5694" s="8">
        <v>13</v>
      </c>
      <c r="H5694" s="94">
        <f t="shared" ref="H5694:H5757" si="87">IF(F5694=1,1,2)</f>
        <v>2</v>
      </c>
      <c r="I5694" s="93"/>
      <c r="J5694" s="94"/>
      <c r="K5694" s="138"/>
    </row>
    <row r="5695" spans="1:11" x14ac:dyDescent="0.2">
      <c r="A5695" s="13" t="s">
        <v>4955</v>
      </c>
      <c r="B5695" s="74">
        <v>4269</v>
      </c>
      <c r="C5695" s="86"/>
      <c r="D5695" s="37"/>
      <c r="E5695" s="87"/>
      <c r="F5695" s="93">
        <v>5</v>
      </c>
      <c r="G5695" s="8">
        <v>13</v>
      </c>
      <c r="H5695" s="94">
        <f t="shared" si="87"/>
        <v>2</v>
      </c>
      <c r="I5695" s="93"/>
      <c r="J5695" s="94"/>
      <c r="K5695" s="138"/>
    </row>
    <row r="5696" spans="1:11" x14ac:dyDescent="0.2">
      <c r="A5696" s="13" t="s">
        <v>5007</v>
      </c>
      <c r="B5696" s="74">
        <v>923</v>
      </c>
      <c r="C5696" s="86"/>
      <c r="D5696" s="37"/>
      <c r="E5696" s="87"/>
      <c r="F5696" s="93">
        <v>3</v>
      </c>
      <c r="G5696" s="8">
        <v>8</v>
      </c>
      <c r="H5696" s="94">
        <f t="shared" si="87"/>
        <v>2</v>
      </c>
      <c r="I5696" s="93"/>
      <c r="J5696" s="94"/>
      <c r="K5696" s="138"/>
    </row>
    <row r="5697" spans="1:11" x14ac:dyDescent="0.2">
      <c r="A5697" s="13" t="s">
        <v>4221</v>
      </c>
      <c r="B5697" s="74">
        <v>197</v>
      </c>
      <c r="C5697" s="86"/>
      <c r="D5697" s="37"/>
      <c r="E5697" s="87"/>
      <c r="F5697" s="93">
        <v>1</v>
      </c>
      <c r="G5697" s="8">
        <v>3</v>
      </c>
      <c r="H5697" s="94">
        <f t="shared" si="87"/>
        <v>1</v>
      </c>
      <c r="I5697" s="93"/>
      <c r="J5697" s="94"/>
      <c r="K5697" s="138"/>
    </row>
    <row r="5698" spans="1:11" x14ac:dyDescent="0.2">
      <c r="A5698" s="13" t="s">
        <v>5008</v>
      </c>
      <c r="B5698" s="74">
        <v>715</v>
      </c>
      <c r="C5698" s="86"/>
      <c r="D5698" s="37"/>
      <c r="E5698" s="87"/>
      <c r="F5698" s="93">
        <v>3</v>
      </c>
      <c r="G5698" s="8">
        <v>8</v>
      </c>
      <c r="H5698" s="94">
        <f t="shared" si="87"/>
        <v>2</v>
      </c>
      <c r="I5698" s="93"/>
      <c r="J5698" s="94"/>
      <c r="K5698" s="138"/>
    </row>
    <row r="5699" spans="1:11" x14ac:dyDescent="0.2">
      <c r="A5699" s="13" t="s">
        <v>5009</v>
      </c>
      <c r="B5699" s="74">
        <v>209</v>
      </c>
      <c r="C5699" s="86"/>
      <c r="D5699" s="37"/>
      <c r="E5699" s="87"/>
      <c r="F5699" s="93">
        <v>3</v>
      </c>
      <c r="G5699" s="8">
        <v>8</v>
      </c>
      <c r="H5699" s="94">
        <f t="shared" si="87"/>
        <v>2</v>
      </c>
      <c r="I5699" s="93"/>
      <c r="J5699" s="94"/>
      <c r="K5699" s="138"/>
    </row>
    <row r="5700" spans="1:11" x14ac:dyDescent="0.2">
      <c r="A5700" s="13" t="s">
        <v>5010</v>
      </c>
      <c r="B5700" s="74">
        <v>240</v>
      </c>
      <c r="C5700" s="86"/>
      <c r="D5700" s="37"/>
      <c r="E5700" s="87"/>
      <c r="F5700" s="93">
        <v>3</v>
      </c>
      <c r="G5700" s="8">
        <v>8</v>
      </c>
      <c r="H5700" s="94">
        <f t="shared" si="87"/>
        <v>2</v>
      </c>
      <c r="I5700" s="93"/>
      <c r="J5700" s="94"/>
      <c r="K5700" s="138"/>
    </row>
    <row r="5701" spans="1:11" ht="31.5" x14ac:dyDescent="0.2">
      <c r="A5701" s="46" t="s">
        <v>738</v>
      </c>
      <c r="B5701" s="73">
        <v>55941</v>
      </c>
      <c r="C5701" s="85">
        <v>35</v>
      </c>
      <c r="D5701" s="36">
        <f>SUM(D5702:D5722)</f>
        <v>89</v>
      </c>
      <c r="E5701" s="88">
        <v>4</v>
      </c>
      <c r="F5701" s="91">
        <f>SUM(F5703:F5728)</f>
        <v>80</v>
      </c>
      <c r="G5701" s="24">
        <f>SUM(G5703:G5728)</f>
        <v>211</v>
      </c>
      <c r="H5701" s="94"/>
      <c r="I5701" s="99">
        <f>(C5701+F5701+1-F5723)*0.4</f>
        <v>46</v>
      </c>
      <c r="J5701" s="99">
        <f>(D5701+G5701+1-G5723)*0.4</f>
        <v>119.2</v>
      </c>
      <c r="K5701" s="115">
        <f>22*0.6</f>
        <v>13.2</v>
      </c>
    </row>
    <row r="5702" spans="1:11" x14ac:dyDescent="0.2">
      <c r="A5702" s="20" t="s">
        <v>1267</v>
      </c>
      <c r="B5702" s="73">
        <v>6721</v>
      </c>
      <c r="C5702" s="85">
        <v>4</v>
      </c>
      <c r="D5702" s="32">
        <v>10</v>
      </c>
      <c r="E5702" s="84"/>
      <c r="F5702" s="91"/>
      <c r="H5702" s="94"/>
      <c r="I5702" s="91"/>
      <c r="J5702" s="84"/>
      <c r="K5702" s="111"/>
    </row>
    <row r="5703" spans="1:11" x14ac:dyDescent="0.2">
      <c r="A5703" s="13" t="s">
        <v>3275</v>
      </c>
      <c r="B5703" s="74">
        <v>1889</v>
      </c>
      <c r="C5703" s="86"/>
      <c r="D5703" s="37"/>
      <c r="E5703" s="87"/>
      <c r="F5703" s="93">
        <v>3</v>
      </c>
      <c r="G5703" s="8">
        <v>8</v>
      </c>
      <c r="H5703" s="94">
        <f t="shared" si="87"/>
        <v>2</v>
      </c>
      <c r="I5703" s="93"/>
      <c r="J5703" s="94"/>
      <c r="K5703" s="138"/>
    </row>
    <row r="5704" spans="1:11" x14ac:dyDescent="0.2">
      <c r="A5704" s="13" t="s">
        <v>5011</v>
      </c>
      <c r="B5704" s="74">
        <v>2672</v>
      </c>
      <c r="C5704" s="86"/>
      <c r="D5704" s="37"/>
      <c r="E5704" s="87"/>
      <c r="F5704" s="93">
        <v>5</v>
      </c>
      <c r="G5704" s="8">
        <v>13</v>
      </c>
      <c r="H5704" s="94">
        <f t="shared" si="87"/>
        <v>2</v>
      </c>
      <c r="I5704" s="93"/>
      <c r="J5704" s="94"/>
      <c r="K5704" s="138"/>
    </row>
    <row r="5705" spans="1:11" x14ac:dyDescent="0.2">
      <c r="A5705" s="13" t="s">
        <v>5012</v>
      </c>
      <c r="B5705" s="74">
        <v>686</v>
      </c>
      <c r="C5705" s="86"/>
      <c r="D5705" s="37"/>
      <c r="E5705" s="87"/>
      <c r="F5705" s="93">
        <v>3</v>
      </c>
      <c r="G5705" s="8">
        <v>8</v>
      </c>
      <c r="H5705" s="94">
        <f t="shared" si="87"/>
        <v>2</v>
      </c>
      <c r="I5705" s="93"/>
      <c r="J5705" s="94"/>
      <c r="K5705" s="138"/>
    </row>
    <row r="5706" spans="1:11" x14ac:dyDescent="0.2">
      <c r="A5706" s="13" t="s">
        <v>5013</v>
      </c>
      <c r="B5706" s="74">
        <v>1474</v>
      </c>
      <c r="C5706" s="86"/>
      <c r="D5706" s="37"/>
      <c r="E5706" s="87"/>
      <c r="F5706" s="93">
        <v>3</v>
      </c>
      <c r="G5706" s="8">
        <v>8</v>
      </c>
      <c r="H5706" s="94">
        <f t="shared" si="87"/>
        <v>2</v>
      </c>
      <c r="I5706" s="93"/>
      <c r="J5706" s="94"/>
      <c r="K5706" s="138"/>
    </row>
    <row r="5707" spans="1:11" x14ac:dyDescent="0.2">
      <c r="A5707" s="20" t="s">
        <v>614</v>
      </c>
      <c r="B5707" s="73">
        <v>38485</v>
      </c>
      <c r="C5707" s="85">
        <v>24</v>
      </c>
      <c r="D5707" s="32">
        <v>60</v>
      </c>
      <c r="E5707" s="84"/>
      <c r="F5707" s="91"/>
      <c r="H5707" s="94"/>
      <c r="I5707" s="91"/>
      <c r="J5707" s="84"/>
      <c r="K5707" s="111"/>
    </row>
    <row r="5708" spans="1:11" x14ac:dyDescent="0.2">
      <c r="A5708" s="13" t="s">
        <v>5014</v>
      </c>
      <c r="B5708" s="74">
        <v>2860</v>
      </c>
      <c r="C5708" s="86"/>
      <c r="D5708" s="37"/>
      <c r="E5708" s="87"/>
      <c r="F5708" s="93">
        <v>5</v>
      </c>
      <c r="G5708" s="8">
        <v>13</v>
      </c>
      <c r="H5708" s="94">
        <f t="shared" si="87"/>
        <v>2</v>
      </c>
      <c r="I5708" s="93"/>
      <c r="J5708" s="94"/>
      <c r="K5708" s="138"/>
    </row>
    <row r="5709" spans="1:11" x14ac:dyDescent="0.2">
      <c r="A5709" s="13" t="s">
        <v>5015</v>
      </c>
      <c r="B5709" s="74">
        <v>2670</v>
      </c>
      <c r="C5709" s="86"/>
      <c r="D5709" s="37"/>
      <c r="E5709" s="87"/>
      <c r="F5709" s="93">
        <v>5</v>
      </c>
      <c r="G5709" s="8">
        <v>13</v>
      </c>
      <c r="H5709" s="94">
        <f t="shared" si="87"/>
        <v>2</v>
      </c>
      <c r="I5709" s="93"/>
      <c r="J5709" s="94"/>
      <c r="K5709" s="138"/>
    </row>
    <row r="5710" spans="1:11" x14ac:dyDescent="0.2">
      <c r="A5710" s="13" t="s">
        <v>5016</v>
      </c>
      <c r="B5710" s="74">
        <v>30816</v>
      </c>
      <c r="C5710" s="86"/>
      <c r="D5710" s="37"/>
      <c r="E5710" s="87"/>
      <c r="F5710" s="93">
        <v>11</v>
      </c>
      <c r="G5710" s="8">
        <v>28</v>
      </c>
      <c r="H5710" s="94">
        <f t="shared" si="87"/>
        <v>2</v>
      </c>
      <c r="I5710" s="93"/>
      <c r="J5710" s="94"/>
      <c r="K5710" s="138"/>
    </row>
    <row r="5711" spans="1:11" x14ac:dyDescent="0.2">
      <c r="A5711" s="13" t="s">
        <v>5017</v>
      </c>
      <c r="B5711" s="74">
        <v>1363</v>
      </c>
      <c r="C5711" s="86"/>
      <c r="D5711" s="37"/>
      <c r="E5711" s="87"/>
      <c r="F5711" s="93">
        <v>3</v>
      </c>
      <c r="G5711" s="8">
        <v>8</v>
      </c>
      <c r="H5711" s="94">
        <f t="shared" si="87"/>
        <v>2</v>
      </c>
      <c r="I5711" s="93"/>
      <c r="J5711" s="94"/>
      <c r="K5711" s="138"/>
    </row>
    <row r="5712" spans="1:11" x14ac:dyDescent="0.2">
      <c r="A5712" s="13" t="s">
        <v>5018</v>
      </c>
      <c r="B5712" s="74">
        <v>776</v>
      </c>
      <c r="C5712" s="86"/>
      <c r="D5712" s="37"/>
      <c r="E5712" s="87"/>
      <c r="F5712" s="93">
        <v>3</v>
      </c>
      <c r="G5712" s="8">
        <v>8</v>
      </c>
      <c r="H5712" s="94">
        <f t="shared" si="87"/>
        <v>2</v>
      </c>
      <c r="I5712" s="93"/>
      <c r="J5712" s="94"/>
      <c r="K5712" s="138"/>
    </row>
    <row r="5713" spans="1:11" x14ac:dyDescent="0.2">
      <c r="A5713" s="20" t="s">
        <v>615</v>
      </c>
      <c r="B5713" s="73">
        <v>4700</v>
      </c>
      <c r="C5713" s="85">
        <v>3</v>
      </c>
      <c r="D5713" s="32">
        <v>8</v>
      </c>
      <c r="E5713" s="84"/>
      <c r="F5713" s="91"/>
      <c r="H5713" s="94"/>
      <c r="I5713" s="91"/>
      <c r="J5713" s="84"/>
      <c r="K5713" s="111"/>
    </row>
    <row r="5714" spans="1:11" x14ac:dyDescent="0.2">
      <c r="A5714" s="13" t="s">
        <v>5019</v>
      </c>
      <c r="B5714" s="74">
        <v>1942</v>
      </c>
      <c r="C5714" s="86"/>
      <c r="D5714" s="37"/>
      <c r="E5714" s="87"/>
      <c r="F5714" s="93">
        <v>3</v>
      </c>
      <c r="G5714" s="8">
        <v>8</v>
      </c>
      <c r="H5714" s="94">
        <f t="shared" si="87"/>
        <v>2</v>
      </c>
      <c r="I5714" s="93"/>
      <c r="J5714" s="94"/>
      <c r="K5714" s="138"/>
    </row>
    <row r="5715" spans="1:11" x14ac:dyDescent="0.2">
      <c r="A5715" s="13" t="s">
        <v>5020</v>
      </c>
      <c r="B5715" s="74">
        <v>2248</v>
      </c>
      <c r="C5715" s="86"/>
      <c r="D5715" s="37"/>
      <c r="E5715" s="87"/>
      <c r="F5715" s="93">
        <v>5</v>
      </c>
      <c r="G5715" s="8">
        <v>13</v>
      </c>
      <c r="H5715" s="94">
        <f t="shared" si="87"/>
        <v>2</v>
      </c>
      <c r="I5715" s="93"/>
      <c r="J5715" s="94"/>
      <c r="K5715" s="138"/>
    </row>
    <row r="5716" spans="1:11" x14ac:dyDescent="0.2">
      <c r="A5716" s="13" t="s">
        <v>1474</v>
      </c>
      <c r="B5716" s="74">
        <v>279</v>
      </c>
      <c r="C5716" s="86"/>
      <c r="D5716" s="37"/>
      <c r="E5716" s="87"/>
      <c r="F5716" s="93">
        <v>3</v>
      </c>
      <c r="G5716" s="8">
        <v>8</v>
      </c>
      <c r="H5716" s="94">
        <f t="shared" si="87"/>
        <v>2</v>
      </c>
      <c r="I5716" s="93"/>
      <c r="J5716" s="94"/>
      <c r="K5716" s="138"/>
    </row>
    <row r="5717" spans="1:11" x14ac:dyDescent="0.2">
      <c r="A5717" s="13" t="s">
        <v>5021</v>
      </c>
      <c r="B5717" s="74">
        <v>231</v>
      </c>
      <c r="C5717" s="86"/>
      <c r="D5717" s="37"/>
      <c r="E5717" s="87"/>
      <c r="F5717" s="93">
        <v>3</v>
      </c>
      <c r="G5717" s="8">
        <v>8</v>
      </c>
      <c r="H5717" s="94">
        <f t="shared" si="87"/>
        <v>2</v>
      </c>
      <c r="I5717" s="93"/>
      <c r="J5717" s="94"/>
      <c r="K5717" s="138"/>
    </row>
    <row r="5718" spans="1:11" x14ac:dyDescent="0.2">
      <c r="A5718" s="20" t="s">
        <v>1235</v>
      </c>
      <c r="B5718" s="73">
        <v>1867</v>
      </c>
      <c r="C5718" s="85">
        <v>1</v>
      </c>
      <c r="D5718" s="32">
        <v>3</v>
      </c>
      <c r="E5718" s="84"/>
      <c r="F5718" s="91"/>
      <c r="H5718" s="94"/>
      <c r="I5718" s="91"/>
      <c r="J5718" s="84"/>
      <c r="K5718" s="111"/>
    </row>
    <row r="5719" spans="1:11" x14ac:dyDescent="0.2">
      <c r="A5719" s="13" t="s">
        <v>5022</v>
      </c>
      <c r="B5719" s="74">
        <v>1287</v>
      </c>
      <c r="C5719" s="86"/>
      <c r="D5719" s="37"/>
      <c r="E5719" s="87"/>
      <c r="F5719" s="93">
        <v>3</v>
      </c>
      <c r="G5719" s="8">
        <v>8</v>
      </c>
      <c r="H5719" s="94">
        <f t="shared" si="87"/>
        <v>2</v>
      </c>
      <c r="I5719" s="93"/>
      <c r="J5719" s="94"/>
      <c r="K5719" s="138"/>
    </row>
    <row r="5720" spans="1:11" x14ac:dyDescent="0.2">
      <c r="A5720" s="13" t="s">
        <v>3679</v>
      </c>
      <c r="B5720" s="74">
        <v>261</v>
      </c>
      <c r="C5720" s="86"/>
      <c r="D5720" s="37"/>
      <c r="E5720" s="87"/>
      <c r="F5720" s="93">
        <v>3</v>
      </c>
      <c r="G5720" s="8">
        <v>8</v>
      </c>
      <c r="H5720" s="94">
        <f t="shared" si="87"/>
        <v>2</v>
      </c>
      <c r="I5720" s="93"/>
      <c r="J5720" s="94"/>
      <c r="K5720" s="138"/>
    </row>
    <row r="5721" spans="1:11" x14ac:dyDescent="0.2">
      <c r="A5721" s="13" t="s">
        <v>5023</v>
      </c>
      <c r="B5721" s="74">
        <v>319</v>
      </c>
      <c r="C5721" s="86"/>
      <c r="D5721" s="37"/>
      <c r="E5721" s="87"/>
      <c r="F5721" s="93">
        <v>3</v>
      </c>
      <c r="G5721" s="8">
        <v>8</v>
      </c>
      <c r="H5721" s="94">
        <f t="shared" si="87"/>
        <v>2</v>
      </c>
      <c r="I5721" s="93"/>
      <c r="J5721" s="94"/>
      <c r="K5721" s="138"/>
    </row>
    <row r="5722" spans="1:11" x14ac:dyDescent="0.2">
      <c r="A5722" s="20" t="s">
        <v>1236</v>
      </c>
      <c r="B5722" s="73">
        <v>4168</v>
      </c>
      <c r="C5722" s="85">
        <v>3</v>
      </c>
      <c r="D5722" s="32">
        <v>8</v>
      </c>
      <c r="E5722" s="84"/>
      <c r="F5722" s="91"/>
      <c r="H5722" s="94"/>
      <c r="I5722" s="91"/>
      <c r="J5722" s="84"/>
      <c r="K5722" s="111"/>
    </row>
    <row r="5723" spans="1:11" x14ac:dyDescent="0.2">
      <c r="A5723" s="13" t="s">
        <v>5024</v>
      </c>
      <c r="B5723" s="74">
        <v>180</v>
      </c>
      <c r="C5723" s="86"/>
      <c r="D5723" s="37"/>
      <c r="E5723" s="87"/>
      <c r="F5723" s="93">
        <v>1</v>
      </c>
      <c r="G5723" s="8">
        <v>3</v>
      </c>
      <c r="H5723" s="94">
        <f t="shared" si="87"/>
        <v>1</v>
      </c>
      <c r="I5723" s="93"/>
      <c r="J5723" s="94"/>
      <c r="K5723" s="138"/>
    </row>
    <row r="5724" spans="1:11" x14ac:dyDescent="0.2">
      <c r="A5724" s="13" t="s">
        <v>2107</v>
      </c>
      <c r="B5724" s="74">
        <v>1025</v>
      </c>
      <c r="C5724" s="86"/>
      <c r="D5724" s="37"/>
      <c r="E5724" s="87"/>
      <c r="F5724" s="93">
        <v>3</v>
      </c>
      <c r="G5724" s="8">
        <v>8</v>
      </c>
      <c r="H5724" s="94">
        <f t="shared" si="87"/>
        <v>2</v>
      </c>
      <c r="I5724" s="93"/>
      <c r="J5724" s="94"/>
      <c r="K5724" s="138"/>
    </row>
    <row r="5725" spans="1:11" x14ac:dyDescent="0.2">
      <c r="A5725" s="13" t="s">
        <v>5025</v>
      </c>
      <c r="B5725" s="74">
        <v>658</v>
      </c>
      <c r="C5725" s="86"/>
      <c r="D5725" s="37"/>
      <c r="E5725" s="87"/>
      <c r="F5725" s="93">
        <v>3</v>
      </c>
      <c r="G5725" s="8">
        <v>8</v>
      </c>
      <c r="H5725" s="94">
        <f t="shared" si="87"/>
        <v>2</v>
      </c>
      <c r="I5725" s="93"/>
      <c r="J5725" s="94"/>
      <c r="K5725" s="138"/>
    </row>
    <row r="5726" spans="1:11" x14ac:dyDescent="0.2">
      <c r="A5726" s="13" t="s">
        <v>5026</v>
      </c>
      <c r="B5726" s="74">
        <v>578</v>
      </c>
      <c r="C5726" s="86"/>
      <c r="D5726" s="37"/>
      <c r="E5726" s="87"/>
      <c r="F5726" s="93">
        <v>3</v>
      </c>
      <c r="G5726" s="8">
        <v>8</v>
      </c>
      <c r="H5726" s="94">
        <f t="shared" si="87"/>
        <v>2</v>
      </c>
      <c r="I5726" s="93"/>
      <c r="J5726" s="94"/>
      <c r="K5726" s="138"/>
    </row>
    <row r="5727" spans="1:11" x14ac:dyDescent="0.2">
      <c r="A5727" s="13" t="s">
        <v>3589</v>
      </c>
      <c r="B5727" s="74">
        <v>217</v>
      </c>
      <c r="C5727" s="86"/>
      <c r="D5727" s="37"/>
      <c r="E5727" s="87"/>
      <c r="F5727" s="93">
        <v>3</v>
      </c>
      <c r="G5727" s="8">
        <v>8</v>
      </c>
      <c r="H5727" s="94">
        <f t="shared" si="87"/>
        <v>2</v>
      </c>
      <c r="I5727" s="93"/>
      <c r="J5727" s="94"/>
      <c r="K5727" s="138"/>
    </row>
    <row r="5728" spans="1:11" x14ac:dyDescent="0.2">
      <c r="A5728" s="13" t="s">
        <v>5027</v>
      </c>
      <c r="B5728" s="74">
        <v>1510</v>
      </c>
      <c r="C5728" s="86"/>
      <c r="D5728" s="37"/>
      <c r="E5728" s="87"/>
      <c r="F5728" s="93">
        <v>3</v>
      </c>
      <c r="G5728" s="8">
        <v>8</v>
      </c>
      <c r="H5728" s="94">
        <f t="shared" si="87"/>
        <v>2</v>
      </c>
      <c r="I5728" s="93"/>
      <c r="J5728" s="94"/>
      <c r="K5728" s="138"/>
    </row>
    <row r="5729" spans="1:11" ht="47.25" x14ac:dyDescent="0.2">
      <c r="A5729" s="46" t="s">
        <v>1268</v>
      </c>
      <c r="B5729" s="73">
        <v>22016</v>
      </c>
      <c r="C5729" s="85">
        <v>25</v>
      </c>
      <c r="D5729" s="36">
        <f>SUM(D5730:D5732)</f>
        <v>63</v>
      </c>
      <c r="E5729" s="88">
        <v>4</v>
      </c>
      <c r="F5729" s="91">
        <f>SUM(F5731:F5735)</f>
        <v>24</v>
      </c>
      <c r="G5729" s="24">
        <f>SUM(G5731:G5735)</f>
        <v>62</v>
      </c>
      <c r="H5729" s="94"/>
      <c r="I5729" s="99">
        <f>(C5729+F5729+1)*0.4</f>
        <v>20</v>
      </c>
      <c r="J5729" s="100">
        <f>(D5729+G5729+1)*0.4</f>
        <v>50.400000000000006</v>
      </c>
      <c r="K5729" s="115">
        <f>4*0.6</f>
        <v>2.4</v>
      </c>
    </row>
    <row r="5730" spans="1:11" x14ac:dyDescent="0.2">
      <c r="A5730" s="20" t="s">
        <v>624</v>
      </c>
      <c r="B5730" s="73">
        <v>4934</v>
      </c>
      <c r="C5730" s="85">
        <v>6</v>
      </c>
      <c r="D5730" s="32">
        <v>15</v>
      </c>
      <c r="E5730" s="84"/>
      <c r="F5730" s="91"/>
      <c r="H5730" s="94"/>
      <c r="I5730" s="91"/>
      <c r="J5730" s="84"/>
      <c r="K5730" s="111"/>
    </row>
    <row r="5731" spans="1:11" x14ac:dyDescent="0.2">
      <c r="A5731" s="13" t="s">
        <v>1954</v>
      </c>
      <c r="B5731" s="74">
        <v>4934</v>
      </c>
      <c r="C5731" s="86"/>
      <c r="D5731" s="37"/>
      <c r="E5731" s="87"/>
      <c r="F5731" s="93">
        <v>5</v>
      </c>
      <c r="G5731" s="8">
        <v>13</v>
      </c>
      <c r="H5731" s="94">
        <f t="shared" si="87"/>
        <v>2</v>
      </c>
      <c r="I5731" s="93"/>
      <c r="J5731" s="94"/>
      <c r="K5731" s="138"/>
    </row>
    <row r="5732" spans="1:11" ht="31.5" x14ac:dyDescent="0.2">
      <c r="A5732" s="20" t="s">
        <v>625</v>
      </c>
      <c r="B5732" s="73">
        <v>17082</v>
      </c>
      <c r="C5732" s="85">
        <v>19</v>
      </c>
      <c r="D5732" s="32">
        <v>48</v>
      </c>
      <c r="E5732" s="84"/>
      <c r="F5732" s="91"/>
      <c r="H5732" s="94"/>
      <c r="I5732" s="91"/>
      <c r="J5732" s="84"/>
      <c r="K5732" s="111"/>
    </row>
    <row r="5733" spans="1:11" x14ac:dyDescent="0.2">
      <c r="A5733" s="13" t="s">
        <v>5028</v>
      </c>
      <c r="B5733" s="74">
        <v>2709</v>
      </c>
      <c r="C5733" s="86"/>
      <c r="D5733" s="37"/>
      <c r="E5733" s="87"/>
      <c r="F5733" s="93">
        <v>5</v>
      </c>
      <c r="G5733" s="8">
        <v>13</v>
      </c>
      <c r="H5733" s="94">
        <f t="shared" si="87"/>
        <v>2</v>
      </c>
      <c r="I5733" s="93"/>
      <c r="J5733" s="94"/>
      <c r="K5733" s="138"/>
    </row>
    <row r="5734" spans="1:11" x14ac:dyDescent="0.2">
      <c r="A5734" s="13" t="s">
        <v>5029</v>
      </c>
      <c r="B5734" s="74">
        <v>13919</v>
      </c>
      <c r="C5734" s="86"/>
      <c r="D5734" s="37"/>
      <c r="E5734" s="87"/>
      <c r="F5734" s="93">
        <v>11</v>
      </c>
      <c r="G5734" s="8">
        <v>28</v>
      </c>
      <c r="H5734" s="94">
        <f t="shared" si="87"/>
        <v>2</v>
      </c>
      <c r="I5734" s="93"/>
      <c r="J5734" s="94"/>
      <c r="K5734" s="138"/>
    </row>
    <row r="5735" spans="1:11" x14ac:dyDescent="0.2">
      <c r="A5735" s="13" t="s">
        <v>5030</v>
      </c>
      <c r="B5735" s="74">
        <v>454</v>
      </c>
      <c r="C5735" s="86"/>
      <c r="D5735" s="37"/>
      <c r="E5735" s="87"/>
      <c r="F5735" s="93">
        <v>3</v>
      </c>
      <c r="G5735" s="8">
        <v>8</v>
      </c>
      <c r="H5735" s="94">
        <f t="shared" si="87"/>
        <v>2</v>
      </c>
      <c r="I5735" s="93"/>
      <c r="J5735" s="94"/>
      <c r="K5735" s="138"/>
    </row>
    <row r="5736" spans="1:11" x14ac:dyDescent="0.2">
      <c r="A5736" s="46" t="s">
        <v>1257</v>
      </c>
      <c r="B5736" s="73">
        <v>5713</v>
      </c>
      <c r="C5736" s="85">
        <v>19</v>
      </c>
      <c r="D5736" s="32">
        <v>48</v>
      </c>
      <c r="E5736" s="84">
        <v>3</v>
      </c>
      <c r="F5736" s="91">
        <f>SUM(F5738:F5747)</f>
        <v>24</v>
      </c>
      <c r="G5736" s="24">
        <f>SUM(G5738:G5747)</f>
        <v>65</v>
      </c>
      <c r="H5736" s="94"/>
      <c r="I5736" s="99">
        <f>(C5736+F5738+F5740+F5741+F5743+F5746+F5747+1)*0.4</f>
        <v>16</v>
      </c>
      <c r="J5736" s="99">
        <f>(D5736+G5738+G5740+G5741+G5743+G5746+G5747+1)*0.4</f>
        <v>40.800000000000004</v>
      </c>
      <c r="K5736" s="115">
        <f>10*0.6</f>
        <v>6</v>
      </c>
    </row>
    <row r="5737" spans="1:11" x14ac:dyDescent="0.2">
      <c r="A5737" s="20" t="s">
        <v>6193</v>
      </c>
      <c r="B5737" s="73">
        <v>5713</v>
      </c>
      <c r="C5737" s="85">
        <v>19</v>
      </c>
      <c r="D5737" s="37"/>
      <c r="E5737" s="87"/>
      <c r="F5737" s="91"/>
      <c r="H5737" s="94"/>
      <c r="I5737" s="91"/>
      <c r="J5737" s="84"/>
      <c r="K5737" s="111"/>
    </row>
    <row r="5738" spans="1:11" x14ac:dyDescent="0.2">
      <c r="A5738" s="13" t="s">
        <v>5031</v>
      </c>
      <c r="B5738" s="74">
        <v>3505</v>
      </c>
      <c r="C5738" s="86"/>
      <c r="D5738" s="37"/>
      <c r="E5738" s="87"/>
      <c r="F5738" s="93">
        <v>5</v>
      </c>
      <c r="G5738" s="8">
        <v>13</v>
      </c>
      <c r="H5738" s="94">
        <f t="shared" si="87"/>
        <v>2</v>
      </c>
      <c r="I5738" s="93"/>
      <c r="J5738" s="94"/>
      <c r="K5738" s="138"/>
    </row>
    <row r="5739" spans="1:11" x14ac:dyDescent="0.2">
      <c r="A5739" s="13" t="s">
        <v>2583</v>
      </c>
      <c r="B5739" s="74">
        <v>159</v>
      </c>
      <c r="C5739" s="86"/>
      <c r="D5739" s="37"/>
      <c r="E5739" s="87"/>
      <c r="F5739" s="93">
        <v>1</v>
      </c>
      <c r="G5739" s="8">
        <v>3</v>
      </c>
      <c r="H5739" s="94">
        <f t="shared" si="87"/>
        <v>1</v>
      </c>
      <c r="I5739" s="93"/>
      <c r="J5739" s="94"/>
      <c r="K5739" s="138"/>
    </row>
    <row r="5740" spans="1:11" x14ac:dyDescent="0.2">
      <c r="A5740" s="13" t="s">
        <v>5032</v>
      </c>
      <c r="B5740" s="74">
        <v>428</v>
      </c>
      <c r="C5740" s="86"/>
      <c r="D5740" s="37"/>
      <c r="E5740" s="87"/>
      <c r="F5740" s="93">
        <v>3</v>
      </c>
      <c r="G5740" s="8">
        <v>8</v>
      </c>
      <c r="H5740" s="94">
        <f t="shared" si="87"/>
        <v>2</v>
      </c>
      <c r="I5740" s="93"/>
      <c r="J5740" s="94"/>
      <c r="K5740" s="138"/>
    </row>
    <row r="5741" spans="1:11" x14ac:dyDescent="0.2">
      <c r="A5741" s="13" t="s">
        <v>5033</v>
      </c>
      <c r="B5741" s="74">
        <v>540</v>
      </c>
      <c r="C5741" s="86"/>
      <c r="D5741" s="37"/>
      <c r="E5741" s="87"/>
      <c r="F5741" s="93">
        <v>3</v>
      </c>
      <c r="G5741" s="8">
        <v>8</v>
      </c>
      <c r="H5741" s="94">
        <f t="shared" si="87"/>
        <v>2</v>
      </c>
      <c r="I5741" s="93"/>
      <c r="J5741" s="94"/>
      <c r="K5741" s="138"/>
    </row>
    <row r="5742" spans="1:11" x14ac:dyDescent="0.2">
      <c r="A5742" s="13" t="s">
        <v>3276</v>
      </c>
      <c r="B5742" s="74">
        <v>54</v>
      </c>
      <c r="C5742" s="86"/>
      <c r="D5742" s="37"/>
      <c r="E5742" s="87"/>
      <c r="F5742" s="93">
        <v>1</v>
      </c>
      <c r="G5742" s="8">
        <v>3</v>
      </c>
      <c r="H5742" s="94">
        <f t="shared" si="87"/>
        <v>1</v>
      </c>
      <c r="I5742" s="93"/>
      <c r="J5742" s="94"/>
      <c r="K5742" s="138"/>
    </row>
    <row r="5743" spans="1:11" x14ac:dyDescent="0.2">
      <c r="A5743" s="13" t="s">
        <v>1412</v>
      </c>
      <c r="B5743" s="74">
        <v>222</v>
      </c>
      <c r="C5743" s="86"/>
      <c r="D5743" s="37"/>
      <c r="E5743" s="87"/>
      <c r="F5743" s="93">
        <v>3</v>
      </c>
      <c r="G5743" s="8">
        <v>8</v>
      </c>
      <c r="H5743" s="94">
        <f t="shared" si="87"/>
        <v>2</v>
      </c>
      <c r="I5743" s="93"/>
      <c r="J5743" s="94"/>
      <c r="K5743" s="138"/>
    </row>
    <row r="5744" spans="1:11" x14ac:dyDescent="0.2">
      <c r="A5744" s="13" t="s">
        <v>3596</v>
      </c>
      <c r="B5744" s="74">
        <v>180</v>
      </c>
      <c r="C5744" s="86"/>
      <c r="D5744" s="37"/>
      <c r="E5744" s="87"/>
      <c r="F5744" s="93">
        <v>1</v>
      </c>
      <c r="G5744" s="8">
        <v>3</v>
      </c>
      <c r="H5744" s="94">
        <f t="shared" si="87"/>
        <v>1</v>
      </c>
      <c r="I5744" s="93"/>
      <c r="J5744" s="94"/>
      <c r="K5744" s="138"/>
    </row>
    <row r="5745" spans="1:11" x14ac:dyDescent="0.2">
      <c r="A5745" s="13" t="s">
        <v>5034</v>
      </c>
      <c r="B5745" s="74">
        <v>139</v>
      </c>
      <c r="C5745" s="86"/>
      <c r="D5745" s="37"/>
      <c r="E5745" s="87"/>
      <c r="F5745" s="93">
        <v>1</v>
      </c>
      <c r="G5745" s="8">
        <v>3</v>
      </c>
      <c r="H5745" s="94">
        <f t="shared" si="87"/>
        <v>1</v>
      </c>
      <c r="I5745" s="93"/>
      <c r="J5745" s="94"/>
      <c r="K5745" s="138"/>
    </row>
    <row r="5746" spans="1:11" x14ac:dyDescent="0.2">
      <c r="A5746" s="13" t="s">
        <v>3959</v>
      </c>
      <c r="B5746" s="74">
        <v>215</v>
      </c>
      <c r="C5746" s="86"/>
      <c r="D5746" s="37"/>
      <c r="E5746" s="87"/>
      <c r="F5746" s="93">
        <v>3</v>
      </c>
      <c r="G5746" s="8">
        <v>8</v>
      </c>
      <c r="H5746" s="94">
        <f t="shared" si="87"/>
        <v>2</v>
      </c>
      <c r="I5746" s="93"/>
      <c r="J5746" s="94"/>
      <c r="K5746" s="138"/>
    </row>
    <row r="5747" spans="1:11" x14ac:dyDescent="0.2">
      <c r="A5747" s="13" t="s">
        <v>5035</v>
      </c>
      <c r="B5747" s="74">
        <v>271</v>
      </c>
      <c r="C5747" s="86"/>
      <c r="D5747" s="37"/>
      <c r="E5747" s="87"/>
      <c r="F5747" s="93">
        <v>3</v>
      </c>
      <c r="G5747" s="8">
        <v>8</v>
      </c>
      <c r="H5747" s="94">
        <f t="shared" si="87"/>
        <v>2</v>
      </c>
      <c r="I5747" s="93"/>
      <c r="J5747" s="94"/>
      <c r="K5747" s="138"/>
    </row>
    <row r="5748" spans="1:11" ht="31.5" x14ac:dyDescent="0.2">
      <c r="A5748" s="46" t="s">
        <v>294</v>
      </c>
      <c r="B5748" s="73">
        <v>15570</v>
      </c>
      <c r="C5748" s="85">
        <v>25</v>
      </c>
      <c r="D5748" s="36">
        <f>SUM(D5749:D5761)</f>
        <v>63</v>
      </c>
      <c r="E5748" s="88">
        <v>4</v>
      </c>
      <c r="F5748" s="91">
        <f>SUM(F5750:F5786)</f>
        <v>74</v>
      </c>
      <c r="G5748" s="24">
        <f>SUM(G5750:G5786)</f>
        <v>203</v>
      </c>
      <c r="H5748" s="94"/>
      <c r="I5748" s="99">
        <f>(C5748+F5750+F5752+F5754+F5755+F5756+F5761+F5763+F5765+F5768+F5769+F5770+F5771+F5774+F5775+F5779+F5781+F5783+F5786+1)*0.4</f>
        <v>32.800000000000004</v>
      </c>
      <c r="J5748" s="99">
        <f>(D5748+G5750+G5752+G5754+G5755+G5756+G5761+G5763+G5765+G5768+G5769+G5770+G5771+G5774+G5775+G5779+G5781+G5783+G5786+1)*0.4</f>
        <v>85.2</v>
      </c>
      <c r="K5748" s="115">
        <f>36*0.6</f>
        <v>21.599999999999998</v>
      </c>
    </row>
    <row r="5749" spans="1:11" x14ac:dyDescent="0.2">
      <c r="A5749" s="20" t="s">
        <v>295</v>
      </c>
      <c r="B5749" s="73">
        <v>3468</v>
      </c>
      <c r="C5749" s="85">
        <v>6</v>
      </c>
      <c r="D5749" s="32">
        <v>15</v>
      </c>
      <c r="E5749" s="84"/>
      <c r="F5749" s="91"/>
      <c r="H5749" s="94"/>
      <c r="I5749" s="91"/>
      <c r="J5749" s="84"/>
      <c r="K5749" s="111"/>
    </row>
    <row r="5750" spans="1:11" x14ac:dyDescent="0.2">
      <c r="A5750" s="13" t="s">
        <v>5036</v>
      </c>
      <c r="B5750" s="74">
        <v>941</v>
      </c>
      <c r="C5750" s="86"/>
      <c r="D5750" s="37"/>
      <c r="E5750" s="87"/>
      <c r="F5750" s="93">
        <v>3</v>
      </c>
      <c r="G5750" s="8">
        <v>8</v>
      </c>
      <c r="H5750" s="94">
        <f t="shared" si="87"/>
        <v>2</v>
      </c>
      <c r="I5750" s="93"/>
      <c r="J5750" s="94"/>
      <c r="K5750" s="138"/>
    </row>
    <row r="5751" spans="1:11" x14ac:dyDescent="0.2">
      <c r="A5751" s="13" t="s">
        <v>2174</v>
      </c>
      <c r="B5751" s="74">
        <v>47</v>
      </c>
      <c r="C5751" s="86"/>
      <c r="D5751" s="37"/>
      <c r="E5751" s="87"/>
      <c r="F5751" s="93">
        <v>1</v>
      </c>
      <c r="G5751" s="8">
        <v>3</v>
      </c>
      <c r="H5751" s="94">
        <f t="shared" si="87"/>
        <v>1</v>
      </c>
      <c r="I5751" s="93"/>
      <c r="J5751" s="94"/>
      <c r="K5751" s="138"/>
    </row>
    <row r="5752" spans="1:11" x14ac:dyDescent="0.2">
      <c r="A5752" s="13" t="s">
        <v>5037</v>
      </c>
      <c r="B5752" s="74">
        <v>606</v>
      </c>
      <c r="C5752" s="86"/>
      <c r="D5752" s="37"/>
      <c r="E5752" s="87"/>
      <c r="F5752" s="93">
        <v>3</v>
      </c>
      <c r="G5752" s="8">
        <v>8</v>
      </c>
      <c r="H5752" s="94">
        <f t="shared" si="87"/>
        <v>2</v>
      </c>
      <c r="I5752" s="93"/>
      <c r="J5752" s="94"/>
      <c r="K5752" s="138"/>
    </row>
    <row r="5753" spans="1:11" x14ac:dyDescent="0.2">
      <c r="A5753" s="13" t="s">
        <v>1356</v>
      </c>
      <c r="B5753" s="74">
        <v>167</v>
      </c>
      <c r="C5753" s="86"/>
      <c r="D5753" s="37"/>
      <c r="E5753" s="87"/>
      <c r="F5753" s="93">
        <v>1</v>
      </c>
      <c r="G5753" s="8">
        <v>3</v>
      </c>
      <c r="H5753" s="94">
        <f t="shared" si="87"/>
        <v>1</v>
      </c>
      <c r="I5753" s="93"/>
      <c r="J5753" s="94"/>
      <c r="K5753" s="138"/>
    </row>
    <row r="5754" spans="1:11" x14ac:dyDescent="0.2">
      <c r="A5754" s="13" t="s">
        <v>4175</v>
      </c>
      <c r="B5754" s="74">
        <v>309</v>
      </c>
      <c r="C5754" s="86"/>
      <c r="D5754" s="37"/>
      <c r="E5754" s="87"/>
      <c r="F5754" s="93">
        <v>3</v>
      </c>
      <c r="G5754" s="8">
        <v>8</v>
      </c>
      <c r="H5754" s="94">
        <f t="shared" si="87"/>
        <v>2</v>
      </c>
      <c r="I5754" s="93"/>
      <c r="J5754" s="94"/>
      <c r="K5754" s="138"/>
    </row>
    <row r="5755" spans="1:11" x14ac:dyDescent="0.2">
      <c r="A5755" s="13" t="s">
        <v>5038</v>
      </c>
      <c r="B5755" s="74">
        <v>612</v>
      </c>
      <c r="C5755" s="86"/>
      <c r="D5755" s="37"/>
      <c r="E5755" s="87"/>
      <c r="F5755" s="93">
        <v>3</v>
      </c>
      <c r="G5755" s="8">
        <v>8</v>
      </c>
      <c r="H5755" s="94">
        <f t="shared" si="87"/>
        <v>2</v>
      </c>
      <c r="I5755" s="93"/>
      <c r="J5755" s="94"/>
      <c r="K5755" s="138"/>
    </row>
    <row r="5756" spans="1:11" x14ac:dyDescent="0.2">
      <c r="A5756" s="13" t="s">
        <v>3214</v>
      </c>
      <c r="B5756" s="74">
        <v>380</v>
      </c>
      <c r="C5756" s="86"/>
      <c r="D5756" s="37"/>
      <c r="E5756" s="87"/>
      <c r="F5756" s="93">
        <v>3</v>
      </c>
      <c r="G5756" s="8">
        <v>8</v>
      </c>
      <c r="H5756" s="94">
        <f t="shared" si="87"/>
        <v>2</v>
      </c>
      <c r="I5756" s="93"/>
      <c r="J5756" s="94"/>
      <c r="K5756" s="138"/>
    </row>
    <row r="5757" spans="1:11" x14ac:dyDescent="0.2">
      <c r="A5757" s="13" t="s">
        <v>5039</v>
      </c>
      <c r="B5757" s="74">
        <v>123</v>
      </c>
      <c r="C5757" s="86"/>
      <c r="D5757" s="37"/>
      <c r="E5757" s="87"/>
      <c r="F5757" s="93">
        <v>1</v>
      </c>
      <c r="G5757" s="8">
        <v>3</v>
      </c>
      <c r="H5757" s="94">
        <f t="shared" si="87"/>
        <v>1</v>
      </c>
      <c r="I5757" s="93"/>
      <c r="J5757" s="94"/>
      <c r="K5757" s="138"/>
    </row>
    <row r="5758" spans="1:11" x14ac:dyDescent="0.2">
      <c r="A5758" s="13" t="s">
        <v>3426</v>
      </c>
      <c r="B5758" s="74">
        <v>146</v>
      </c>
      <c r="C5758" s="86"/>
      <c r="D5758" s="37"/>
      <c r="E5758" s="87"/>
      <c r="F5758" s="93">
        <v>1</v>
      </c>
      <c r="G5758" s="8">
        <v>3</v>
      </c>
      <c r="H5758" s="94">
        <f t="shared" ref="H5758:H5821" si="88">IF(F5758=1,1,2)</f>
        <v>1</v>
      </c>
      <c r="I5758" s="93"/>
      <c r="J5758" s="94"/>
      <c r="K5758" s="138"/>
    </row>
    <row r="5759" spans="1:11" x14ac:dyDescent="0.2">
      <c r="A5759" s="13" t="s">
        <v>5040</v>
      </c>
      <c r="B5759" s="74">
        <v>137</v>
      </c>
      <c r="C5759" s="86"/>
      <c r="D5759" s="37"/>
      <c r="E5759" s="87"/>
      <c r="F5759" s="93">
        <v>1</v>
      </c>
      <c r="G5759" s="8">
        <v>3</v>
      </c>
      <c r="H5759" s="94">
        <f t="shared" si="88"/>
        <v>1</v>
      </c>
      <c r="I5759" s="93"/>
      <c r="J5759" s="94"/>
      <c r="K5759" s="138"/>
    </row>
    <row r="5760" spans="1:11" x14ac:dyDescent="0.2">
      <c r="A5760" s="20" t="s">
        <v>1082</v>
      </c>
      <c r="B5760" s="73">
        <v>12102</v>
      </c>
      <c r="C5760" s="85">
        <v>19</v>
      </c>
      <c r="D5760" s="32">
        <v>48</v>
      </c>
      <c r="E5760" s="84"/>
      <c r="F5760" s="91"/>
      <c r="H5760" s="94"/>
      <c r="I5760" s="91"/>
      <c r="J5760" s="84"/>
      <c r="K5760" s="111"/>
    </row>
    <row r="5761" spans="1:11" x14ac:dyDescent="0.2">
      <c r="A5761" s="13" t="s">
        <v>5041</v>
      </c>
      <c r="B5761" s="74">
        <v>5601</v>
      </c>
      <c r="C5761" s="86"/>
      <c r="D5761" s="37"/>
      <c r="E5761" s="87"/>
      <c r="F5761" s="93">
        <v>5</v>
      </c>
      <c r="G5761" s="8">
        <v>13</v>
      </c>
      <c r="H5761" s="94">
        <f t="shared" si="88"/>
        <v>2</v>
      </c>
      <c r="I5761" s="93"/>
      <c r="J5761" s="94"/>
      <c r="K5761" s="138"/>
    </row>
    <row r="5762" spans="1:11" x14ac:dyDescent="0.2">
      <c r="A5762" s="13" t="s">
        <v>5042</v>
      </c>
      <c r="B5762" s="74">
        <v>109</v>
      </c>
      <c r="C5762" s="86"/>
      <c r="D5762" s="37"/>
      <c r="E5762" s="87"/>
      <c r="F5762" s="93">
        <v>1</v>
      </c>
      <c r="G5762" s="8">
        <v>3</v>
      </c>
      <c r="H5762" s="94">
        <f t="shared" si="88"/>
        <v>1</v>
      </c>
      <c r="I5762" s="93"/>
      <c r="J5762" s="94"/>
      <c r="K5762" s="138"/>
    </row>
    <row r="5763" spans="1:11" x14ac:dyDescent="0.2">
      <c r="A5763" s="13" t="s">
        <v>5043</v>
      </c>
      <c r="B5763" s="74">
        <v>379</v>
      </c>
      <c r="C5763" s="86"/>
      <c r="D5763" s="37"/>
      <c r="E5763" s="87"/>
      <c r="F5763" s="93">
        <v>3</v>
      </c>
      <c r="G5763" s="8">
        <v>8</v>
      </c>
      <c r="H5763" s="94">
        <f t="shared" si="88"/>
        <v>2</v>
      </c>
      <c r="I5763" s="93"/>
      <c r="J5763" s="94"/>
      <c r="K5763" s="138"/>
    </row>
    <row r="5764" spans="1:11" x14ac:dyDescent="0.2">
      <c r="A5764" s="13" t="s">
        <v>5044</v>
      </c>
      <c r="B5764" s="74">
        <v>67</v>
      </c>
      <c r="C5764" s="86"/>
      <c r="D5764" s="37"/>
      <c r="E5764" s="87"/>
      <c r="F5764" s="93">
        <v>1</v>
      </c>
      <c r="G5764" s="8">
        <v>3</v>
      </c>
      <c r="H5764" s="94">
        <f t="shared" si="88"/>
        <v>1</v>
      </c>
      <c r="I5764" s="93"/>
      <c r="J5764" s="94"/>
      <c r="K5764" s="138"/>
    </row>
    <row r="5765" spans="1:11" x14ac:dyDescent="0.2">
      <c r="A5765" s="13" t="s">
        <v>5045</v>
      </c>
      <c r="B5765" s="74">
        <v>227</v>
      </c>
      <c r="C5765" s="86"/>
      <c r="D5765" s="37"/>
      <c r="E5765" s="87"/>
      <c r="F5765" s="93">
        <v>3</v>
      </c>
      <c r="G5765" s="8">
        <v>8</v>
      </c>
      <c r="H5765" s="94">
        <f t="shared" si="88"/>
        <v>2</v>
      </c>
      <c r="I5765" s="93"/>
      <c r="J5765" s="94"/>
      <c r="K5765" s="138"/>
    </row>
    <row r="5766" spans="1:11" x14ac:dyDescent="0.2">
      <c r="A5766" s="13" t="s">
        <v>5046</v>
      </c>
      <c r="B5766" s="74">
        <v>133</v>
      </c>
      <c r="C5766" s="86"/>
      <c r="D5766" s="37"/>
      <c r="E5766" s="87"/>
      <c r="F5766" s="93">
        <v>1</v>
      </c>
      <c r="G5766" s="8">
        <v>3</v>
      </c>
      <c r="H5766" s="94">
        <f t="shared" si="88"/>
        <v>1</v>
      </c>
      <c r="I5766" s="93"/>
      <c r="J5766" s="94"/>
      <c r="K5766" s="138"/>
    </row>
    <row r="5767" spans="1:11" x14ac:dyDescent="0.2">
      <c r="A5767" s="13" t="s">
        <v>5047</v>
      </c>
      <c r="B5767" s="74">
        <v>55</v>
      </c>
      <c r="C5767" s="86"/>
      <c r="D5767" s="37"/>
      <c r="E5767" s="87"/>
      <c r="F5767" s="93">
        <v>1</v>
      </c>
      <c r="G5767" s="8">
        <v>3</v>
      </c>
      <c r="H5767" s="94">
        <f t="shared" si="88"/>
        <v>1</v>
      </c>
      <c r="I5767" s="93"/>
      <c r="J5767" s="94"/>
      <c r="K5767" s="138"/>
    </row>
    <row r="5768" spans="1:11" x14ac:dyDescent="0.2">
      <c r="A5768" s="13" t="s">
        <v>4975</v>
      </c>
      <c r="B5768" s="74">
        <v>884</v>
      </c>
      <c r="C5768" s="86"/>
      <c r="D5768" s="37"/>
      <c r="E5768" s="87"/>
      <c r="F5768" s="93">
        <v>3</v>
      </c>
      <c r="G5768" s="8">
        <v>8</v>
      </c>
      <c r="H5768" s="94">
        <f t="shared" si="88"/>
        <v>2</v>
      </c>
      <c r="I5768" s="93"/>
      <c r="J5768" s="94"/>
      <c r="K5768" s="138"/>
    </row>
    <row r="5769" spans="1:11" x14ac:dyDescent="0.2">
      <c r="A5769" s="13" t="s">
        <v>1565</v>
      </c>
      <c r="B5769" s="74">
        <v>569</v>
      </c>
      <c r="C5769" s="86"/>
      <c r="D5769" s="37"/>
      <c r="E5769" s="87"/>
      <c r="F5769" s="93">
        <v>3</v>
      </c>
      <c r="G5769" s="8">
        <v>8</v>
      </c>
      <c r="H5769" s="94">
        <f t="shared" si="88"/>
        <v>2</v>
      </c>
      <c r="I5769" s="93"/>
      <c r="J5769" s="94"/>
      <c r="K5769" s="138"/>
    </row>
    <row r="5770" spans="1:11" x14ac:dyDescent="0.2">
      <c r="A5770" s="13" t="s">
        <v>5048</v>
      </c>
      <c r="B5770" s="74">
        <v>392</v>
      </c>
      <c r="C5770" s="86"/>
      <c r="D5770" s="37"/>
      <c r="E5770" s="87"/>
      <c r="F5770" s="93">
        <v>3</v>
      </c>
      <c r="G5770" s="8">
        <v>8</v>
      </c>
      <c r="H5770" s="94">
        <f t="shared" si="88"/>
        <v>2</v>
      </c>
      <c r="I5770" s="93"/>
      <c r="J5770" s="94"/>
      <c r="K5770" s="138"/>
    </row>
    <row r="5771" spans="1:11" x14ac:dyDescent="0.2">
      <c r="A5771" s="13" t="s">
        <v>5049</v>
      </c>
      <c r="B5771" s="74">
        <v>286</v>
      </c>
      <c r="C5771" s="133"/>
      <c r="D5771" s="37"/>
      <c r="E5771" s="87"/>
      <c r="F5771" s="93">
        <v>3</v>
      </c>
      <c r="G5771" s="8">
        <v>8</v>
      </c>
      <c r="H5771" s="94">
        <f t="shared" si="88"/>
        <v>2</v>
      </c>
      <c r="I5771" s="93"/>
      <c r="J5771" s="94"/>
      <c r="K5771" s="138"/>
    </row>
    <row r="5772" spans="1:11" x14ac:dyDescent="0.2">
      <c r="A5772" s="13" t="s">
        <v>5050</v>
      </c>
      <c r="B5772" s="74">
        <v>75</v>
      </c>
      <c r="C5772" s="133"/>
      <c r="D5772" s="37"/>
      <c r="E5772" s="87"/>
      <c r="F5772" s="93">
        <v>1</v>
      </c>
      <c r="G5772" s="8">
        <v>3</v>
      </c>
      <c r="H5772" s="94">
        <f t="shared" si="88"/>
        <v>1</v>
      </c>
      <c r="I5772" s="93"/>
      <c r="J5772" s="94"/>
      <c r="K5772" s="138"/>
    </row>
    <row r="5773" spans="1:11" x14ac:dyDescent="0.2">
      <c r="A5773" s="13" t="s">
        <v>5051</v>
      </c>
      <c r="B5773" s="74">
        <v>34</v>
      </c>
      <c r="C5773" s="133"/>
      <c r="D5773" s="37"/>
      <c r="E5773" s="87"/>
      <c r="F5773" s="93">
        <v>1</v>
      </c>
      <c r="G5773" s="8">
        <v>3</v>
      </c>
      <c r="H5773" s="94">
        <f t="shared" si="88"/>
        <v>1</v>
      </c>
      <c r="I5773" s="93"/>
      <c r="J5773" s="94"/>
      <c r="K5773" s="138"/>
    </row>
    <row r="5774" spans="1:11" x14ac:dyDescent="0.2">
      <c r="A5774" s="13" t="s">
        <v>5052</v>
      </c>
      <c r="B5774" s="74">
        <v>340</v>
      </c>
      <c r="C5774" s="133"/>
      <c r="D5774" s="37"/>
      <c r="E5774" s="87"/>
      <c r="F5774" s="93">
        <v>3</v>
      </c>
      <c r="G5774" s="8">
        <v>8</v>
      </c>
      <c r="H5774" s="94">
        <f t="shared" si="88"/>
        <v>2</v>
      </c>
      <c r="I5774" s="93"/>
      <c r="J5774" s="94"/>
      <c r="K5774" s="138"/>
    </row>
    <row r="5775" spans="1:11" x14ac:dyDescent="0.2">
      <c r="A5775" s="13" t="s">
        <v>2267</v>
      </c>
      <c r="B5775" s="74">
        <v>781</v>
      </c>
      <c r="C5775" s="133"/>
      <c r="D5775" s="37"/>
      <c r="E5775" s="87"/>
      <c r="F5775" s="93">
        <v>3</v>
      </c>
      <c r="G5775" s="8">
        <v>8</v>
      </c>
      <c r="H5775" s="94">
        <f t="shared" si="88"/>
        <v>2</v>
      </c>
      <c r="I5775" s="93"/>
      <c r="J5775" s="94"/>
      <c r="K5775" s="138"/>
    </row>
    <row r="5776" spans="1:11" x14ac:dyDescent="0.2">
      <c r="A5776" s="13" t="s">
        <v>5053</v>
      </c>
      <c r="B5776" s="74">
        <v>105</v>
      </c>
      <c r="C5776" s="133"/>
      <c r="D5776" s="37"/>
      <c r="E5776" s="87"/>
      <c r="F5776" s="93">
        <v>1</v>
      </c>
      <c r="G5776" s="8">
        <v>3</v>
      </c>
      <c r="H5776" s="94">
        <f t="shared" si="88"/>
        <v>1</v>
      </c>
      <c r="I5776" s="93"/>
      <c r="J5776" s="94"/>
      <c r="K5776" s="138"/>
    </row>
    <row r="5777" spans="1:11" x14ac:dyDescent="0.2">
      <c r="A5777" s="13" t="s">
        <v>5054</v>
      </c>
      <c r="B5777" s="74">
        <v>74</v>
      </c>
      <c r="C5777" s="133"/>
      <c r="D5777" s="37"/>
      <c r="E5777" s="87"/>
      <c r="F5777" s="93">
        <v>1</v>
      </c>
      <c r="G5777" s="8">
        <v>3</v>
      </c>
      <c r="H5777" s="94">
        <f t="shared" si="88"/>
        <v>1</v>
      </c>
      <c r="I5777" s="93"/>
      <c r="J5777" s="94"/>
      <c r="K5777" s="138"/>
    </row>
    <row r="5778" spans="1:11" x14ac:dyDescent="0.2">
      <c r="A5778" s="13" t="s">
        <v>5055</v>
      </c>
      <c r="B5778" s="74">
        <v>90</v>
      </c>
      <c r="C5778" s="133"/>
      <c r="D5778" s="37"/>
      <c r="E5778" s="87"/>
      <c r="F5778" s="93">
        <v>1</v>
      </c>
      <c r="G5778" s="8">
        <v>3</v>
      </c>
      <c r="H5778" s="94">
        <f t="shared" si="88"/>
        <v>1</v>
      </c>
      <c r="I5778" s="93"/>
      <c r="J5778" s="94"/>
      <c r="K5778" s="138"/>
    </row>
    <row r="5779" spans="1:11" x14ac:dyDescent="0.2">
      <c r="A5779" s="13" t="s">
        <v>5056</v>
      </c>
      <c r="B5779" s="74">
        <v>246</v>
      </c>
      <c r="C5779" s="133"/>
      <c r="D5779" s="37"/>
      <c r="E5779" s="87"/>
      <c r="F5779" s="93">
        <v>3</v>
      </c>
      <c r="G5779" s="8">
        <v>8</v>
      </c>
      <c r="H5779" s="94">
        <f t="shared" si="88"/>
        <v>2</v>
      </c>
      <c r="I5779" s="93"/>
      <c r="J5779" s="94"/>
      <c r="K5779" s="138"/>
    </row>
    <row r="5780" spans="1:11" x14ac:dyDescent="0.2">
      <c r="A5780" s="13" t="s">
        <v>5057</v>
      </c>
      <c r="B5780" s="74">
        <v>61</v>
      </c>
      <c r="C5780" s="133"/>
      <c r="D5780" s="37"/>
      <c r="E5780" s="87"/>
      <c r="F5780" s="93">
        <v>1</v>
      </c>
      <c r="G5780" s="8">
        <v>3</v>
      </c>
      <c r="H5780" s="94">
        <f t="shared" si="88"/>
        <v>1</v>
      </c>
      <c r="I5780" s="93"/>
      <c r="J5780" s="94"/>
      <c r="K5780" s="138"/>
    </row>
    <row r="5781" spans="1:11" x14ac:dyDescent="0.2">
      <c r="A5781" s="13" t="s">
        <v>5058</v>
      </c>
      <c r="B5781" s="74">
        <v>491</v>
      </c>
      <c r="C5781" s="133"/>
      <c r="D5781" s="37"/>
      <c r="E5781" s="87"/>
      <c r="F5781" s="93">
        <v>3</v>
      </c>
      <c r="G5781" s="8">
        <v>8</v>
      </c>
      <c r="H5781" s="94">
        <f t="shared" si="88"/>
        <v>2</v>
      </c>
      <c r="I5781" s="93"/>
      <c r="J5781" s="94"/>
      <c r="K5781" s="138"/>
    </row>
    <row r="5782" spans="1:11" x14ac:dyDescent="0.2">
      <c r="A5782" s="13" t="s">
        <v>5059</v>
      </c>
      <c r="B5782" s="74">
        <v>110</v>
      </c>
      <c r="C5782" s="133"/>
      <c r="D5782" s="37"/>
      <c r="E5782" s="87"/>
      <c r="F5782" s="93">
        <v>1</v>
      </c>
      <c r="G5782" s="8">
        <v>3</v>
      </c>
      <c r="H5782" s="94">
        <f t="shared" si="88"/>
        <v>1</v>
      </c>
      <c r="I5782" s="93"/>
      <c r="J5782" s="94"/>
      <c r="K5782" s="138"/>
    </row>
    <row r="5783" spans="1:11" x14ac:dyDescent="0.2">
      <c r="A5783" s="13" t="s">
        <v>5060</v>
      </c>
      <c r="B5783" s="74">
        <v>295</v>
      </c>
      <c r="C5783" s="133"/>
      <c r="D5783" s="37"/>
      <c r="E5783" s="87"/>
      <c r="F5783" s="93">
        <v>3</v>
      </c>
      <c r="G5783" s="8">
        <v>8</v>
      </c>
      <c r="H5783" s="94">
        <f t="shared" si="88"/>
        <v>2</v>
      </c>
      <c r="I5783" s="93"/>
      <c r="J5783" s="94"/>
      <c r="K5783" s="138"/>
    </row>
    <row r="5784" spans="1:11" x14ac:dyDescent="0.2">
      <c r="A5784" s="13" t="s">
        <v>5061</v>
      </c>
      <c r="B5784" s="74">
        <v>55</v>
      </c>
      <c r="C5784" s="133"/>
      <c r="D5784" s="37"/>
      <c r="E5784" s="87"/>
      <c r="F5784" s="93">
        <v>1</v>
      </c>
      <c r="G5784" s="8">
        <v>3</v>
      </c>
      <c r="H5784" s="94">
        <f t="shared" si="88"/>
        <v>1</v>
      </c>
      <c r="I5784" s="93"/>
      <c r="J5784" s="94"/>
      <c r="K5784" s="138"/>
    </row>
    <row r="5785" spans="1:11" x14ac:dyDescent="0.2">
      <c r="A5785" s="13" t="s">
        <v>5062</v>
      </c>
      <c r="B5785" s="74">
        <v>86</v>
      </c>
      <c r="C5785" s="133"/>
      <c r="D5785" s="37"/>
      <c r="E5785" s="87"/>
      <c r="F5785" s="93">
        <v>1</v>
      </c>
      <c r="G5785" s="8">
        <v>3</v>
      </c>
      <c r="H5785" s="94">
        <f t="shared" si="88"/>
        <v>1</v>
      </c>
      <c r="I5785" s="93"/>
      <c r="J5785" s="94"/>
      <c r="K5785" s="138"/>
    </row>
    <row r="5786" spans="1:11" x14ac:dyDescent="0.2">
      <c r="A5786" s="13" t="s">
        <v>2004</v>
      </c>
      <c r="B5786" s="74">
        <v>557</v>
      </c>
      <c r="C5786" s="133"/>
      <c r="D5786" s="37"/>
      <c r="E5786" s="87"/>
      <c r="F5786" s="93">
        <v>3</v>
      </c>
      <c r="G5786" s="8">
        <v>8</v>
      </c>
      <c r="H5786" s="94">
        <f t="shared" si="88"/>
        <v>2</v>
      </c>
      <c r="I5786" s="93"/>
      <c r="J5786" s="94"/>
      <c r="K5786" s="138"/>
    </row>
    <row r="5787" spans="1:11" x14ac:dyDescent="0.2">
      <c r="A5787" s="46" t="s">
        <v>255</v>
      </c>
      <c r="B5787" s="73">
        <v>21187</v>
      </c>
      <c r="C5787" s="134">
        <v>25</v>
      </c>
      <c r="D5787" s="36">
        <f>SUM(D5788:D5818)</f>
        <v>63</v>
      </c>
      <c r="E5787" s="88">
        <v>4</v>
      </c>
      <c r="F5787" s="91">
        <f>SUM(F5789:F5826)</f>
        <v>74</v>
      </c>
      <c r="G5787" s="24">
        <f>SUM(G5789:G5826)</f>
        <v>203</v>
      </c>
      <c r="H5787" s="94"/>
      <c r="I5787" s="99">
        <f>(C5787+F5789+F5792+F5793+F5795+F5796+F5797+F5799+F5802+F5803+F5804+F5809+F5812+F5814+F5816+F5818+F5819+F5821+F5822+1)*0.4</f>
        <v>32.800000000000004</v>
      </c>
      <c r="J5787" s="99">
        <f>(D5787+G5789+G5792+G5793+G5795+G5796+G5797+G5799+G5802+G5803+G5804+G5809+G5812+G5814+G5816+G5818+G5819+G5821+G5822+1)*0.4</f>
        <v>85.2</v>
      </c>
      <c r="K5787" s="115">
        <f>36*0.6</f>
        <v>21.599999999999998</v>
      </c>
    </row>
    <row r="5788" spans="1:11" x14ac:dyDescent="0.2">
      <c r="A5788" s="20" t="s">
        <v>256</v>
      </c>
      <c r="B5788" s="73">
        <v>17962</v>
      </c>
      <c r="C5788" s="134">
        <v>21</v>
      </c>
      <c r="D5788" s="32">
        <v>53</v>
      </c>
      <c r="E5788" s="84"/>
      <c r="F5788" s="91"/>
      <c r="H5788" s="94"/>
      <c r="I5788" s="91"/>
      <c r="J5788" s="84"/>
      <c r="K5788" s="111"/>
    </row>
    <row r="5789" spans="1:11" x14ac:dyDescent="0.2">
      <c r="A5789" s="13" t="s">
        <v>5063</v>
      </c>
      <c r="B5789" s="74">
        <v>9907</v>
      </c>
      <c r="C5789" s="133"/>
      <c r="D5789" s="37"/>
      <c r="E5789" s="87"/>
      <c r="F5789" s="93">
        <v>5</v>
      </c>
      <c r="G5789" s="8">
        <v>13</v>
      </c>
      <c r="H5789" s="94">
        <f t="shared" si="88"/>
        <v>2</v>
      </c>
      <c r="I5789" s="93"/>
      <c r="J5789" s="94"/>
      <c r="K5789" s="138"/>
    </row>
    <row r="5790" spans="1:11" x14ac:dyDescent="0.2">
      <c r="A5790" s="13" t="s">
        <v>5064</v>
      </c>
      <c r="B5790" s="74">
        <v>106</v>
      </c>
      <c r="C5790" s="133"/>
      <c r="D5790" s="37"/>
      <c r="E5790" s="87"/>
      <c r="F5790" s="93">
        <v>1</v>
      </c>
      <c r="G5790" s="8">
        <v>3</v>
      </c>
      <c r="H5790" s="94">
        <f t="shared" si="88"/>
        <v>1</v>
      </c>
      <c r="I5790" s="93"/>
      <c r="J5790" s="94"/>
      <c r="K5790" s="138"/>
    </row>
    <row r="5791" spans="1:11" x14ac:dyDescent="0.2">
      <c r="A5791" s="13" t="s">
        <v>5065</v>
      </c>
      <c r="B5791" s="74">
        <v>120</v>
      </c>
      <c r="C5791" s="133"/>
      <c r="D5791" s="37"/>
      <c r="E5791" s="87"/>
      <c r="F5791" s="93">
        <v>1</v>
      </c>
      <c r="G5791" s="8">
        <v>3</v>
      </c>
      <c r="H5791" s="94">
        <f t="shared" si="88"/>
        <v>1</v>
      </c>
      <c r="I5791" s="93"/>
      <c r="J5791" s="94"/>
      <c r="K5791" s="138"/>
    </row>
    <row r="5792" spans="1:11" x14ac:dyDescent="0.2">
      <c r="A5792" s="13" t="s">
        <v>5066</v>
      </c>
      <c r="B5792" s="74">
        <v>523</v>
      </c>
      <c r="C5792" s="133"/>
      <c r="D5792" s="37"/>
      <c r="E5792" s="87"/>
      <c r="F5792" s="93">
        <v>3</v>
      </c>
      <c r="G5792" s="8">
        <v>8</v>
      </c>
      <c r="H5792" s="94">
        <f t="shared" si="88"/>
        <v>2</v>
      </c>
      <c r="I5792" s="93"/>
      <c r="J5792" s="94"/>
      <c r="K5792" s="138"/>
    </row>
    <row r="5793" spans="1:11" x14ac:dyDescent="0.2">
      <c r="A5793" s="13" t="s">
        <v>5067</v>
      </c>
      <c r="B5793" s="74">
        <v>1242</v>
      </c>
      <c r="C5793" s="133"/>
      <c r="D5793" s="37"/>
      <c r="E5793" s="87"/>
      <c r="F5793" s="93">
        <v>3</v>
      </c>
      <c r="G5793" s="8">
        <v>8</v>
      </c>
      <c r="H5793" s="94">
        <f t="shared" si="88"/>
        <v>2</v>
      </c>
      <c r="I5793" s="93"/>
      <c r="J5793" s="94"/>
      <c r="K5793" s="138"/>
    </row>
    <row r="5794" spans="1:11" x14ac:dyDescent="0.2">
      <c r="A5794" s="13" t="s">
        <v>5068</v>
      </c>
      <c r="B5794" s="74">
        <v>143</v>
      </c>
      <c r="C5794" s="133"/>
      <c r="D5794" s="37"/>
      <c r="E5794" s="87"/>
      <c r="F5794" s="93">
        <v>1</v>
      </c>
      <c r="G5794" s="8">
        <v>3</v>
      </c>
      <c r="H5794" s="94">
        <f t="shared" si="88"/>
        <v>1</v>
      </c>
      <c r="I5794" s="93"/>
      <c r="J5794" s="94"/>
      <c r="K5794" s="138"/>
    </row>
    <row r="5795" spans="1:11" x14ac:dyDescent="0.2">
      <c r="A5795" s="13" t="s">
        <v>1793</v>
      </c>
      <c r="B5795" s="74">
        <v>768</v>
      </c>
      <c r="C5795" s="133"/>
      <c r="D5795" s="37"/>
      <c r="E5795" s="87"/>
      <c r="F5795" s="93">
        <v>3</v>
      </c>
      <c r="G5795" s="8">
        <v>8</v>
      </c>
      <c r="H5795" s="94">
        <f t="shared" si="88"/>
        <v>2</v>
      </c>
      <c r="I5795" s="93"/>
      <c r="J5795" s="94"/>
      <c r="K5795" s="138"/>
    </row>
    <row r="5796" spans="1:11" x14ac:dyDescent="0.2">
      <c r="A5796" s="13" t="s">
        <v>5069</v>
      </c>
      <c r="B5796" s="74">
        <v>381</v>
      </c>
      <c r="C5796" s="133"/>
      <c r="D5796" s="37"/>
      <c r="E5796" s="87"/>
      <c r="F5796" s="93">
        <v>3</v>
      </c>
      <c r="G5796" s="8">
        <v>8</v>
      </c>
      <c r="H5796" s="94">
        <f t="shared" si="88"/>
        <v>2</v>
      </c>
      <c r="I5796" s="93"/>
      <c r="J5796" s="94"/>
      <c r="K5796" s="138"/>
    </row>
    <row r="5797" spans="1:11" x14ac:dyDescent="0.2">
      <c r="A5797" s="13" t="s">
        <v>5070</v>
      </c>
      <c r="B5797" s="74">
        <v>383</v>
      </c>
      <c r="C5797" s="133"/>
      <c r="D5797" s="37"/>
      <c r="E5797" s="87"/>
      <c r="F5797" s="93">
        <v>3</v>
      </c>
      <c r="G5797" s="8">
        <v>8</v>
      </c>
      <c r="H5797" s="94">
        <f t="shared" si="88"/>
        <v>2</v>
      </c>
      <c r="I5797" s="93"/>
      <c r="J5797" s="94"/>
      <c r="K5797" s="138"/>
    </row>
    <row r="5798" spans="1:11" x14ac:dyDescent="0.2">
      <c r="A5798" s="13" t="s">
        <v>5071</v>
      </c>
      <c r="B5798" s="74">
        <v>173</v>
      </c>
      <c r="C5798" s="133"/>
      <c r="D5798" s="37"/>
      <c r="E5798" s="87"/>
      <c r="F5798" s="93">
        <v>1</v>
      </c>
      <c r="G5798" s="8">
        <v>3</v>
      </c>
      <c r="H5798" s="94">
        <f t="shared" si="88"/>
        <v>1</v>
      </c>
      <c r="I5798" s="93"/>
      <c r="J5798" s="94"/>
      <c r="K5798" s="138"/>
    </row>
    <row r="5799" spans="1:11" x14ac:dyDescent="0.2">
      <c r="A5799" s="13" t="s">
        <v>5072</v>
      </c>
      <c r="B5799" s="74">
        <v>1220</v>
      </c>
      <c r="C5799" s="133"/>
      <c r="D5799" s="37"/>
      <c r="E5799" s="87"/>
      <c r="F5799" s="93">
        <v>3</v>
      </c>
      <c r="G5799" s="8">
        <v>8</v>
      </c>
      <c r="H5799" s="94">
        <f t="shared" si="88"/>
        <v>2</v>
      </c>
      <c r="I5799" s="93"/>
      <c r="J5799" s="94"/>
      <c r="K5799" s="138"/>
    </row>
    <row r="5800" spans="1:11" x14ac:dyDescent="0.2">
      <c r="A5800" s="13" t="s">
        <v>5073</v>
      </c>
      <c r="B5800" s="74">
        <v>189</v>
      </c>
      <c r="C5800" s="133"/>
      <c r="D5800" s="37"/>
      <c r="E5800" s="87"/>
      <c r="F5800" s="93">
        <v>1</v>
      </c>
      <c r="G5800" s="8">
        <v>3</v>
      </c>
      <c r="H5800" s="94">
        <f t="shared" si="88"/>
        <v>1</v>
      </c>
      <c r="I5800" s="93"/>
      <c r="J5800" s="94"/>
      <c r="K5800" s="138"/>
    </row>
    <row r="5801" spans="1:11" x14ac:dyDescent="0.2">
      <c r="A5801" s="13" t="s">
        <v>4327</v>
      </c>
      <c r="B5801" s="74">
        <v>61</v>
      </c>
      <c r="C5801" s="133"/>
      <c r="D5801" s="37"/>
      <c r="E5801" s="87"/>
      <c r="F5801" s="93">
        <v>1</v>
      </c>
      <c r="G5801" s="8">
        <v>3</v>
      </c>
      <c r="H5801" s="94">
        <f t="shared" si="88"/>
        <v>1</v>
      </c>
      <c r="I5801" s="93"/>
      <c r="J5801" s="94"/>
      <c r="K5801" s="138"/>
    </row>
    <row r="5802" spans="1:11" x14ac:dyDescent="0.2">
      <c r="A5802" s="13" t="s">
        <v>5074</v>
      </c>
      <c r="B5802" s="74">
        <v>1239</v>
      </c>
      <c r="C5802" s="133"/>
      <c r="D5802" s="37"/>
      <c r="E5802" s="87"/>
      <c r="F5802" s="93">
        <v>3</v>
      </c>
      <c r="G5802" s="8">
        <v>8</v>
      </c>
      <c r="H5802" s="94">
        <f t="shared" si="88"/>
        <v>2</v>
      </c>
      <c r="I5802" s="93"/>
      <c r="J5802" s="94"/>
      <c r="K5802" s="138"/>
    </row>
    <row r="5803" spans="1:11" x14ac:dyDescent="0.2">
      <c r="A5803" s="13" t="s">
        <v>5075</v>
      </c>
      <c r="B5803" s="74">
        <v>933</v>
      </c>
      <c r="C5803" s="133"/>
      <c r="D5803" s="37"/>
      <c r="E5803" s="87"/>
      <c r="F5803" s="93">
        <v>3</v>
      </c>
      <c r="G5803" s="8">
        <v>8</v>
      </c>
      <c r="H5803" s="94">
        <f t="shared" si="88"/>
        <v>2</v>
      </c>
      <c r="I5803" s="93"/>
      <c r="J5803" s="94"/>
      <c r="K5803" s="138"/>
    </row>
    <row r="5804" spans="1:11" x14ac:dyDescent="0.2">
      <c r="A5804" s="13" t="s">
        <v>4048</v>
      </c>
      <c r="B5804" s="74">
        <v>434</v>
      </c>
      <c r="C5804" s="133"/>
      <c r="D5804" s="37"/>
      <c r="E5804" s="87"/>
      <c r="F5804" s="93">
        <v>3</v>
      </c>
      <c r="G5804" s="8">
        <v>8</v>
      </c>
      <c r="H5804" s="94">
        <f t="shared" si="88"/>
        <v>2</v>
      </c>
      <c r="I5804" s="93"/>
      <c r="J5804" s="94"/>
      <c r="K5804" s="138"/>
    </row>
    <row r="5805" spans="1:11" x14ac:dyDescent="0.2">
      <c r="A5805" s="13" t="s">
        <v>5076</v>
      </c>
      <c r="B5805" s="74">
        <v>140</v>
      </c>
      <c r="C5805" s="133"/>
      <c r="D5805" s="37"/>
      <c r="E5805" s="87"/>
      <c r="F5805" s="93">
        <v>1</v>
      </c>
      <c r="G5805" s="8">
        <v>3</v>
      </c>
      <c r="H5805" s="94">
        <f t="shared" si="88"/>
        <v>1</v>
      </c>
      <c r="I5805" s="93"/>
      <c r="J5805" s="94"/>
      <c r="K5805" s="138"/>
    </row>
    <row r="5806" spans="1:11" x14ac:dyDescent="0.2">
      <c r="A5806" s="20" t="s">
        <v>296</v>
      </c>
      <c r="B5806" s="73">
        <v>1898</v>
      </c>
      <c r="C5806" s="134">
        <v>2</v>
      </c>
      <c r="D5806" s="32">
        <v>5</v>
      </c>
      <c r="E5806" s="84"/>
      <c r="F5806" s="91"/>
      <c r="H5806" s="94"/>
      <c r="I5806" s="91"/>
      <c r="J5806" s="84"/>
      <c r="K5806" s="111"/>
    </row>
    <row r="5807" spans="1:11" x14ac:dyDescent="0.2">
      <c r="A5807" s="13" t="s">
        <v>5077</v>
      </c>
      <c r="B5807" s="74">
        <v>197</v>
      </c>
      <c r="C5807" s="133"/>
      <c r="D5807" s="37"/>
      <c r="E5807" s="87"/>
      <c r="F5807" s="93">
        <v>1</v>
      </c>
      <c r="G5807" s="8">
        <v>3</v>
      </c>
      <c r="H5807" s="94">
        <f t="shared" si="88"/>
        <v>1</v>
      </c>
      <c r="I5807" s="93"/>
      <c r="J5807" s="94"/>
      <c r="K5807" s="138"/>
    </row>
    <row r="5808" spans="1:11" x14ac:dyDescent="0.2">
      <c r="A5808" s="13" t="s">
        <v>2849</v>
      </c>
      <c r="B5808" s="74">
        <v>55</v>
      </c>
      <c r="C5808" s="133"/>
      <c r="D5808" s="37"/>
      <c r="E5808" s="87"/>
      <c r="F5808" s="93">
        <v>1</v>
      </c>
      <c r="G5808" s="8">
        <v>3</v>
      </c>
      <c r="H5808" s="94">
        <f t="shared" si="88"/>
        <v>1</v>
      </c>
      <c r="I5808" s="93"/>
      <c r="J5808" s="94"/>
      <c r="K5808" s="138"/>
    </row>
    <row r="5809" spans="1:11" x14ac:dyDescent="0.2">
      <c r="A5809" s="13" t="s">
        <v>5078</v>
      </c>
      <c r="B5809" s="74">
        <v>354</v>
      </c>
      <c r="C5809" s="133"/>
      <c r="D5809" s="37"/>
      <c r="E5809" s="87"/>
      <c r="F5809" s="93">
        <v>3</v>
      </c>
      <c r="G5809" s="8">
        <v>8</v>
      </c>
      <c r="H5809" s="94">
        <f t="shared" si="88"/>
        <v>2</v>
      </c>
      <c r="I5809" s="93"/>
      <c r="J5809" s="94"/>
      <c r="K5809" s="138"/>
    </row>
    <row r="5810" spans="1:11" x14ac:dyDescent="0.2">
      <c r="A5810" s="13" t="s">
        <v>5079</v>
      </c>
      <c r="B5810" s="74">
        <v>127</v>
      </c>
      <c r="C5810" s="133"/>
      <c r="D5810" s="37"/>
      <c r="E5810" s="87"/>
      <c r="F5810" s="93">
        <v>1</v>
      </c>
      <c r="G5810" s="8">
        <v>3</v>
      </c>
      <c r="H5810" s="94">
        <f t="shared" si="88"/>
        <v>1</v>
      </c>
      <c r="I5810" s="93"/>
      <c r="J5810" s="94"/>
      <c r="K5810" s="138"/>
    </row>
    <row r="5811" spans="1:11" x14ac:dyDescent="0.2">
      <c r="A5811" s="13" t="s">
        <v>2010</v>
      </c>
      <c r="B5811" s="74">
        <v>169</v>
      </c>
      <c r="C5811" s="133"/>
      <c r="D5811" s="37"/>
      <c r="E5811" s="87"/>
      <c r="F5811" s="93">
        <v>1</v>
      </c>
      <c r="G5811" s="8">
        <v>3</v>
      </c>
      <c r="H5811" s="94">
        <f t="shared" si="88"/>
        <v>1</v>
      </c>
      <c r="I5811" s="93"/>
      <c r="J5811" s="94"/>
      <c r="K5811" s="138"/>
    </row>
    <row r="5812" spans="1:11" x14ac:dyDescent="0.2">
      <c r="A5812" s="13" t="s">
        <v>1626</v>
      </c>
      <c r="B5812" s="74">
        <v>208</v>
      </c>
      <c r="C5812" s="133"/>
      <c r="D5812" s="37"/>
      <c r="E5812" s="87"/>
      <c r="F5812" s="93">
        <v>3</v>
      </c>
      <c r="G5812" s="8">
        <v>8</v>
      </c>
      <c r="H5812" s="94">
        <f t="shared" si="88"/>
        <v>2</v>
      </c>
      <c r="I5812" s="93"/>
      <c r="J5812" s="94"/>
      <c r="K5812" s="138"/>
    </row>
    <row r="5813" spans="1:11" x14ac:dyDescent="0.2">
      <c r="A5813" s="13" t="s">
        <v>4070</v>
      </c>
      <c r="B5813" s="74">
        <v>90</v>
      </c>
      <c r="C5813" s="133"/>
      <c r="D5813" s="37"/>
      <c r="E5813" s="87"/>
      <c r="F5813" s="93">
        <v>1</v>
      </c>
      <c r="G5813" s="8">
        <v>3</v>
      </c>
      <c r="H5813" s="94">
        <f t="shared" si="88"/>
        <v>1</v>
      </c>
      <c r="I5813" s="93"/>
      <c r="J5813" s="94"/>
      <c r="K5813" s="138"/>
    </row>
    <row r="5814" spans="1:11" x14ac:dyDescent="0.2">
      <c r="A5814" s="13" t="s">
        <v>5080</v>
      </c>
      <c r="B5814" s="74">
        <v>206</v>
      </c>
      <c r="C5814" s="133"/>
      <c r="D5814" s="37"/>
      <c r="E5814" s="87"/>
      <c r="F5814" s="93">
        <v>3</v>
      </c>
      <c r="G5814" s="8">
        <v>8</v>
      </c>
      <c r="H5814" s="94">
        <f t="shared" si="88"/>
        <v>2</v>
      </c>
      <c r="I5814" s="93"/>
      <c r="J5814" s="94"/>
      <c r="K5814" s="138"/>
    </row>
    <row r="5815" spans="1:11" x14ac:dyDescent="0.2">
      <c r="A5815" s="13" t="s">
        <v>5081</v>
      </c>
      <c r="B5815" s="74">
        <v>160</v>
      </c>
      <c r="C5815" s="133"/>
      <c r="D5815" s="37"/>
      <c r="E5815" s="87"/>
      <c r="F5815" s="93">
        <v>1</v>
      </c>
      <c r="G5815" s="8">
        <v>3</v>
      </c>
      <c r="H5815" s="94">
        <f t="shared" si="88"/>
        <v>1</v>
      </c>
      <c r="I5815" s="93"/>
      <c r="J5815" s="94"/>
      <c r="K5815" s="138"/>
    </row>
    <row r="5816" spans="1:11" x14ac:dyDescent="0.2">
      <c r="A5816" s="13" t="s">
        <v>4854</v>
      </c>
      <c r="B5816" s="74">
        <v>332</v>
      </c>
      <c r="C5816" s="133"/>
      <c r="D5816" s="37"/>
      <c r="E5816" s="87"/>
      <c r="F5816" s="93">
        <v>3</v>
      </c>
      <c r="G5816" s="8">
        <v>8</v>
      </c>
      <c r="H5816" s="94">
        <f t="shared" si="88"/>
        <v>2</v>
      </c>
      <c r="I5816" s="93"/>
      <c r="J5816" s="94"/>
      <c r="K5816" s="138"/>
    </row>
    <row r="5817" spans="1:11" x14ac:dyDescent="0.2">
      <c r="A5817" s="20" t="s">
        <v>185</v>
      </c>
      <c r="B5817" s="73">
        <v>1327</v>
      </c>
      <c r="C5817" s="134">
        <v>2</v>
      </c>
      <c r="D5817" s="32">
        <v>5</v>
      </c>
      <c r="E5817" s="84"/>
      <c r="F5817" s="91"/>
      <c r="H5817" s="94"/>
      <c r="I5817" s="91"/>
      <c r="J5817" s="84"/>
      <c r="K5817" s="111"/>
    </row>
    <row r="5818" spans="1:11" x14ac:dyDescent="0.2">
      <c r="A5818" s="13" t="s">
        <v>5082</v>
      </c>
      <c r="B5818" s="74">
        <v>220</v>
      </c>
      <c r="C5818" s="133"/>
      <c r="D5818" s="37"/>
      <c r="E5818" s="87"/>
      <c r="F5818" s="93">
        <v>3</v>
      </c>
      <c r="G5818" s="8">
        <v>8</v>
      </c>
      <c r="H5818" s="94">
        <f t="shared" si="88"/>
        <v>2</v>
      </c>
      <c r="I5818" s="93"/>
      <c r="J5818" s="94"/>
      <c r="K5818" s="138"/>
    </row>
    <row r="5819" spans="1:11" x14ac:dyDescent="0.2">
      <c r="A5819" s="13" t="s">
        <v>5083</v>
      </c>
      <c r="B5819" s="74">
        <v>233</v>
      </c>
      <c r="C5819" s="133"/>
      <c r="D5819" s="37"/>
      <c r="E5819" s="87"/>
      <c r="F5819" s="93">
        <v>3</v>
      </c>
      <c r="G5819" s="8">
        <v>8</v>
      </c>
      <c r="H5819" s="94">
        <f t="shared" si="88"/>
        <v>2</v>
      </c>
      <c r="I5819" s="93"/>
      <c r="J5819" s="94"/>
      <c r="K5819" s="138"/>
    </row>
    <row r="5820" spans="1:11" x14ac:dyDescent="0.2">
      <c r="A5820" s="13" t="s">
        <v>5084</v>
      </c>
      <c r="B5820" s="74">
        <v>26</v>
      </c>
      <c r="C5820" s="133"/>
      <c r="D5820" s="37"/>
      <c r="E5820" s="87"/>
      <c r="F5820" s="93">
        <v>1</v>
      </c>
      <c r="G5820" s="8">
        <v>3</v>
      </c>
      <c r="H5820" s="94">
        <f t="shared" si="88"/>
        <v>1</v>
      </c>
      <c r="I5820" s="93"/>
      <c r="J5820" s="94"/>
      <c r="K5820" s="138"/>
    </row>
    <row r="5821" spans="1:11" x14ac:dyDescent="0.2">
      <c r="A5821" s="13" t="s">
        <v>5085</v>
      </c>
      <c r="B5821" s="74">
        <v>206</v>
      </c>
      <c r="C5821" s="86"/>
      <c r="D5821" s="37"/>
      <c r="E5821" s="87"/>
      <c r="F5821" s="93">
        <v>3</v>
      </c>
      <c r="G5821" s="8">
        <v>8</v>
      </c>
      <c r="H5821" s="94">
        <f t="shared" si="88"/>
        <v>2</v>
      </c>
      <c r="I5821" s="93"/>
      <c r="J5821" s="94"/>
      <c r="K5821" s="138"/>
    </row>
    <row r="5822" spans="1:11" x14ac:dyDescent="0.2">
      <c r="A5822" s="13" t="s">
        <v>5086</v>
      </c>
      <c r="B5822" s="74">
        <v>285</v>
      </c>
      <c r="C5822" s="133"/>
      <c r="D5822" s="37"/>
      <c r="E5822" s="87"/>
      <c r="F5822" s="93">
        <v>3</v>
      </c>
      <c r="G5822" s="8">
        <v>8</v>
      </c>
      <c r="H5822" s="94">
        <f t="shared" ref="H5822:H5884" si="89">IF(F5822=1,1,2)</f>
        <v>2</v>
      </c>
      <c r="I5822" s="93"/>
      <c r="J5822" s="94"/>
      <c r="K5822" s="138"/>
    </row>
    <row r="5823" spans="1:11" x14ac:dyDescent="0.2">
      <c r="A5823" s="13" t="s">
        <v>5087</v>
      </c>
      <c r="B5823" s="74">
        <v>164</v>
      </c>
      <c r="C5823" s="133"/>
      <c r="D5823" s="37"/>
      <c r="E5823" s="87"/>
      <c r="F5823" s="93">
        <v>1</v>
      </c>
      <c r="G5823" s="8">
        <v>3</v>
      </c>
      <c r="H5823" s="94">
        <f t="shared" si="89"/>
        <v>1</v>
      </c>
      <c r="I5823" s="93"/>
      <c r="J5823" s="94"/>
      <c r="K5823" s="138"/>
    </row>
    <row r="5824" spans="1:11" x14ac:dyDescent="0.2">
      <c r="A5824" s="13" t="s">
        <v>1682</v>
      </c>
      <c r="B5824" s="74">
        <v>52</v>
      </c>
      <c r="C5824" s="133"/>
      <c r="D5824" s="37"/>
      <c r="E5824" s="87"/>
      <c r="F5824" s="93">
        <v>1</v>
      </c>
      <c r="G5824" s="8">
        <v>3</v>
      </c>
      <c r="H5824" s="94">
        <f t="shared" si="89"/>
        <v>1</v>
      </c>
      <c r="I5824" s="93"/>
      <c r="J5824" s="94"/>
      <c r="K5824" s="138"/>
    </row>
    <row r="5825" spans="1:11" x14ac:dyDescent="0.2">
      <c r="A5825" s="13" t="s">
        <v>4957</v>
      </c>
      <c r="B5825" s="74">
        <v>68</v>
      </c>
      <c r="C5825" s="133"/>
      <c r="D5825" s="37"/>
      <c r="E5825" s="87"/>
      <c r="F5825" s="93">
        <v>1</v>
      </c>
      <c r="G5825" s="8">
        <v>3</v>
      </c>
      <c r="H5825" s="94">
        <f t="shared" si="89"/>
        <v>1</v>
      </c>
      <c r="I5825" s="93"/>
      <c r="J5825" s="94"/>
      <c r="K5825" s="138"/>
    </row>
    <row r="5826" spans="1:11" x14ac:dyDescent="0.2">
      <c r="A5826" s="13" t="s">
        <v>5088</v>
      </c>
      <c r="B5826" s="74">
        <v>73</v>
      </c>
      <c r="C5826" s="133"/>
      <c r="D5826" s="37"/>
      <c r="E5826" s="87"/>
      <c r="F5826" s="93">
        <v>1</v>
      </c>
      <c r="G5826" s="8">
        <v>3</v>
      </c>
      <c r="H5826" s="94">
        <f t="shared" si="89"/>
        <v>1</v>
      </c>
      <c r="I5826" s="93"/>
      <c r="J5826" s="94"/>
      <c r="K5826" s="138"/>
    </row>
    <row r="5827" spans="1:11" x14ac:dyDescent="0.2">
      <c r="A5827" s="11" t="s">
        <v>297</v>
      </c>
      <c r="B5827" s="72">
        <v>84337</v>
      </c>
      <c r="C5827" s="135"/>
      <c r="D5827" s="37"/>
      <c r="E5827" s="87"/>
      <c r="F5827" s="92"/>
      <c r="H5827" s="94"/>
      <c r="I5827" s="92"/>
      <c r="J5827" s="82"/>
      <c r="K5827" s="137"/>
    </row>
    <row r="5828" spans="1:11" ht="31.5" x14ac:dyDescent="0.2">
      <c r="A5828" s="46" t="s">
        <v>298</v>
      </c>
      <c r="B5828" s="73">
        <v>12779</v>
      </c>
      <c r="C5828" s="134">
        <v>25</v>
      </c>
      <c r="D5828" s="36">
        <f>SUM(D5829:D5874)</f>
        <v>63</v>
      </c>
      <c r="E5828" s="88">
        <v>4</v>
      </c>
      <c r="F5828" s="91">
        <f>SUM(F5830:F5884)</f>
        <v>78</v>
      </c>
      <c r="G5828" s="24">
        <f>SUM(G5830:G5884)</f>
        <v>221</v>
      </c>
      <c r="H5828" s="94"/>
      <c r="I5828" s="99">
        <f>(C5828+F5833+F5837+F5839+F5842+F5849+F5853+F5858+F5866+F5869+F5871+F5872+F5882+1)*0.4</f>
        <v>25.6</v>
      </c>
      <c r="J5828" s="99">
        <f>(D5828+G5833+G5837+G5839+G5842+G5849+G5853+G5858+G5866+G5869+G5871+G5872+G5882+1)*0.4</f>
        <v>66</v>
      </c>
      <c r="K5828" s="115">
        <f>52*0.6</f>
        <v>31.2</v>
      </c>
    </row>
    <row r="5829" spans="1:11" ht="31.5" x14ac:dyDescent="0.2">
      <c r="A5829" s="20" t="s">
        <v>299</v>
      </c>
      <c r="B5829" s="73">
        <v>1010</v>
      </c>
      <c r="C5829" s="134">
        <v>2</v>
      </c>
      <c r="D5829" s="32">
        <v>5</v>
      </c>
      <c r="E5829" s="84"/>
      <c r="F5829" s="91"/>
      <c r="H5829" s="94"/>
      <c r="I5829" s="91"/>
      <c r="J5829" s="84"/>
      <c r="K5829" s="111"/>
    </row>
    <row r="5830" spans="1:11" x14ac:dyDescent="0.2">
      <c r="A5830" s="13" t="s">
        <v>2151</v>
      </c>
      <c r="B5830" s="74">
        <v>74</v>
      </c>
      <c r="C5830" s="133"/>
      <c r="D5830" s="37"/>
      <c r="E5830" s="87"/>
      <c r="F5830" s="93">
        <v>1</v>
      </c>
      <c r="G5830" s="8">
        <v>3</v>
      </c>
      <c r="H5830" s="94">
        <f t="shared" si="89"/>
        <v>1</v>
      </c>
      <c r="I5830" s="93"/>
      <c r="J5830" s="94"/>
      <c r="K5830" s="138"/>
    </row>
    <row r="5831" spans="1:11" x14ac:dyDescent="0.2">
      <c r="A5831" s="13" t="s">
        <v>5089</v>
      </c>
      <c r="B5831" s="74">
        <v>136</v>
      </c>
      <c r="C5831" s="133"/>
      <c r="D5831" s="37"/>
      <c r="E5831" s="87"/>
      <c r="F5831" s="93">
        <v>1</v>
      </c>
      <c r="G5831" s="8">
        <v>3</v>
      </c>
      <c r="H5831" s="94">
        <f t="shared" si="89"/>
        <v>1</v>
      </c>
      <c r="I5831" s="93"/>
      <c r="J5831" s="94"/>
      <c r="K5831" s="138"/>
    </row>
    <row r="5832" spans="1:11" x14ac:dyDescent="0.2">
      <c r="A5832" s="13" t="s">
        <v>5090</v>
      </c>
      <c r="B5832" s="74">
        <v>158</v>
      </c>
      <c r="C5832" s="133"/>
      <c r="D5832" s="37"/>
      <c r="E5832" s="87"/>
      <c r="F5832" s="93">
        <v>1</v>
      </c>
      <c r="G5832" s="8">
        <v>3</v>
      </c>
      <c r="H5832" s="94">
        <f t="shared" si="89"/>
        <v>1</v>
      </c>
      <c r="I5832" s="93"/>
      <c r="J5832" s="94"/>
      <c r="K5832" s="138"/>
    </row>
    <row r="5833" spans="1:11" x14ac:dyDescent="0.2">
      <c r="A5833" s="13" t="s">
        <v>5091</v>
      </c>
      <c r="B5833" s="74">
        <v>468</v>
      </c>
      <c r="C5833" s="133"/>
      <c r="D5833" s="37"/>
      <c r="E5833" s="87"/>
      <c r="F5833" s="93">
        <v>3</v>
      </c>
      <c r="G5833" s="8">
        <v>8</v>
      </c>
      <c r="H5833" s="94">
        <f t="shared" si="89"/>
        <v>2</v>
      </c>
      <c r="I5833" s="93"/>
      <c r="J5833" s="94"/>
      <c r="K5833" s="138"/>
    </row>
    <row r="5834" spans="1:11" x14ac:dyDescent="0.2">
      <c r="A5834" s="13" t="s">
        <v>5092</v>
      </c>
      <c r="B5834" s="74">
        <v>109</v>
      </c>
      <c r="C5834" s="133"/>
      <c r="D5834" s="37"/>
      <c r="E5834" s="87"/>
      <c r="F5834" s="93">
        <v>1</v>
      </c>
      <c r="G5834" s="8">
        <v>3</v>
      </c>
      <c r="H5834" s="94">
        <f t="shared" si="89"/>
        <v>1</v>
      </c>
      <c r="I5834" s="93"/>
      <c r="J5834" s="94"/>
      <c r="K5834" s="138"/>
    </row>
    <row r="5835" spans="1:11" x14ac:dyDescent="0.2">
      <c r="A5835" s="13" t="s">
        <v>5093</v>
      </c>
      <c r="B5835" s="74">
        <v>65</v>
      </c>
      <c r="C5835" s="133"/>
      <c r="D5835" s="37"/>
      <c r="E5835" s="87"/>
      <c r="F5835" s="93">
        <v>1</v>
      </c>
      <c r="G5835" s="8">
        <v>3</v>
      </c>
      <c r="H5835" s="94">
        <f t="shared" si="89"/>
        <v>1</v>
      </c>
      <c r="I5835" s="93"/>
      <c r="J5835" s="94"/>
      <c r="K5835" s="138"/>
    </row>
    <row r="5836" spans="1:11" x14ac:dyDescent="0.2">
      <c r="A5836" s="20" t="s">
        <v>468</v>
      </c>
      <c r="B5836" s="73">
        <v>6987</v>
      </c>
      <c r="C5836" s="134">
        <v>14</v>
      </c>
      <c r="D5836" s="32">
        <v>35</v>
      </c>
      <c r="E5836" s="84"/>
      <c r="F5836" s="91"/>
      <c r="H5836" s="94"/>
      <c r="I5836" s="91"/>
      <c r="J5836" s="84"/>
      <c r="K5836" s="111"/>
    </row>
    <row r="5837" spans="1:11" x14ac:dyDescent="0.2">
      <c r="A5837" s="13" t="s">
        <v>5094</v>
      </c>
      <c r="B5837" s="74">
        <v>4542</v>
      </c>
      <c r="C5837" s="133"/>
      <c r="D5837" s="37"/>
      <c r="E5837" s="87"/>
      <c r="F5837" s="93">
        <v>5</v>
      </c>
      <c r="G5837" s="8">
        <v>13</v>
      </c>
      <c r="H5837" s="94">
        <f t="shared" si="89"/>
        <v>2</v>
      </c>
      <c r="I5837" s="93"/>
      <c r="J5837" s="94"/>
      <c r="K5837" s="138"/>
    </row>
    <row r="5838" spans="1:11" x14ac:dyDescent="0.2">
      <c r="A5838" s="13" t="s">
        <v>2107</v>
      </c>
      <c r="B5838" s="74">
        <v>128</v>
      </c>
      <c r="C5838" s="133"/>
      <c r="D5838" s="37"/>
      <c r="E5838" s="87"/>
      <c r="F5838" s="93">
        <v>1</v>
      </c>
      <c r="G5838" s="8">
        <v>3</v>
      </c>
      <c r="H5838" s="94">
        <f t="shared" si="89"/>
        <v>1</v>
      </c>
      <c r="I5838" s="93"/>
      <c r="J5838" s="94"/>
      <c r="K5838" s="138"/>
    </row>
    <row r="5839" spans="1:11" x14ac:dyDescent="0.2">
      <c r="A5839" s="13" t="s">
        <v>5095</v>
      </c>
      <c r="B5839" s="74">
        <v>241</v>
      </c>
      <c r="C5839" s="86"/>
      <c r="D5839" s="37"/>
      <c r="E5839" s="87"/>
      <c r="F5839" s="93">
        <v>3</v>
      </c>
      <c r="G5839" s="8">
        <v>8</v>
      </c>
      <c r="H5839" s="94">
        <f t="shared" si="89"/>
        <v>2</v>
      </c>
      <c r="I5839" s="93"/>
      <c r="J5839" s="94"/>
      <c r="K5839" s="138"/>
    </row>
    <row r="5840" spans="1:11" x14ac:dyDescent="0.2">
      <c r="A5840" s="13" t="s">
        <v>2849</v>
      </c>
      <c r="B5840" s="74">
        <v>66</v>
      </c>
      <c r="C5840" s="133"/>
      <c r="D5840" s="37"/>
      <c r="E5840" s="87"/>
      <c r="F5840" s="93">
        <v>1</v>
      </c>
      <c r="G5840" s="8">
        <v>3</v>
      </c>
      <c r="H5840" s="94">
        <f t="shared" si="89"/>
        <v>1</v>
      </c>
      <c r="I5840" s="93"/>
      <c r="J5840" s="94"/>
      <c r="K5840" s="138"/>
    </row>
    <row r="5841" spans="1:11" x14ac:dyDescent="0.2">
      <c r="A5841" s="13" t="s">
        <v>2296</v>
      </c>
      <c r="B5841" s="74">
        <v>121</v>
      </c>
      <c r="C5841" s="133"/>
      <c r="D5841" s="37"/>
      <c r="E5841" s="87"/>
      <c r="F5841" s="93">
        <v>1</v>
      </c>
      <c r="G5841" s="8">
        <v>3</v>
      </c>
      <c r="H5841" s="94">
        <f t="shared" si="89"/>
        <v>1</v>
      </c>
      <c r="I5841" s="93"/>
      <c r="J5841" s="94"/>
      <c r="K5841" s="138"/>
    </row>
    <row r="5842" spans="1:11" x14ac:dyDescent="0.2">
      <c r="A5842" s="13" t="s">
        <v>5096</v>
      </c>
      <c r="B5842" s="74">
        <v>322</v>
      </c>
      <c r="C5842" s="133"/>
      <c r="D5842" s="37"/>
      <c r="E5842" s="87"/>
      <c r="F5842" s="93">
        <v>3</v>
      </c>
      <c r="G5842" s="8">
        <v>8</v>
      </c>
      <c r="H5842" s="94">
        <f t="shared" si="89"/>
        <v>2</v>
      </c>
      <c r="I5842" s="93"/>
      <c r="J5842" s="94"/>
      <c r="K5842" s="138"/>
    </row>
    <row r="5843" spans="1:11" x14ac:dyDescent="0.2">
      <c r="A5843" s="13" t="s">
        <v>5097</v>
      </c>
      <c r="B5843" s="74">
        <v>97</v>
      </c>
      <c r="C5843" s="133"/>
      <c r="D5843" s="37"/>
      <c r="E5843" s="87"/>
      <c r="F5843" s="93">
        <v>1</v>
      </c>
      <c r="G5843" s="8">
        <v>3</v>
      </c>
      <c r="H5843" s="94">
        <f t="shared" si="89"/>
        <v>1</v>
      </c>
      <c r="I5843" s="93"/>
      <c r="J5843" s="94"/>
      <c r="K5843" s="138"/>
    </row>
    <row r="5844" spans="1:11" x14ac:dyDescent="0.2">
      <c r="A5844" s="13" t="s">
        <v>5098</v>
      </c>
      <c r="B5844" s="74">
        <v>124</v>
      </c>
      <c r="C5844" s="133"/>
      <c r="D5844" s="37"/>
      <c r="E5844" s="87"/>
      <c r="F5844" s="93">
        <v>1</v>
      </c>
      <c r="G5844" s="8">
        <v>3</v>
      </c>
      <c r="H5844" s="94">
        <f t="shared" si="89"/>
        <v>1</v>
      </c>
      <c r="I5844" s="93"/>
      <c r="J5844" s="94"/>
      <c r="K5844" s="138"/>
    </row>
    <row r="5845" spans="1:11" x14ac:dyDescent="0.2">
      <c r="A5845" s="13" t="s">
        <v>1469</v>
      </c>
      <c r="B5845" s="74">
        <v>85</v>
      </c>
      <c r="C5845" s="133"/>
      <c r="D5845" s="37"/>
      <c r="E5845" s="87"/>
      <c r="F5845" s="93">
        <v>1</v>
      </c>
      <c r="G5845" s="8">
        <v>3</v>
      </c>
      <c r="H5845" s="94">
        <f t="shared" si="89"/>
        <v>1</v>
      </c>
      <c r="I5845" s="93"/>
      <c r="J5845" s="94"/>
      <c r="K5845" s="138"/>
    </row>
    <row r="5846" spans="1:11" x14ac:dyDescent="0.2">
      <c r="A5846" s="13" t="s">
        <v>5099</v>
      </c>
      <c r="B5846" s="74">
        <v>32</v>
      </c>
      <c r="C5846" s="133"/>
      <c r="D5846" s="37"/>
      <c r="E5846" s="87"/>
      <c r="F5846" s="93">
        <v>1</v>
      </c>
      <c r="G5846" s="8">
        <v>3</v>
      </c>
      <c r="H5846" s="94">
        <f t="shared" si="89"/>
        <v>1</v>
      </c>
      <c r="I5846" s="93"/>
      <c r="J5846" s="94"/>
      <c r="K5846" s="138"/>
    </row>
    <row r="5847" spans="1:11" x14ac:dyDescent="0.2">
      <c r="A5847" s="13" t="s">
        <v>3398</v>
      </c>
      <c r="B5847" s="74">
        <v>145</v>
      </c>
      <c r="C5847" s="133"/>
      <c r="D5847" s="37"/>
      <c r="E5847" s="87"/>
      <c r="F5847" s="93">
        <v>1</v>
      </c>
      <c r="G5847" s="8">
        <v>3</v>
      </c>
      <c r="H5847" s="94">
        <f t="shared" si="89"/>
        <v>1</v>
      </c>
      <c r="I5847" s="93"/>
      <c r="J5847" s="94"/>
      <c r="K5847" s="138"/>
    </row>
    <row r="5848" spans="1:11" x14ac:dyDescent="0.2">
      <c r="A5848" s="13" t="s">
        <v>2578</v>
      </c>
      <c r="B5848" s="74">
        <v>110</v>
      </c>
      <c r="C5848" s="133"/>
      <c r="D5848" s="37"/>
      <c r="E5848" s="87"/>
      <c r="F5848" s="93">
        <v>1</v>
      </c>
      <c r="G5848" s="8">
        <v>3</v>
      </c>
      <c r="H5848" s="94">
        <f t="shared" si="89"/>
        <v>1</v>
      </c>
      <c r="I5848" s="93"/>
      <c r="J5848" s="94"/>
      <c r="K5848" s="138"/>
    </row>
    <row r="5849" spans="1:11" x14ac:dyDescent="0.2">
      <c r="A5849" s="13" t="s">
        <v>1497</v>
      </c>
      <c r="B5849" s="74">
        <v>238</v>
      </c>
      <c r="C5849" s="133"/>
      <c r="D5849" s="37"/>
      <c r="E5849" s="87"/>
      <c r="F5849" s="93">
        <v>3</v>
      </c>
      <c r="G5849" s="8">
        <v>8</v>
      </c>
      <c r="H5849" s="94">
        <f t="shared" si="89"/>
        <v>2</v>
      </c>
      <c r="I5849" s="93"/>
      <c r="J5849" s="94"/>
      <c r="K5849" s="138"/>
    </row>
    <row r="5850" spans="1:11" x14ac:dyDescent="0.2">
      <c r="A5850" s="13" t="s">
        <v>1993</v>
      </c>
      <c r="B5850" s="74">
        <v>128</v>
      </c>
      <c r="C5850" s="133"/>
      <c r="D5850" s="37"/>
      <c r="E5850" s="87"/>
      <c r="F5850" s="93">
        <v>1</v>
      </c>
      <c r="G5850" s="8">
        <v>3</v>
      </c>
      <c r="H5850" s="94">
        <f t="shared" si="89"/>
        <v>1</v>
      </c>
      <c r="I5850" s="93"/>
      <c r="J5850" s="94"/>
      <c r="K5850" s="138"/>
    </row>
    <row r="5851" spans="1:11" x14ac:dyDescent="0.2">
      <c r="A5851" s="13" t="s">
        <v>2482</v>
      </c>
      <c r="B5851" s="74">
        <v>89</v>
      </c>
      <c r="C5851" s="133"/>
      <c r="D5851" s="37"/>
      <c r="E5851" s="87"/>
      <c r="F5851" s="93">
        <v>1</v>
      </c>
      <c r="G5851" s="8">
        <v>3</v>
      </c>
      <c r="H5851" s="94">
        <f t="shared" si="89"/>
        <v>1</v>
      </c>
      <c r="I5851" s="93"/>
      <c r="J5851" s="94"/>
      <c r="K5851" s="138"/>
    </row>
    <row r="5852" spans="1:11" x14ac:dyDescent="0.2">
      <c r="A5852" s="13" t="s">
        <v>5100</v>
      </c>
      <c r="B5852" s="74">
        <v>57</v>
      </c>
      <c r="C5852" s="133"/>
      <c r="D5852" s="37"/>
      <c r="E5852" s="87"/>
      <c r="F5852" s="93">
        <v>1</v>
      </c>
      <c r="G5852" s="8">
        <v>3</v>
      </c>
      <c r="H5852" s="94">
        <f t="shared" si="89"/>
        <v>1</v>
      </c>
      <c r="I5852" s="93"/>
      <c r="J5852" s="94"/>
      <c r="K5852" s="138"/>
    </row>
    <row r="5853" spans="1:11" x14ac:dyDescent="0.2">
      <c r="A5853" s="13" t="s">
        <v>5101</v>
      </c>
      <c r="B5853" s="74">
        <v>327</v>
      </c>
      <c r="C5853" s="133"/>
      <c r="D5853" s="37"/>
      <c r="E5853" s="87"/>
      <c r="F5853" s="93">
        <v>3</v>
      </c>
      <c r="G5853" s="8">
        <v>8</v>
      </c>
      <c r="H5853" s="94">
        <f t="shared" si="89"/>
        <v>2</v>
      </c>
      <c r="I5853" s="93"/>
      <c r="J5853" s="94"/>
      <c r="K5853" s="138"/>
    </row>
    <row r="5854" spans="1:11" x14ac:dyDescent="0.2">
      <c r="A5854" s="13" t="s">
        <v>5102</v>
      </c>
      <c r="B5854" s="74">
        <v>135</v>
      </c>
      <c r="C5854" s="133"/>
      <c r="D5854" s="37"/>
      <c r="E5854" s="87"/>
      <c r="F5854" s="93">
        <v>1</v>
      </c>
      <c r="G5854" s="8">
        <v>3</v>
      </c>
      <c r="H5854" s="94">
        <f t="shared" si="89"/>
        <v>1</v>
      </c>
      <c r="I5854" s="93"/>
      <c r="J5854" s="94"/>
      <c r="K5854" s="138"/>
    </row>
    <row r="5855" spans="1:11" x14ac:dyDescent="0.2">
      <c r="A5855" s="20" t="s">
        <v>469</v>
      </c>
      <c r="B5855" s="73">
        <v>3643</v>
      </c>
      <c r="C5855" s="134">
        <v>7</v>
      </c>
      <c r="D5855" s="32">
        <v>18</v>
      </c>
      <c r="E5855" s="84"/>
      <c r="F5855" s="91"/>
      <c r="H5855" s="94"/>
      <c r="I5855" s="91"/>
      <c r="J5855" s="84"/>
      <c r="K5855" s="111"/>
    </row>
    <row r="5856" spans="1:11" x14ac:dyDescent="0.2">
      <c r="A5856" s="13" t="s">
        <v>5103</v>
      </c>
      <c r="B5856" s="74">
        <v>98</v>
      </c>
      <c r="C5856" s="133"/>
      <c r="D5856" s="37"/>
      <c r="E5856" s="87"/>
      <c r="F5856" s="93">
        <v>1</v>
      </c>
      <c r="G5856" s="8">
        <v>3</v>
      </c>
      <c r="H5856" s="94">
        <f t="shared" si="89"/>
        <v>1</v>
      </c>
      <c r="I5856" s="93"/>
      <c r="J5856" s="94"/>
      <c r="K5856" s="138"/>
    </row>
    <row r="5857" spans="1:11" x14ac:dyDescent="0.2">
      <c r="A5857" s="13" t="s">
        <v>5104</v>
      </c>
      <c r="B5857" s="74">
        <v>89</v>
      </c>
      <c r="C5857" s="133"/>
      <c r="D5857" s="37"/>
      <c r="E5857" s="87"/>
      <c r="F5857" s="93">
        <v>1</v>
      </c>
      <c r="G5857" s="8">
        <v>3</v>
      </c>
      <c r="H5857" s="94">
        <f t="shared" si="89"/>
        <v>1</v>
      </c>
      <c r="I5857" s="93"/>
      <c r="J5857" s="94"/>
      <c r="K5857" s="138"/>
    </row>
    <row r="5858" spans="1:11" x14ac:dyDescent="0.2">
      <c r="A5858" s="13" t="s">
        <v>5105</v>
      </c>
      <c r="B5858" s="74">
        <v>927</v>
      </c>
      <c r="C5858" s="133"/>
      <c r="D5858" s="37"/>
      <c r="E5858" s="87"/>
      <c r="F5858" s="93">
        <v>3</v>
      </c>
      <c r="G5858" s="8">
        <v>8</v>
      </c>
      <c r="H5858" s="94">
        <f t="shared" si="89"/>
        <v>2</v>
      </c>
      <c r="I5858" s="93"/>
      <c r="J5858" s="94"/>
      <c r="K5858" s="138"/>
    </row>
    <row r="5859" spans="1:11" x14ac:dyDescent="0.2">
      <c r="A5859" s="13" t="s">
        <v>5106</v>
      </c>
      <c r="B5859" s="74">
        <v>78</v>
      </c>
      <c r="C5859" s="133"/>
      <c r="D5859" s="37"/>
      <c r="E5859" s="87"/>
      <c r="F5859" s="93">
        <v>1</v>
      </c>
      <c r="G5859" s="8">
        <v>3</v>
      </c>
      <c r="H5859" s="94">
        <f t="shared" si="89"/>
        <v>1</v>
      </c>
      <c r="I5859" s="93"/>
      <c r="J5859" s="94"/>
      <c r="K5859" s="138"/>
    </row>
    <row r="5860" spans="1:11" x14ac:dyDescent="0.2">
      <c r="A5860" s="13" t="s">
        <v>5107</v>
      </c>
      <c r="B5860" s="74">
        <v>189</v>
      </c>
      <c r="C5860" s="133"/>
      <c r="D5860" s="37"/>
      <c r="E5860" s="87"/>
      <c r="F5860" s="93">
        <v>1</v>
      </c>
      <c r="G5860" s="8">
        <v>3</v>
      </c>
      <c r="H5860" s="94">
        <f t="shared" si="89"/>
        <v>1</v>
      </c>
      <c r="I5860" s="93"/>
      <c r="J5860" s="94"/>
      <c r="K5860" s="138"/>
    </row>
    <row r="5861" spans="1:11" x14ac:dyDescent="0.2">
      <c r="A5861" s="13" t="s">
        <v>5108</v>
      </c>
      <c r="B5861" s="74">
        <v>47</v>
      </c>
      <c r="C5861" s="133"/>
      <c r="D5861" s="37"/>
      <c r="E5861" s="87"/>
      <c r="F5861" s="93">
        <v>1</v>
      </c>
      <c r="G5861" s="8">
        <v>3</v>
      </c>
      <c r="H5861" s="94">
        <f t="shared" si="89"/>
        <v>1</v>
      </c>
      <c r="I5861" s="93"/>
      <c r="J5861" s="94"/>
      <c r="K5861" s="138"/>
    </row>
    <row r="5862" spans="1:11" x14ac:dyDescent="0.2">
      <c r="A5862" s="13" t="s">
        <v>5109</v>
      </c>
      <c r="B5862" s="74">
        <v>88</v>
      </c>
      <c r="C5862" s="133"/>
      <c r="D5862" s="37"/>
      <c r="E5862" s="87"/>
      <c r="F5862" s="93">
        <v>1</v>
      </c>
      <c r="G5862" s="8">
        <v>3</v>
      </c>
      <c r="H5862" s="94">
        <f t="shared" si="89"/>
        <v>1</v>
      </c>
      <c r="I5862" s="93"/>
      <c r="J5862" s="94"/>
      <c r="K5862" s="138"/>
    </row>
    <row r="5863" spans="1:11" x14ac:dyDescent="0.2">
      <c r="A5863" s="13" t="s">
        <v>5110</v>
      </c>
      <c r="B5863" s="74">
        <v>117</v>
      </c>
      <c r="C5863" s="133"/>
      <c r="D5863" s="37"/>
      <c r="E5863" s="87"/>
      <c r="F5863" s="93">
        <v>1</v>
      </c>
      <c r="G5863" s="8">
        <v>3</v>
      </c>
      <c r="H5863" s="94">
        <f t="shared" si="89"/>
        <v>1</v>
      </c>
      <c r="I5863" s="93"/>
      <c r="J5863" s="94"/>
      <c r="K5863" s="138"/>
    </row>
    <row r="5864" spans="1:11" x14ac:dyDescent="0.2">
      <c r="A5864" s="13" t="s">
        <v>5111</v>
      </c>
      <c r="B5864" s="74">
        <v>102</v>
      </c>
      <c r="C5864" s="133"/>
      <c r="D5864" s="37"/>
      <c r="E5864" s="87"/>
      <c r="F5864" s="93">
        <v>1</v>
      </c>
      <c r="G5864" s="8">
        <v>3</v>
      </c>
      <c r="H5864" s="94">
        <f t="shared" si="89"/>
        <v>1</v>
      </c>
      <c r="I5864" s="93"/>
      <c r="J5864" s="94"/>
      <c r="K5864" s="138"/>
    </row>
    <row r="5865" spans="1:11" x14ac:dyDescent="0.2">
      <c r="A5865" s="13" t="s">
        <v>5112</v>
      </c>
      <c r="B5865" s="74">
        <v>30</v>
      </c>
      <c r="C5865" s="133"/>
      <c r="D5865" s="37"/>
      <c r="E5865" s="87"/>
      <c r="F5865" s="93">
        <v>1</v>
      </c>
      <c r="G5865" s="8">
        <v>3</v>
      </c>
      <c r="H5865" s="94">
        <f t="shared" si="89"/>
        <v>1</v>
      </c>
      <c r="I5865" s="93"/>
      <c r="J5865" s="94"/>
      <c r="K5865" s="138"/>
    </row>
    <row r="5866" spans="1:11" x14ac:dyDescent="0.2">
      <c r="A5866" s="13" t="s">
        <v>5113</v>
      </c>
      <c r="B5866" s="74">
        <v>290</v>
      </c>
      <c r="C5866" s="133"/>
      <c r="D5866" s="37"/>
      <c r="E5866" s="87"/>
      <c r="F5866" s="93">
        <v>3</v>
      </c>
      <c r="G5866" s="8">
        <v>8</v>
      </c>
      <c r="H5866" s="94">
        <f t="shared" si="89"/>
        <v>2</v>
      </c>
      <c r="I5866" s="93"/>
      <c r="J5866" s="94"/>
      <c r="K5866" s="138"/>
    </row>
    <row r="5867" spans="1:11" x14ac:dyDescent="0.2">
      <c r="A5867" s="13" t="s">
        <v>5114</v>
      </c>
      <c r="B5867" s="74">
        <v>155</v>
      </c>
      <c r="C5867" s="133"/>
      <c r="D5867" s="37"/>
      <c r="E5867" s="87"/>
      <c r="F5867" s="93">
        <v>1</v>
      </c>
      <c r="G5867" s="8">
        <v>3</v>
      </c>
      <c r="H5867" s="94">
        <f t="shared" si="89"/>
        <v>1</v>
      </c>
      <c r="I5867" s="93"/>
      <c r="J5867" s="94"/>
      <c r="K5867" s="138"/>
    </row>
    <row r="5868" spans="1:11" x14ac:dyDescent="0.2">
      <c r="A5868" s="13" t="s">
        <v>1793</v>
      </c>
      <c r="B5868" s="74">
        <v>72</v>
      </c>
      <c r="C5868" s="133"/>
      <c r="D5868" s="37"/>
      <c r="E5868" s="87"/>
      <c r="F5868" s="93">
        <v>1</v>
      </c>
      <c r="G5868" s="8">
        <v>3</v>
      </c>
      <c r="H5868" s="94">
        <f t="shared" si="89"/>
        <v>1</v>
      </c>
      <c r="I5868" s="93"/>
      <c r="J5868" s="94"/>
      <c r="K5868" s="138"/>
    </row>
    <row r="5869" spans="1:11" x14ac:dyDescent="0.2">
      <c r="A5869" s="13" t="s">
        <v>5115</v>
      </c>
      <c r="B5869" s="74">
        <v>255</v>
      </c>
      <c r="C5869" s="133"/>
      <c r="D5869" s="37"/>
      <c r="E5869" s="87"/>
      <c r="F5869" s="93">
        <v>3</v>
      </c>
      <c r="G5869" s="8">
        <v>8</v>
      </c>
      <c r="H5869" s="94">
        <f t="shared" si="89"/>
        <v>2</v>
      </c>
      <c r="I5869" s="93"/>
      <c r="J5869" s="94"/>
      <c r="K5869" s="138"/>
    </row>
    <row r="5870" spans="1:11" x14ac:dyDescent="0.2">
      <c r="A5870" s="13" t="s">
        <v>5116</v>
      </c>
      <c r="B5870" s="74">
        <v>67</v>
      </c>
      <c r="C5870" s="133"/>
      <c r="D5870" s="37"/>
      <c r="E5870" s="87"/>
      <c r="F5870" s="93">
        <v>1</v>
      </c>
      <c r="G5870" s="8">
        <v>3</v>
      </c>
      <c r="H5870" s="94">
        <f t="shared" si="89"/>
        <v>1</v>
      </c>
      <c r="I5870" s="93"/>
      <c r="J5870" s="94"/>
      <c r="K5870" s="138"/>
    </row>
    <row r="5871" spans="1:11" x14ac:dyDescent="0.2">
      <c r="A5871" s="13" t="s">
        <v>5117</v>
      </c>
      <c r="B5871" s="74">
        <v>474</v>
      </c>
      <c r="C5871" s="133"/>
      <c r="D5871" s="37"/>
      <c r="E5871" s="87"/>
      <c r="F5871" s="93">
        <v>3</v>
      </c>
      <c r="G5871" s="8">
        <v>8</v>
      </c>
      <c r="H5871" s="94">
        <f t="shared" si="89"/>
        <v>2</v>
      </c>
      <c r="I5871" s="93"/>
      <c r="J5871" s="94"/>
      <c r="K5871" s="138"/>
    </row>
    <row r="5872" spans="1:11" x14ac:dyDescent="0.2">
      <c r="A5872" s="13" t="s">
        <v>5118</v>
      </c>
      <c r="B5872" s="74">
        <v>542</v>
      </c>
      <c r="C5872" s="133"/>
      <c r="D5872" s="37"/>
      <c r="E5872" s="87"/>
      <c r="F5872" s="93">
        <v>3</v>
      </c>
      <c r="G5872" s="8">
        <v>8</v>
      </c>
      <c r="H5872" s="94">
        <f t="shared" si="89"/>
        <v>2</v>
      </c>
      <c r="I5872" s="93"/>
      <c r="J5872" s="94"/>
      <c r="K5872" s="138"/>
    </row>
    <row r="5873" spans="1:11" x14ac:dyDescent="0.2">
      <c r="A5873" s="13" t="s">
        <v>5119</v>
      </c>
      <c r="B5873" s="74">
        <v>23</v>
      </c>
      <c r="C5873" s="133"/>
      <c r="D5873" s="37"/>
      <c r="E5873" s="87"/>
      <c r="F5873" s="93">
        <v>1</v>
      </c>
      <c r="G5873" s="8">
        <v>3</v>
      </c>
      <c r="H5873" s="94">
        <f t="shared" si="89"/>
        <v>1</v>
      </c>
      <c r="I5873" s="93"/>
      <c r="J5873" s="94"/>
      <c r="K5873" s="138"/>
    </row>
    <row r="5874" spans="1:11" x14ac:dyDescent="0.2">
      <c r="A5874" s="20" t="s">
        <v>585</v>
      </c>
      <c r="B5874" s="73">
        <v>1139</v>
      </c>
      <c r="C5874" s="134">
        <v>2</v>
      </c>
      <c r="D5874" s="32">
        <v>5</v>
      </c>
      <c r="E5874" s="84"/>
      <c r="F5874" s="91"/>
      <c r="H5874" s="94"/>
      <c r="I5874" s="91"/>
      <c r="J5874" s="84"/>
      <c r="K5874" s="111"/>
    </row>
    <row r="5875" spans="1:11" x14ac:dyDescent="0.2">
      <c r="A5875" s="13" t="s">
        <v>1492</v>
      </c>
      <c r="B5875" s="74">
        <v>129</v>
      </c>
      <c r="C5875" s="133"/>
      <c r="D5875" s="37"/>
      <c r="E5875" s="87"/>
      <c r="F5875" s="93">
        <v>1</v>
      </c>
      <c r="G5875" s="8">
        <v>3</v>
      </c>
      <c r="H5875" s="94">
        <f t="shared" si="89"/>
        <v>1</v>
      </c>
      <c r="I5875" s="93"/>
      <c r="J5875" s="94"/>
      <c r="K5875" s="138"/>
    </row>
    <row r="5876" spans="1:11" x14ac:dyDescent="0.2">
      <c r="A5876" s="13" t="s">
        <v>5120</v>
      </c>
      <c r="B5876" s="74">
        <v>65</v>
      </c>
      <c r="C5876" s="133"/>
      <c r="D5876" s="37"/>
      <c r="E5876" s="87"/>
      <c r="F5876" s="93">
        <v>1</v>
      </c>
      <c r="G5876" s="8">
        <v>3</v>
      </c>
      <c r="H5876" s="94">
        <f t="shared" si="89"/>
        <v>1</v>
      </c>
      <c r="I5876" s="93"/>
      <c r="J5876" s="94"/>
      <c r="K5876" s="138"/>
    </row>
    <row r="5877" spans="1:11" x14ac:dyDescent="0.2">
      <c r="A5877" s="13" t="s">
        <v>2775</v>
      </c>
      <c r="B5877" s="74">
        <v>55</v>
      </c>
      <c r="C5877" s="133"/>
      <c r="D5877" s="37"/>
      <c r="E5877" s="87"/>
      <c r="F5877" s="93">
        <v>1</v>
      </c>
      <c r="G5877" s="8">
        <v>3</v>
      </c>
      <c r="H5877" s="94">
        <f t="shared" si="89"/>
        <v>1</v>
      </c>
      <c r="I5877" s="93"/>
      <c r="J5877" s="94"/>
      <c r="K5877" s="138"/>
    </row>
    <row r="5878" spans="1:11" x14ac:dyDescent="0.2">
      <c r="A5878" s="13" t="s">
        <v>5121</v>
      </c>
      <c r="B5878" s="74">
        <v>186</v>
      </c>
      <c r="C5878" s="133"/>
      <c r="D5878" s="37"/>
      <c r="E5878" s="87"/>
      <c r="F5878" s="93">
        <v>1</v>
      </c>
      <c r="G5878" s="8">
        <v>3</v>
      </c>
      <c r="H5878" s="94">
        <f t="shared" si="89"/>
        <v>1</v>
      </c>
      <c r="I5878" s="93"/>
      <c r="J5878" s="94"/>
      <c r="K5878" s="138"/>
    </row>
    <row r="5879" spans="1:11" x14ac:dyDescent="0.2">
      <c r="A5879" s="13" t="s">
        <v>3350</v>
      </c>
      <c r="B5879" s="74">
        <v>87</v>
      </c>
      <c r="C5879" s="133"/>
      <c r="D5879" s="37"/>
      <c r="E5879" s="87"/>
      <c r="F5879" s="93">
        <v>1</v>
      </c>
      <c r="G5879" s="8">
        <v>3</v>
      </c>
      <c r="H5879" s="94">
        <f t="shared" si="89"/>
        <v>1</v>
      </c>
      <c r="I5879" s="93"/>
      <c r="J5879" s="94"/>
      <c r="K5879" s="138"/>
    </row>
    <row r="5880" spans="1:11" x14ac:dyDescent="0.2">
      <c r="A5880" s="13" t="s">
        <v>5122</v>
      </c>
      <c r="B5880" s="74">
        <v>98</v>
      </c>
      <c r="C5880" s="133"/>
      <c r="D5880" s="37"/>
      <c r="E5880" s="87"/>
      <c r="F5880" s="93">
        <v>1</v>
      </c>
      <c r="G5880" s="8">
        <v>3</v>
      </c>
      <c r="H5880" s="94">
        <f t="shared" si="89"/>
        <v>1</v>
      </c>
      <c r="I5880" s="93"/>
      <c r="J5880" s="94"/>
      <c r="K5880" s="138"/>
    </row>
    <row r="5881" spans="1:11" x14ac:dyDescent="0.2">
      <c r="A5881" s="13" t="s">
        <v>5123</v>
      </c>
      <c r="B5881" s="74">
        <v>49</v>
      </c>
      <c r="C5881" s="133"/>
      <c r="D5881" s="37"/>
      <c r="E5881" s="87"/>
      <c r="F5881" s="93">
        <v>1</v>
      </c>
      <c r="G5881" s="8">
        <v>3</v>
      </c>
      <c r="H5881" s="94">
        <f t="shared" si="89"/>
        <v>1</v>
      </c>
      <c r="I5881" s="93"/>
      <c r="J5881" s="94"/>
      <c r="K5881" s="138"/>
    </row>
    <row r="5882" spans="1:11" x14ac:dyDescent="0.2">
      <c r="A5882" s="13" t="s">
        <v>4921</v>
      </c>
      <c r="B5882" s="74">
        <v>328</v>
      </c>
      <c r="C5882" s="133"/>
      <c r="D5882" s="37"/>
      <c r="E5882" s="87"/>
      <c r="F5882" s="93">
        <v>3</v>
      </c>
      <c r="G5882" s="8">
        <v>8</v>
      </c>
      <c r="H5882" s="94">
        <f t="shared" si="89"/>
        <v>2</v>
      </c>
      <c r="I5882" s="93"/>
      <c r="J5882" s="94"/>
      <c r="K5882" s="138"/>
    </row>
    <row r="5883" spans="1:11" x14ac:dyDescent="0.2">
      <c r="A5883" s="13" t="s">
        <v>3033</v>
      </c>
      <c r="B5883" s="74">
        <v>65</v>
      </c>
      <c r="C5883" s="133"/>
      <c r="D5883" s="37"/>
      <c r="E5883" s="87"/>
      <c r="F5883" s="93">
        <v>1</v>
      </c>
      <c r="G5883" s="8">
        <v>3</v>
      </c>
      <c r="H5883" s="94">
        <f t="shared" si="89"/>
        <v>1</v>
      </c>
      <c r="I5883" s="93"/>
      <c r="J5883" s="94"/>
      <c r="K5883" s="138"/>
    </row>
    <row r="5884" spans="1:11" x14ac:dyDescent="0.2">
      <c r="A5884" s="13" t="s">
        <v>5124</v>
      </c>
      <c r="B5884" s="74">
        <v>77</v>
      </c>
      <c r="C5884" s="133"/>
      <c r="D5884" s="37"/>
      <c r="E5884" s="87"/>
      <c r="F5884" s="93">
        <v>1</v>
      </c>
      <c r="G5884" s="8">
        <v>3</v>
      </c>
      <c r="H5884" s="94">
        <f t="shared" si="89"/>
        <v>1</v>
      </c>
      <c r="I5884" s="93"/>
      <c r="J5884" s="94"/>
      <c r="K5884" s="138"/>
    </row>
    <row r="5885" spans="1:11" x14ac:dyDescent="0.2">
      <c r="A5885" s="46" t="s">
        <v>741</v>
      </c>
      <c r="B5885" s="73">
        <v>898</v>
      </c>
      <c r="C5885" s="134">
        <v>13</v>
      </c>
      <c r="D5885" s="32">
        <v>33</v>
      </c>
      <c r="E5885" s="84">
        <v>3</v>
      </c>
      <c r="F5885" s="91"/>
      <c r="H5885" s="94"/>
      <c r="I5885" s="99">
        <f>(C5885+F5885+1)*0.4</f>
        <v>5.6000000000000005</v>
      </c>
      <c r="J5885" s="100">
        <f>(D5885+G5885+1)*0.4</f>
        <v>13.600000000000001</v>
      </c>
      <c r="K5885" s="115"/>
    </row>
    <row r="5886" spans="1:11" x14ac:dyDescent="0.2">
      <c r="A5886" s="20" t="s">
        <v>6194</v>
      </c>
      <c r="B5886" s="73">
        <v>898</v>
      </c>
      <c r="C5886" s="134">
        <v>13</v>
      </c>
      <c r="D5886" s="37"/>
      <c r="E5886" s="87"/>
      <c r="F5886" s="91"/>
      <c r="H5886" s="94"/>
      <c r="I5886" s="91"/>
      <c r="J5886" s="84"/>
      <c r="K5886" s="111"/>
    </row>
    <row r="5887" spans="1:11" x14ac:dyDescent="0.2">
      <c r="A5887" s="46" t="s">
        <v>742</v>
      </c>
      <c r="B5887" s="73">
        <v>16058</v>
      </c>
      <c r="C5887" s="134">
        <v>25</v>
      </c>
      <c r="D5887" s="36">
        <f>SUM(D5888:D5911)</f>
        <v>64</v>
      </c>
      <c r="E5887" s="88">
        <v>4</v>
      </c>
      <c r="F5887" s="91">
        <f>SUM(F5889:F5917)</f>
        <v>69</v>
      </c>
      <c r="G5887" s="24">
        <f>SUM(G5889:G5917)</f>
        <v>185</v>
      </c>
      <c r="H5887" s="94"/>
      <c r="I5887" s="99">
        <f>(C5887+F5887+1-F5889-F5891-F5892-F5905-F5909)*0.4</f>
        <v>36</v>
      </c>
      <c r="J5887" s="99">
        <f>(D5887+G5887+1-G5889-G5891-G5892-G5905-G5909)*0.4</f>
        <v>94</v>
      </c>
      <c r="K5887" s="115">
        <f>25*0.6</f>
        <v>15</v>
      </c>
    </row>
    <row r="5888" spans="1:11" x14ac:dyDescent="0.2">
      <c r="A5888" s="20" t="s">
        <v>743</v>
      </c>
      <c r="B5888" s="73">
        <v>1664</v>
      </c>
      <c r="C5888" s="134">
        <v>3</v>
      </c>
      <c r="D5888" s="32">
        <v>8</v>
      </c>
      <c r="E5888" s="84"/>
      <c r="F5888" s="91"/>
      <c r="H5888" s="94"/>
      <c r="I5888" s="91"/>
      <c r="J5888" s="84"/>
      <c r="K5888" s="111"/>
    </row>
    <row r="5889" spans="1:11" x14ac:dyDescent="0.2">
      <c r="A5889" s="13" t="s">
        <v>1725</v>
      </c>
      <c r="B5889" s="74">
        <v>100</v>
      </c>
      <c r="C5889" s="133"/>
      <c r="D5889" s="37"/>
      <c r="E5889" s="87"/>
      <c r="F5889" s="93">
        <v>1</v>
      </c>
      <c r="G5889" s="8">
        <v>3</v>
      </c>
      <c r="H5889" s="94">
        <f t="shared" ref="H5889:H5952" si="90">IF(F5889=1,1,2)</f>
        <v>1</v>
      </c>
      <c r="I5889" s="93"/>
      <c r="J5889" s="94"/>
      <c r="K5889" s="138"/>
    </row>
    <row r="5890" spans="1:11" x14ac:dyDescent="0.2">
      <c r="A5890" s="13" t="s">
        <v>4152</v>
      </c>
      <c r="B5890" s="74">
        <v>1190</v>
      </c>
      <c r="C5890" s="133"/>
      <c r="D5890" s="37"/>
      <c r="E5890" s="87"/>
      <c r="F5890" s="93">
        <v>3</v>
      </c>
      <c r="G5890" s="8">
        <v>8</v>
      </c>
      <c r="H5890" s="94">
        <f t="shared" si="90"/>
        <v>2</v>
      </c>
      <c r="I5890" s="93"/>
      <c r="J5890" s="94"/>
      <c r="K5890" s="138"/>
    </row>
    <row r="5891" spans="1:11" x14ac:dyDescent="0.2">
      <c r="A5891" s="13" t="s">
        <v>5125</v>
      </c>
      <c r="B5891" s="74">
        <v>183</v>
      </c>
      <c r="C5891" s="133"/>
      <c r="D5891" s="37"/>
      <c r="E5891" s="87"/>
      <c r="F5891" s="93">
        <v>1</v>
      </c>
      <c r="G5891" s="8">
        <v>3</v>
      </c>
      <c r="H5891" s="94">
        <f t="shared" si="90"/>
        <v>1</v>
      </c>
      <c r="I5891" s="93"/>
      <c r="J5891" s="94"/>
      <c r="K5891" s="138"/>
    </row>
    <row r="5892" spans="1:11" x14ac:dyDescent="0.2">
      <c r="A5892" s="13" t="s">
        <v>2308</v>
      </c>
      <c r="B5892" s="74">
        <v>191</v>
      </c>
      <c r="C5892" s="133"/>
      <c r="D5892" s="37"/>
      <c r="E5892" s="87"/>
      <c r="F5892" s="93">
        <v>1</v>
      </c>
      <c r="G5892" s="8">
        <v>3</v>
      </c>
      <c r="H5892" s="94">
        <f t="shared" si="90"/>
        <v>1</v>
      </c>
      <c r="I5892" s="93"/>
      <c r="J5892" s="94"/>
      <c r="K5892" s="138"/>
    </row>
    <row r="5893" spans="1:11" x14ac:dyDescent="0.2">
      <c r="A5893" s="20" t="s">
        <v>749</v>
      </c>
      <c r="B5893" s="73">
        <v>5240</v>
      </c>
      <c r="C5893" s="134">
        <v>8</v>
      </c>
      <c r="D5893" s="32">
        <v>20</v>
      </c>
      <c r="E5893" s="84"/>
      <c r="F5893" s="91"/>
      <c r="H5893" s="94"/>
      <c r="I5893" s="91"/>
      <c r="J5893" s="84"/>
      <c r="K5893" s="111"/>
    </row>
    <row r="5894" spans="1:11" x14ac:dyDescent="0.2">
      <c r="A5894" s="13" t="s">
        <v>5126</v>
      </c>
      <c r="B5894" s="74">
        <v>2011</v>
      </c>
      <c r="C5894" s="133"/>
      <c r="D5894" s="37"/>
      <c r="E5894" s="87"/>
      <c r="F5894" s="93">
        <v>5</v>
      </c>
      <c r="G5894" s="8">
        <v>13</v>
      </c>
      <c r="H5894" s="94">
        <f t="shared" si="90"/>
        <v>2</v>
      </c>
      <c r="I5894" s="93"/>
      <c r="J5894" s="94"/>
      <c r="K5894" s="138"/>
    </row>
    <row r="5895" spans="1:11" x14ac:dyDescent="0.2">
      <c r="A5895" s="13" t="s">
        <v>5127</v>
      </c>
      <c r="B5895" s="74">
        <v>322</v>
      </c>
      <c r="C5895" s="133"/>
      <c r="D5895" s="37"/>
      <c r="E5895" s="87"/>
      <c r="F5895" s="93">
        <v>3</v>
      </c>
      <c r="G5895" s="8">
        <v>8</v>
      </c>
      <c r="H5895" s="94">
        <f t="shared" si="90"/>
        <v>2</v>
      </c>
      <c r="I5895" s="93"/>
      <c r="J5895" s="94"/>
      <c r="K5895" s="138"/>
    </row>
    <row r="5896" spans="1:11" x14ac:dyDescent="0.2">
      <c r="A5896" s="13" t="s">
        <v>5128</v>
      </c>
      <c r="B5896" s="74">
        <v>227</v>
      </c>
      <c r="C5896" s="133"/>
      <c r="D5896" s="37"/>
      <c r="E5896" s="87"/>
      <c r="F5896" s="93">
        <v>3</v>
      </c>
      <c r="G5896" s="8">
        <v>8</v>
      </c>
      <c r="H5896" s="94">
        <f t="shared" si="90"/>
        <v>2</v>
      </c>
      <c r="I5896" s="93"/>
      <c r="J5896" s="94"/>
      <c r="K5896" s="138"/>
    </row>
    <row r="5897" spans="1:11" x14ac:dyDescent="0.2">
      <c r="A5897" s="13" t="s">
        <v>5129</v>
      </c>
      <c r="B5897" s="74">
        <v>1387</v>
      </c>
      <c r="C5897" s="133"/>
      <c r="D5897" s="37"/>
      <c r="E5897" s="87"/>
      <c r="F5897" s="93">
        <v>3</v>
      </c>
      <c r="G5897" s="8">
        <v>8</v>
      </c>
      <c r="H5897" s="94">
        <f t="shared" si="90"/>
        <v>2</v>
      </c>
      <c r="I5897" s="93"/>
      <c r="J5897" s="94"/>
      <c r="K5897" s="138"/>
    </row>
    <row r="5898" spans="1:11" x14ac:dyDescent="0.2">
      <c r="A5898" s="13" t="s">
        <v>4302</v>
      </c>
      <c r="B5898" s="74">
        <v>214</v>
      </c>
      <c r="C5898" s="133"/>
      <c r="D5898" s="37"/>
      <c r="E5898" s="87"/>
      <c r="F5898" s="93">
        <v>3</v>
      </c>
      <c r="G5898" s="8">
        <v>8</v>
      </c>
      <c r="H5898" s="94">
        <f t="shared" si="90"/>
        <v>2</v>
      </c>
      <c r="I5898" s="93"/>
      <c r="J5898" s="94"/>
      <c r="K5898" s="138"/>
    </row>
    <row r="5899" spans="1:11" x14ac:dyDescent="0.2">
      <c r="A5899" s="13" t="s">
        <v>5130</v>
      </c>
      <c r="B5899" s="74">
        <v>643</v>
      </c>
      <c r="C5899" s="133"/>
      <c r="D5899" s="37"/>
      <c r="E5899" s="87"/>
      <c r="F5899" s="93">
        <v>3</v>
      </c>
      <c r="G5899" s="8">
        <v>8</v>
      </c>
      <c r="H5899" s="94">
        <f t="shared" si="90"/>
        <v>2</v>
      </c>
      <c r="I5899" s="93"/>
      <c r="J5899" s="94"/>
      <c r="K5899" s="138"/>
    </row>
    <row r="5900" spans="1:11" x14ac:dyDescent="0.2">
      <c r="A5900" s="13" t="s">
        <v>4204</v>
      </c>
      <c r="B5900" s="74">
        <v>436</v>
      </c>
      <c r="C5900" s="133"/>
      <c r="D5900" s="37"/>
      <c r="E5900" s="87"/>
      <c r="F5900" s="93">
        <v>3</v>
      </c>
      <c r="G5900" s="8">
        <v>8</v>
      </c>
      <c r="H5900" s="94">
        <f t="shared" si="90"/>
        <v>2</v>
      </c>
      <c r="I5900" s="93"/>
      <c r="J5900" s="94"/>
      <c r="K5900" s="138"/>
    </row>
    <row r="5901" spans="1:11" x14ac:dyDescent="0.2">
      <c r="A5901" s="20" t="s">
        <v>620</v>
      </c>
      <c r="B5901" s="73">
        <v>2138</v>
      </c>
      <c r="C5901" s="134">
        <v>3</v>
      </c>
      <c r="D5901" s="32">
        <v>8</v>
      </c>
      <c r="E5901" s="84"/>
      <c r="F5901" s="91"/>
      <c r="H5901" s="94"/>
      <c r="I5901" s="91"/>
      <c r="J5901" s="84"/>
      <c r="K5901" s="111"/>
    </row>
    <row r="5902" spans="1:11" x14ac:dyDescent="0.2">
      <c r="A5902" s="13" t="s">
        <v>4105</v>
      </c>
      <c r="B5902" s="74">
        <v>219</v>
      </c>
      <c r="C5902" s="133"/>
      <c r="D5902" s="37"/>
      <c r="E5902" s="87"/>
      <c r="F5902" s="93">
        <v>3</v>
      </c>
      <c r="G5902" s="8">
        <v>8</v>
      </c>
      <c r="H5902" s="94">
        <f t="shared" si="90"/>
        <v>2</v>
      </c>
      <c r="I5902" s="93"/>
      <c r="J5902" s="94"/>
      <c r="K5902" s="138"/>
    </row>
    <row r="5903" spans="1:11" x14ac:dyDescent="0.2">
      <c r="A5903" s="13" t="s">
        <v>5131</v>
      </c>
      <c r="B5903" s="74">
        <v>736</v>
      </c>
      <c r="C5903" s="133"/>
      <c r="D5903" s="37"/>
      <c r="E5903" s="87"/>
      <c r="F5903" s="93">
        <v>3</v>
      </c>
      <c r="G5903" s="8">
        <v>8</v>
      </c>
      <c r="H5903" s="94">
        <f t="shared" si="90"/>
        <v>2</v>
      </c>
      <c r="I5903" s="93"/>
      <c r="J5903" s="94"/>
      <c r="K5903" s="138"/>
    </row>
    <row r="5904" spans="1:11" x14ac:dyDescent="0.2">
      <c r="A5904" s="13" t="s">
        <v>5132</v>
      </c>
      <c r="B5904" s="74">
        <v>1029</v>
      </c>
      <c r="C5904" s="133"/>
      <c r="D5904" s="37"/>
      <c r="E5904" s="87"/>
      <c r="F5904" s="93">
        <v>3</v>
      </c>
      <c r="G5904" s="8">
        <v>8</v>
      </c>
      <c r="H5904" s="94">
        <f t="shared" si="90"/>
        <v>2</v>
      </c>
      <c r="I5904" s="93"/>
      <c r="J5904" s="94"/>
      <c r="K5904" s="138"/>
    </row>
    <row r="5905" spans="1:11" x14ac:dyDescent="0.2">
      <c r="A5905" s="13" t="s">
        <v>5133</v>
      </c>
      <c r="B5905" s="74">
        <v>154</v>
      </c>
      <c r="C5905" s="133"/>
      <c r="D5905" s="37"/>
      <c r="E5905" s="87"/>
      <c r="F5905" s="93">
        <v>1</v>
      </c>
      <c r="G5905" s="8">
        <v>3</v>
      </c>
      <c r="H5905" s="94">
        <f t="shared" si="90"/>
        <v>1</v>
      </c>
      <c r="I5905" s="93"/>
      <c r="J5905" s="94"/>
      <c r="K5905" s="138"/>
    </row>
    <row r="5906" spans="1:11" x14ac:dyDescent="0.2">
      <c r="A5906" s="20" t="s">
        <v>1052</v>
      </c>
      <c r="B5906" s="73">
        <v>1841</v>
      </c>
      <c r="C5906" s="134">
        <v>3</v>
      </c>
      <c r="D5906" s="32">
        <v>8</v>
      </c>
      <c r="E5906" s="84"/>
      <c r="F5906" s="91"/>
      <c r="H5906" s="94"/>
      <c r="I5906" s="91"/>
      <c r="J5906" s="84"/>
      <c r="K5906" s="111"/>
    </row>
    <row r="5907" spans="1:11" x14ac:dyDescent="0.2">
      <c r="A5907" s="13" t="s">
        <v>5134</v>
      </c>
      <c r="B5907" s="74">
        <v>595</v>
      </c>
      <c r="C5907" s="133"/>
      <c r="D5907" s="37"/>
      <c r="E5907" s="87"/>
      <c r="F5907" s="93">
        <v>3</v>
      </c>
      <c r="G5907" s="8">
        <v>8</v>
      </c>
      <c r="H5907" s="94">
        <f t="shared" si="90"/>
        <v>2</v>
      </c>
      <c r="I5907" s="93"/>
      <c r="J5907" s="94"/>
      <c r="K5907" s="138"/>
    </row>
    <row r="5908" spans="1:11" x14ac:dyDescent="0.2">
      <c r="A5908" s="13" t="s">
        <v>5135</v>
      </c>
      <c r="B5908" s="74">
        <v>410</v>
      </c>
      <c r="C5908" s="133"/>
      <c r="D5908" s="37"/>
      <c r="E5908" s="87"/>
      <c r="F5908" s="93">
        <v>3</v>
      </c>
      <c r="G5908" s="8">
        <v>8</v>
      </c>
      <c r="H5908" s="94">
        <f t="shared" si="90"/>
        <v>2</v>
      </c>
      <c r="I5908" s="93"/>
      <c r="J5908" s="94"/>
      <c r="K5908" s="138"/>
    </row>
    <row r="5909" spans="1:11" x14ac:dyDescent="0.2">
      <c r="A5909" s="13" t="s">
        <v>5136</v>
      </c>
      <c r="B5909" s="74">
        <v>180</v>
      </c>
      <c r="C5909" s="133"/>
      <c r="D5909" s="37"/>
      <c r="E5909" s="87"/>
      <c r="F5909" s="93">
        <v>1</v>
      </c>
      <c r="G5909" s="8">
        <v>3</v>
      </c>
      <c r="H5909" s="94">
        <f t="shared" si="90"/>
        <v>1</v>
      </c>
      <c r="I5909" s="93"/>
      <c r="J5909" s="94"/>
      <c r="K5909" s="138"/>
    </row>
    <row r="5910" spans="1:11" x14ac:dyDescent="0.2">
      <c r="A5910" s="13" t="s">
        <v>5137</v>
      </c>
      <c r="B5910" s="74">
        <v>656</v>
      </c>
      <c r="C5910" s="133"/>
      <c r="D5910" s="37"/>
      <c r="E5910" s="87"/>
      <c r="F5910" s="93">
        <v>3</v>
      </c>
      <c r="G5910" s="8">
        <v>8</v>
      </c>
      <c r="H5910" s="94">
        <f t="shared" si="90"/>
        <v>2</v>
      </c>
      <c r="I5910" s="93"/>
      <c r="J5910" s="94"/>
      <c r="K5910" s="138"/>
    </row>
    <row r="5911" spans="1:11" x14ac:dyDescent="0.2">
      <c r="A5911" s="20" t="s">
        <v>972</v>
      </c>
      <c r="B5911" s="73">
        <v>5175</v>
      </c>
      <c r="C5911" s="134">
        <v>8</v>
      </c>
      <c r="D5911" s="32">
        <v>20</v>
      </c>
      <c r="E5911" s="84"/>
      <c r="F5911" s="91"/>
      <c r="H5911" s="94"/>
      <c r="I5911" s="91"/>
      <c r="J5911" s="84"/>
      <c r="K5911" s="111"/>
    </row>
    <row r="5912" spans="1:11" x14ac:dyDescent="0.2">
      <c r="A5912" s="13" t="s">
        <v>1532</v>
      </c>
      <c r="B5912" s="74">
        <v>2902</v>
      </c>
      <c r="C5912" s="133"/>
      <c r="D5912" s="37"/>
      <c r="E5912" s="87"/>
      <c r="F5912" s="93">
        <v>5</v>
      </c>
      <c r="G5912" s="8">
        <v>13</v>
      </c>
      <c r="H5912" s="94">
        <f t="shared" si="90"/>
        <v>2</v>
      </c>
      <c r="I5912" s="93"/>
      <c r="J5912" s="94"/>
      <c r="K5912" s="138"/>
    </row>
    <row r="5913" spans="1:11" x14ac:dyDescent="0.2">
      <c r="A5913" s="13" t="s">
        <v>5138</v>
      </c>
      <c r="B5913" s="74">
        <v>624</v>
      </c>
      <c r="C5913" s="133"/>
      <c r="D5913" s="37"/>
      <c r="E5913" s="87"/>
      <c r="F5913" s="93">
        <v>3</v>
      </c>
      <c r="G5913" s="8">
        <v>8</v>
      </c>
      <c r="H5913" s="94">
        <f t="shared" si="90"/>
        <v>2</v>
      </c>
      <c r="I5913" s="93"/>
      <c r="J5913" s="94"/>
      <c r="K5913" s="138"/>
    </row>
    <row r="5914" spans="1:11" x14ac:dyDescent="0.2">
      <c r="A5914" s="13" t="s">
        <v>5139</v>
      </c>
      <c r="B5914" s="74">
        <v>255</v>
      </c>
      <c r="C5914" s="133"/>
      <c r="D5914" s="37"/>
      <c r="E5914" s="87"/>
      <c r="F5914" s="93">
        <v>3</v>
      </c>
      <c r="G5914" s="8">
        <v>8</v>
      </c>
      <c r="H5914" s="94">
        <f t="shared" si="90"/>
        <v>2</v>
      </c>
      <c r="I5914" s="93"/>
      <c r="J5914" s="94"/>
      <c r="K5914" s="138"/>
    </row>
    <row r="5915" spans="1:11" x14ac:dyDescent="0.2">
      <c r="A5915" s="13" t="s">
        <v>5140</v>
      </c>
      <c r="B5915" s="74">
        <v>233</v>
      </c>
      <c r="C5915" s="133"/>
      <c r="D5915" s="37"/>
      <c r="E5915" s="87"/>
      <c r="F5915" s="93">
        <v>3</v>
      </c>
      <c r="G5915" s="8">
        <v>8</v>
      </c>
      <c r="H5915" s="94">
        <f t="shared" si="90"/>
        <v>2</v>
      </c>
      <c r="I5915" s="93"/>
      <c r="J5915" s="94"/>
      <c r="K5915" s="138"/>
    </row>
    <row r="5916" spans="1:11" x14ac:dyDescent="0.2">
      <c r="A5916" s="13" t="s">
        <v>3256</v>
      </c>
      <c r="B5916" s="74">
        <v>752</v>
      </c>
      <c r="C5916" s="133"/>
      <c r="D5916" s="37"/>
      <c r="E5916" s="87"/>
      <c r="F5916" s="93">
        <v>3</v>
      </c>
      <c r="G5916" s="8">
        <v>8</v>
      </c>
      <c r="H5916" s="94">
        <f t="shared" si="90"/>
        <v>2</v>
      </c>
      <c r="I5916" s="93"/>
      <c r="J5916" s="94"/>
      <c r="K5916" s="138"/>
    </row>
    <row r="5917" spans="1:11" x14ac:dyDescent="0.2">
      <c r="A5917" s="13" t="s">
        <v>5141</v>
      </c>
      <c r="B5917" s="74">
        <v>409</v>
      </c>
      <c r="C5917" s="133"/>
      <c r="D5917" s="37"/>
      <c r="E5917" s="87"/>
      <c r="F5917" s="93">
        <v>3</v>
      </c>
      <c r="G5917" s="8">
        <v>8</v>
      </c>
      <c r="H5917" s="94">
        <f t="shared" si="90"/>
        <v>2</v>
      </c>
      <c r="I5917" s="93"/>
      <c r="J5917" s="94"/>
      <c r="K5917" s="138"/>
    </row>
    <row r="5918" spans="1:11" x14ac:dyDescent="0.2">
      <c r="A5918" s="46" t="s">
        <v>621</v>
      </c>
      <c r="B5918" s="73">
        <v>21816</v>
      </c>
      <c r="C5918" s="134">
        <v>25</v>
      </c>
      <c r="D5918" s="36">
        <f>SUM(D5919:D5952)</f>
        <v>64</v>
      </c>
      <c r="E5918" s="88">
        <v>4</v>
      </c>
      <c r="F5918" s="91">
        <f>SUM(F5920:F5961)</f>
        <v>98</v>
      </c>
      <c r="G5918" s="24">
        <f>SUM(G5920:G5961)</f>
        <v>264</v>
      </c>
      <c r="H5918" s="94"/>
      <c r="I5918" s="99">
        <f>(C5918+F5918+1-F5929-F5933-F5937-F5939-F5941-F5943-F5947-F5955-F5957-F5958-F5961)*0.4</f>
        <v>45.2</v>
      </c>
      <c r="J5918" s="99">
        <f>(D5918+G5918+1-G5929-G5933-G5937-G5939-G5941-G5943-G5947-G5955-G5957-G5958-G5961)*0.4</f>
        <v>118.4</v>
      </c>
      <c r="K5918" s="115">
        <f>38*0.6</f>
        <v>22.8</v>
      </c>
    </row>
    <row r="5919" spans="1:11" x14ac:dyDescent="0.2">
      <c r="A5919" s="20" t="s">
        <v>622</v>
      </c>
      <c r="B5919" s="73">
        <v>4164</v>
      </c>
      <c r="C5919" s="134">
        <v>5</v>
      </c>
      <c r="D5919" s="32">
        <v>13</v>
      </c>
      <c r="E5919" s="84"/>
      <c r="F5919" s="91"/>
      <c r="H5919" s="94"/>
      <c r="I5919" s="91"/>
      <c r="J5919" s="84"/>
      <c r="K5919" s="111"/>
    </row>
    <row r="5920" spans="1:11" x14ac:dyDescent="0.2">
      <c r="A5920" s="13" t="s">
        <v>5142</v>
      </c>
      <c r="B5920" s="74">
        <v>1214</v>
      </c>
      <c r="C5920" s="133"/>
      <c r="D5920" s="37"/>
      <c r="E5920" s="87"/>
      <c r="F5920" s="93">
        <v>3</v>
      </c>
      <c r="G5920" s="8">
        <v>8</v>
      </c>
      <c r="H5920" s="94">
        <f t="shared" si="90"/>
        <v>2</v>
      </c>
      <c r="I5920" s="93"/>
      <c r="J5920" s="94"/>
      <c r="K5920" s="138"/>
    </row>
    <row r="5921" spans="1:11" x14ac:dyDescent="0.2">
      <c r="A5921" s="13" t="s">
        <v>5143</v>
      </c>
      <c r="B5921" s="74">
        <v>475</v>
      </c>
      <c r="C5921" s="133"/>
      <c r="D5921" s="37"/>
      <c r="E5921" s="87"/>
      <c r="F5921" s="93">
        <v>3</v>
      </c>
      <c r="G5921" s="8">
        <v>8</v>
      </c>
      <c r="H5921" s="94">
        <f t="shared" si="90"/>
        <v>2</v>
      </c>
      <c r="I5921" s="93"/>
      <c r="J5921" s="94"/>
      <c r="K5921" s="138"/>
    </row>
    <row r="5922" spans="1:11" x14ac:dyDescent="0.2">
      <c r="A5922" s="13" t="s">
        <v>5144</v>
      </c>
      <c r="B5922" s="74">
        <v>2036</v>
      </c>
      <c r="C5922" s="133"/>
      <c r="D5922" s="37"/>
      <c r="E5922" s="87"/>
      <c r="F5922" s="93">
        <v>5</v>
      </c>
      <c r="G5922" s="8">
        <v>13</v>
      </c>
      <c r="H5922" s="94">
        <f t="shared" si="90"/>
        <v>2</v>
      </c>
      <c r="I5922" s="93"/>
      <c r="J5922" s="94"/>
      <c r="K5922" s="138"/>
    </row>
    <row r="5923" spans="1:11" x14ac:dyDescent="0.2">
      <c r="A5923" s="13" t="s">
        <v>3014</v>
      </c>
      <c r="B5923" s="74">
        <v>439</v>
      </c>
      <c r="C5923" s="133"/>
      <c r="D5923" s="37"/>
      <c r="E5923" s="87"/>
      <c r="F5923" s="93">
        <v>3</v>
      </c>
      <c r="G5923" s="8">
        <v>8</v>
      </c>
      <c r="H5923" s="94">
        <f t="shared" si="90"/>
        <v>2</v>
      </c>
      <c r="I5923" s="93"/>
      <c r="J5923" s="94"/>
      <c r="K5923" s="138"/>
    </row>
    <row r="5924" spans="1:11" x14ac:dyDescent="0.2">
      <c r="A5924" s="20" t="s">
        <v>428</v>
      </c>
      <c r="B5924" s="73">
        <v>7235</v>
      </c>
      <c r="C5924" s="134">
        <v>8</v>
      </c>
      <c r="D5924" s="32">
        <v>20</v>
      </c>
      <c r="E5924" s="84"/>
      <c r="F5924" s="91"/>
      <c r="H5924" s="94"/>
      <c r="I5924" s="91"/>
      <c r="J5924" s="84"/>
      <c r="K5924" s="111"/>
    </row>
    <row r="5925" spans="1:11" x14ac:dyDescent="0.2">
      <c r="A5925" s="13" t="s">
        <v>2127</v>
      </c>
      <c r="B5925" s="74">
        <v>2787</v>
      </c>
      <c r="C5925" s="133"/>
      <c r="D5925" s="37"/>
      <c r="E5925" s="87"/>
      <c r="F5925" s="93">
        <v>5</v>
      </c>
      <c r="G5925" s="8">
        <v>13</v>
      </c>
      <c r="H5925" s="94">
        <f t="shared" si="90"/>
        <v>2</v>
      </c>
      <c r="I5925" s="93"/>
      <c r="J5925" s="94"/>
      <c r="K5925" s="138"/>
    </row>
    <row r="5926" spans="1:11" x14ac:dyDescent="0.2">
      <c r="A5926" s="13" t="s">
        <v>2016</v>
      </c>
      <c r="B5926" s="74">
        <v>806</v>
      </c>
      <c r="C5926" s="133"/>
      <c r="D5926" s="37"/>
      <c r="E5926" s="87"/>
      <c r="F5926" s="93">
        <v>3</v>
      </c>
      <c r="G5926" s="8">
        <v>8</v>
      </c>
      <c r="H5926" s="94">
        <f t="shared" si="90"/>
        <v>2</v>
      </c>
      <c r="I5926" s="93"/>
      <c r="J5926" s="94"/>
      <c r="K5926" s="138"/>
    </row>
    <row r="5927" spans="1:11" x14ac:dyDescent="0.2">
      <c r="A5927" s="13" t="s">
        <v>5145</v>
      </c>
      <c r="B5927" s="74">
        <v>570</v>
      </c>
      <c r="C5927" s="133"/>
      <c r="D5927" s="37"/>
      <c r="E5927" s="87"/>
      <c r="F5927" s="93">
        <v>3</v>
      </c>
      <c r="G5927" s="8">
        <v>8</v>
      </c>
      <c r="H5927" s="94">
        <f t="shared" si="90"/>
        <v>2</v>
      </c>
      <c r="I5927" s="93"/>
      <c r="J5927" s="94"/>
      <c r="K5927" s="138"/>
    </row>
    <row r="5928" spans="1:11" x14ac:dyDescent="0.2">
      <c r="A5928" s="13" t="s">
        <v>4188</v>
      </c>
      <c r="B5928" s="74">
        <v>644</v>
      </c>
      <c r="C5928" s="133"/>
      <c r="D5928" s="37"/>
      <c r="E5928" s="87"/>
      <c r="F5928" s="93">
        <v>3</v>
      </c>
      <c r="G5928" s="8">
        <v>8</v>
      </c>
      <c r="H5928" s="94">
        <f t="shared" si="90"/>
        <v>2</v>
      </c>
      <c r="I5928" s="93"/>
      <c r="J5928" s="94"/>
      <c r="K5928" s="138"/>
    </row>
    <row r="5929" spans="1:11" x14ac:dyDescent="0.2">
      <c r="A5929" s="13" t="s">
        <v>5146</v>
      </c>
      <c r="B5929" s="74">
        <v>92</v>
      </c>
      <c r="C5929" s="133"/>
      <c r="D5929" s="37"/>
      <c r="E5929" s="87"/>
      <c r="F5929" s="93">
        <v>1</v>
      </c>
      <c r="G5929" s="8">
        <v>3</v>
      </c>
      <c r="H5929" s="94">
        <f t="shared" si="90"/>
        <v>1</v>
      </c>
      <c r="I5929" s="93"/>
      <c r="J5929" s="94"/>
      <c r="K5929" s="138"/>
    </row>
    <row r="5930" spans="1:11" x14ac:dyDescent="0.2">
      <c r="A5930" s="13" t="s">
        <v>5147</v>
      </c>
      <c r="B5930" s="74">
        <v>368</v>
      </c>
      <c r="C5930" s="133"/>
      <c r="D5930" s="37"/>
      <c r="E5930" s="87"/>
      <c r="F5930" s="93">
        <v>3</v>
      </c>
      <c r="G5930" s="8">
        <v>8</v>
      </c>
      <c r="H5930" s="94">
        <f t="shared" si="90"/>
        <v>2</v>
      </c>
      <c r="I5930" s="93"/>
      <c r="J5930" s="94"/>
      <c r="K5930" s="138"/>
    </row>
    <row r="5931" spans="1:11" x14ac:dyDescent="0.2">
      <c r="A5931" s="13" t="s">
        <v>5148</v>
      </c>
      <c r="B5931" s="74">
        <v>502</v>
      </c>
      <c r="C5931" s="133"/>
      <c r="D5931" s="37"/>
      <c r="E5931" s="87"/>
      <c r="F5931" s="93">
        <v>3</v>
      </c>
      <c r="G5931" s="8">
        <v>8</v>
      </c>
      <c r="H5931" s="94">
        <f t="shared" si="90"/>
        <v>2</v>
      </c>
      <c r="I5931" s="93"/>
      <c r="J5931" s="94"/>
      <c r="K5931" s="138"/>
    </row>
    <row r="5932" spans="1:11" x14ac:dyDescent="0.2">
      <c r="A5932" s="13" t="s">
        <v>4167</v>
      </c>
      <c r="B5932" s="74">
        <v>478</v>
      </c>
      <c r="C5932" s="133"/>
      <c r="D5932" s="37"/>
      <c r="E5932" s="87"/>
      <c r="F5932" s="93">
        <v>3</v>
      </c>
      <c r="G5932" s="8">
        <v>8</v>
      </c>
      <c r="H5932" s="94">
        <f t="shared" si="90"/>
        <v>2</v>
      </c>
      <c r="I5932" s="93"/>
      <c r="J5932" s="94"/>
      <c r="K5932" s="138"/>
    </row>
    <row r="5933" spans="1:11" x14ac:dyDescent="0.2">
      <c r="A5933" s="13" t="s">
        <v>5149</v>
      </c>
      <c r="B5933" s="74">
        <v>127</v>
      </c>
      <c r="C5933" s="133"/>
      <c r="D5933" s="37"/>
      <c r="E5933" s="87"/>
      <c r="F5933" s="93">
        <v>1</v>
      </c>
      <c r="G5933" s="8">
        <v>3</v>
      </c>
      <c r="H5933" s="94">
        <f t="shared" si="90"/>
        <v>1</v>
      </c>
      <c r="I5933" s="93"/>
      <c r="J5933" s="94"/>
      <c r="K5933" s="138"/>
    </row>
    <row r="5934" spans="1:11" x14ac:dyDescent="0.2">
      <c r="A5934" s="13" t="s">
        <v>5150</v>
      </c>
      <c r="B5934" s="74">
        <v>335</v>
      </c>
      <c r="C5934" s="133"/>
      <c r="D5934" s="37"/>
      <c r="E5934" s="87"/>
      <c r="F5934" s="93">
        <v>3</v>
      </c>
      <c r="G5934" s="8">
        <v>8</v>
      </c>
      <c r="H5934" s="94">
        <f t="shared" si="90"/>
        <v>2</v>
      </c>
      <c r="I5934" s="93"/>
      <c r="J5934" s="94"/>
      <c r="K5934" s="138"/>
    </row>
    <row r="5935" spans="1:11" x14ac:dyDescent="0.2">
      <c r="A5935" s="13" t="s">
        <v>2832</v>
      </c>
      <c r="B5935" s="74">
        <v>230</v>
      </c>
      <c r="C5935" s="133"/>
      <c r="D5935" s="37"/>
      <c r="E5935" s="87"/>
      <c r="F5935" s="93">
        <v>3</v>
      </c>
      <c r="G5935" s="8">
        <v>8</v>
      </c>
      <c r="H5935" s="94">
        <f t="shared" si="90"/>
        <v>2</v>
      </c>
      <c r="I5935" s="93"/>
      <c r="J5935" s="94"/>
      <c r="K5935" s="138"/>
    </row>
    <row r="5936" spans="1:11" x14ac:dyDescent="0.2">
      <c r="A5936" s="13" t="s">
        <v>2880</v>
      </c>
      <c r="B5936" s="74">
        <v>238</v>
      </c>
      <c r="C5936" s="133"/>
      <c r="D5936" s="37"/>
      <c r="E5936" s="87"/>
      <c r="F5936" s="93">
        <v>3</v>
      </c>
      <c r="G5936" s="8">
        <v>8</v>
      </c>
      <c r="H5936" s="94">
        <f t="shared" si="90"/>
        <v>2</v>
      </c>
      <c r="I5936" s="93"/>
      <c r="J5936" s="94"/>
      <c r="K5936" s="138"/>
    </row>
    <row r="5937" spans="1:11" x14ac:dyDescent="0.2">
      <c r="A5937" s="13" t="s">
        <v>5151</v>
      </c>
      <c r="B5937" s="74">
        <v>58</v>
      </c>
      <c r="C5937" s="133"/>
      <c r="D5937" s="37"/>
      <c r="E5937" s="87"/>
      <c r="F5937" s="93">
        <v>1</v>
      </c>
      <c r="G5937" s="8">
        <v>3</v>
      </c>
      <c r="H5937" s="94">
        <f t="shared" si="90"/>
        <v>1</v>
      </c>
      <c r="I5937" s="93"/>
      <c r="J5937" s="94"/>
      <c r="K5937" s="138"/>
    </row>
    <row r="5938" spans="1:11" x14ac:dyDescent="0.2">
      <c r="A5938" s="20" t="s">
        <v>126</v>
      </c>
      <c r="B5938" s="73">
        <v>1179</v>
      </c>
      <c r="C5938" s="134">
        <v>1</v>
      </c>
      <c r="D5938" s="32">
        <v>3</v>
      </c>
      <c r="E5938" s="84"/>
      <c r="F5938" s="91"/>
      <c r="H5938" s="94"/>
      <c r="I5938" s="91"/>
      <c r="J5938" s="84"/>
      <c r="K5938" s="111"/>
    </row>
    <row r="5939" spans="1:11" x14ac:dyDescent="0.2">
      <c r="A5939" s="13" t="s">
        <v>5152</v>
      </c>
      <c r="B5939" s="74">
        <v>129</v>
      </c>
      <c r="C5939" s="133"/>
      <c r="D5939" s="37"/>
      <c r="E5939" s="87"/>
      <c r="F5939" s="93">
        <v>1</v>
      </c>
      <c r="G5939" s="8">
        <v>3</v>
      </c>
      <c r="H5939" s="94">
        <f t="shared" si="90"/>
        <v>1</v>
      </c>
      <c r="I5939" s="93"/>
      <c r="J5939" s="94"/>
      <c r="K5939" s="138"/>
    </row>
    <row r="5940" spans="1:11" x14ac:dyDescent="0.2">
      <c r="A5940" s="13" t="s">
        <v>2557</v>
      </c>
      <c r="B5940" s="74">
        <v>402</v>
      </c>
      <c r="C5940" s="133"/>
      <c r="D5940" s="37"/>
      <c r="E5940" s="87"/>
      <c r="F5940" s="93">
        <v>3</v>
      </c>
      <c r="G5940" s="8">
        <v>8</v>
      </c>
      <c r="H5940" s="94">
        <f t="shared" si="90"/>
        <v>2</v>
      </c>
      <c r="I5940" s="93"/>
      <c r="J5940" s="94"/>
      <c r="K5940" s="138"/>
    </row>
    <row r="5941" spans="1:11" x14ac:dyDescent="0.2">
      <c r="A5941" s="13" t="s">
        <v>5153</v>
      </c>
      <c r="B5941" s="74">
        <v>126</v>
      </c>
      <c r="C5941" s="133"/>
      <c r="D5941" s="37"/>
      <c r="E5941" s="87"/>
      <c r="F5941" s="93">
        <v>1</v>
      </c>
      <c r="G5941" s="8">
        <v>3</v>
      </c>
      <c r="H5941" s="94">
        <f t="shared" si="90"/>
        <v>1</v>
      </c>
      <c r="I5941" s="93"/>
      <c r="J5941" s="94"/>
      <c r="K5941" s="138"/>
    </row>
    <row r="5942" spans="1:11" x14ac:dyDescent="0.2">
      <c r="A5942" s="13" t="s">
        <v>5154</v>
      </c>
      <c r="B5942" s="74">
        <v>395</v>
      </c>
      <c r="C5942" s="133"/>
      <c r="D5942" s="37"/>
      <c r="E5942" s="87"/>
      <c r="F5942" s="93">
        <v>3</v>
      </c>
      <c r="G5942" s="8">
        <v>8</v>
      </c>
      <c r="H5942" s="94">
        <f t="shared" si="90"/>
        <v>2</v>
      </c>
      <c r="I5942" s="93"/>
      <c r="J5942" s="94"/>
      <c r="K5942" s="138"/>
    </row>
    <row r="5943" spans="1:11" x14ac:dyDescent="0.2">
      <c r="A5943" s="13" t="s">
        <v>5155</v>
      </c>
      <c r="B5943" s="74">
        <v>127</v>
      </c>
      <c r="C5943" s="133"/>
      <c r="D5943" s="37"/>
      <c r="E5943" s="87"/>
      <c r="F5943" s="93">
        <v>1</v>
      </c>
      <c r="G5943" s="8">
        <v>3</v>
      </c>
      <c r="H5943" s="94">
        <f t="shared" si="90"/>
        <v>1</v>
      </c>
      <c r="I5943" s="93"/>
      <c r="J5943" s="94"/>
      <c r="K5943" s="138"/>
    </row>
    <row r="5944" spans="1:11" x14ac:dyDescent="0.2">
      <c r="A5944" s="20" t="s">
        <v>605</v>
      </c>
      <c r="B5944" s="73">
        <v>5124</v>
      </c>
      <c r="C5944" s="134">
        <v>6</v>
      </c>
      <c r="D5944" s="32">
        <v>15</v>
      </c>
      <c r="E5944" s="84"/>
      <c r="F5944" s="91"/>
      <c r="H5944" s="94"/>
      <c r="I5944" s="91"/>
      <c r="J5944" s="84"/>
      <c r="K5944" s="111"/>
    </row>
    <row r="5945" spans="1:11" x14ac:dyDescent="0.2">
      <c r="A5945" s="13" t="s">
        <v>5156</v>
      </c>
      <c r="B5945" s="74">
        <v>2850</v>
      </c>
      <c r="C5945" s="133"/>
      <c r="D5945" s="37"/>
      <c r="E5945" s="87"/>
      <c r="F5945" s="93">
        <v>5</v>
      </c>
      <c r="G5945" s="8">
        <v>13</v>
      </c>
      <c r="H5945" s="94">
        <f t="shared" si="90"/>
        <v>2</v>
      </c>
      <c r="I5945" s="93"/>
      <c r="J5945" s="94"/>
      <c r="K5945" s="138"/>
    </row>
    <row r="5946" spans="1:11" x14ac:dyDescent="0.2">
      <c r="A5946" s="13" t="s">
        <v>1751</v>
      </c>
      <c r="B5946" s="74">
        <v>451</v>
      </c>
      <c r="C5946" s="133"/>
      <c r="D5946" s="37"/>
      <c r="E5946" s="87"/>
      <c r="F5946" s="93">
        <v>3</v>
      </c>
      <c r="G5946" s="8">
        <v>8</v>
      </c>
      <c r="H5946" s="94">
        <f t="shared" si="90"/>
        <v>2</v>
      </c>
      <c r="I5946" s="93"/>
      <c r="J5946" s="94"/>
      <c r="K5946" s="138"/>
    </row>
    <row r="5947" spans="1:11" x14ac:dyDescent="0.2">
      <c r="A5947" s="13" t="s">
        <v>5157</v>
      </c>
      <c r="B5947" s="74">
        <v>75</v>
      </c>
      <c r="C5947" s="133"/>
      <c r="D5947" s="37"/>
      <c r="E5947" s="87"/>
      <c r="F5947" s="93">
        <v>1</v>
      </c>
      <c r="G5947" s="8">
        <v>3</v>
      </c>
      <c r="H5947" s="94">
        <f t="shared" si="90"/>
        <v>1</v>
      </c>
      <c r="I5947" s="93"/>
      <c r="J5947" s="94"/>
      <c r="K5947" s="138"/>
    </row>
    <row r="5948" spans="1:11" x14ac:dyDescent="0.2">
      <c r="A5948" s="13" t="s">
        <v>2541</v>
      </c>
      <c r="B5948" s="74">
        <v>504</v>
      </c>
      <c r="C5948" s="133"/>
      <c r="D5948" s="37"/>
      <c r="E5948" s="87"/>
      <c r="F5948" s="93">
        <v>3</v>
      </c>
      <c r="G5948" s="8">
        <v>8</v>
      </c>
      <c r="H5948" s="94">
        <f t="shared" si="90"/>
        <v>2</v>
      </c>
      <c r="I5948" s="93"/>
      <c r="J5948" s="94"/>
      <c r="K5948" s="138"/>
    </row>
    <row r="5949" spans="1:11" x14ac:dyDescent="0.2">
      <c r="A5949" s="13" t="s">
        <v>5158</v>
      </c>
      <c r="B5949" s="74">
        <v>429</v>
      </c>
      <c r="C5949" s="133"/>
      <c r="D5949" s="37"/>
      <c r="E5949" s="87"/>
      <c r="F5949" s="93">
        <v>3</v>
      </c>
      <c r="G5949" s="8">
        <v>8</v>
      </c>
      <c r="H5949" s="94">
        <f t="shared" si="90"/>
        <v>2</v>
      </c>
      <c r="I5949" s="93"/>
      <c r="J5949" s="94"/>
      <c r="K5949" s="138"/>
    </row>
    <row r="5950" spans="1:11" x14ac:dyDescent="0.2">
      <c r="A5950" s="13" t="s">
        <v>2004</v>
      </c>
      <c r="B5950" s="74">
        <v>815</v>
      </c>
      <c r="C5950" s="133"/>
      <c r="D5950" s="37"/>
      <c r="E5950" s="87"/>
      <c r="F5950" s="93">
        <v>3</v>
      </c>
      <c r="G5950" s="8">
        <v>8</v>
      </c>
      <c r="H5950" s="94">
        <f t="shared" si="90"/>
        <v>2</v>
      </c>
      <c r="I5950" s="93"/>
      <c r="J5950" s="94"/>
      <c r="K5950" s="138"/>
    </row>
    <row r="5951" spans="1:11" x14ac:dyDescent="0.2">
      <c r="A5951" s="20" t="s">
        <v>606</v>
      </c>
      <c r="B5951" s="73">
        <v>4114</v>
      </c>
      <c r="C5951" s="134">
        <v>5</v>
      </c>
      <c r="D5951" s="32">
        <v>13</v>
      </c>
      <c r="E5951" s="84"/>
      <c r="F5951" s="91"/>
      <c r="H5951" s="94"/>
      <c r="I5951" s="91"/>
      <c r="J5951" s="84"/>
      <c r="K5951" s="111"/>
    </row>
    <row r="5952" spans="1:11" x14ac:dyDescent="0.2">
      <c r="A5952" s="13" t="s">
        <v>5159</v>
      </c>
      <c r="B5952" s="74">
        <v>386</v>
      </c>
      <c r="C5952" s="133"/>
      <c r="D5952" s="37"/>
      <c r="E5952" s="87"/>
      <c r="F5952" s="93">
        <v>3</v>
      </c>
      <c r="G5952" s="8">
        <v>8</v>
      </c>
      <c r="H5952" s="94">
        <f t="shared" si="90"/>
        <v>2</v>
      </c>
      <c r="I5952" s="93"/>
      <c r="J5952" s="94"/>
      <c r="K5952" s="138"/>
    </row>
    <row r="5953" spans="1:11" x14ac:dyDescent="0.2">
      <c r="A5953" s="13" t="s">
        <v>5160</v>
      </c>
      <c r="B5953" s="74">
        <v>264</v>
      </c>
      <c r="C5953" s="133"/>
      <c r="D5953" s="37"/>
      <c r="E5953" s="87"/>
      <c r="F5953" s="93">
        <v>3</v>
      </c>
      <c r="G5953" s="8">
        <v>8</v>
      </c>
      <c r="H5953" s="94">
        <f t="shared" ref="H5953:H6016" si="91">IF(F5953=1,1,2)</f>
        <v>2</v>
      </c>
      <c r="I5953" s="93"/>
      <c r="J5953" s="94"/>
      <c r="K5953" s="138"/>
    </row>
    <row r="5954" spans="1:11" ht="31.5" x14ac:dyDescent="0.2">
      <c r="A5954" s="13" t="s">
        <v>5161</v>
      </c>
      <c r="B5954" s="74">
        <v>442</v>
      </c>
      <c r="C5954" s="133"/>
      <c r="D5954" s="37"/>
      <c r="E5954" s="87"/>
      <c r="F5954" s="93">
        <v>3</v>
      </c>
      <c r="G5954" s="8">
        <v>8</v>
      </c>
      <c r="H5954" s="94">
        <f t="shared" si="91"/>
        <v>2</v>
      </c>
      <c r="I5954" s="93"/>
      <c r="J5954" s="94"/>
      <c r="K5954" s="138"/>
    </row>
    <row r="5955" spans="1:11" x14ac:dyDescent="0.2">
      <c r="A5955" s="13" t="s">
        <v>5162</v>
      </c>
      <c r="B5955" s="74">
        <v>99</v>
      </c>
      <c r="C5955" s="133"/>
      <c r="D5955" s="37"/>
      <c r="E5955" s="87"/>
      <c r="F5955" s="93">
        <v>1</v>
      </c>
      <c r="G5955" s="8">
        <v>3</v>
      </c>
      <c r="H5955" s="94">
        <f t="shared" si="91"/>
        <v>1</v>
      </c>
      <c r="I5955" s="93"/>
      <c r="J5955" s="94"/>
      <c r="K5955" s="138"/>
    </row>
    <row r="5956" spans="1:11" x14ac:dyDescent="0.2">
      <c r="A5956" s="13" t="s">
        <v>5163</v>
      </c>
      <c r="B5956" s="74">
        <v>373</v>
      </c>
      <c r="C5956" s="133"/>
      <c r="D5956" s="37"/>
      <c r="E5956" s="87"/>
      <c r="F5956" s="93">
        <v>3</v>
      </c>
      <c r="G5956" s="8">
        <v>8</v>
      </c>
      <c r="H5956" s="94">
        <f t="shared" si="91"/>
        <v>2</v>
      </c>
      <c r="I5956" s="93"/>
      <c r="J5956" s="94"/>
      <c r="K5956" s="138"/>
    </row>
    <row r="5957" spans="1:11" x14ac:dyDescent="0.2">
      <c r="A5957" s="13" t="s">
        <v>5164</v>
      </c>
      <c r="B5957" s="74">
        <v>156</v>
      </c>
      <c r="C5957" s="133"/>
      <c r="D5957" s="37"/>
      <c r="E5957" s="87"/>
      <c r="F5957" s="93">
        <v>1</v>
      </c>
      <c r="G5957" s="8">
        <v>3</v>
      </c>
      <c r="H5957" s="94">
        <f t="shared" si="91"/>
        <v>1</v>
      </c>
      <c r="I5957" s="93"/>
      <c r="J5957" s="94"/>
      <c r="K5957" s="138"/>
    </row>
    <row r="5958" spans="1:11" x14ac:dyDescent="0.2">
      <c r="A5958" s="13" t="s">
        <v>5165</v>
      </c>
      <c r="B5958" s="74">
        <v>179</v>
      </c>
      <c r="C5958" s="133"/>
      <c r="D5958" s="37"/>
      <c r="E5958" s="87"/>
      <c r="F5958" s="93">
        <v>1</v>
      </c>
      <c r="G5958" s="8">
        <v>3</v>
      </c>
      <c r="H5958" s="94">
        <f t="shared" si="91"/>
        <v>1</v>
      </c>
      <c r="I5958" s="93"/>
      <c r="J5958" s="94"/>
      <c r="K5958" s="138"/>
    </row>
    <row r="5959" spans="1:11" x14ac:dyDescent="0.2">
      <c r="A5959" s="13" t="s">
        <v>5166</v>
      </c>
      <c r="B5959" s="74">
        <v>1626</v>
      </c>
      <c r="C5959" s="133"/>
      <c r="D5959" s="37"/>
      <c r="E5959" s="87"/>
      <c r="F5959" s="93">
        <v>3</v>
      </c>
      <c r="G5959" s="8">
        <v>8</v>
      </c>
      <c r="H5959" s="94">
        <f t="shared" si="91"/>
        <v>2</v>
      </c>
      <c r="I5959" s="93"/>
      <c r="J5959" s="94"/>
      <c r="K5959" s="138"/>
    </row>
    <row r="5960" spans="1:11" x14ac:dyDescent="0.2">
      <c r="A5960" s="13" t="s">
        <v>5167</v>
      </c>
      <c r="B5960" s="74">
        <v>396</v>
      </c>
      <c r="C5960" s="133"/>
      <c r="D5960" s="37"/>
      <c r="E5960" s="87"/>
      <c r="F5960" s="93">
        <v>3</v>
      </c>
      <c r="G5960" s="8">
        <v>8</v>
      </c>
      <c r="H5960" s="94">
        <f t="shared" si="91"/>
        <v>2</v>
      </c>
      <c r="I5960" s="93"/>
      <c r="J5960" s="94"/>
      <c r="K5960" s="138"/>
    </row>
    <row r="5961" spans="1:11" x14ac:dyDescent="0.2">
      <c r="A5961" s="13" t="s">
        <v>5168</v>
      </c>
      <c r="B5961" s="74">
        <v>193</v>
      </c>
      <c r="C5961" s="133"/>
      <c r="D5961" s="37"/>
      <c r="E5961" s="87"/>
      <c r="F5961" s="93">
        <v>1</v>
      </c>
      <c r="G5961" s="8">
        <v>3</v>
      </c>
      <c r="H5961" s="94">
        <f t="shared" si="91"/>
        <v>1</v>
      </c>
      <c r="I5961" s="93"/>
      <c r="J5961" s="94"/>
      <c r="K5961" s="138"/>
    </row>
    <row r="5962" spans="1:11" ht="31.5" x14ac:dyDescent="0.2">
      <c r="A5962" s="46" t="s">
        <v>1042</v>
      </c>
      <c r="B5962" s="73">
        <v>32786</v>
      </c>
      <c r="C5962" s="134">
        <v>35</v>
      </c>
      <c r="D5962" s="36">
        <f>SUM(D5963:D6009)</f>
        <v>89</v>
      </c>
      <c r="E5962" s="88">
        <v>4</v>
      </c>
      <c r="F5962" s="91">
        <f>SUM(F5964:F6021)</f>
        <v>114</v>
      </c>
      <c r="G5962" s="24">
        <f>SUM(G5964:G6021)</f>
        <v>311</v>
      </c>
      <c r="H5962" s="94"/>
      <c r="I5962" s="99">
        <f>(C5962+F5964++F5966+F5968+F5970+F5971+F5973+F5975+F5976+F5978+F5979+F5980+F5981+F5989+F5992+F5998+F5999+F6000+F6001+F6004+F6005+F6006+F6007+F6008+F6010+F6016+F6017+F6021+1)*0.4</f>
        <v>50</v>
      </c>
      <c r="J5962" s="99">
        <f>(D5962+G5964++G5966+G5968+G5970+G5971+G5973+G5975+G5976+G5978+G5979+G5980+G5981+G5989+G5992+G5998+G5999+G6000+G6001+G6004+G6005+G6006+G6007+G6008+G6010+G6016+G6017+G6021+1)*0.4</f>
        <v>130.4</v>
      </c>
      <c r="K5962" s="115">
        <f>52*0.6</f>
        <v>31.2</v>
      </c>
    </row>
    <row r="5963" spans="1:11" x14ac:dyDescent="0.2">
      <c r="A5963" s="20" t="s">
        <v>1043</v>
      </c>
      <c r="B5963" s="73">
        <v>2025</v>
      </c>
      <c r="C5963" s="134">
        <v>2</v>
      </c>
      <c r="D5963" s="32">
        <v>5</v>
      </c>
      <c r="E5963" s="84"/>
      <c r="F5963" s="91"/>
      <c r="H5963" s="94"/>
      <c r="I5963" s="91"/>
      <c r="J5963" s="84"/>
      <c r="K5963" s="111"/>
    </row>
    <row r="5964" spans="1:11" x14ac:dyDescent="0.2">
      <c r="A5964" s="13" t="s">
        <v>2687</v>
      </c>
      <c r="B5964" s="74">
        <v>313</v>
      </c>
      <c r="C5964" s="133"/>
      <c r="D5964" s="37"/>
      <c r="E5964" s="87"/>
      <c r="F5964" s="93">
        <v>3</v>
      </c>
      <c r="G5964" s="8">
        <v>8</v>
      </c>
      <c r="H5964" s="94">
        <f t="shared" si="91"/>
        <v>2</v>
      </c>
      <c r="I5964" s="93"/>
      <c r="J5964" s="94"/>
      <c r="K5964" s="138"/>
    </row>
    <row r="5965" spans="1:11" x14ac:dyDescent="0.2">
      <c r="A5965" s="13" t="s">
        <v>5169</v>
      </c>
      <c r="B5965" s="74">
        <v>125</v>
      </c>
      <c r="C5965" s="133"/>
      <c r="D5965" s="37"/>
      <c r="E5965" s="87"/>
      <c r="F5965" s="93">
        <v>1</v>
      </c>
      <c r="G5965" s="8">
        <v>3</v>
      </c>
      <c r="H5965" s="94">
        <f t="shared" si="91"/>
        <v>1</v>
      </c>
      <c r="I5965" s="93"/>
      <c r="J5965" s="94"/>
      <c r="K5965" s="138"/>
    </row>
    <row r="5966" spans="1:11" x14ac:dyDescent="0.2">
      <c r="A5966" s="13" t="s">
        <v>5170</v>
      </c>
      <c r="B5966" s="74">
        <v>485</v>
      </c>
      <c r="C5966" s="133"/>
      <c r="D5966" s="37"/>
      <c r="E5966" s="87"/>
      <c r="F5966" s="93">
        <v>3</v>
      </c>
      <c r="G5966" s="8">
        <v>8</v>
      </c>
      <c r="H5966" s="94">
        <f t="shared" si="91"/>
        <v>2</v>
      </c>
      <c r="I5966" s="93"/>
      <c r="J5966" s="94"/>
      <c r="K5966" s="138"/>
    </row>
    <row r="5967" spans="1:11" x14ac:dyDescent="0.2">
      <c r="A5967" s="13" t="s">
        <v>2555</v>
      </c>
      <c r="B5967" s="74">
        <v>125</v>
      </c>
      <c r="C5967" s="133"/>
      <c r="D5967" s="37"/>
      <c r="E5967" s="87"/>
      <c r="F5967" s="93">
        <v>1</v>
      </c>
      <c r="G5967" s="8">
        <v>3</v>
      </c>
      <c r="H5967" s="94">
        <f t="shared" si="91"/>
        <v>1</v>
      </c>
      <c r="I5967" s="93"/>
      <c r="J5967" s="94"/>
      <c r="K5967" s="138"/>
    </row>
    <row r="5968" spans="1:11" x14ac:dyDescent="0.2">
      <c r="A5968" s="13" t="s">
        <v>5171</v>
      </c>
      <c r="B5968" s="74">
        <v>247</v>
      </c>
      <c r="C5968" s="133"/>
      <c r="D5968" s="37"/>
      <c r="E5968" s="87"/>
      <c r="F5968" s="93">
        <v>3</v>
      </c>
      <c r="G5968" s="8">
        <v>8</v>
      </c>
      <c r="H5968" s="94">
        <f t="shared" si="91"/>
        <v>2</v>
      </c>
      <c r="I5968" s="93"/>
      <c r="J5968" s="94"/>
      <c r="K5968" s="138"/>
    </row>
    <row r="5969" spans="1:11" x14ac:dyDescent="0.2">
      <c r="A5969" s="13" t="s">
        <v>4363</v>
      </c>
      <c r="B5969" s="74">
        <v>172</v>
      </c>
      <c r="C5969" s="133"/>
      <c r="D5969" s="37"/>
      <c r="E5969" s="87"/>
      <c r="F5969" s="93">
        <v>1</v>
      </c>
      <c r="G5969" s="8">
        <v>3</v>
      </c>
      <c r="H5969" s="94">
        <f t="shared" si="91"/>
        <v>1</v>
      </c>
      <c r="I5969" s="93"/>
      <c r="J5969" s="94"/>
      <c r="K5969" s="138"/>
    </row>
    <row r="5970" spans="1:11" x14ac:dyDescent="0.2">
      <c r="A5970" s="13" t="s">
        <v>5172</v>
      </c>
      <c r="B5970" s="74">
        <v>372</v>
      </c>
      <c r="C5970" s="133"/>
      <c r="D5970" s="37"/>
      <c r="E5970" s="87"/>
      <c r="F5970" s="93">
        <v>3</v>
      </c>
      <c r="G5970" s="8">
        <v>8</v>
      </c>
      <c r="H5970" s="94">
        <f t="shared" si="91"/>
        <v>2</v>
      </c>
      <c r="I5970" s="93"/>
      <c r="J5970" s="94"/>
      <c r="K5970" s="138"/>
    </row>
    <row r="5971" spans="1:11" x14ac:dyDescent="0.2">
      <c r="A5971" s="13" t="s">
        <v>5173</v>
      </c>
      <c r="B5971" s="74">
        <v>277</v>
      </c>
      <c r="C5971" s="133"/>
      <c r="D5971" s="37"/>
      <c r="E5971" s="87"/>
      <c r="F5971" s="93">
        <v>3</v>
      </c>
      <c r="G5971" s="8">
        <v>8</v>
      </c>
      <c r="H5971" s="94">
        <f t="shared" si="91"/>
        <v>2</v>
      </c>
      <c r="I5971" s="93"/>
      <c r="J5971" s="94"/>
      <c r="K5971" s="138"/>
    </row>
    <row r="5972" spans="1:11" x14ac:dyDescent="0.2">
      <c r="A5972" s="20" t="s">
        <v>465</v>
      </c>
      <c r="B5972" s="73">
        <v>352</v>
      </c>
      <c r="C5972" s="134">
        <v>1</v>
      </c>
      <c r="D5972" s="32">
        <v>3</v>
      </c>
      <c r="E5972" s="84"/>
      <c r="F5972" s="91"/>
      <c r="H5972" s="94"/>
      <c r="I5972" s="91"/>
      <c r="J5972" s="84"/>
      <c r="K5972" s="111"/>
    </row>
    <row r="5973" spans="1:11" x14ac:dyDescent="0.2">
      <c r="A5973" s="13" t="s">
        <v>2816</v>
      </c>
      <c r="B5973" s="74">
        <v>352</v>
      </c>
      <c r="C5973" s="133"/>
      <c r="D5973" s="37"/>
      <c r="E5973" s="87"/>
      <c r="F5973" s="93">
        <v>3</v>
      </c>
      <c r="G5973" s="8">
        <v>8</v>
      </c>
      <c r="H5973" s="94">
        <f t="shared" si="91"/>
        <v>2</v>
      </c>
      <c r="I5973" s="93"/>
      <c r="J5973" s="94"/>
      <c r="K5973" s="138"/>
    </row>
    <row r="5974" spans="1:11" x14ac:dyDescent="0.2">
      <c r="A5974" s="20" t="s">
        <v>466</v>
      </c>
      <c r="B5974" s="73">
        <v>4238</v>
      </c>
      <c r="C5974" s="134">
        <v>5</v>
      </c>
      <c r="D5974" s="32">
        <v>13</v>
      </c>
      <c r="E5974" s="84"/>
      <c r="F5974" s="91"/>
      <c r="H5974" s="94"/>
      <c r="I5974" s="91"/>
      <c r="J5974" s="84"/>
      <c r="K5974" s="111"/>
    </row>
    <row r="5975" spans="1:11" x14ac:dyDescent="0.2">
      <c r="A5975" s="13" t="s">
        <v>1525</v>
      </c>
      <c r="B5975" s="74">
        <v>310</v>
      </c>
      <c r="C5975" s="133"/>
      <c r="D5975" s="37"/>
      <c r="E5975" s="87"/>
      <c r="F5975" s="93">
        <v>3</v>
      </c>
      <c r="G5975" s="8">
        <v>8</v>
      </c>
      <c r="H5975" s="94">
        <f t="shared" si="91"/>
        <v>2</v>
      </c>
      <c r="I5975" s="93"/>
      <c r="J5975" s="94"/>
      <c r="K5975" s="138"/>
    </row>
    <row r="5976" spans="1:11" x14ac:dyDescent="0.2">
      <c r="A5976" s="13" t="s">
        <v>5174</v>
      </c>
      <c r="B5976" s="74">
        <v>612</v>
      </c>
      <c r="C5976" s="133"/>
      <c r="D5976" s="37"/>
      <c r="E5976" s="87"/>
      <c r="F5976" s="93">
        <v>3</v>
      </c>
      <c r="G5976" s="8">
        <v>8</v>
      </c>
      <c r="H5976" s="94">
        <f t="shared" si="91"/>
        <v>2</v>
      </c>
      <c r="I5976" s="93"/>
      <c r="J5976" s="94"/>
      <c r="K5976" s="138"/>
    </row>
    <row r="5977" spans="1:11" x14ac:dyDescent="0.2">
      <c r="A5977" s="13" t="s">
        <v>3807</v>
      </c>
      <c r="B5977" s="74">
        <v>49</v>
      </c>
      <c r="C5977" s="133"/>
      <c r="D5977" s="37"/>
      <c r="E5977" s="87"/>
      <c r="F5977" s="93">
        <v>1</v>
      </c>
      <c r="G5977" s="8">
        <v>3</v>
      </c>
      <c r="H5977" s="94">
        <f t="shared" si="91"/>
        <v>1</v>
      </c>
      <c r="I5977" s="93"/>
      <c r="J5977" s="94"/>
      <c r="K5977" s="138"/>
    </row>
    <row r="5978" spans="1:11" x14ac:dyDescent="0.2">
      <c r="A5978" s="13" t="s">
        <v>5175</v>
      </c>
      <c r="B5978" s="74">
        <v>316</v>
      </c>
      <c r="C5978" s="133"/>
      <c r="D5978" s="37"/>
      <c r="E5978" s="87"/>
      <c r="F5978" s="93">
        <v>3</v>
      </c>
      <c r="G5978" s="8">
        <v>8</v>
      </c>
      <c r="H5978" s="94">
        <f t="shared" si="91"/>
        <v>2</v>
      </c>
      <c r="I5978" s="93"/>
      <c r="J5978" s="94"/>
      <c r="K5978" s="138"/>
    </row>
    <row r="5979" spans="1:11" x14ac:dyDescent="0.2">
      <c r="A5979" s="13" t="s">
        <v>3390</v>
      </c>
      <c r="B5979" s="74">
        <v>1566</v>
      </c>
      <c r="C5979" s="133"/>
      <c r="D5979" s="37"/>
      <c r="E5979" s="87"/>
      <c r="F5979" s="93">
        <v>3</v>
      </c>
      <c r="G5979" s="8">
        <v>8</v>
      </c>
      <c r="H5979" s="94">
        <f t="shared" si="91"/>
        <v>2</v>
      </c>
      <c r="I5979" s="93"/>
      <c r="J5979" s="94"/>
      <c r="K5979" s="138"/>
    </row>
    <row r="5980" spans="1:11" x14ac:dyDescent="0.2">
      <c r="A5980" s="13" t="s">
        <v>5176</v>
      </c>
      <c r="B5980" s="74">
        <v>724</v>
      </c>
      <c r="C5980" s="133"/>
      <c r="D5980" s="37"/>
      <c r="E5980" s="87"/>
      <c r="F5980" s="93">
        <v>3</v>
      </c>
      <c r="G5980" s="8">
        <v>8</v>
      </c>
      <c r="H5980" s="94">
        <f t="shared" si="91"/>
        <v>2</v>
      </c>
      <c r="I5980" s="93"/>
      <c r="J5980" s="94"/>
      <c r="K5980" s="138"/>
    </row>
    <row r="5981" spans="1:11" x14ac:dyDescent="0.2">
      <c r="A5981" s="13" t="s">
        <v>2835</v>
      </c>
      <c r="B5981" s="74">
        <v>353</v>
      </c>
      <c r="C5981" s="133"/>
      <c r="D5981" s="37"/>
      <c r="E5981" s="87"/>
      <c r="F5981" s="93">
        <v>3</v>
      </c>
      <c r="G5981" s="8">
        <v>8</v>
      </c>
      <c r="H5981" s="94">
        <f t="shared" si="91"/>
        <v>2</v>
      </c>
      <c r="I5981" s="93"/>
      <c r="J5981" s="94"/>
      <c r="K5981" s="138"/>
    </row>
    <row r="5982" spans="1:11" x14ac:dyDescent="0.2">
      <c r="A5982" s="13" t="s">
        <v>5177</v>
      </c>
      <c r="B5982" s="74">
        <v>133</v>
      </c>
      <c r="C5982" s="133"/>
      <c r="D5982" s="37"/>
      <c r="E5982" s="87"/>
      <c r="F5982" s="93">
        <v>1</v>
      </c>
      <c r="G5982" s="8">
        <v>3</v>
      </c>
      <c r="H5982" s="94">
        <f t="shared" si="91"/>
        <v>1</v>
      </c>
      <c r="I5982" s="93"/>
      <c r="J5982" s="94"/>
      <c r="K5982" s="138"/>
    </row>
    <row r="5983" spans="1:11" x14ac:dyDescent="0.2">
      <c r="A5983" s="13" t="s">
        <v>5178</v>
      </c>
      <c r="B5983" s="74">
        <v>175</v>
      </c>
      <c r="C5983" s="133"/>
      <c r="D5983" s="37"/>
      <c r="E5983" s="87"/>
      <c r="F5983" s="93">
        <v>1</v>
      </c>
      <c r="G5983" s="8">
        <v>3</v>
      </c>
      <c r="H5983" s="94">
        <f t="shared" si="91"/>
        <v>1</v>
      </c>
      <c r="I5983" s="93"/>
      <c r="J5983" s="94"/>
      <c r="K5983" s="138"/>
    </row>
    <row r="5984" spans="1:11" x14ac:dyDescent="0.2">
      <c r="A5984" s="20" t="s">
        <v>464</v>
      </c>
      <c r="B5984" s="73">
        <v>1477</v>
      </c>
      <c r="C5984" s="134">
        <v>2</v>
      </c>
      <c r="D5984" s="32">
        <v>5</v>
      </c>
      <c r="E5984" s="84"/>
      <c r="F5984" s="91"/>
      <c r="H5984" s="94"/>
      <c r="I5984" s="91"/>
      <c r="J5984" s="84"/>
      <c r="K5984" s="111"/>
    </row>
    <row r="5985" spans="1:11" x14ac:dyDescent="0.2">
      <c r="A5985" s="13" t="s">
        <v>3515</v>
      </c>
      <c r="B5985" s="74">
        <v>82</v>
      </c>
      <c r="C5985" s="133"/>
      <c r="D5985" s="37"/>
      <c r="E5985" s="87"/>
      <c r="F5985" s="93">
        <v>1</v>
      </c>
      <c r="G5985" s="8">
        <v>3</v>
      </c>
      <c r="H5985" s="94">
        <f t="shared" si="91"/>
        <v>1</v>
      </c>
      <c r="I5985" s="93"/>
      <c r="J5985" s="94"/>
      <c r="K5985" s="138"/>
    </row>
    <row r="5986" spans="1:11" x14ac:dyDescent="0.2">
      <c r="A5986" s="13" t="s">
        <v>5179</v>
      </c>
      <c r="B5986" s="74">
        <v>123</v>
      </c>
      <c r="C5986" s="133"/>
      <c r="D5986" s="37"/>
      <c r="E5986" s="87"/>
      <c r="F5986" s="93">
        <v>1</v>
      </c>
      <c r="G5986" s="8">
        <v>3</v>
      </c>
      <c r="H5986" s="94">
        <f t="shared" si="91"/>
        <v>1</v>
      </c>
      <c r="I5986" s="93"/>
      <c r="J5986" s="94"/>
      <c r="K5986" s="138"/>
    </row>
    <row r="5987" spans="1:11" x14ac:dyDescent="0.2">
      <c r="A5987" s="13" t="s">
        <v>5180</v>
      </c>
      <c r="B5987" s="74">
        <v>144</v>
      </c>
      <c r="C5987" s="133"/>
      <c r="D5987" s="37"/>
      <c r="E5987" s="87"/>
      <c r="F5987" s="93">
        <v>1</v>
      </c>
      <c r="G5987" s="8">
        <v>3</v>
      </c>
      <c r="H5987" s="94">
        <f t="shared" si="91"/>
        <v>1</v>
      </c>
      <c r="I5987" s="93"/>
      <c r="J5987" s="94"/>
      <c r="K5987" s="138"/>
    </row>
    <row r="5988" spans="1:11" x14ac:dyDescent="0.2">
      <c r="A5988" s="13" t="s">
        <v>5181</v>
      </c>
      <c r="B5988" s="74">
        <v>143</v>
      </c>
      <c r="C5988" s="133"/>
      <c r="D5988" s="37"/>
      <c r="E5988" s="87"/>
      <c r="F5988" s="93">
        <v>1</v>
      </c>
      <c r="G5988" s="8">
        <v>3</v>
      </c>
      <c r="H5988" s="94">
        <f t="shared" si="91"/>
        <v>1</v>
      </c>
      <c r="I5988" s="93"/>
      <c r="J5988" s="94"/>
      <c r="K5988" s="138"/>
    </row>
    <row r="5989" spans="1:11" x14ac:dyDescent="0.2">
      <c r="A5989" s="13" t="s">
        <v>5182</v>
      </c>
      <c r="B5989" s="74">
        <v>333</v>
      </c>
      <c r="C5989" s="133"/>
      <c r="D5989" s="37"/>
      <c r="E5989" s="87"/>
      <c r="F5989" s="93">
        <v>3</v>
      </c>
      <c r="G5989" s="8">
        <v>8</v>
      </c>
      <c r="H5989" s="94">
        <f t="shared" si="91"/>
        <v>2</v>
      </c>
      <c r="I5989" s="93"/>
      <c r="J5989" s="94"/>
      <c r="K5989" s="138"/>
    </row>
    <row r="5990" spans="1:11" x14ac:dyDescent="0.2">
      <c r="A5990" s="13" t="s">
        <v>1779</v>
      </c>
      <c r="B5990" s="74">
        <v>199</v>
      </c>
      <c r="C5990" s="133"/>
      <c r="D5990" s="37"/>
      <c r="E5990" s="87"/>
      <c r="F5990" s="93">
        <v>1</v>
      </c>
      <c r="G5990" s="8">
        <v>3</v>
      </c>
      <c r="H5990" s="94">
        <f t="shared" si="91"/>
        <v>1</v>
      </c>
      <c r="I5990" s="93"/>
      <c r="J5990" s="94"/>
      <c r="K5990" s="138"/>
    </row>
    <row r="5991" spans="1:11" x14ac:dyDescent="0.2">
      <c r="A5991" s="13" t="s">
        <v>5183</v>
      </c>
      <c r="B5991" s="74">
        <v>63</v>
      </c>
      <c r="C5991" s="133"/>
      <c r="D5991" s="37"/>
      <c r="E5991" s="87"/>
      <c r="F5991" s="93">
        <v>1</v>
      </c>
      <c r="G5991" s="8">
        <v>3</v>
      </c>
      <c r="H5991" s="94">
        <f t="shared" si="91"/>
        <v>1</v>
      </c>
      <c r="I5991" s="93"/>
      <c r="J5991" s="94"/>
      <c r="K5991" s="138"/>
    </row>
    <row r="5992" spans="1:11" x14ac:dyDescent="0.2">
      <c r="A5992" s="13" t="s">
        <v>5184</v>
      </c>
      <c r="B5992" s="74">
        <v>390</v>
      </c>
      <c r="C5992" s="133"/>
      <c r="D5992" s="37"/>
      <c r="E5992" s="87"/>
      <c r="F5992" s="93">
        <v>3</v>
      </c>
      <c r="G5992" s="8">
        <v>8</v>
      </c>
      <c r="H5992" s="94">
        <f t="shared" si="91"/>
        <v>2</v>
      </c>
      <c r="I5992" s="93"/>
      <c r="J5992" s="94"/>
      <c r="K5992" s="138"/>
    </row>
    <row r="5993" spans="1:11" x14ac:dyDescent="0.2">
      <c r="A5993" s="20" t="s">
        <v>1209</v>
      </c>
      <c r="B5993" s="73">
        <v>1931</v>
      </c>
      <c r="C5993" s="134">
        <v>2</v>
      </c>
      <c r="D5993" s="32">
        <v>5</v>
      </c>
      <c r="E5993" s="84"/>
      <c r="F5993" s="91"/>
      <c r="H5993" s="94"/>
      <c r="I5993" s="91"/>
      <c r="J5993" s="84"/>
      <c r="K5993" s="111"/>
    </row>
    <row r="5994" spans="1:11" x14ac:dyDescent="0.2">
      <c r="A5994" s="13" t="s">
        <v>3682</v>
      </c>
      <c r="B5994" s="74">
        <v>71</v>
      </c>
      <c r="C5994" s="133"/>
      <c r="D5994" s="37"/>
      <c r="E5994" s="87"/>
      <c r="F5994" s="93">
        <v>1</v>
      </c>
      <c r="G5994" s="8">
        <v>3</v>
      </c>
      <c r="H5994" s="94">
        <f t="shared" si="91"/>
        <v>1</v>
      </c>
      <c r="I5994" s="93"/>
      <c r="J5994" s="94"/>
      <c r="K5994" s="138"/>
    </row>
    <row r="5995" spans="1:11" x14ac:dyDescent="0.2">
      <c r="A5995" s="13" t="s">
        <v>5185</v>
      </c>
      <c r="B5995" s="74">
        <v>116</v>
      </c>
      <c r="C5995" s="133"/>
      <c r="D5995" s="37"/>
      <c r="E5995" s="87"/>
      <c r="F5995" s="93">
        <v>1</v>
      </c>
      <c r="G5995" s="8">
        <v>3</v>
      </c>
      <c r="H5995" s="94">
        <f t="shared" si="91"/>
        <v>1</v>
      </c>
      <c r="I5995" s="93"/>
      <c r="J5995" s="94"/>
      <c r="K5995" s="138"/>
    </row>
    <row r="5996" spans="1:11" x14ac:dyDescent="0.2">
      <c r="A5996" s="13" t="s">
        <v>5186</v>
      </c>
      <c r="B5996" s="74">
        <v>64</v>
      </c>
      <c r="C5996" s="133"/>
      <c r="D5996" s="37"/>
      <c r="E5996" s="87"/>
      <c r="F5996" s="93">
        <v>1</v>
      </c>
      <c r="G5996" s="8">
        <v>3</v>
      </c>
      <c r="H5996" s="94">
        <f t="shared" si="91"/>
        <v>1</v>
      </c>
      <c r="I5996" s="93"/>
      <c r="J5996" s="94"/>
      <c r="K5996" s="138"/>
    </row>
    <row r="5997" spans="1:11" x14ac:dyDescent="0.2">
      <c r="A5997" s="13" t="s">
        <v>5187</v>
      </c>
      <c r="B5997" s="74">
        <v>185</v>
      </c>
      <c r="C5997" s="133"/>
      <c r="D5997" s="37"/>
      <c r="E5997" s="87"/>
      <c r="F5997" s="93">
        <v>1</v>
      </c>
      <c r="G5997" s="8">
        <v>3</v>
      </c>
      <c r="H5997" s="94">
        <f t="shared" si="91"/>
        <v>1</v>
      </c>
      <c r="I5997" s="93"/>
      <c r="J5997" s="94"/>
      <c r="K5997" s="138"/>
    </row>
    <row r="5998" spans="1:11" x14ac:dyDescent="0.2">
      <c r="A5998" s="13" t="s">
        <v>5188</v>
      </c>
      <c r="B5998" s="74">
        <v>237</v>
      </c>
      <c r="C5998" s="133"/>
      <c r="D5998" s="37"/>
      <c r="E5998" s="87"/>
      <c r="F5998" s="93">
        <v>3</v>
      </c>
      <c r="G5998" s="8">
        <v>8</v>
      </c>
      <c r="H5998" s="94">
        <f t="shared" si="91"/>
        <v>2</v>
      </c>
      <c r="I5998" s="93"/>
      <c r="J5998" s="94"/>
      <c r="K5998" s="138"/>
    </row>
    <row r="5999" spans="1:11" x14ac:dyDescent="0.2">
      <c r="A5999" s="13" t="s">
        <v>5189</v>
      </c>
      <c r="B5999" s="74">
        <v>519</v>
      </c>
      <c r="C5999" s="133"/>
      <c r="D5999" s="37"/>
      <c r="E5999" s="87"/>
      <c r="F5999" s="93">
        <v>3</v>
      </c>
      <c r="G5999" s="8">
        <v>8</v>
      </c>
      <c r="H5999" s="94">
        <f t="shared" si="91"/>
        <v>2</v>
      </c>
      <c r="I5999" s="93"/>
      <c r="J5999" s="94"/>
      <c r="K5999" s="138"/>
    </row>
    <row r="6000" spans="1:11" x14ac:dyDescent="0.2">
      <c r="A6000" s="13" t="s">
        <v>5190</v>
      </c>
      <c r="B6000" s="74">
        <v>404</v>
      </c>
      <c r="C6000" s="133"/>
      <c r="D6000" s="37"/>
      <c r="E6000" s="87"/>
      <c r="F6000" s="93">
        <v>3</v>
      </c>
      <c r="G6000" s="8">
        <v>8</v>
      </c>
      <c r="H6000" s="94">
        <f t="shared" si="91"/>
        <v>2</v>
      </c>
      <c r="I6000" s="93"/>
      <c r="J6000" s="94"/>
      <c r="K6000" s="138"/>
    </row>
    <row r="6001" spans="1:11" x14ac:dyDescent="0.2">
      <c r="A6001" s="13" t="s">
        <v>5191</v>
      </c>
      <c r="B6001" s="74">
        <v>263</v>
      </c>
      <c r="C6001" s="133"/>
      <c r="D6001" s="37"/>
      <c r="E6001" s="87"/>
      <c r="F6001" s="93">
        <v>3</v>
      </c>
      <c r="G6001" s="8">
        <v>8</v>
      </c>
      <c r="H6001" s="94">
        <f t="shared" si="91"/>
        <v>2</v>
      </c>
      <c r="I6001" s="93"/>
      <c r="J6001" s="94"/>
      <c r="K6001" s="138"/>
    </row>
    <row r="6002" spans="1:11" x14ac:dyDescent="0.2">
      <c r="A6002" s="13" t="s">
        <v>4145</v>
      </c>
      <c r="B6002" s="74">
        <v>72</v>
      </c>
      <c r="C6002" s="133"/>
      <c r="D6002" s="37"/>
      <c r="E6002" s="87"/>
      <c r="F6002" s="93">
        <v>1</v>
      </c>
      <c r="G6002" s="8">
        <v>3</v>
      </c>
      <c r="H6002" s="94">
        <f t="shared" si="91"/>
        <v>1</v>
      </c>
      <c r="I6002" s="93"/>
      <c r="J6002" s="94"/>
      <c r="K6002" s="138"/>
    </row>
    <row r="6003" spans="1:11" x14ac:dyDescent="0.2">
      <c r="A6003" s="20" t="s">
        <v>1269</v>
      </c>
      <c r="B6003" s="73">
        <v>19865</v>
      </c>
      <c r="C6003" s="134">
        <v>20</v>
      </c>
      <c r="D6003" s="32">
        <v>50</v>
      </c>
      <c r="E6003" s="84"/>
      <c r="F6003" s="91"/>
      <c r="H6003" s="94"/>
      <c r="I6003" s="91"/>
      <c r="J6003" s="84"/>
      <c r="K6003" s="111"/>
    </row>
    <row r="6004" spans="1:11" x14ac:dyDescent="0.2">
      <c r="A6004" s="13" t="s">
        <v>5192</v>
      </c>
      <c r="B6004" s="74">
        <v>17773</v>
      </c>
      <c r="C6004" s="133"/>
      <c r="D6004" s="37"/>
      <c r="E6004" s="87"/>
      <c r="F6004" s="93">
        <v>11</v>
      </c>
      <c r="G6004" s="8">
        <v>28</v>
      </c>
      <c r="H6004" s="94">
        <f t="shared" si="91"/>
        <v>2</v>
      </c>
      <c r="I6004" s="93"/>
      <c r="J6004" s="94"/>
      <c r="K6004" s="138"/>
    </row>
    <row r="6005" spans="1:11" x14ac:dyDescent="0.2">
      <c r="A6005" s="13" t="s">
        <v>5193</v>
      </c>
      <c r="B6005" s="74">
        <v>831</v>
      </c>
      <c r="C6005" s="133"/>
      <c r="D6005" s="37"/>
      <c r="E6005" s="87"/>
      <c r="F6005" s="93">
        <v>3</v>
      </c>
      <c r="G6005" s="8">
        <v>8</v>
      </c>
      <c r="H6005" s="94">
        <f t="shared" si="91"/>
        <v>2</v>
      </c>
      <c r="I6005" s="93"/>
      <c r="J6005" s="94"/>
      <c r="K6005" s="138"/>
    </row>
    <row r="6006" spans="1:11" x14ac:dyDescent="0.2">
      <c r="A6006" s="13" t="s">
        <v>5194</v>
      </c>
      <c r="B6006" s="74">
        <v>544</v>
      </c>
      <c r="C6006" s="133"/>
      <c r="D6006" s="37"/>
      <c r="E6006" s="87"/>
      <c r="F6006" s="93">
        <v>3</v>
      </c>
      <c r="G6006" s="8">
        <v>8</v>
      </c>
      <c r="H6006" s="94">
        <f t="shared" si="91"/>
        <v>2</v>
      </c>
      <c r="I6006" s="93"/>
      <c r="J6006" s="94"/>
      <c r="K6006" s="138"/>
    </row>
    <row r="6007" spans="1:11" x14ac:dyDescent="0.2">
      <c r="A6007" s="13" t="s">
        <v>5195</v>
      </c>
      <c r="B6007" s="74">
        <v>287</v>
      </c>
      <c r="C6007" s="133"/>
      <c r="D6007" s="37"/>
      <c r="E6007" s="87"/>
      <c r="F6007" s="93">
        <v>3</v>
      </c>
      <c r="G6007" s="8">
        <v>8</v>
      </c>
      <c r="H6007" s="94">
        <f t="shared" si="91"/>
        <v>2</v>
      </c>
      <c r="I6007" s="93"/>
      <c r="J6007" s="94"/>
      <c r="K6007" s="138"/>
    </row>
    <row r="6008" spans="1:11" x14ac:dyDescent="0.2">
      <c r="A6008" s="13" t="s">
        <v>5196</v>
      </c>
      <c r="B6008" s="74">
        <v>430</v>
      </c>
      <c r="C6008" s="133"/>
      <c r="D6008" s="37"/>
      <c r="E6008" s="87"/>
      <c r="F6008" s="93">
        <v>3</v>
      </c>
      <c r="G6008" s="8">
        <v>8</v>
      </c>
      <c r="H6008" s="94">
        <f t="shared" si="91"/>
        <v>2</v>
      </c>
      <c r="I6008" s="93"/>
      <c r="J6008" s="94"/>
      <c r="K6008" s="138"/>
    </row>
    <row r="6009" spans="1:11" x14ac:dyDescent="0.2">
      <c r="A6009" s="20" t="s">
        <v>476</v>
      </c>
      <c r="B6009" s="73">
        <v>2898</v>
      </c>
      <c r="C6009" s="134">
        <v>3</v>
      </c>
      <c r="D6009" s="32">
        <v>8</v>
      </c>
      <c r="E6009" s="84"/>
      <c r="F6009" s="91"/>
      <c r="H6009" s="94"/>
      <c r="I6009" s="91"/>
      <c r="J6009" s="84"/>
      <c r="K6009" s="111"/>
    </row>
    <row r="6010" spans="1:11" x14ac:dyDescent="0.2">
      <c r="A6010" s="13" t="s">
        <v>5197</v>
      </c>
      <c r="B6010" s="74">
        <v>462</v>
      </c>
      <c r="C6010" s="133"/>
      <c r="D6010" s="37"/>
      <c r="E6010" s="87"/>
      <c r="F6010" s="93">
        <v>3</v>
      </c>
      <c r="G6010" s="8">
        <v>8</v>
      </c>
      <c r="H6010" s="94">
        <f t="shared" si="91"/>
        <v>2</v>
      </c>
      <c r="I6010" s="93"/>
      <c r="J6010" s="94"/>
      <c r="K6010" s="138"/>
    </row>
    <row r="6011" spans="1:11" x14ac:dyDescent="0.2">
      <c r="A6011" s="13" t="s">
        <v>5198</v>
      </c>
      <c r="B6011" s="74">
        <v>102</v>
      </c>
      <c r="C6011" s="133"/>
      <c r="D6011" s="37"/>
      <c r="E6011" s="87"/>
      <c r="F6011" s="93">
        <v>1</v>
      </c>
      <c r="G6011" s="8">
        <v>3</v>
      </c>
      <c r="H6011" s="94">
        <f t="shared" si="91"/>
        <v>1</v>
      </c>
      <c r="I6011" s="93"/>
      <c r="J6011" s="94"/>
      <c r="K6011" s="138"/>
    </row>
    <row r="6012" spans="1:11" x14ac:dyDescent="0.2">
      <c r="A6012" s="13" t="s">
        <v>1585</v>
      </c>
      <c r="B6012" s="74">
        <v>44</v>
      </c>
      <c r="C6012" s="133"/>
      <c r="D6012" s="37"/>
      <c r="E6012" s="87"/>
      <c r="F6012" s="93">
        <v>1</v>
      </c>
      <c r="G6012" s="8">
        <v>3</v>
      </c>
      <c r="H6012" s="94">
        <f t="shared" si="91"/>
        <v>1</v>
      </c>
      <c r="I6012" s="93"/>
      <c r="J6012" s="94"/>
      <c r="K6012" s="138"/>
    </row>
    <row r="6013" spans="1:11" x14ac:dyDescent="0.2">
      <c r="A6013" s="13" t="s">
        <v>5199</v>
      </c>
      <c r="B6013" s="74">
        <v>144</v>
      </c>
      <c r="C6013" s="133"/>
      <c r="D6013" s="37"/>
      <c r="E6013" s="87"/>
      <c r="F6013" s="93">
        <v>1</v>
      </c>
      <c r="G6013" s="8">
        <v>3</v>
      </c>
      <c r="H6013" s="94">
        <f t="shared" si="91"/>
        <v>1</v>
      </c>
      <c r="I6013" s="93"/>
      <c r="J6013" s="94"/>
      <c r="K6013" s="138"/>
    </row>
    <row r="6014" spans="1:11" x14ac:dyDescent="0.2">
      <c r="A6014" s="13" t="s">
        <v>4033</v>
      </c>
      <c r="B6014" s="74">
        <v>157</v>
      </c>
      <c r="C6014" s="133"/>
      <c r="D6014" s="37"/>
      <c r="E6014" s="87"/>
      <c r="F6014" s="93">
        <v>1</v>
      </c>
      <c r="G6014" s="8">
        <v>3</v>
      </c>
      <c r="H6014" s="94">
        <f t="shared" si="91"/>
        <v>1</v>
      </c>
      <c r="I6014" s="93"/>
      <c r="J6014" s="94"/>
      <c r="K6014" s="138"/>
    </row>
    <row r="6015" spans="1:11" x14ac:dyDescent="0.2">
      <c r="A6015" s="13" t="s">
        <v>5200</v>
      </c>
      <c r="B6015" s="74">
        <v>175</v>
      </c>
      <c r="C6015" s="133"/>
      <c r="D6015" s="37"/>
      <c r="E6015" s="87"/>
      <c r="F6015" s="93">
        <v>1</v>
      </c>
      <c r="G6015" s="8">
        <v>3</v>
      </c>
      <c r="H6015" s="94">
        <f t="shared" si="91"/>
        <v>1</v>
      </c>
      <c r="I6015" s="93"/>
      <c r="J6015" s="94"/>
      <c r="K6015" s="138"/>
    </row>
    <row r="6016" spans="1:11" x14ac:dyDescent="0.2">
      <c r="A6016" s="13" t="s">
        <v>5201</v>
      </c>
      <c r="B6016" s="74">
        <v>919</v>
      </c>
      <c r="C6016" s="133"/>
      <c r="D6016" s="37"/>
      <c r="E6016" s="87"/>
      <c r="F6016" s="93">
        <v>3</v>
      </c>
      <c r="G6016" s="8">
        <v>8</v>
      </c>
      <c r="H6016" s="94">
        <f t="shared" si="91"/>
        <v>2</v>
      </c>
      <c r="I6016" s="93"/>
      <c r="J6016" s="94"/>
      <c r="K6016" s="138"/>
    </row>
    <row r="6017" spans="1:11" x14ac:dyDescent="0.2">
      <c r="A6017" s="13" t="s">
        <v>5202</v>
      </c>
      <c r="B6017" s="74">
        <v>414</v>
      </c>
      <c r="C6017" s="133"/>
      <c r="D6017" s="37"/>
      <c r="E6017" s="87"/>
      <c r="F6017" s="93">
        <v>3</v>
      </c>
      <c r="G6017" s="8">
        <v>8</v>
      </c>
      <c r="H6017" s="94">
        <f t="shared" ref="H6017:H6076" si="92">IF(F6017=1,1,2)</f>
        <v>2</v>
      </c>
      <c r="I6017" s="93"/>
      <c r="J6017" s="94"/>
      <c r="K6017" s="138"/>
    </row>
    <row r="6018" spans="1:11" x14ac:dyDescent="0.2">
      <c r="A6018" s="13" t="s">
        <v>5203</v>
      </c>
      <c r="B6018" s="74">
        <v>50</v>
      </c>
      <c r="C6018" s="133"/>
      <c r="D6018" s="37"/>
      <c r="E6018" s="87"/>
      <c r="F6018" s="93">
        <v>1</v>
      </c>
      <c r="G6018" s="8">
        <v>3</v>
      </c>
      <c r="H6018" s="94">
        <f t="shared" si="92"/>
        <v>1</v>
      </c>
      <c r="I6018" s="93"/>
      <c r="J6018" s="94"/>
      <c r="K6018" s="138"/>
    </row>
    <row r="6019" spans="1:11" x14ac:dyDescent="0.2">
      <c r="A6019" s="13" t="s">
        <v>1782</v>
      </c>
      <c r="B6019" s="74">
        <v>145</v>
      </c>
      <c r="C6019" s="133"/>
      <c r="D6019" s="37"/>
      <c r="E6019" s="87"/>
      <c r="F6019" s="93">
        <v>1</v>
      </c>
      <c r="G6019" s="8">
        <v>3</v>
      </c>
      <c r="H6019" s="94">
        <f t="shared" si="92"/>
        <v>1</v>
      </c>
      <c r="I6019" s="93"/>
      <c r="J6019" s="94"/>
      <c r="K6019" s="138"/>
    </row>
    <row r="6020" spans="1:11" x14ac:dyDescent="0.2">
      <c r="A6020" s="13" t="s">
        <v>3966</v>
      </c>
      <c r="B6020" s="74">
        <v>25</v>
      </c>
      <c r="C6020" s="133"/>
      <c r="D6020" s="37"/>
      <c r="E6020" s="87"/>
      <c r="F6020" s="93">
        <v>1</v>
      </c>
      <c r="G6020" s="8">
        <v>3</v>
      </c>
      <c r="H6020" s="94">
        <f t="shared" si="92"/>
        <v>1</v>
      </c>
      <c r="I6020" s="93"/>
      <c r="J6020" s="94"/>
      <c r="K6020" s="138"/>
    </row>
    <row r="6021" spans="1:11" x14ac:dyDescent="0.2">
      <c r="A6021" s="13" t="s">
        <v>5204</v>
      </c>
      <c r="B6021" s="74">
        <v>261</v>
      </c>
      <c r="C6021" s="133"/>
      <c r="D6021" s="37"/>
      <c r="E6021" s="87"/>
      <c r="F6021" s="93">
        <v>3</v>
      </c>
      <c r="G6021" s="8">
        <v>8</v>
      </c>
      <c r="H6021" s="94">
        <f t="shared" si="92"/>
        <v>2</v>
      </c>
      <c r="I6021" s="93"/>
      <c r="J6021" s="94"/>
      <c r="K6021" s="138"/>
    </row>
    <row r="6022" spans="1:11" x14ac:dyDescent="0.2">
      <c r="A6022" s="11" t="s">
        <v>1163</v>
      </c>
      <c r="B6022" s="72">
        <v>146080</v>
      </c>
      <c r="C6022" s="135"/>
      <c r="D6022" s="37"/>
      <c r="E6022" s="87"/>
      <c r="F6022" s="92"/>
      <c r="H6022" s="94"/>
      <c r="I6022" s="92"/>
      <c r="J6022" s="82"/>
      <c r="K6022" s="137"/>
    </row>
    <row r="6023" spans="1:11" ht="31.5" x14ac:dyDescent="0.2">
      <c r="A6023" s="46" t="s">
        <v>480</v>
      </c>
      <c r="B6023" s="73">
        <v>5875</v>
      </c>
      <c r="C6023" s="134">
        <v>19</v>
      </c>
      <c r="D6023" s="36">
        <f>SUM(D6024:D6033)</f>
        <v>48</v>
      </c>
      <c r="E6023" s="88">
        <v>3</v>
      </c>
      <c r="F6023" s="91">
        <f>SUM(F6025:F6052)</f>
        <v>45</v>
      </c>
      <c r="G6023" s="24">
        <f>SUM(G6025:G6052)</f>
        <v>126</v>
      </c>
      <c r="H6023" s="94"/>
      <c r="I6023" s="99">
        <f>(C6023+F6025+F6027+F6028+F6031+F6034+F6038+F6043+F6045+F6046+1)*0.4</f>
        <v>18.8</v>
      </c>
      <c r="J6023" s="99">
        <f>(D6023+G6025+G6027+G6028+G6031+G6034+G6038+G6043+G6045+G6046+1)*0.4</f>
        <v>48.400000000000006</v>
      </c>
      <c r="K6023" s="115">
        <f>27*0.6</f>
        <v>16.2</v>
      </c>
    </row>
    <row r="6024" spans="1:11" x14ac:dyDescent="0.2">
      <c r="A6024" s="20" t="s">
        <v>481</v>
      </c>
      <c r="B6024" s="73">
        <v>1915</v>
      </c>
      <c r="C6024" s="134">
        <v>6</v>
      </c>
      <c r="D6024" s="32">
        <v>15</v>
      </c>
      <c r="E6024" s="84"/>
      <c r="F6024" s="91"/>
      <c r="H6024" s="94"/>
      <c r="I6024" s="91"/>
      <c r="J6024" s="84"/>
      <c r="K6024" s="111"/>
    </row>
    <row r="6025" spans="1:11" x14ac:dyDescent="0.2">
      <c r="A6025" s="13" t="s">
        <v>5205</v>
      </c>
      <c r="B6025" s="74">
        <v>642</v>
      </c>
      <c r="C6025" s="133"/>
      <c r="D6025" s="37"/>
      <c r="E6025" s="87"/>
      <c r="F6025" s="93">
        <v>3</v>
      </c>
      <c r="G6025" s="8">
        <v>8</v>
      </c>
      <c r="H6025" s="94">
        <f t="shared" si="92"/>
        <v>2</v>
      </c>
      <c r="I6025" s="93"/>
      <c r="J6025" s="94"/>
      <c r="K6025" s="138"/>
    </row>
    <row r="6026" spans="1:11" x14ac:dyDescent="0.2">
      <c r="A6026" s="13" t="s">
        <v>5206</v>
      </c>
      <c r="B6026" s="74">
        <v>13</v>
      </c>
      <c r="C6026" s="133"/>
      <c r="D6026" s="37"/>
      <c r="E6026" s="87"/>
      <c r="F6026" s="93">
        <v>1</v>
      </c>
      <c r="G6026" s="8">
        <v>3</v>
      </c>
      <c r="H6026" s="94">
        <f t="shared" si="92"/>
        <v>1</v>
      </c>
      <c r="I6026" s="93"/>
      <c r="J6026" s="94"/>
      <c r="K6026" s="138"/>
    </row>
    <row r="6027" spans="1:11" x14ac:dyDescent="0.2">
      <c r="A6027" s="13" t="s">
        <v>5207</v>
      </c>
      <c r="B6027" s="74">
        <v>275</v>
      </c>
      <c r="C6027" s="133"/>
      <c r="D6027" s="37"/>
      <c r="E6027" s="87"/>
      <c r="F6027" s="93">
        <v>3</v>
      </c>
      <c r="G6027" s="8">
        <v>8</v>
      </c>
      <c r="H6027" s="94">
        <f t="shared" si="92"/>
        <v>2</v>
      </c>
      <c r="I6027" s="93"/>
      <c r="J6027" s="94"/>
      <c r="K6027" s="138"/>
    </row>
    <row r="6028" spans="1:11" x14ac:dyDescent="0.2">
      <c r="A6028" s="13" t="s">
        <v>4167</v>
      </c>
      <c r="B6028" s="74">
        <v>367</v>
      </c>
      <c r="C6028" s="133"/>
      <c r="D6028" s="37"/>
      <c r="E6028" s="87"/>
      <c r="F6028" s="93">
        <v>3</v>
      </c>
      <c r="G6028" s="8">
        <v>8</v>
      </c>
      <c r="H6028" s="94">
        <f t="shared" si="92"/>
        <v>2</v>
      </c>
      <c r="I6028" s="93"/>
      <c r="J6028" s="94"/>
      <c r="K6028" s="138"/>
    </row>
    <row r="6029" spans="1:11" x14ac:dyDescent="0.2">
      <c r="A6029" s="13" t="s">
        <v>2562</v>
      </c>
      <c r="B6029" s="74">
        <v>92</v>
      </c>
      <c r="C6029" s="133"/>
      <c r="D6029" s="37"/>
      <c r="E6029" s="87"/>
      <c r="F6029" s="93">
        <v>1</v>
      </c>
      <c r="G6029" s="8">
        <v>3</v>
      </c>
      <c r="H6029" s="94">
        <f t="shared" si="92"/>
        <v>1</v>
      </c>
      <c r="I6029" s="93"/>
      <c r="J6029" s="94"/>
      <c r="K6029" s="138"/>
    </row>
    <row r="6030" spans="1:11" x14ac:dyDescent="0.2">
      <c r="A6030" s="13" t="s">
        <v>1628</v>
      </c>
      <c r="B6030" s="74">
        <v>21</v>
      </c>
      <c r="C6030" s="133"/>
      <c r="D6030" s="37"/>
      <c r="E6030" s="87"/>
      <c r="F6030" s="93">
        <v>1</v>
      </c>
      <c r="G6030" s="8">
        <v>3</v>
      </c>
      <c r="H6030" s="94">
        <f t="shared" si="92"/>
        <v>1</v>
      </c>
      <c r="I6030" s="93"/>
      <c r="J6030" s="94"/>
      <c r="K6030" s="138"/>
    </row>
    <row r="6031" spans="1:11" x14ac:dyDescent="0.2">
      <c r="A6031" s="13" t="s">
        <v>5208</v>
      </c>
      <c r="B6031" s="74">
        <v>347</v>
      </c>
      <c r="C6031" s="133"/>
      <c r="D6031" s="37"/>
      <c r="E6031" s="87"/>
      <c r="F6031" s="93">
        <v>3</v>
      </c>
      <c r="G6031" s="8">
        <v>8</v>
      </c>
      <c r="H6031" s="94">
        <f t="shared" si="92"/>
        <v>2</v>
      </c>
      <c r="I6031" s="93"/>
      <c r="J6031" s="94"/>
      <c r="K6031" s="138"/>
    </row>
    <row r="6032" spans="1:11" x14ac:dyDescent="0.2">
      <c r="A6032" s="13" t="s">
        <v>5209</v>
      </c>
      <c r="B6032" s="74">
        <v>158</v>
      </c>
      <c r="C6032" s="133"/>
      <c r="D6032" s="37"/>
      <c r="E6032" s="87"/>
      <c r="F6032" s="93">
        <v>1</v>
      </c>
      <c r="G6032" s="8">
        <v>3</v>
      </c>
      <c r="H6032" s="94">
        <f t="shared" si="92"/>
        <v>1</v>
      </c>
      <c r="I6032" s="93"/>
      <c r="J6032" s="94"/>
      <c r="K6032" s="138"/>
    </row>
    <row r="6033" spans="1:11" x14ac:dyDescent="0.2">
      <c r="A6033" s="20" t="s">
        <v>1053</v>
      </c>
      <c r="B6033" s="73">
        <v>3960</v>
      </c>
      <c r="C6033" s="134">
        <v>13</v>
      </c>
      <c r="D6033" s="32">
        <v>33</v>
      </c>
      <c r="E6033" s="84"/>
      <c r="F6033" s="91"/>
      <c r="H6033" s="94"/>
      <c r="I6033" s="91"/>
      <c r="J6033" s="84"/>
      <c r="K6033" s="111"/>
    </row>
    <row r="6034" spans="1:11" x14ac:dyDescent="0.2">
      <c r="A6034" s="13" t="s">
        <v>1492</v>
      </c>
      <c r="B6034" s="74">
        <v>425</v>
      </c>
      <c r="C6034" s="133"/>
      <c r="D6034" s="37"/>
      <c r="E6034" s="87"/>
      <c r="F6034" s="93">
        <v>3</v>
      </c>
      <c r="G6034" s="8">
        <v>8</v>
      </c>
      <c r="H6034" s="94">
        <f t="shared" si="92"/>
        <v>2</v>
      </c>
      <c r="I6034" s="93"/>
      <c r="J6034" s="94"/>
      <c r="K6034" s="138"/>
    </row>
    <row r="6035" spans="1:11" x14ac:dyDescent="0.2">
      <c r="A6035" s="13" t="s">
        <v>5210</v>
      </c>
      <c r="B6035" s="74">
        <v>52</v>
      </c>
      <c r="C6035" s="133"/>
      <c r="D6035" s="37"/>
      <c r="E6035" s="87"/>
      <c r="F6035" s="93">
        <v>1</v>
      </c>
      <c r="G6035" s="8">
        <v>3</v>
      </c>
      <c r="H6035" s="94">
        <f t="shared" si="92"/>
        <v>1</v>
      </c>
      <c r="I6035" s="93"/>
      <c r="J6035" s="94"/>
      <c r="K6035" s="138"/>
    </row>
    <row r="6036" spans="1:11" x14ac:dyDescent="0.2">
      <c r="A6036" s="13" t="s">
        <v>5211</v>
      </c>
      <c r="B6036" s="74">
        <v>174</v>
      </c>
      <c r="C6036" s="133"/>
      <c r="D6036" s="37"/>
      <c r="E6036" s="87"/>
      <c r="F6036" s="93">
        <v>1</v>
      </c>
      <c r="G6036" s="8">
        <v>3</v>
      </c>
      <c r="H6036" s="94">
        <f t="shared" si="92"/>
        <v>1</v>
      </c>
      <c r="I6036" s="93"/>
      <c r="J6036" s="94"/>
      <c r="K6036" s="138"/>
    </row>
    <row r="6037" spans="1:11" x14ac:dyDescent="0.2">
      <c r="A6037" s="13" t="s">
        <v>5212</v>
      </c>
      <c r="B6037" s="74">
        <v>110</v>
      </c>
      <c r="C6037" s="133"/>
      <c r="D6037" s="37"/>
      <c r="E6037" s="87"/>
      <c r="F6037" s="93">
        <v>1</v>
      </c>
      <c r="G6037" s="8">
        <v>3</v>
      </c>
      <c r="H6037" s="94">
        <f t="shared" si="92"/>
        <v>1</v>
      </c>
      <c r="I6037" s="93"/>
      <c r="J6037" s="94"/>
      <c r="K6037" s="138"/>
    </row>
    <row r="6038" spans="1:11" x14ac:dyDescent="0.2">
      <c r="A6038" s="13" t="s">
        <v>5213</v>
      </c>
      <c r="B6038" s="74">
        <v>391</v>
      </c>
      <c r="C6038" s="133"/>
      <c r="D6038" s="37"/>
      <c r="E6038" s="87"/>
      <c r="F6038" s="93">
        <v>3</v>
      </c>
      <c r="G6038" s="8">
        <v>8</v>
      </c>
      <c r="H6038" s="94">
        <f t="shared" si="92"/>
        <v>2</v>
      </c>
      <c r="I6038" s="93"/>
      <c r="J6038" s="94"/>
      <c r="K6038" s="138"/>
    </row>
    <row r="6039" spans="1:11" x14ac:dyDescent="0.2">
      <c r="A6039" s="13" t="s">
        <v>5214</v>
      </c>
      <c r="B6039" s="74">
        <v>32</v>
      </c>
      <c r="C6039" s="133"/>
      <c r="D6039" s="37"/>
      <c r="E6039" s="87"/>
      <c r="F6039" s="93">
        <v>1</v>
      </c>
      <c r="G6039" s="8">
        <v>3</v>
      </c>
      <c r="H6039" s="94">
        <f t="shared" si="92"/>
        <v>1</v>
      </c>
      <c r="I6039" s="93"/>
      <c r="J6039" s="94"/>
      <c r="K6039" s="138"/>
    </row>
    <row r="6040" spans="1:11" x14ac:dyDescent="0.2">
      <c r="A6040" s="13" t="s">
        <v>2010</v>
      </c>
      <c r="B6040" s="74">
        <v>78</v>
      </c>
      <c r="C6040" s="133"/>
      <c r="D6040" s="37"/>
      <c r="E6040" s="87"/>
      <c r="F6040" s="93">
        <v>1</v>
      </c>
      <c r="G6040" s="8">
        <v>3</v>
      </c>
      <c r="H6040" s="94">
        <f t="shared" si="92"/>
        <v>1</v>
      </c>
      <c r="I6040" s="93"/>
      <c r="J6040" s="94"/>
      <c r="K6040" s="138"/>
    </row>
    <row r="6041" spans="1:11" x14ac:dyDescent="0.2">
      <c r="A6041" s="13" t="s">
        <v>3219</v>
      </c>
      <c r="B6041" s="74">
        <v>75</v>
      </c>
      <c r="C6041" s="133"/>
      <c r="D6041" s="37"/>
      <c r="E6041" s="87"/>
      <c r="F6041" s="93">
        <v>1</v>
      </c>
      <c r="G6041" s="8">
        <v>3</v>
      </c>
      <c r="H6041" s="94">
        <f t="shared" si="92"/>
        <v>1</v>
      </c>
      <c r="I6041" s="93"/>
      <c r="J6041" s="94"/>
      <c r="K6041" s="138"/>
    </row>
    <row r="6042" spans="1:11" x14ac:dyDescent="0.2">
      <c r="A6042" s="13" t="s">
        <v>2248</v>
      </c>
      <c r="B6042" s="74">
        <v>134</v>
      </c>
      <c r="C6042" s="133"/>
      <c r="D6042" s="37"/>
      <c r="E6042" s="87"/>
      <c r="F6042" s="93">
        <v>1</v>
      </c>
      <c r="G6042" s="8">
        <v>3</v>
      </c>
      <c r="H6042" s="94">
        <f t="shared" si="92"/>
        <v>1</v>
      </c>
      <c r="I6042" s="93"/>
      <c r="J6042" s="94"/>
      <c r="K6042" s="138"/>
    </row>
    <row r="6043" spans="1:11" x14ac:dyDescent="0.2">
      <c r="A6043" s="13" t="s">
        <v>1497</v>
      </c>
      <c r="B6043" s="74">
        <v>1311</v>
      </c>
      <c r="C6043" s="133"/>
      <c r="D6043" s="37"/>
      <c r="E6043" s="87"/>
      <c r="F6043" s="93">
        <v>3</v>
      </c>
      <c r="G6043" s="8">
        <v>8</v>
      </c>
      <c r="H6043" s="94">
        <f t="shared" si="92"/>
        <v>2</v>
      </c>
      <c r="I6043" s="93"/>
      <c r="J6043" s="94"/>
      <c r="K6043" s="138"/>
    </row>
    <row r="6044" spans="1:11" x14ac:dyDescent="0.2">
      <c r="A6044" s="13" t="s">
        <v>5215</v>
      </c>
      <c r="B6044" s="74">
        <v>100</v>
      </c>
      <c r="C6044" s="133"/>
      <c r="D6044" s="37"/>
      <c r="E6044" s="87"/>
      <c r="F6044" s="93">
        <v>1</v>
      </c>
      <c r="G6044" s="8">
        <v>3</v>
      </c>
      <c r="H6044" s="94">
        <f t="shared" si="92"/>
        <v>1</v>
      </c>
      <c r="I6044" s="93"/>
      <c r="J6044" s="94"/>
      <c r="K6044" s="138"/>
    </row>
    <row r="6045" spans="1:11" x14ac:dyDescent="0.2">
      <c r="A6045" s="13" t="s">
        <v>5216</v>
      </c>
      <c r="B6045" s="74">
        <v>221</v>
      </c>
      <c r="C6045" s="133"/>
      <c r="D6045" s="37"/>
      <c r="E6045" s="87"/>
      <c r="F6045" s="93">
        <v>3</v>
      </c>
      <c r="G6045" s="8">
        <v>8</v>
      </c>
      <c r="H6045" s="94">
        <f t="shared" si="92"/>
        <v>2</v>
      </c>
      <c r="I6045" s="93"/>
      <c r="J6045" s="94"/>
      <c r="K6045" s="138"/>
    </row>
    <row r="6046" spans="1:11" x14ac:dyDescent="0.2">
      <c r="A6046" s="13" t="s">
        <v>2722</v>
      </c>
      <c r="B6046" s="74">
        <v>256</v>
      </c>
      <c r="C6046" s="133"/>
      <c r="D6046" s="37"/>
      <c r="E6046" s="87"/>
      <c r="F6046" s="93">
        <v>3</v>
      </c>
      <c r="G6046" s="8">
        <v>8</v>
      </c>
      <c r="H6046" s="94">
        <f t="shared" si="92"/>
        <v>2</v>
      </c>
      <c r="I6046" s="93"/>
      <c r="J6046" s="94"/>
      <c r="K6046" s="138"/>
    </row>
    <row r="6047" spans="1:11" x14ac:dyDescent="0.2">
      <c r="A6047" s="13" t="s">
        <v>3033</v>
      </c>
      <c r="B6047" s="74">
        <v>170</v>
      </c>
      <c r="C6047" s="133"/>
      <c r="D6047" s="37"/>
      <c r="E6047" s="87"/>
      <c r="F6047" s="93">
        <v>1</v>
      </c>
      <c r="G6047" s="8">
        <v>3</v>
      </c>
      <c r="H6047" s="94">
        <f t="shared" si="92"/>
        <v>1</v>
      </c>
      <c r="I6047" s="93"/>
      <c r="J6047" s="94"/>
      <c r="K6047" s="138"/>
    </row>
    <row r="6048" spans="1:11" x14ac:dyDescent="0.2">
      <c r="A6048" s="13" t="s">
        <v>5217</v>
      </c>
      <c r="B6048" s="74">
        <v>81</v>
      </c>
      <c r="C6048" s="133"/>
      <c r="D6048" s="37"/>
      <c r="E6048" s="87"/>
      <c r="F6048" s="93">
        <v>1</v>
      </c>
      <c r="G6048" s="8">
        <v>3</v>
      </c>
      <c r="H6048" s="94">
        <f t="shared" si="92"/>
        <v>1</v>
      </c>
      <c r="I6048" s="93"/>
      <c r="J6048" s="94"/>
      <c r="K6048" s="138"/>
    </row>
    <row r="6049" spans="1:11" x14ac:dyDescent="0.2">
      <c r="A6049" s="13" t="s">
        <v>5218</v>
      </c>
      <c r="B6049" s="74">
        <v>186</v>
      </c>
      <c r="C6049" s="133"/>
      <c r="D6049" s="37"/>
      <c r="E6049" s="87"/>
      <c r="F6049" s="93">
        <v>1</v>
      </c>
      <c r="G6049" s="8">
        <v>3</v>
      </c>
      <c r="H6049" s="94">
        <f t="shared" si="92"/>
        <v>1</v>
      </c>
      <c r="I6049" s="93"/>
      <c r="J6049" s="94"/>
      <c r="K6049" s="138"/>
    </row>
    <row r="6050" spans="1:11" x14ac:dyDescent="0.2">
      <c r="A6050" s="13" t="s">
        <v>5219</v>
      </c>
      <c r="B6050" s="74">
        <v>53</v>
      </c>
      <c r="C6050" s="133"/>
      <c r="D6050" s="37"/>
      <c r="E6050" s="87"/>
      <c r="F6050" s="93">
        <v>1</v>
      </c>
      <c r="G6050" s="8">
        <v>3</v>
      </c>
      <c r="H6050" s="94">
        <f t="shared" si="92"/>
        <v>1</v>
      </c>
      <c r="I6050" s="93"/>
      <c r="J6050" s="94"/>
      <c r="K6050" s="138"/>
    </row>
    <row r="6051" spans="1:11" x14ac:dyDescent="0.2">
      <c r="A6051" s="13" t="s">
        <v>5220</v>
      </c>
      <c r="B6051" s="74">
        <v>18</v>
      </c>
      <c r="C6051" s="133"/>
      <c r="D6051" s="37"/>
      <c r="E6051" s="87"/>
      <c r="F6051" s="93">
        <v>1</v>
      </c>
      <c r="G6051" s="8">
        <v>3</v>
      </c>
      <c r="H6051" s="94">
        <f t="shared" si="92"/>
        <v>1</v>
      </c>
      <c r="I6051" s="93"/>
      <c r="J6051" s="94"/>
      <c r="K6051" s="138"/>
    </row>
    <row r="6052" spans="1:11" x14ac:dyDescent="0.2">
      <c r="A6052" s="13" t="s">
        <v>5221</v>
      </c>
      <c r="B6052" s="74">
        <v>93</v>
      </c>
      <c r="C6052" s="133"/>
      <c r="D6052" s="37"/>
      <c r="E6052" s="87"/>
      <c r="F6052" s="93">
        <v>1</v>
      </c>
      <c r="G6052" s="8">
        <v>3</v>
      </c>
      <c r="H6052" s="94">
        <f t="shared" si="92"/>
        <v>1</v>
      </c>
      <c r="I6052" s="93"/>
      <c r="J6052" s="94"/>
      <c r="K6052" s="138"/>
    </row>
    <row r="6053" spans="1:11" x14ac:dyDescent="0.2">
      <c r="A6053" s="46" t="s">
        <v>482</v>
      </c>
      <c r="B6053" s="73">
        <v>72906</v>
      </c>
      <c r="C6053" s="134">
        <v>35</v>
      </c>
      <c r="D6053" s="36">
        <f>SUM(D6054:D6077)</f>
        <v>89</v>
      </c>
      <c r="E6053" s="88">
        <v>4</v>
      </c>
      <c r="F6053" s="91">
        <f>SUM(F6055:F6091)</f>
        <v>84</v>
      </c>
      <c r="G6053" s="24">
        <f>SUM(G6055:G6091)</f>
        <v>227</v>
      </c>
      <c r="H6053" s="94"/>
      <c r="I6053" s="99">
        <f>(C6053+F6053+1-F6055-F6056-F6057-F6060-F6062-F6063-F6065-F6066-F6069-F6076-F6080-F6082-F6085-F6086-F6089-F6090)*0.4</f>
        <v>41.6</v>
      </c>
      <c r="J6053" s="99">
        <f>(D6053+G6053+1-G6055-G6056-G6057-G6060-G6062-G6063-G6065-G6066-G6069-G6076-G6080-G6082-G6085-G6086-G6089-G6090)*0.4</f>
        <v>107.60000000000001</v>
      </c>
      <c r="K6053" s="115">
        <f>34*0.6</f>
        <v>20.399999999999999</v>
      </c>
    </row>
    <row r="6054" spans="1:11" x14ac:dyDescent="0.2">
      <c r="A6054" s="20" t="s">
        <v>483</v>
      </c>
      <c r="B6054" s="73">
        <v>1719</v>
      </c>
      <c r="C6054" s="134">
        <v>1</v>
      </c>
      <c r="D6054" s="32">
        <v>3</v>
      </c>
      <c r="E6054" s="84"/>
      <c r="F6054" s="91"/>
      <c r="H6054" s="94"/>
      <c r="I6054" s="91"/>
      <c r="J6054" s="84"/>
      <c r="K6054" s="111"/>
    </row>
    <row r="6055" spans="1:11" x14ac:dyDescent="0.2">
      <c r="A6055" s="13" t="s">
        <v>2347</v>
      </c>
      <c r="B6055" s="74">
        <v>136</v>
      </c>
      <c r="C6055" s="133"/>
      <c r="D6055" s="37"/>
      <c r="E6055" s="87"/>
      <c r="F6055" s="93">
        <v>1</v>
      </c>
      <c r="G6055" s="8">
        <v>3</v>
      </c>
      <c r="H6055" s="94">
        <f t="shared" si="92"/>
        <v>1</v>
      </c>
      <c r="I6055" s="93"/>
      <c r="J6055" s="94"/>
      <c r="K6055" s="138"/>
    </row>
    <row r="6056" spans="1:11" x14ac:dyDescent="0.2">
      <c r="A6056" s="13" t="s">
        <v>5222</v>
      </c>
      <c r="B6056" s="74">
        <v>130</v>
      </c>
      <c r="C6056" s="133"/>
      <c r="D6056" s="37"/>
      <c r="E6056" s="87"/>
      <c r="F6056" s="93">
        <v>1</v>
      </c>
      <c r="G6056" s="8">
        <v>3</v>
      </c>
      <c r="H6056" s="94">
        <f t="shared" si="92"/>
        <v>1</v>
      </c>
      <c r="I6056" s="93"/>
      <c r="J6056" s="94"/>
      <c r="K6056" s="138"/>
    </row>
    <row r="6057" spans="1:11" x14ac:dyDescent="0.2">
      <c r="A6057" s="13" t="s">
        <v>5223</v>
      </c>
      <c r="B6057" s="74">
        <v>94</v>
      </c>
      <c r="C6057" s="133"/>
      <c r="D6057" s="37"/>
      <c r="E6057" s="87"/>
      <c r="F6057" s="93">
        <v>1</v>
      </c>
      <c r="G6057" s="8">
        <v>3</v>
      </c>
      <c r="H6057" s="94">
        <f t="shared" si="92"/>
        <v>1</v>
      </c>
      <c r="I6057" s="93"/>
      <c r="J6057" s="94"/>
      <c r="K6057" s="138"/>
    </row>
    <row r="6058" spans="1:11" x14ac:dyDescent="0.2">
      <c r="A6058" s="13" t="s">
        <v>5224</v>
      </c>
      <c r="B6058" s="74">
        <v>851</v>
      </c>
      <c r="C6058" s="133"/>
      <c r="D6058" s="37"/>
      <c r="E6058" s="87"/>
      <c r="F6058" s="93">
        <v>3</v>
      </c>
      <c r="G6058" s="8">
        <v>8</v>
      </c>
      <c r="H6058" s="94">
        <f t="shared" si="92"/>
        <v>2</v>
      </c>
      <c r="I6058" s="93"/>
      <c r="J6058" s="94"/>
      <c r="K6058" s="138"/>
    </row>
    <row r="6059" spans="1:11" x14ac:dyDescent="0.2">
      <c r="A6059" s="13" t="s">
        <v>5225</v>
      </c>
      <c r="B6059" s="74">
        <v>338</v>
      </c>
      <c r="C6059" s="133"/>
      <c r="D6059" s="37"/>
      <c r="E6059" s="87"/>
      <c r="F6059" s="93">
        <v>3</v>
      </c>
      <c r="G6059" s="8">
        <v>8</v>
      </c>
      <c r="H6059" s="94">
        <f t="shared" si="92"/>
        <v>2</v>
      </c>
      <c r="I6059" s="93"/>
      <c r="J6059" s="94"/>
      <c r="K6059" s="138"/>
    </row>
    <row r="6060" spans="1:11" x14ac:dyDescent="0.2">
      <c r="A6060" s="13" t="s">
        <v>5226</v>
      </c>
      <c r="B6060" s="74">
        <v>170</v>
      </c>
      <c r="C6060" s="133"/>
      <c r="D6060" s="37"/>
      <c r="E6060" s="87"/>
      <c r="F6060" s="93">
        <v>1</v>
      </c>
      <c r="G6060" s="8">
        <v>3</v>
      </c>
      <c r="H6060" s="94">
        <f t="shared" si="92"/>
        <v>1</v>
      </c>
      <c r="I6060" s="93"/>
      <c r="J6060" s="94"/>
      <c r="K6060" s="138"/>
    </row>
    <row r="6061" spans="1:11" x14ac:dyDescent="0.2">
      <c r="A6061" s="20" t="s">
        <v>612</v>
      </c>
      <c r="B6061" s="73">
        <v>2364</v>
      </c>
      <c r="C6061" s="134">
        <v>1</v>
      </c>
      <c r="D6061" s="32">
        <v>3</v>
      </c>
      <c r="E6061" s="84"/>
      <c r="F6061" s="91"/>
      <c r="H6061" s="94"/>
      <c r="I6061" s="91"/>
      <c r="J6061" s="84"/>
      <c r="K6061" s="111"/>
    </row>
    <row r="6062" spans="1:11" x14ac:dyDescent="0.2">
      <c r="A6062" s="13" t="s">
        <v>5227</v>
      </c>
      <c r="B6062" s="74">
        <v>190</v>
      </c>
      <c r="C6062" s="133"/>
      <c r="D6062" s="37"/>
      <c r="E6062" s="87"/>
      <c r="F6062" s="93">
        <v>1</v>
      </c>
      <c r="G6062" s="8">
        <v>3</v>
      </c>
      <c r="H6062" s="94">
        <f t="shared" si="92"/>
        <v>1</v>
      </c>
      <c r="I6062" s="93"/>
      <c r="J6062" s="94"/>
      <c r="K6062" s="138"/>
    </row>
    <row r="6063" spans="1:11" x14ac:dyDescent="0.2">
      <c r="A6063" s="13" t="s">
        <v>5228</v>
      </c>
      <c r="B6063" s="74">
        <v>103</v>
      </c>
      <c r="C6063" s="133"/>
      <c r="D6063" s="37"/>
      <c r="E6063" s="87"/>
      <c r="F6063" s="93">
        <v>1</v>
      </c>
      <c r="G6063" s="8">
        <v>3</v>
      </c>
      <c r="H6063" s="94">
        <f t="shared" si="92"/>
        <v>1</v>
      </c>
      <c r="I6063" s="93"/>
      <c r="J6063" s="94"/>
      <c r="K6063" s="138"/>
    </row>
    <row r="6064" spans="1:11" x14ac:dyDescent="0.2">
      <c r="A6064" s="13" t="s">
        <v>5229</v>
      </c>
      <c r="B6064" s="74">
        <v>1164</v>
      </c>
      <c r="C6064" s="133"/>
      <c r="D6064" s="37"/>
      <c r="E6064" s="87"/>
      <c r="F6064" s="93">
        <v>3</v>
      </c>
      <c r="G6064" s="8">
        <v>8</v>
      </c>
      <c r="H6064" s="94">
        <f t="shared" si="92"/>
        <v>2</v>
      </c>
      <c r="I6064" s="93"/>
      <c r="J6064" s="94"/>
      <c r="K6064" s="138"/>
    </row>
    <row r="6065" spans="1:11" x14ac:dyDescent="0.2">
      <c r="A6065" s="13" t="s">
        <v>2670</v>
      </c>
      <c r="B6065" s="74">
        <v>31</v>
      </c>
      <c r="C6065" s="133"/>
      <c r="D6065" s="37"/>
      <c r="E6065" s="87"/>
      <c r="F6065" s="93">
        <v>1</v>
      </c>
      <c r="G6065" s="8">
        <v>3</v>
      </c>
      <c r="H6065" s="94">
        <f t="shared" si="92"/>
        <v>1</v>
      </c>
      <c r="I6065" s="93"/>
      <c r="J6065" s="94"/>
      <c r="K6065" s="138"/>
    </row>
    <row r="6066" spans="1:11" x14ac:dyDescent="0.2">
      <c r="A6066" s="13" t="s">
        <v>5230</v>
      </c>
      <c r="B6066" s="74">
        <v>120</v>
      </c>
      <c r="C6066" s="133"/>
      <c r="D6066" s="37"/>
      <c r="E6066" s="87"/>
      <c r="F6066" s="93">
        <v>1</v>
      </c>
      <c r="G6066" s="8">
        <v>3</v>
      </c>
      <c r="H6066" s="94">
        <f t="shared" si="92"/>
        <v>1</v>
      </c>
      <c r="I6066" s="93"/>
      <c r="J6066" s="94"/>
      <c r="K6066" s="138"/>
    </row>
    <row r="6067" spans="1:11" x14ac:dyDescent="0.2">
      <c r="A6067" s="13" t="s">
        <v>5231</v>
      </c>
      <c r="B6067" s="74">
        <v>262</v>
      </c>
      <c r="C6067" s="133"/>
      <c r="D6067" s="37"/>
      <c r="E6067" s="87"/>
      <c r="F6067" s="93">
        <v>3</v>
      </c>
      <c r="G6067" s="8">
        <v>8</v>
      </c>
      <c r="H6067" s="94">
        <f t="shared" si="92"/>
        <v>2</v>
      </c>
      <c r="I6067" s="93"/>
      <c r="J6067" s="94"/>
      <c r="K6067" s="138"/>
    </row>
    <row r="6068" spans="1:11" x14ac:dyDescent="0.2">
      <c r="A6068" s="13" t="s">
        <v>1988</v>
      </c>
      <c r="B6068" s="74">
        <v>424</v>
      </c>
      <c r="C6068" s="133"/>
      <c r="D6068" s="37"/>
      <c r="E6068" s="87"/>
      <c r="F6068" s="93">
        <v>3</v>
      </c>
      <c r="G6068" s="8">
        <v>8</v>
      </c>
      <c r="H6068" s="94">
        <f t="shared" si="92"/>
        <v>2</v>
      </c>
      <c r="I6068" s="93"/>
      <c r="J6068" s="94"/>
      <c r="K6068" s="138"/>
    </row>
    <row r="6069" spans="1:11" x14ac:dyDescent="0.2">
      <c r="A6069" s="13" t="s">
        <v>5232</v>
      </c>
      <c r="B6069" s="74">
        <v>70</v>
      </c>
      <c r="C6069" s="133"/>
      <c r="D6069" s="37"/>
      <c r="E6069" s="87"/>
      <c r="F6069" s="93">
        <v>1</v>
      </c>
      <c r="G6069" s="8">
        <v>3</v>
      </c>
      <c r="H6069" s="94">
        <f t="shared" si="92"/>
        <v>1</v>
      </c>
      <c r="I6069" s="93"/>
      <c r="J6069" s="94"/>
      <c r="K6069" s="138"/>
    </row>
    <row r="6070" spans="1:11" x14ac:dyDescent="0.2">
      <c r="A6070" s="20" t="s">
        <v>736</v>
      </c>
      <c r="B6070" s="73">
        <v>2688</v>
      </c>
      <c r="C6070" s="134">
        <v>1</v>
      </c>
      <c r="D6070" s="32">
        <v>3</v>
      </c>
      <c r="E6070" s="84"/>
      <c r="F6070" s="91"/>
      <c r="H6070" s="94"/>
      <c r="I6070" s="91"/>
      <c r="J6070" s="84"/>
      <c r="K6070" s="111"/>
    </row>
    <row r="6071" spans="1:11" x14ac:dyDescent="0.2">
      <c r="A6071" s="13" t="s">
        <v>5233</v>
      </c>
      <c r="B6071" s="74">
        <v>287</v>
      </c>
      <c r="C6071" s="133"/>
      <c r="D6071" s="37"/>
      <c r="E6071" s="87"/>
      <c r="F6071" s="93">
        <v>3</v>
      </c>
      <c r="G6071" s="8">
        <v>8</v>
      </c>
      <c r="H6071" s="94">
        <f t="shared" si="92"/>
        <v>2</v>
      </c>
      <c r="I6071" s="93"/>
      <c r="J6071" s="94"/>
      <c r="K6071" s="138"/>
    </row>
    <row r="6072" spans="1:11" x14ac:dyDescent="0.2">
      <c r="A6072" s="13" t="s">
        <v>5234</v>
      </c>
      <c r="B6072" s="74">
        <v>562</v>
      </c>
      <c r="C6072" s="133"/>
      <c r="D6072" s="37"/>
      <c r="E6072" s="87"/>
      <c r="F6072" s="93">
        <v>3</v>
      </c>
      <c r="G6072" s="8">
        <v>8</v>
      </c>
      <c r="H6072" s="94">
        <f t="shared" si="92"/>
        <v>2</v>
      </c>
      <c r="I6072" s="93"/>
      <c r="J6072" s="94"/>
      <c r="K6072" s="138"/>
    </row>
    <row r="6073" spans="1:11" x14ac:dyDescent="0.2">
      <c r="A6073" s="13" t="s">
        <v>1699</v>
      </c>
      <c r="B6073" s="74">
        <v>425</v>
      </c>
      <c r="C6073" s="133"/>
      <c r="D6073" s="37"/>
      <c r="E6073" s="87"/>
      <c r="F6073" s="93">
        <v>3</v>
      </c>
      <c r="G6073" s="8">
        <v>8</v>
      </c>
      <c r="H6073" s="94">
        <f t="shared" si="92"/>
        <v>2</v>
      </c>
      <c r="I6073" s="93"/>
      <c r="J6073" s="94"/>
      <c r="K6073" s="138"/>
    </row>
    <row r="6074" spans="1:11" x14ac:dyDescent="0.2">
      <c r="A6074" s="13" t="s">
        <v>5235</v>
      </c>
      <c r="B6074" s="74">
        <v>926</v>
      </c>
      <c r="C6074" s="133"/>
      <c r="D6074" s="37"/>
      <c r="E6074" s="87"/>
      <c r="F6074" s="93">
        <v>3</v>
      </c>
      <c r="G6074" s="8">
        <v>8</v>
      </c>
      <c r="H6074" s="94">
        <f t="shared" si="92"/>
        <v>2</v>
      </c>
      <c r="I6074" s="93"/>
      <c r="J6074" s="94"/>
      <c r="K6074" s="138"/>
    </row>
    <row r="6075" spans="1:11" x14ac:dyDescent="0.2">
      <c r="A6075" s="13" t="s">
        <v>5236</v>
      </c>
      <c r="B6075" s="74">
        <v>391</v>
      </c>
      <c r="C6075" s="133"/>
      <c r="D6075" s="37"/>
      <c r="E6075" s="87"/>
      <c r="F6075" s="93">
        <v>3</v>
      </c>
      <c r="G6075" s="8">
        <v>8</v>
      </c>
      <c r="H6075" s="94">
        <f t="shared" si="92"/>
        <v>2</v>
      </c>
      <c r="I6075" s="93"/>
      <c r="J6075" s="94"/>
      <c r="K6075" s="138"/>
    </row>
    <row r="6076" spans="1:11" x14ac:dyDescent="0.2">
      <c r="A6076" s="13" t="s">
        <v>5237</v>
      </c>
      <c r="B6076" s="74">
        <v>97</v>
      </c>
      <c r="C6076" s="133"/>
      <c r="D6076" s="37"/>
      <c r="E6076" s="87"/>
      <c r="F6076" s="93">
        <v>1</v>
      </c>
      <c r="G6076" s="8">
        <v>3</v>
      </c>
      <c r="H6076" s="94">
        <f t="shared" si="92"/>
        <v>1</v>
      </c>
      <c r="I6076" s="93"/>
      <c r="J6076" s="94"/>
      <c r="K6076" s="138"/>
    </row>
    <row r="6077" spans="1:11" x14ac:dyDescent="0.2">
      <c r="A6077" s="20" t="s">
        <v>1026</v>
      </c>
      <c r="B6077" s="73">
        <v>66135</v>
      </c>
      <c r="C6077" s="134">
        <v>32</v>
      </c>
      <c r="D6077" s="32">
        <v>80</v>
      </c>
      <c r="E6077" s="84"/>
      <c r="F6077" s="91"/>
      <c r="H6077" s="94"/>
      <c r="I6077" s="91"/>
      <c r="J6077" s="84"/>
      <c r="K6077" s="111"/>
    </row>
    <row r="6078" spans="1:11" x14ac:dyDescent="0.2">
      <c r="A6078" s="13" t="s">
        <v>5238</v>
      </c>
      <c r="B6078" s="74">
        <v>2125</v>
      </c>
      <c r="C6078" s="133"/>
      <c r="D6078" s="37"/>
      <c r="E6078" s="87"/>
      <c r="F6078" s="93">
        <v>5</v>
      </c>
      <c r="G6078" s="8">
        <v>13</v>
      </c>
      <c r="H6078" s="94">
        <f t="shared" ref="H6078:H6141" si="93">IF(F6078=1,1,2)</f>
        <v>2</v>
      </c>
      <c r="I6078" s="93"/>
      <c r="J6078" s="94"/>
      <c r="K6078" s="138"/>
    </row>
    <row r="6079" spans="1:11" x14ac:dyDescent="0.2">
      <c r="A6079" s="13" t="s">
        <v>5239</v>
      </c>
      <c r="B6079" s="74">
        <v>58816</v>
      </c>
      <c r="C6079" s="133"/>
      <c r="D6079" s="37"/>
      <c r="E6079" s="87"/>
      <c r="F6079" s="93">
        <v>15</v>
      </c>
      <c r="G6079" s="8">
        <v>38</v>
      </c>
      <c r="H6079" s="94">
        <f t="shared" si="93"/>
        <v>2</v>
      </c>
      <c r="I6079" s="93"/>
      <c r="J6079" s="94"/>
      <c r="K6079" s="138"/>
    </row>
    <row r="6080" spans="1:11" x14ac:dyDescent="0.2">
      <c r="A6080" s="13" t="s">
        <v>5240</v>
      </c>
      <c r="B6080" s="74">
        <v>154</v>
      </c>
      <c r="C6080" s="133"/>
      <c r="D6080" s="37"/>
      <c r="E6080" s="87"/>
      <c r="F6080" s="93">
        <v>1</v>
      </c>
      <c r="G6080" s="8">
        <v>3</v>
      </c>
      <c r="H6080" s="94">
        <f t="shared" si="93"/>
        <v>1</v>
      </c>
      <c r="I6080" s="93"/>
      <c r="J6080" s="94"/>
      <c r="K6080" s="138"/>
    </row>
    <row r="6081" spans="1:11" x14ac:dyDescent="0.2">
      <c r="A6081" s="13" t="s">
        <v>5241</v>
      </c>
      <c r="B6081" s="74">
        <v>390</v>
      </c>
      <c r="C6081" s="133"/>
      <c r="D6081" s="37"/>
      <c r="E6081" s="87"/>
      <c r="F6081" s="93">
        <v>3</v>
      </c>
      <c r="G6081" s="8">
        <v>8</v>
      </c>
      <c r="H6081" s="94">
        <f t="shared" si="93"/>
        <v>2</v>
      </c>
      <c r="I6081" s="93"/>
      <c r="J6081" s="94"/>
      <c r="K6081" s="138"/>
    </row>
    <row r="6082" spans="1:11" x14ac:dyDescent="0.2">
      <c r="A6082" s="13" t="s">
        <v>5242</v>
      </c>
      <c r="B6082" s="74">
        <v>88</v>
      </c>
      <c r="C6082" s="133"/>
      <c r="D6082" s="37"/>
      <c r="E6082" s="87"/>
      <c r="F6082" s="93">
        <v>1</v>
      </c>
      <c r="G6082" s="8">
        <v>3</v>
      </c>
      <c r="H6082" s="94">
        <f t="shared" si="93"/>
        <v>1</v>
      </c>
      <c r="I6082" s="93"/>
      <c r="J6082" s="94"/>
      <c r="K6082" s="138"/>
    </row>
    <row r="6083" spans="1:11" x14ac:dyDescent="0.2">
      <c r="A6083" s="13" t="s">
        <v>5243</v>
      </c>
      <c r="B6083" s="74">
        <v>1244</v>
      </c>
      <c r="C6083" s="133"/>
      <c r="D6083" s="37"/>
      <c r="E6083" s="87"/>
      <c r="F6083" s="93">
        <v>3</v>
      </c>
      <c r="G6083" s="8">
        <v>8</v>
      </c>
      <c r="H6083" s="94">
        <f t="shared" si="93"/>
        <v>2</v>
      </c>
      <c r="I6083" s="93"/>
      <c r="J6083" s="94"/>
      <c r="K6083" s="138"/>
    </row>
    <row r="6084" spans="1:11" x14ac:dyDescent="0.2">
      <c r="A6084" s="13" t="s">
        <v>1832</v>
      </c>
      <c r="B6084" s="74">
        <v>243</v>
      </c>
      <c r="C6084" s="133"/>
      <c r="D6084" s="37"/>
      <c r="E6084" s="87"/>
      <c r="F6084" s="93">
        <v>3</v>
      </c>
      <c r="G6084" s="8">
        <v>8</v>
      </c>
      <c r="H6084" s="94">
        <f t="shared" si="93"/>
        <v>2</v>
      </c>
      <c r="I6084" s="93"/>
      <c r="J6084" s="94"/>
      <c r="K6084" s="138"/>
    </row>
    <row r="6085" spans="1:11" x14ac:dyDescent="0.2">
      <c r="A6085" s="13" t="s">
        <v>5244</v>
      </c>
      <c r="B6085" s="74">
        <v>74</v>
      </c>
      <c r="C6085" s="133"/>
      <c r="D6085" s="37"/>
      <c r="E6085" s="87"/>
      <c r="F6085" s="93">
        <v>1</v>
      </c>
      <c r="G6085" s="8">
        <v>3</v>
      </c>
      <c r="H6085" s="94">
        <f t="shared" si="93"/>
        <v>1</v>
      </c>
      <c r="I6085" s="93"/>
      <c r="J6085" s="94"/>
      <c r="K6085" s="138"/>
    </row>
    <row r="6086" spans="1:11" x14ac:dyDescent="0.2">
      <c r="A6086" s="13" t="s">
        <v>5245</v>
      </c>
      <c r="B6086" s="74">
        <v>102</v>
      </c>
      <c r="C6086" s="133"/>
      <c r="D6086" s="37"/>
      <c r="E6086" s="87"/>
      <c r="F6086" s="93">
        <v>1</v>
      </c>
      <c r="G6086" s="8">
        <v>3</v>
      </c>
      <c r="H6086" s="94">
        <f t="shared" si="93"/>
        <v>1</v>
      </c>
      <c r="I6086" s="93"/>
      <c r="J6086" s="94"/>
      <c r="K6086" s="138"/>
    </row>
    <row r="6087" spans="1:11" x14ac:dyDescent="0.2">
      <c r="A6087" s="13" t="s">
        <v>5246</v>
      </c>
      <c r="B6087" s="74">
        <v>1449</v>
      </c>
      <c r="C6087" s="133"/>
      <c r="D6087" s="37"/>
      <c r="E6087" s="87"/>
      <c r="F6087" s="93">
        <v>3</v>
      </c>
      <c r="G6087" s="8">
        <v>8</v>
      </c>
      <c r="H6087" s="94">
        <f t="shared" si="93"/>
        <v>2</v>
      </c>
      <c r="I6087" s="93"/>
      <c r="J6087" s="94"/>
      <c r="K6087" s="138"/>
    </row>
    <row r="6088" spans="1:11" x14ac:dyDescent="0.2">
      <c r="A6088" s="13" t="s">
        <v>5247</v>
      </c>
      <c r="B6088" s="74">
        <v>615</v>
      </c>
      <c r="C6088" s="133"/>
      <c r="D6088" s="37"/>
      <c r="E6088" s="87"/>
      <c r="F6088" s="93">
        <v>3</v>
      </c>
      <c r="G6088" s="8">
        <v>8</v>
      </c>
      <c r="H6088" s="94">
        <f t="shared" si="93"/>
        <v>2</v>
      </c>
      <c r="I6088" s="93"/>
      <c r="J6088" s="94"/>
      <c r="K6088" s="138"/>
    </row>
    <row r="6089" spans="1:11" x14ac:dyDescent="0.2">
      <c r="A6089" s="13" t="s">
        <v>5248</v>
      </c>
      <c r="B6089" s="74">
        <v>86</v>
      </c>
      <c r="C6089" s="133"/>
      <c r="D6089" s="37"/>
      <c r="E6089" s="87"/>
      <c r="F6089" s="93">
        <v>1</v>
      </c>
      <c r="G6089" s="8">
        <v>3</v>
      </c>
      <c r="H6089" s="94">
        <f t="shared" si="93"/>
        <v>1</v>
      </c>
      <c r="I6089" s="93"/>
      <c r="J6089" s="94"/>
      <c r="K6089" s="138"/>
    </row>
    <row r="6090" spans="1:11" x14ac:dyDescent="0.2">
      <c r="A6090" s="13" t="s">
        <v>1803</v>
      </c>
      <c r="B6090" s="74">
        <v>71</v>
      </c>
      <c r="C6090" s="133"/>
      <c r="D6090" s="37"/>
      <c r="E6090" s="87"/>
      <c r="F6090" s="93">
        <v>1</v>
      </c>
      <c r="G6090" s="8">
        <v>3</v>
      </c>
      <c r="H6090" s="94">
        <f t="shared" si="93"/>
        <v>1</v>
      </c>
      <c r="I6090" s="93"/>
      <c r="J6090" s="94"/>
      <c r="K6090" s="138"/>
    </row>
    <row r="6091" spans="1:11" x14ac:dyDescent="0.2">
      <c r="A6091" s="13" t="s">
        <v>5249</v>
      </c>
      <c r="B6091" s="74">
        <v>678</v>
      </c>
      <c r="C6091" s="133"/>
      <c r="D6091" s="37"/>
      <c r="E6091" s="87"/>
      <c r="F6091" s="93">
        <v>3</v>
      </c>
      <c r="G6091" s="8">
        <v>8</v>
      </c>
      <c r="H6091" s="94">
        <f t="shared" si="93"/>
        <v>2</v>
      </c>
      <c r="I6091" s="93"/>
      <c r="J6091" s="94"/>
      <c r="K6091" s="138"/>
    </row>
    <row r="6092" spans="1:11" x14ac:dyDescent="0.2">
      <c r="A6092" s="46" t="s">
        <v>486</v>
      </c>
      <c r="B6092" s="73">
        <v>19170</v>
      </c>
      <c r="C6092" s="134">
        <v>29</v>
      </c>
      <c r="D6092" s="36">
        <f>SUM(D6093:D6165)</f>
        <v>75</v>
      </c>
      <c r="E6092" s="88">
        <v>4</v>
      </c>
      <c r="F6092" s="91">
        <f>SUM(F6094:F6170)</f>
        <v>122</v>
      </c>
      <c r="G6092" s="24">
        <f>SUM(G6094:G6170)</f>
        <v>340</v>
      </c>
      <c r="H6092" s="94"/>
      <c r="I6092" s="99">
        <f>(C6092+F6095+F6097+F6098+F6101+F6102+F6104+F6110+F6115+F6119+F6120+F6127+F6129+F6132+F6138+F6139+F6140+F6141+F6142+F6144+F6146+F6153+F6154+F6162+F6164+F6170+1)*0.4</f>
        <v>42.800000000000004</v>
      </c>
      <c r="J6092" s="99">
        <f>(D6092+G6095+G6097+G6098+G6101+G6102+G6104+G6110+G6115+G6119+G6120+G6127+G6129+G6132+G6138+G6139+G6140+G6141+G6142+G6144+G6146+G6153+G6154+G6162+G6164+G6170+1)*0.4</f>
        <v>112.4</v>
      </c>
      <c r="K6092" s="115">
        <f>70*0.6</f>
        <v>42</v>
      </c>
    </row>
    <row r="6093" spans="1:11" x14ac:dyDescent="0.2">
      <c r="A6093" s="20" t="s">
        <v>487</v>
      </c>
      <c r="B6093" s="73">
        <v>1319</v>
      </c>
      <c r="C6093" s="134">
        <v>2</v>
      </c>
      <c r="D6093" s="32">
        <v>5</v>
      </c>
      <c r="E6093" s="84"/>
      <c r="F6093" s="91"/>
      <c r="H6093" s="94"/>
      <c r="I6093" s="91"/>
      <c r="J6093" s="84"/>
      <c r="K6093" s="111"/>
    </row>
    <row r="6094" spans="1:11" x14ac:dyDescent="0.2">
      <c r="A6094" s="13" t="s">
        <v>1666</v>
      </c>
      <c r="B6094" s="74">
        <v>57</v>
      </c>
      <c r="C6094" s="133"/>
      <c r="D6094" s="37"/>
      <c r="E6094" s="87"/>
      <c r="F6094" s="93">
        <v>1</v>
      </c>
      <c r="G6094" s="8">
        <v>3</v>
      </c>
      <c r="H6094" s="94">
        <f t="shared" si="93"/>
        <v>1</v>
      </c>
      <c r="I6094" s="93"/>
      <c r="J6094" s="94"/>
      <c r="K6094" s="138"/>
    </row>
    <row r="6095" spans="1:11" x14ac:dyDescent="0.2">
      <c r="A6095" s="13" t="s">
        <v>3612</v>
      </c>
      <c r="B6095" s="74">
        <v>611</v>
      </c>
      <c r="C6095" s="133"/>
      <c r="D6095" s="37"/>
      <c r="E6095" s="87"/>
      <c r="F6095" s="93">
        <v>3</v>
      </c>
      <c r="G6095" s="8">
        <v>8</v>
      </c>
      <c r="H6095" s="94">
        <f t="shared" si="93"/>
        <v>2</v>
      </c>
      <c r="I6095" s="93"/>
      <c r="J6095" s="94"/>
      <c r="K6095" s="138"/>
    </row>
    <row r="6096" spans="1:11" x14ac:dyDescent="0.2">
      <c r="A6096" s="13" t="s">
        <v>5250</v>
      </c>
      <c r="B6096" s="74">
        <v>76</v>
      </c>
      <c r="C6096" s="133"/>
      <c r="D6096" s="37"/>
      <c r="E6096" s="87"/>
      <c r="F6096" s="93">
        <v>1</v>
      </c>
      <c r="G6096" s="8">
        <v>3</v>
      </c>
      <c r="H6096" s="94">
        <f t="shared" si="93"/>
        <v>1</v>
      </c>
      <c r="I6096" s="93"/>
      <c r="J6096" s="94"/>
      <c r="K6096" s="138"/>
    </row>
    <row r="6097" spans="1:11" x14ac:dyDescent="0.2">
      <c r="A6097" s="13" t="s">
        <v>5251</v>
      </c>
      <c r="B6097" s="74">
        <v>234</v>
      </c>
      <c r="C6097" s="133"/>
      <c r="D6097" s="37"/>
      <c r="E6097" s="87"/>
      <c r="F6097" s="93">
        <v>3</v>
      </c>
      <c r="G6097" s="8">
        <v>8</v>
      </c>
      <c r="H6097" s="94">
        <f t="shared" si="93"/>
        <v>2</v>
      </c>
      <c r="I6097" s="93"/>
      <c r="J6097" s="94"/>
      <c r="K6097" s="138"/>
    </row>
    <row r="6098" spans="1:11" x14ac:dyDescent="0.2">
      <c r="A6098" s="13" t="s">
        <v>4910</v>
      </c>
      <c r="B6098" s="74">
        <v>341</v>
      </c>
      <c r="C6098" s="133"/>
      <c r="D6098" s="37"/>
      <c r="E6098" s="87"/>
      <c r="F6098" s="93">
        <v>3</v>
      </c>
      <c r="G6098" s="8">
        <v>8</v>
      </c>
      <c r="H6098" s="94">
        <f t="shared" si="93"/>
        <v>2</v>
      </c>
      <c r="I6098" s="93"/>
      <c r="J6098" s="94"/>
      <c r="K6098" s="138"/>
    </row>
    <row r="6099" spans="1:11" x14ac:dyDescent="0.2">
      <c r="A6099" s="20" t="s">
        <v>1113</v>
      </c>
      <c r="B6099" s="73">
        <v>1800</v>
      </c>
      <c r="C6099" s="134">
        <v>3</v>
      </c>
      <c r="D6099" s="32">
        <v>8</v>
      </c>
      <c r="E6099" s="84"/>
      <c r="F6099" s="91"/>
      <c r="H6099" s="94"/>
      <c r="I6099" s="91"/>
      <c r="J6099" s="84"/>
      <c r="K6099" s="111"/>
    </row>
    <row r="6100" spans="1:11" x14ac:dyDescent="0.2">
      <c r="A6100" s="13" t="s">
        <v>5252</v>
      </c>
      <c r="B6100" s="74">
        <v>95</v>
      </c>
      <c r="C6100" s="133"/>
      <c r="D6100" s="37"/>
      <c r="E6100" s="87"/>
      <c r="F6100" s="93">
        <v>1</v>
      </c>
      <c r="G6100" s="8">
        <v>3</v>
      </c>
      <c r="H6100" s="94">
        <f t="shared" si="93"/>
        <v>1</v>
      </c>
      <c r="I6100" s="93"/>
      <c r="J6100" s="94"/>
      <c r="K6100" s="138"/>
    </row>
    <row r="6101" spans="1:11" x14ac:dyDescent="0.2">
      <c r="A6101" s="13" t="s">
        <v>3188</v>
      </c>
      <c r="B6101" s="74">
        <v>268</v>
      </c>
      <c r="C6101" s="133"/>
      <c r="D6101" s="37"/>
      <c r="E6101" s="87"/>
      <c r="F6101" s="93">
        <v>3</v>
      </c>
      <c r="G6101" s="8">
        <v>8</v>
      </c>
      <c r="H6101" s="94">
        <f t="shared" si="93"/>
        <v>2</v>
      </c>
      <c r="I6101" s="93"/>
      <c r="J6101" s="94"/>
      <c r="K6101" s="138"/>
    </row>
    <row r="6102" spans="1:11" x14ac:dyDescent="0.2">
      <c r="A6102" s="13" t="s">
        <v>5253</v>
      </c>
      <c r="B6102" s="74">
        <v>522</v>
      </c>
      <c r="C6102" s="133"/>
      <c r="D6102" s="37"/>
      <c r="E6102" s="87"/>
      <c r="F6102" s="93">
        <v>3</v>
      </c>
      <c r="G6102" s="8">
        <v>8</v>
      </c>
      <c r="H6102" s="94">
        <f t="shared" si="93"/>
        <v>2</v>
      </c>
      <c r="I6102" s="93"/>
      <c r="J6102" s="94"/>
      <c r="K6102" s="138"/>
    </row>
    <row r="6103" spans="1:11" x14ac:dyDescent="0.2">
      <c r="A6103" s="13" t="s">
        <v>5254</v>
      </c>
      <c r="B6103" s="74">
        <v>172</v>
      </c>
      <c r="C6103" s="133"/>
      <c r="D6103" s="37"/>
      <c r="E6103" s="87"/>
      <c r="F6103" s="93">
        <v>1</v>
      </c>
      <c r="G6103" s="8">
        <v>3</v>
      </c>
      <c r="H6103" s="94">
        <f t="shared" si="93"/>
        <v>1</v>
      </c>
      <c r="I6103" s="93"/>
      <c r="J6103" s="94"/>
      <c r="K6103" s="138"/>
    </row>
    <row r="6104" spans="1:11" x14ac:dyDescent="0.2">
      <c r="A6104" s="13" t="s">
        <v>5255</v>
      </c>
      <c r="B6104" s="74">
        <v>361</v>
      </c>
      <c r="C6104" s="133"/>
      <c r="D6104" s="37"/>
      <c r="E6104" s="87"/>
      <c r="F6104" s="93">
        <v>3</v>
      </c>
      <c r="G6104" s="8">
        <v>8</v>
      </c>
      <c r="H6104" s="94">
        <f t="shared" si="93"/>
        <v>2</v>
      </c>
      <c r="I6104" s="93"/>
      <c r="J6104" s="94"/>
      <c r="K6104" s="138"/>
    </row>
    <row r="6105" spans="1:11" x14ac:dyDescent="0.2">
      <c r="A6105" s="13" t="s">
        <v>5256</v>
      </c>
      <c r="B6105" s="74">
        <v>108</v>
      </c>
      <c r="C6105" s="133"/>
      <c r="D6105" s="37"/>
      <c r="E6105" s="87"/>
      <c r="F6105" s="93">
        <v>1</v>
      </c>
      <c r="G6105" s="8">
        <v>3</v>
      </c>
      <c r="H6105" s="94">
        <f t="shared" si="93"/>
        <v>1</v>
      </c>
      <c r="I6105" s="93"/>
      <c r="J6105" s="94"/>
      <c r="K6105" s="138"/>
    </row>
    <row r="6106" spans="1:11" x14ac:dyDescent="0.2">
      <c r="A6106" s="13" t="s">
        <v>5257</v>
      </c>
      <c r="B6106" s="74">
        <v>120</v>
      </c>
      <c r="C6106" s="133"/>
      <c r="D6106" s="37"/>
      <c r="E6106" s="87"/>
      <c r="F6106" s="93">
        <v>1</v>
      </c>
      <c r="G6106" s="8">
        <v>3</v>
      </c>
      <c r="H6106" s="94">
        <f t="shared" si="93"/>
        <v>1</v>
      </c>
      <c r="I6106" s="93"/>
      <c r="J6106" s="94"/>
      <c r="K6106" s="138"/>
    </row>
    <row r="6107" spans="1:11" x14ac:dyDescent="0.2">
      <c r="A6107" s="13" t="s">
        <v>5258</v>
      </c>
      <c r="B6107" s="74">
        <v>80</v>
      </c>
      <c r="C6107" s="133"/>
      <c r="D6107" s="37"/>
      <c r="E6107" s="87"/>
      <c r="F6107" s="93">
        <v>1</v>
      </c>
      <c r="G6107" s="8">
        <v>3</v>
      </c>
      <c r="H6107" s="94">
        <f t="shared" si="93"/>
        <v>1</v>
      </c>
      <c r="I6107" s="93"/>
      <c r="J6107" s="94"/>
      <c r="K6107" s="138"/>
    </row>
    <row r="6108" spans="1:11" x14ac:dyDescent="0.2">
      <c r="A6108" s="13" t="s">
        <v>3162</v>
      </c>
      <c r="B6108" s="74">
        <v>74</v>
      </c>
      <c r="C6108" s="133"/>
      <c r="D6108" s="37"/>
      <c r="E6108" s="87"/>
      <c r="F6108" s="93">
        <v>1</v>
      </c>
      <c r="G6108" s="8">
        <v>3</v>
      </c>
      <c r="H6108" s="94">
        <f t="shared" si="93"/>
        <v>1</v>
      </c>
      <c r="I6108" s="93"/>
      <c r="J6108" s="94"/>
      <c r="K6108" s="138"/>
    </row>
    <row r="6109" spans="1:11" x14ac:dyDescent="0.2">
      <c r="A6109" s="20" t="s">
        <v>496</v>
      </c>
      <c r="B6109" s="73">
        <v>1696</v>
      </c>
      <c r="C6109" s="134">
        <v>3</v>
      </c>
      <c r="D6109" s="32">
        <v>8</v>
      </c>
      <c r="E6109" s="84"/>
      <c r="F6109" s="91"/>
      <c r="H6109" s="94"/>
      <c r="I6109" s="91"/>
      <c r="J6109" s="84"/>
      <c r="K6109" s="111"/>
    </row>
    <row r="6110" spans="1:11" x14ac:dyDescent="0.2">
      <c r="A6110" s="13" t="s">
        <v>5259</v>
      </c>
      <c r="B6110" s="74">
        <v>267</v>
      </c>
      <c r="C6110" s="133"/>
      <c r="D6110" s="37"/>
      <c r="E6110" s="87"/>
      <c r="F6110" s="93">
        <v>3</v>
      </c>
      <c r="G6110" s="8">
        <v>8</v>
      </c>
      <c r="H6110" s="94">
        <f t="shared" si="93"/>
        <v>2</v>
      </c>
      <c r="I6110" s="93"/>
      <c r="J6110" s="94"/>
      <c r="K6110" s="138"/>
    </row>
    <row r="6111" spans="1:11" x14ac:dyDescent="0.2">
      <c r="A6111" s="13" t="s">
        <v>5260</v>
      </c>
      <c r="B6111" s="74">
        <v>51</v>
      </c>
      <c r="C6111" s="133"/>
      <c r="D6111" s="37"/>
      <c r="E6111" s="87"/>
      <c r="F6111" s="93">
        <v>1</v>
      </c>
      <c r="G6111" s="8">
        <v>3</v>
      </c>
      <c r="H6111" s="94">
        <f t="shared" si="93"/>
        <v>1</v>
      </c>
      <c r="I6111" s="93"/>
      <c r="J6111" s="94"/>
      <c r="K6111" s="138"/>
    </row>
    <row r="6112" spans="1:11" x14ac:dyDescent="0.2">
      <c r="A6112" s="13" t="s">
        <v>5261</v>
      </c>
      <c r="B6112" s="74">
        <v>188</v>
      </c>
      <c r="C6112" s="133"/>
      <c r="D6112" s="37"/>
      <c r="E6112" s="87"/>
      <c r="F6112" s="93">
        <v>1</v>
      </c>
      <c r="G6112" s="8">
        <v>3</v>
      </c>
      <c r="H6112" s="94">
        <f t="shared" si="93"/>
        <v>1</v>
      </c>
      <c r="I6112" s="93"/>
      <c r="J6112" s="94"/>
      <c r="K6112" s="138"/>
    </row>
    <row r="6113" spans="1:11" x14ac:dyDescent="0.2">
      <c r="A6113" s="13" t="s">
        <v>3244</v>
      </c>
      <c r="B6113" s="74">
        <v>76</v>
      </c>
      <c r="C6113" s="133"/>
      <c r="D6113" s="37"/>
      <c r="E6113" s="87"/>
      <c r="F6113" s="93">
        <v>1</v>
      </c>
      <c r="G6113" s="8">
        <v>3</v>
      </c>
      <c r="H6113" s="94">
        <f t="shared" si="93"/>
        <v>1</v>
      </c>
      <c r="I6113" s="93"/>
      <c r="J6113" s="94"/>
      <c r="K6113" s="138"/>
    </row>
    <row r="6114" spans="1:11" x14ac:dyDescent="0.2">
      <c r="A6114" s="13" t="s">
        <v>5262</v>
      </c>
      <c r="B6114" s="74">
        <v>66</v>
      </c>
      <c r="C6114" s="133"/>
      <c r="D6114" s="37"/>
      <c r="E6114" s="87"/>
      <c r="F6114" s="93">
        <v>1</v>
      </c>
      <c r="G6114" s="8">
        <v>3</v>
      </c>
      <c r="H6114" s="94">
        <f t="shared" si="93"/>
        <v>1</v>
      </c>
      <c r="I6114" s="93"/>
      <c r="J6114" s="94"/>
      <c r="K6114" s="138"/>
    </row>
    <row r="6115" spans="1:11" x14ac:dyDescent="0.2">
      <c r="A6115" s="13" t="s">
        <v>4803</v>
      </c>
      <c r="B6115" s="74">
        <v>208</v>
      </c>
      <c r="C6115" s="133"/>
      <c r="D6115" s="37"/>
      <c r="E6115" s="87"/>
      <c r="F6115" s="93">
        <v>3</v>
      </c>
      <c r="G6115" s="8">
        <v>8</v>
      </c>
      <c r="H6115" s="94">
        <f t="shared" si="93"/>
        <v>2</v>
      </c>
      <c r="I6115" s="93"/>
      <c r="J6115" s="94"/>
      <c r="K6115" s="138"/>
    </row>
    <row r="6116" spans="1:11" x14ac:dyDescent="0.2">
      <c r="A6116" s="13" t="s">
        <v>5263</v>
      </c>
      <c r="B6116" s="74">
        <v>158</v>
      </c>
      <c r="C6116" s="133"/>
      <c r="D6116" s="37"/>
      <c r="E6116" s="87"/>
      <c r="F6116" s="93">
        <v>1</v>
      </c>
      <c r="G6116" s="8">
        <v>3</v>
      </c>
      <c r="H6116" s="94">
        <f t="shared" si="93"/>
        <v>1</v>
      </c>
      <c r="I6116" s="93"/>
      <c r="J6116" s="94"/>
      <c r="K6116" s="138"/>
    </row>
    <row r="6117" spans="1:11" x14ac:dyDescent="0.2">
      <c r="A6117" s="13" t="s">
        <v>1670</v>
      </c>
      <c r="B6117" s="74">
        <v>42</v>
      </c>
      <c r="C6117" s="133"/>
      <c r="D6117" s="37"/>
      <c r="E6117" s="87"/>
      <c r="F6117" s="93">
        <v>1</v>
      </c>
      <c r="G6117" s="8">
        <v>3</v>
      </c>
      <c r="H6117" s="94">
        <f t="shared" si="93"/>
        <v>1</v>
      </c>
      <c r="I6117" s="93"/>
      <c r="J6117" s="94"/>
      <c r="K6117" s="138"/>
    </row>
    <row r="6118" spans="1:11" x14ac:dyDescent="0.2">
      <c r="A6118" s="13" t="s">
        <v>5264</v>
      </c>
      <c r="B6118" s="74">
        <v>33</v>
      </c>
      <c r="C6118" s="133"/>
      <c r="D6118" s="37"/>
      <c r="E6118" s="87"/>
      <c r="F6118" s="93">
        <v>1</v>
      </c>
      <c r="G6118" s="8">
        <v>3</v>
      </c>
      <c r="H6118" s="94">
        <f t="shared" si="93"/>
        <v>1</v>
      </c>
      <c r="I6118" s="93"/>
      <c r="J6118" s="94"/>
      <c r="K6118" s="138"/>
    </row>
    <row r="6119" spans="1:11" x14ac:dyDescent="0.2">
      <c r="A6119" s="13" t="s">
        <v>1737</v>
      </c>
      <c r="B6119" s="74">
        <v>233</v>
      </c>
      <c r="C6119" s="133"/>
      <c r="D6119" s="37"/>
      <c r="E6119" s="87"/>
      <c r="F6119" s="93">
        <v>3</v>
      </c>
      <c r="G6119" s="8">
        <v>8</v>
      </c>
      <c r="H6119" s="94">
        <f t="shared" si="93"/>
        <v>2</v>
      </c>
      <c r="I6119" s="93"/>
      <c r="J6119" s="94"/>
      <c r="K6119" s="138"/>
    </row>
    <row r="6120" spans="1:11" x14ac:dyDescent="0.2">
      <c r="A6120" s="13" t="s">
        <v>4115</v>
      </c>
      <c r="B6120" s="74">
        <v>374</v>
      </c>
      <c r="C6120" s="133"/>
      <c r="D6120" s="37"/>
      <c r="E6120" s="87"/>
      <c r="F6120" s="93">
        <v>3</v>
      </c>
      <c r="G6120" s="8">
        <v>8</v>
      </c>
      <c r="H6120" s="94">
        <f t="shared" si="93"/>
        <v>2</v>
      </c>
      <c r="I6120" s="93"/>
      <c r="J6120" s="94"/>
      <c r="K6120" s="138"/>
    </row>
    <row r="6121" spans="1:11" x14ac:dyDescent="0.2">
      <c r="A6121" s="20" t="s">
        <v>1207</v>
      </c>
      <c r="B6121" s="73">
        <v>853</v>
      </c>
      <c r="C6121" s="134">
        <v>1</v>
      </c>
      <c r="D6121" s="32">
        <v>3</v>
      </c>
      <c r="E6121" s="84"/>
      <c r="F6121" s="91"/>
      <c r="H6121" s="94"/>
      <c r="I6121" s="91"/>
      <c r="J6121" s="84"/>
      <c r="K6121" s="111"/>
    </row>
    <row r="6122" spans="1:11" x14ac:dyDescent="0.2">
      <c r="A6122" s="13" t="s">
        <v>5265</v>
      </c>
      <c r="B6122" s="74">
        <v>110</v>
      </c>
      <c r="C6122" s="133"/>
      <c r="D6122" s="37"/>
      <c r="E6122" s="87"/>
      <c r="F6122" s="93">
        <v>1</v>
      </c>
      <c r="G6122" s="8">
        <v>3</v>
      </c>
      <c r="H6122" s="94">
        <f t="shared" si="93"/>
        <v>1</v>
      </c>
      <c r="I6122" s="93"/>
      <c r="J6122" s="94"/>
      <c r="K6122" s="138"/>
    </row>
    <row r="6123" spans="1:11" x14ac:dyDescent="0.2">
      <c r="A6123" s="13" t="s">
        <v>4760</v>
      </c>
      <c r="B6123" s="74">
        <v>59</v>
      </c>
      <c r="C6123" s="133"/>
      <c r="D6123" s="37"/>
      <c r="E6123" s="87"/>
      <c r="F6123" s="93">
        <v>1</v>
      </c>
      <c r="G6123" s="8">
        <v>3</v>
      </c>
      <c r="H6123" s="94">
        <f t="shared" si="93"/>
        <v>1</v>
      </c>
      <c r="I6123" s="93"/>
      <c r="J6123" s="94"/>
      <c r="K6123" s="138"/>
    </row>
    <row r="6124" spans="1:11" x14ac:dyDescent="0.2">
      <c r="A6124" s="13" t="s">
        <v>5266</v>
      </c>
      <c r="B6124" s="74">
        <v>80</v>
      </c>
      <c r="C6124" s="133"/>
      <c r="D6124" s="37"/>
      <c r="E6124" s="87"/>
      <c r="F6124" s="93">
        <v>1</v>
      </c>
      <c r="G6124" s="8">
        <v>3</v>
      </c>
      <c r="H6124" s="94">
        <f t="shared" si="93"/>
        <v>1</v>
      </c>
      <c r="I6124" s="93"/>
      <c r="J6124" s="94"/>
      <c r="K6124" s="138"/>
    </row>
    <row r="6125" spans="1:11" x14ac:dyDescent="0.2">
      <c r="A6125" s="13" t="s">
        <v>5267</v>
      </c>
      <c r="B6125" s="74">
        <v>117</v>
      </c>
      <c r="C6125" s="133"/>
      <c r="D6125" s="37"/>
      <c r="E6125" s="87"/>
      <c r="F6125" s="93">
        <v>1</v>
      </c>
      <c r="G6125" s="8">
        <v>3</v>
      </c>
      <c r="H6125" s="94">
        <f t="shared" si="93"/>
        <v>1</v>
      </c>
      <c r="I6125" s="93"/>
      <c r="J6125" s="94"/>
      <c r="K6125" s="138"/>
    </row>
    <row r="6126" spans="1:11" x14ac:dyDescent="0.2">
      <c r="A6126" s="13" t="s">
        <v>2767</v>
      </c>
      <c r="B6126" s="74">
        <v>157</v>
      </c>
      <c r="C6126" s="133"/>
      <c r="D6126" s="37"/>
      <c r="E6126" s="87"/>
      <c r="F6126" s="93">
        <v>1</v>
      </c>
      <c r="G6126" s="8">
        <v>3</v>
      </c>
      <c r="H6126" s="94">
        <f t="shared" si="93"/>
        <v>1</v>
      </c>
      <c r="I6126" s="93"/>
      <c r="J6126" s="94"/>
      <c r="K6126" s="138"/>
    </row>
    <row r="6127" spans="1:11" x14ac:dyDescent="0.2">
      <c r="A6127" s="13" t="s">
        <v>3885</v>
      </c>
      <c r="B6127" s="74">
        <v>330</v>
      </c>
      <c r="C6127" s="133"/>
      <c r="D6127" s="37"/>
      <c r="E6127" s="87"/>
      <c r="F6127" s="93">
        <v>3</v>
      </c>
      <c r="G6127" s="8">
        <v>8</v>
      </c>
      <c r="H6127" s="94">
        <f t="shared" si="93"/>
        <v>2</v>
      </c>
      <c r="I6127" s="93"/>
      <c r="J6127" s="94"/>
      <c r="K6127" s="138"/>
    </row>
    <row r="6128" spans="1:11" x14ac:dyDescent="0.2">
      <c r="A6128" s="20" t="s">
        <v>1162</v>
      </c>
      <c r="B6128" s="73">
        <v>1537</v>
      </c>
      <c r="C6128" s="134">
        <v>2</v>
      </c>
      <c r="D6128" s="32">
        <v>5</v>
      </c>
      <c r="E6128" s="84"/>
      <c r="F6128" s="91"/>
      <c r="H6128" s="94"/>
      <c r="I6128" s="91"/>
      <c r="J6128" s="84"/>
      <c r="K6128" s="111"/>
    </row>
    <row r="6129" spans="1:11" x14ac:dyDescent="0.2">
      <c r="A6129" s="13" t="s">
        <v>5268</v>
      </c>
      <c r="B6129" s="74">
        <v>236</v>
      </c>
      <c r="C6129" s="133"/>
      <c r="D6129" s="37"/>
      <c r="E6129" s="87"/>
      <c r="F6129" s="93">
        <v>3</v>
      </c>
      <c r="G6129" s="8">
        <v>8</v>
      </c>
      <c r="H6129" s="94">
        <f t="shared" si="93"/>
        <v>2</v>
      </c>
      <c r="I6129" s="93"/>
      <c r="J6129" s="94"/>
      <c r="K6129" s="138"/>
    </row>
    <row r="6130" spans="1:11" x14ac:dyDescent="0.2">
      <c r="A6130" s="13" t="s">
        <v>5269</v>
      </c>
      <c r="B6130" s="74">
        <v>114</v>
      </c>
      <c r="C6130" s="133"/>
      <c r="D6130" s="37"/>
      <c r="E6130" s="87"/>
      <c r="F6130" s="93">
        <v>1</v>
      </c>
      <c r="G6130" s="8">
        <v>3</v>
      </c>
      <c r="H6130" s="94">
        <f t="shared" si="93"/>
        <v>1</v>
      </c>
      <c r="I6130" s="93"/>
      <c r="J6130" s="94"/>
      <c r="K6130" s="138"/>
    </row>
    <row r="6131" spans="1:11" x14ac:dyDescent="0.2">
      <c r="A6131" s="13" t="s">
        <v>5270</v>
      </c>
      <c r="B6131" s="74">
        <v>181</v>
      </c>
      <c r="C6131" s="133"/>
      <c r="D6131" s="37"/>
      <c r="E6131" s="87"/>
      <c r="F6131" s="93">
        <v>1</v>
      </c>
      <c r="G6131" s="8">
        <v>3</v>
      </c>
      <c r="H6131" s="94">
        <f t="shared" si="93"/>
        <v>1</v>
      </c>
      <c r="I6131" s="93"/>
      <c r="J6131" s="94"/>
      <c r="K6131" s="138"/>
    </row>
    <row r="6132" spans="1:11" x14ac:dyDescent="0.2">
      <c r="A6132" s="13" t="s">
        <v>5271</v>
      </c>
      <c r="B6132" s="74">
        <v>694</v>
      </c>
      <c r="C6132" s="133"/>
      <c r="D6132" s="37"/>
      <c r="E6132" s="87"/>
      <c r="F6132" s="93">
        <v>3</v>
      </c>
      <c r="G6132" s="8">
        <v>8</v>
      </c>
      <c r="H6132" s="94">
        <f t="shared" si="93"/>
        <v>2</v>
      </c>
      <c r="I6132" s="93"/>
      <c r="J6132" s="94"/>
      <c r="K6132" s="138"/>
    </row>
    <row r="6133" spans="1:11" x14ac:dyDescent="0.2">
      <c r="A6133" s="13" t="s">
        <v>5272</v>
      </c>
      <c r="B6133" s="74">
        <v>67</v>
      </c>
      <c r="C6133" s="133"/>
      <c r="D6133" s="37"/>
      <c r="E6133" s="87"/>
      <c r="F6133" s="93">
        <v>1</v>
      </c>
      <c r="G6133" s="8">
        <v>3</v>
      </c>
      <c r="H6133" s="94">
        <f t="shared" si="93"/>
        <v>1</v>
      </c>
      <c r="I6133" s="93"/>
      <c r="J6133" s="94"/>
      <c r="K6133" s="138"/>
    </row>
    <row r="6134" spans="1:11" x14ac:dyDescent="0.2">
      <c r="A6134" s="13" t="s">
        <v>5273</v>
      </c>
      <c r="B6134" s="74">
        <v>89</v>
      </c>
      <c r="C6134" s="133"/>
      <c r="D6134" s="37"/>
      <c r="E6134" s="87"/>
      <c r="F6134" s="93">
        <v>1</v>
      </c>
      <c r="G6134" s="8">
        <v>3</v>
      </c>
      <c r="H6134" s="94">
        <f t="shared" si="93"/>
        <v>1</v>
      </c>
      <c r="I6134" s="93"/>
      <c r="J6134" s="94"/>
      <c r="K6134" s="138"/>
    </row>
    <row r="6135" spans="1:11" x14ac:dyDescent="0.2">
      <c r="A6135" s="13" t="s">
        <v>5274</v>
      </c>
      <c r="B6135" s="74">
        <v>118</v>
      </c>
      <c r="C6135" s="133"/>
      <c r="D6135" s="37"/>
      <c r="E6135" s="87"/>
      <c r="F6135" s="93">
        <v>1</v>
      </c>
      <c r="G6135" s="8">
        <v>3</v>
      </c>
      <c r="H6135" s="94">
        <f t="shared" si="93"/>
        <v>1</v>
      </c>
      <c r="I6135" s="93"/>
      <c r="J6135" s="94"/>
      <c r="K6135" s="138"/>
    </row>
    <row r="6136" spans="1:11" x14ac:dyDescent="0.2">
      <c r="A6136" s="13" t="s">
        <v>3315</v>
      </c>
      <c r="B6136" s="74">
        <v>38</v>
      </c>
      <c r="C6136" s="133"/>
      <c r="D6136" s="37"/>
      <c r="E6136" s="87"/>
      <c r="F6136" s="93">
        <v>1</v>
      </c>
      <c r="G6136" s="8">
        <v>3</v>
      </c>
      <c r="H6136" s="94">
        <f t="shared" si="93"/>
        <v>1</v>
      </c>
      <c r="I6136" s="93"/>
      <c r="J6136" s="94"/>
      <c r="K6136" s="138"/>
    </row>
    <row r="6137" spans="1:11" x14ac:dyDescent="0.2">
      <c r="A6137" s="20" t="s">
        <v>587</v>
      </c>
      <c r="B6137" s="73">
        <v>8937</v>
      </c>
      <c r="C6137" s="134">
        <v>13</v>
      </c>
      <c r="D6137" s="32">
        <v>33</v>
      </c>
      <c r="E6137" s="84"/>
      <c r="F6137" s="91"/>
      <c r="H6137" s="94"/>
      <c r="I6137" s="91"/>
      <c r="J6137" s="84"/>
      <c r="K6137" s="111"/>
    </row>
    <row r="6138" spans="1:11" x14ac:dyDescent="0.2">
      <c r="A6138" s="13" t="s">
        <v>5275</v>
      </c>
      <c r="B6138" s="74">
        <v>5958</v>
      </c>
      <c r="C6138" s="133"/>
      <c r="D6138" s="37"/>
      <c r="E6138" s="87"/>
      <c r="F6138" s="93">
        <v>5</v>
      </c>
      <c r="G6138" s="8">
        <v>13</v>
      </c>
      <c r="H6138" s="94">
        <f t="shared" si="93"/>
        <v>2</v>
      </c>
      <c r="I6138" s="93"/>
      <c r="J6138" s="94"/>
      <c r="K6138" s="138"/>
    </row>
    <row r="6139" spans="1:11" x14ac:dyDescent="0.2">
      <c r="A6139" s="13" t="s">
        <v>5276</v>
      </c>
      <c r="B6139" s="74">
        <v>424</v>
      </c>
      <c r="C6139" s="133"/>
      <c r="D6139" s="37"/>
      <c r="E6139" s="87"/>
      <c r="F6139" s="93">
        <v>3</v>
      </c>
      <c r="G6139" s="8">
        <v>8</v>
      </c>
      <c r="H6139" s="94">
        <f t="shared" si="93"/>
        <v>2</v>
      </c>
      <c r="I6139" s="93"/>
      <c r="J6139" s="94"/>
      <c r="K6139" s="138"/>
    </row>
    <row r="6140" spans="1:11" x14ac:dyDescent="0.2">
      <c r="A6140" s="13" t="s">
        <v>2114</v>
      </c>
      <c r="B6140" s="74">
        <v>380</v>
      </c>
      <c r="C6140" s="133"/>
      <c r="D6140" s="37"/>
      <c r="E6140" s="87"/>
      <c r="F6140" s="93">
        <v>3</v>
      </c>
      <c r="G6140" s="8">
        <v>8</v>
      </c>
      <c r="H6140" s="94">
        <f t="shared" si="93"/>
        <v>2</v>
      </c>
      <c r="I6140" s="93"/>
      <c r="J6140" s="94"/>
      <c r="K6140" s="138"/>
    </row>
    <row r="6141" spans="1:11" x14ac:dyDescent="0.2">
      <c r="A6141" s="13" t="s">
        <v>5277</v>
      </c>
      <c r="B6141" s="74">
        <v>294</v>
      </c>
      <c r="C6141" s="133"/>
      <c r="D6141" s="37"/>
      <c r="E6141" s="87"/>
      <c r="F6141" s="93">
        <v>3</v>
      </c>
      <c r="G6141" s="8">
        <v>8</v>
      </c>
      <c r="H6141" s="94">
        <f t="shared" si="93"/>
        <v>2</v>
      </c>
      <c r="I6141" s="93"/>
      <c r="J6141" s="94"/>
      <c r="K6141" s="138"/>
    </row>
    <row r="6142" spans="1:11" x14ac:dyDescent="0.2">
      <c r="A6142" s="13" t="s">
        <v>5278</v>
      </c>
      <c r="B6142" s="74">
        <v>374</v>
      </c>
      <c r="C6142" s="133"/>
      <c r="D6142" s="37"/>
      <c r="E6142" s="87"/>
      <c r="F6142" s="93">
        <v>3</v>
      </c>
      <c r="G6142" s="8">
        <v>8</v>
      </c>
      <c r="H6142" s="94">
        <f t="shared" ref="H6142:H6205" si="94">IF(F6142=1,1,2)</f>
        <v>2</v>
      </c>
      <c r="I6142" s="93"/>
      <c r="J6142" s="94"/>
      <c r="K6142" s="138"/>
    </row>
    <row r="6143" spans="1:11" x14ac:dyDescent="0.2">
      <c r="A6143" s="13" t="s">
        <v>5279</v>
      </c>
      <c r="B6143" s="74">
        <v>184</v>
      </c>
      <c r="C6143" s="133"/>
      <c r="D6143" s="37"/>
      <c r="E6143" s="87"/>
      <c r="F6143" s="93">
        <v>1</v>
      </c>
      <c r="G6143" s="8">
        <v>3</v>
      </c>
      <c r="H6143" s="94">
        <f t="shared" si="94"/>
        <v>1</v>
      </c>
      <c r="I6143" s="93"/>
      <c r="J6143" s="94"/>
      <c r="K6143" s="138"/>
    </row>
    <row r="6144" spans="1:11" x14ac:dyDescent="0.2">
      <c r="A6144" s="13" t="s">
        <v>5280</v>
      </c>
      <c r="B6144" s="74">
        <v>225</v>
      </c>
      <c r="C6144" s="133"/>
      <c r="D6144" s="37"/>
      <c r="E6144" s="87"/>
      <c r="F6144" s="93">
        <v>3</v>
      </c>
      <c r="G6144" s="8">
        <v>8</v>
      </c>
      <c r="H6144" s="94">
        <f t="shared" si="94"/>
        <v>2</v>
      </c>
      <c r="I6144" s="93"/>
      <c r="J6144" s="94"/>
      <c r="K6144" s="138"/>
    </row>
    <row r="6145" spans="1:11" x14ac:dyDescent="0.2">
      <c r="A6145" s="13" t="s">
        <v>5281</v>
      </c>
      <c r="B6145" s="74">
        <v>106</v>
      </c>
      <c r="C6145" s="133"/>
      <c r="D6145" s="37"/>
      <c r="E6145" s="87"/>
      <c r="F6145" s="93">
        <v>1</v>
      </c>
      <c r="G6145" s="8">
        <v>3</v>
      </c>
      <c r="H6145" s="94">
        <f t="shared" si="94"/>
        <v>1</v>
      </c>
      <c r="I6145" s="93"/>
      <c r="J6145" s="94"/>
      <c r="K6145" s="138"/>
    </row>
    <row r="6146" spans="1:11" x14ac:dyDescent="0.2">
      <c r="A6146" s="13" t="s">
        <v>5282</v>
      </c>
      <c r="B6146" s="74">
        <v>406</v>
      </c>
      <c r="C6146" s="133"/>
      <c r="D6146" s="37"/>
      <c r="E6146" s="87"/>
      <c r="F6146" s="93">
        <v>3</v>
      </c>
      <c r="G6146" s="8">
        <v>8</v>
      </c>
      <c r="H6146" s="94">
        <f t="shared" si="94"/>
        <v>2</v>
      </c>
      <c r="I6146" s="93"/>
      <c r="J6146" s="94"/>
      <c r="K6146" s="138"/>
    </row>
    <row r="6147" spans="1:11" x14ac:dyDescent="0.2">
      <c r="A6147" s="13" t="s">
        <v>5283</v>
      </c>
      <c r="B6147" s="74">
        <v>113</v>
      </c>
      <c r="C6147" s="133"/>
      <c r="D6147" s="37"/>
      <c r="E6147" s="87"/>
      <c r="F6147" s="93">
        <v>1</v>
      </c>
      <c r="G6147" s="8">
        <v>3</v>
      </c>
      <c r="H6147" s="94">
        <f t="shared" si="94"/>
        <v>1</v>
      </c>
      <c r="I6147" s="93"/>
      <c r="J6147" s="94"/>
      <c r="K6147" s="138"/>
    </row>
    <row r="6148" spans="1:11" x14ac:dyDescent="0.2">
      <c r="A6148" s="13" t="s">
        <v>5284</v>
      </c>
      <c r="B6148" s="74">
        <v>154</v>
      </c>
      <c r="C6148" s="133"/>
      <c r="D6148" s="37"/>
      <c r="E6148" s="87"/>
      <c r="F6148" s="93">
        <v>1</v>
      </c>
      <c r="G6148" s="8">
        <v>3</v>
      </c>
      <c r="H6148" s="94">
        <f t="shared" si="94"/>
        <v>1</v>
      </c>
      <c r="I6148" s="93"/>
      <c r="J6148" s="94"/>
      <c r="K6148" s="138"/>
    </row>
    <row r="6149" spans="1:11" x14ac:dyDescent="0.2">
      <c r="A6149" s="13" t="s">
        <v>5285</v>
      </c>
      <c r="B6149" s="74">
        <v>112</v>
      </c>
      <c r="C6149" s="133"/>
      <c r="D6149" s="37"/>
      <c r="E6149" s="87"/>
      <c r="F6149" s="93">
        <v>1</v>
      </c>
      <c r="G6149" s="8">
        <v>3</v>
      </c>
      <c r="H6149" s="94">
        <f t="shared" si="94"/>
        <v>1</v>
      </c>
      <c r="I6149" s="93"/>
      <c r="J6149" s="94"/>
      <c r="K6149" s="138"/>
    </row>
    <row r="6150" spans="1:11" x14ac:dyDescent="0.2">
      <c r="A6150" s="13" t="s">
        <v>5286</v>
      </c>
      <c r="B6150" s="74">
        <v>77</v>
      </c>
      <c r="C6150" s="133"/>
      <c r="D6150" s="37"/>
      <c r="E6150" s="87"/>
      <c r="F6150" s="93">
        <v>1</v>
      </c>
      <c r="G6150" s="8">
        <v>3</v>
      </c>
      <c r="H6150" s="94">
        <f t="shared" si="94"/>
        <v>1</v>
      </c>
      <c r="I6150" s="93"/>
      <c r="J6150" s="94"/>
      <c r="K6150" s="138"/>
    </row>
    <row r="6151" spans="1:11" x14ac:dyDescent="0.2">
      <c r="A6151" s="13" t="s">
        <v>5287</v>
      </c>
      <c r="B6151" s="74">
        <v>130</v>
      </c>
      <c r="C6151" s="133"/>
      <c r="D6151" s="37"/>
      <c r="E6151" s="87"/>
      <c r="F6151" s="93">
        <v>1</v>
      </c>
      <c r="G6151" s="8">
        <v>3</v>
      </c>
      <c r="H6151" s="94">
        <f t="shared" si="94"/>
        <v>1</v>
      </c>
      <c r="I6151" s="93"/>
      <c r="J6151" s="94"/>
      <c r="K6151" s="138"/>
    </row>
    <row r="6152" spans="1:11" x14ac:dyDescent="0.2">
      <c r="A6152" s="20" t="s">
        <v>589</v>
      </c>
      <c r="B6152" s="73">
        <v>2555</v>
      </c>
      <c r="C6152" s="134">
        <v>4</v>
      </c>
      <c r="D6152" s="32">
        <v>10</v>
      </c>
      <c r="E6152" s="84"/>
      <c r="F6152" s="91"/>
      <c r="H6152" s="94"/>
      <c r="I6152" s="91"/>
      <c r="J6152" s="84"/>
      <c r="K6152" s="111"/>
    </row>
    <row r="6153" spans="1:11" x14ac:dyDescent="0.2">
      <c r="A6153" s="13" t="s">
        <v>2274</v>
      </c>
      <c r="B6153" s="74">
        <v>240</v>
      </c>
      <c r="C6153" s="133"/>
      <c r="D6153" s="37"/>
      <c r="E6153" s="87"/>
      <c r="F6153" s="93">
        <v>3</v>
      </c>
      <c r="G6153" s="8">
        <v>8</v>
      </c>
      <c r="H6153" s="94">
        <f t="shared" si="94"/>
        <v>2</v>
      </c>
      <c r="I6153" s="93"/>
      <c r="J6153" s="94"/>
      <c r="K6153" s="138"/>
    </row>
    <row r="6154" spans="1:11" x14ac:dyDescent="0.2">
      <c r="A6154" s="13" t="s">
        <v>4959</v>
      </c>
      <c r="B6154" s="74">
        <v>224</v>
      </c>
      <c r="C6154" s="133"/>
      <c r="D6154" s="37"/>
      <c r="E6154" s="87"/>
      <c r="F6154" s="93">
        <v>3</v>
      </c>
      <c r="G6154" s="8">
        <v>8</v>
      </c>
      <c r="H6154" s="94">
        <f t="shared" si="94"/>
        <v>2</v>
      </c>
      <c r="I6154" s="93"/>
      <c r="J6154" s="94"/>
      <c r="K6154" s="138"/>
    </row>
    <row r="6155" spans="1:11" x14ac:dyDescent="0.2">
      <c r="A6155" s="13" t="s">
        <v>1909</v>
      </c>
      <c r="B6155" s="74">
        <v>79</v>
      </c>
      <c r="C6155" s="133"/>
      <c r="D6155" s="37"/>
      <c r="E6155" s="87"/>
      <c r="F6155" s="93">
        <v>1</v>
      </c>
      <c r="G6155" s="8">
        <v>3</v>
      </c>
      <c r="H6155" s="94">
        <f t="shared" si="94"/>
        <v>1</v>
      </c>
      <c r="I6155" s="93"/>
      <c r="J6155" s="94"/>
      <c r="K6155" s="138"/>
    </row>
    <row r="6156" spans="1:11" x14ac:dyDescent="0.2">
      <c r="A6156" s="13" t="s">
        <v>2064</v>
      </c>
      <c r="B6156" s="74">
        <v>98</v>
      </c>
      <c r="C6156" s="133"/>
      <c r="D6156" s="37"/>
      <c r="E6156" s="87"/>
      <c r="F6156" s="93">
        <v>1</v>
      </c>
      <c r="G6156" s="8">
        <v>3</v>
      </c>
      <c r="H6156" s="94">
        <f t="shared" si="94"/>
        <v>1</v>
      </c>
      <c r="I6156" s="93"/>
      <c r="J6156" s="94"/>
      <c r="K6156" s="138"/>
    </row>
    <row r="6157" spans="1:11" x14ac:dyDescent="0.2">
      <c r="A6157" s="13" t="s">
        <v>5288</v>
      </c>
      <c r="B6157" s="74">
        <v>139</v>
      </c>
      <c r="C6157" s="133"/>
      <c r="D6157" s="37"/>
      <c r="E6157" s="87"/>
      <c r="F6157" s="93">
        <v>1</v>
      </c>
      <c r="G6157" s="8">
        <v>3</v>
      </c>
      <c r="H6157" s="94">
        <f t="shared" si="94"/>
        <v>1</v>
      </c>
      <c r="I6157" s="93"/>
      <c r="J6157" s="94"/>
      <c r="K6157" s="138"/>
    </row>
    <row r="6158" spans="1:11" x14ac:dyDescent="0.2">
      <c r="A6158" s="13" t="s">
        <v>5289</v>
      </c>
      <c r="B6158" s="74">
        <v>20</v>
      </c>
      <c r="C6158" s="133"/>
      <c r="D6158" s="37"/>
      <c r="E6158" s="87"/>
      <c r="F6158" s="93">
        <v>1</v>
      </c>
      <c r="G6158" s="8">
        <v>3</v>
      </c>
      <c r="H6158" s="94">
        <f t="shared" si="94"/>
        <v>1</v>
      </c>
      <c r="I6158" s="93"/>
      <c r="J6158" s="94"/>
      <c r="K6158" s="138"/>
    </row>
    <row r="6159" spans="1:11" x14ac:dyDescent="0.2">
      <c r="A6159" s="13" t="s">
        <v>4257</v>
      </c>
      <c r="B6159" s="74">
        <v>56</v>
      </c>
      <c r="C6159" s="133"/>
      <c r="D6159" s="37"/>
      <c r="E6159" s="87"/>
      <c r="F6159" s="93">
        <v>1</v>
      </c>
      <c r="G6159" s="8">
        <v>3</v>
      </c>
      <c r="H6159" s="94">
        <f t="shared" si="94"/>
        <v>1</v>
      </c>
      <c r="I6159" s="93"/>
      <c r="J6159" s="94"/>
      <c r="K6159" s="138"/>
    </row>
    <row r="6160" spans="1:11" x14ac:dyDescent="0.2">
      <c r="A6160" s="13" t="s">
        <v>5290</v>
      </c>
      <c r="B6160" s="74">
        <v>50</v>
      </c>
      <c r="C6160" s="133"/>
      <c r="D6160" s="37"/>
      <c r="E6160" s="87"/>
      <c r="F6160" s="93">
        <v>1</v>
      </c>
      <c r="G6160" s="8">
        <v>3</v>
      </c>
      <c r="H6160" s="94">
        <f t="shared" si="94"/>
        <v>1</v>
      </c>
      <c r="I6160" s="93"/>
      <c r="J6160" s="94"/>
      <c r="K6160" s="138"/>
    </row>
    <row r="6161" spans="1:11" x14ac:dyDescent="0.2">
      <c r="A6161" s="13" t="s">
        <v>5291</v>
      </c>
      <c r="B6161" s="74">
        <v>52</v>
      </c>
      <c r="C6161" s="133"/>
      <c r="D6161" s="37"/>
      <c r="E6161" s="87"/>
      <c r="F6161" s="93">
        <v>1</v>
      </c>
      <c r="G6161" s="8">
        <v>3</v>
      </c>
      <c r="H6161" s="94">
        <f t="shared" si="94"/>
        <v>1</v>
      </c>
      <c r="I6161" s="93"/>
      <c r="J6161" s="94"/>
      <c r="K6161" s="138"/>
    </row>
    <row r="6162" spans="1:11" x14ac:dyDescent="0.2">
      <c r="A6162" s="13" t="s">
        <v>5292</v>
      </c>
      <c r="B6162" s="74">
        <v>231</v>
      </c>
      <c r="C6162" s="133"/>
      <c r="D6162" s="37"/>
      <c r="E6162" s="87"/>
      <c r="F6162" s="93">
        <v>3</v>
      </c>
      <c r="G6162" s="8">
        <v>8</v>
      </c>
      <c r="H6162" s="94">
        <f t="shared" si="94"/>
        <v>2</v>
      </c>
      <c r="I6162" s="93"/>
      <c r="J6162" s="94"/>
      <c r="K6162" s="138"/>
    </row>
    <row r="6163" spans="1:11" x14ac:dyDescent="0.2">
      <c r="A6163" s="13" t="s">
        <v>5293</v>
      </c>
      <c r="B6163" s="74">
        <v>163</v>
      </c>
      <c r="C6163" s="133"/>
      <c r="D6163" s="37"/>
      <c r="E6163" s="87"/>
      <c r="F6163" s="93">
        <v>1</v>
      </c>
      <c r="G6163" s="8">
        <v>3</v>
      </c>
      <c r="H6163" s="94">
        <f t="shared" si="94"/>
        <v>1</v>
      </c>
      <c r="I6163" s="93"/>
      <c r="J6163" s="94"/>
      <c r="K6163" s="138"/>
    </row>
    <row r="6164" spans="1:11" x14ac:dyDescent="0.2">
      <c r="A6164" s="13" t="s">
        <v>5294</v>
      </c>
      <c r="B6164" s="74">
        <v>1203</v>
      </c>
      <c r="C6164" s="133"/>
      <c r="D6164" s="37"/>
      <c r="E6164" s="87"/>
      <c r="F6164" s="93">
        <v>3</v>
      </c>
      <c r="G6164" s="8">
        <v>8</v>
      </c>
      <c r="H6164" s="94">
        <f t="shared" si="94"/>
        <v>2</v>
      </c>
      <c r="I6164" s="93"/>
      <c r="J6164" s="94"/>
      <c r="K6164" s="138"/>
    </row>
    <row r="6165" spans="1:11" x14ac:dyDescent="0.2">
      <c r="A6165" s="20" t="s">
        <v>590</v>
      </c>
      <c r="B6165" s="73">
        <v>473</v>
      </c>
      <c r="C6165" s="134">
        <v>1</v>
      </c>
      <c r="D6165" s="32">
        <v>3</v>
      </c>
      <c r="E6165" s="84"/>
      <c r="F6165" s="91"/>
      <c r="H6165" s="94"/>
      <c r="I6165" s="91"/>
      <c r="J6165" s="84"/>
      <c r="K6165" s="111"/>
    </row>
    <row r="6166" spans="1:11" x14ac:dyDescent="0.2">
      <c r="A6166" s="13" t="s">
        <v>5295</v>
      </c>
      <c r="B6166" s="74">
        <v>43</v>
      </c>
      <c r="C6166" s="133"/>
      <c r="D6166" s="37"/>
      <c r="E6166" s="87"/>
      <c r="F6166" s="93">
        <v>1</v>
      </c>
      <c r="G6166" s="8">
        <v>3</v>
      </c>
      <c r="H6166" s="94">
        <f t="shared" si="94"/>
        <v>1</v>
      </c>
      <c r="I6166" s="93"/>
      <c r="J6166" s="94"/>
      <c r="K6166" s="138"/>
    </row>
    <row r="6167" spans="1:11" x14ac:dyDescent="0.2">
      <c r="A6167" s="13" t="s">
        <v>3586</v>
      </c>
      <c r="B6167" s="74">
        <v>75</v>
      </c>
      <c r="C6167" s="133"/>
      <c r="D6167" s="37"/>
      <c r="E6167" s="87"/>
      <c r="F6167" s="93">
        <v>1</v>
      </c>
      <c r="G6167" s="8">
        <v>3</v>
      </c>
      <c r="H6167" s="94">
        <f t="shared" si="94"/>
        <v>1</v>
      </c>
      <c r="I6167" s="93"/>
      <c r="J6167" s="94"/>
      <c r="K6167" s="138"/>
    </row>
    <row r="6168" spans="1:11" x14ac:dyDescent="0.2">
      <c r="A6168" s="13" t="s">
        <v>2608</v>
      </c>
      <c r="B6168" s="74">
        <v>35</v>
      </c>
      <c r="C6168" s="133"/>
      <c r="D6168" s="37"/>
      <c r="E6168" s="87"/>
      <c r="F6168" s="93">
        <v>1</v>
      </c>
      <c r="G6168" s="8">
        <v>3</v>
      </c>
      <c r="H6168" s="94">
        <f t="shared" si="94"/>
        <v>1</v>
      </c>
      <c r="I6168" s="93"/>
      <c r="J6168" s="94"/>
      <c r="K6168" s="138"/>
    </row>
    <row r="6169" spans="1:11" x14ac:dyDescent="0.2">
      <c r="A6169" s="13" t="s">
        <v>2413</v>
      </c>
      <c r="B6169" s="74">
        <v>46</v>
      </c>
      <c r="C6169" s="133"/>
      <c r="D6169" s="37"/>
      <c r="E6169" s="87"/>
      <c r="F6169" s="93">
        <v>1</v>
      </c>
      <c r="G6169" s="8">
        <v>3</v>
      </c>
      <c r="H6169" s="94">
        <f t="shared" si="94"/>
        <v>1</v>
      </c>
      <c r="I6169" s="93"/>
      <c r="J6169" s="94"/>
      <c r="K6169" s="138"/>
    </row>
    <row r="6170" spans="1:11" x14ac:dyDescent="0.2">
      <c r="A6170" s="13" t="s">
        <v>2560</v>
      </c>
      <c r="B6170" s="74">
        <v>274</v>
      </c>
      <c r="C6170" s="133"/>
      <c r="D6170" s="37"/>
      <c r="E6170" s="87"/>
      <c r="F6170" s="93">
        <v>3</v>
      </c>
      <c r="G6170" s="8">
        <v>8</v>
      </c>
      <c r="H6170" s="94">
        <f t="shared" si="94"/>
        <v>2</v>
      </c>
      <c r="I6170" s="93"/>
      <c r="J6170" s="94"/>
      <c r="K6170" s="138"/>
    </row>
    <row r="6171" spans="1:11" x14ac:dyDescent="0.2">
      <c r="A6171" s="46" t="s">
        <v>602</v>
      </c>
      <c r="B6171" s="73">
        <v>8504</v>
      </c>
      <c r="C6171" s="134">
        <v>19</v>
      </c>
      <c r="D6171" s="36">
        <f>SUM(D6172:D6218)</f>
        <v>48</v>
      </c>
      <c r="E6171" s="88">
        <v>3</v>
      </c>
      <c r="F6171" s="91">
        <f>SUM(F6173:F6228)</f>
        <v>76</v>
      </c>
      <c r="G6171" s="24">
        <f>SUM(G6173:G6228)</f>
        <v>216</v>
      </c>
      <c r="H6171" s="94"/>
      <c r="I6171" s="99">
        <f>(C6171+F6177+F6189+F6190+F6191+F6196+F6208+F6209+F6211+F6215+F6221+F6223+F6224+1)*0.4</f>
        <v>22.400000000000002</v>
      </c>
      <c r="J6171" s="99">
        <f>(D6171+G6177+G6189+G6190+G6191+G6196+G6208+G6209+G6211+G6215+G6221+G6223+G6224+1)*0.4</f>
        <v>58</v>
      </c>
      <c r="K6171" s="115">
        <f>52*0.6</f>
        <v>31.2</v>
      </c>
    </row>
    <row r="6172" spans="1:11" x14ac:dyDescent="0.2">
      <c r="A6172" s="20" t="s">
        <v>603</v>
      </c>
      <c r="B6172" s="73">
        <v>1820</v>
      </c>
      <c r="C6172" s="134">
        <v>4</v>
      </c>
      <c r="D6172" s="32">
        <v>10</v>
      </c>
      <c r="E6172" s="84"/>
      <c r="F6172" s="91"/>
      <c r="H6172" s="94"/>
      <c r="I6172" s="91"/>
      <c r="J6172" s="84"/>
      <c r="K6172" s="111"/>
    </row>
    <row r="6173" spans="1:11" x14ac:dyDescent="0.2">
      <c r="A6173" s="13" t="s">
        <v>5296</v>
      </c>
      <c r="B6173" s="74">
        <v>81</v>
      </c>
      <c r="C6173" s="133"/>
      <c r="D6173" s="37"/>
      <c r="E6173" s="87"/>
      <c r="F6173" s="93">
        <v>1</v>
      </c>
      <c r="G6173" s="8">
        <v>3</v>
      </c>
      <c r="H6173" s="94">
        <f t="shared" si="94"/>
        <v>1</v>
      </c>
      <c r="I6173" s="93"/>
      <c r="J6173" s="94"/>
      <c r="K6173" s="138"/>
    </row>
    <row r="6174" spans="1:11" x14ac:dyDescent="0.2">
      <c r="A6174" s="13" t="s">
        <v>5297</v>
      </c>
      <c r="B6174" s="74">
        <v>95</v>
      </c>
      <c r="C6174" s="133"/>
      <c r="D6174" s="37"/>
      <c r="E6174" s="87"/>
      <c r="F6174" s="93">
        <v>1</v>
      </c>
      <c r="G6174" s="8">
        <v>3</v>
      </c>
      <c r="H6174" s="94">
        <f t="shared" si="94"/>
        <v>1</v>
      </c>
      <c r="I6174" s="93"/>
      <c r="J6174" s="94"/>
      <c r="K6174" s="138"/>
    </row>
    <row r="6175" spans="1:11" x14ac:dyDescent="0.2">
      <c r="A6175" s="13" t="s">
        <v>2402</v>
      </c>
      <c r="B6175" s="74">
        <v>19</v>
      </c>
      <c r="C6175" s="133"/>
      <c r="D6175" s="37"/>
      <c r="E6175" s="87"/>
      <c r="F6175" s="93">
        <v>1</v>
      </c>
      <c r="G6175" s="8">
        <v>3</v>
      </c>
      <c r="H6175" s="94">
        <f t="shared" si="94"/>
        <v>1</v>
      </c>
      <c r="I6175" s="93"/>
      <c r="J6175" s="94"/>
      <c r="K6175" s="138"/>
    </row>
    <row r="6176" spans="1:11" x14ac:dyDescent="0.2">
      <c r="A6176" s="13" t="s">
        <v>5298</v>
      </c>
      <c r="B6176" s="74">
        <v>190</v>
      </c>
      <c r="C6176" s="133"/>
      <c r="D6176" s="37"/>
      <c r="E6176" s="87"/>
      <c r="F6176" s="93">
        <v>1</v>
      </c>
      <c r="G6176" s="8">
        <v>3</v>
      </c>
      <c r="H6176" s="94">
        <f t="shared" si="94"/>
        <v>1</v>
      </c>
      <c r="I6176" s="93"/>
      <c r="J6176" s="94"/>
      <c r="K6176" s="138"/>
    </row>
    <row r="6177" spans="1:11" x14ac:dyDescent="0.2">
      <c r="A6177" s="13" t="s">
        <v>5299</v>
      </c>
      <c r="B6177" s="74">
        <v>691</v>
      </c>
      <c r="C6177" s="133"/>
      <c r="D6177" s="37"/>
      <c r="E6177" s="87"/>
      <c r="F6177" s="93">
        <v>3</v>
      </c>
      <c r="G6177" s="8">
        <v>8</v>
      </c>
      <c r="H6177" s="94">
        <f t="shared" si="94"/>
        <v>2</v>
      </c>
      <c r="I6177" s="93"/>
      <c r="J6177" s="94"/>
      <c r="K6177" s="138"/>
    </row>
    <row r="6178" spans="1:11" x14ac:dyDescent="0.2">
      <c r="A6178" s="13" t="s">
        <v>5300</v>
      </c>
      <c r="B6178" s="74">
        <v>51</v>
      </c>
      <c r="C6178" s="133"/>
      <c r="D6178" s="37"/>
      <c r="E6178" s="87"/>
      <c r="F6178" s="93">
        <v>1</v>
      </c>
      <c r="G6178" s="8">
        <v>3</v>
      </c>
      <c r="H6178" s="94">
        <f t="shared" si="94"/>
        <v>1</v>
      </c>
      <c r="I6178" s="93"/>
      <c r="J6178" s="94"/>
      <c r="K6178" s="138"/>
    </row>
    <row r="6179" spans="1:11" x14ac:dyDescent="0.2">
      <c r="A6179" s="13" t="s">
        <v>5301</v>
      </c>
      <c r="B6179" s="74">
        <v>104</v>
      </c>
      <c r="C6179" s="133"/>
      <c r="D6179" s="37"/>
      <c r="E6179" s="87"/>
      <c r="F6179" s="93">
        <v>1</v>
      </c>
      <c r="G6179" s="8">
        <v>3</v>
      </c>
      <c r="H6179" s="94">
        <f t="shared" si="94"/>
        <v>1</v>
      </c>
      <c r="I6179" s="93"/>
      <c r="J6179" s="94"/>
      <c r="K6179" s="138"/>
    </row>
    <row r="6180" spans="1:11" x14ac:dyDescent="0.2">
      <c r="A6180" s="13" t="s">
        <v>5302</v>
      </c>
      <c r="B6180" s="74">
        <v>188</v>
      </c>
      <c r="C6180" s="133"/>
      <c r="D6180" s="37"/>
      <c r="E6180" s="87"/>
      <c r="F6180" s="93">
        <v>1</v>
      </c>
      <c r="G6180" s="8">
        <v>3</v>
      </c>
      <c r="H6180" s="94">
        <f t="shared" si="94"/>
        <v>1</v>
      </c>
      <c r="I6180" s="93"/>
      <c r="J6180" s="94"/>
      <c r="K6180" s="138"/>
    </row>
    <row r="6181" spans="1:11" x14ac:dyDescent="0.2">
      <c r="A6181" s="13" t="s">
        <v>2179</v>
      </c>
      <c r="B6181" s="74">
        <v>78</v>
      </c>
      <c r="C6181" s="133"/>
      <c r="D6181" s="37"/>
      <c r="E6181" s="87"/>
      <c r="F6181" s="93">
        <v>1</v>
      </c>
      <c r="G6181" s="8">
        <v>3</v>
      </c>
      <c r="H6181" s="94">
        <f t="shared" si="94"/>
        <v>1</v>
      </c>
      <c r="I6181" s="93"/>
      <c r="J6181" s="94"/>
      <c r="K6181" s="138"/>
    </row>
    <row r="6182" spans="1:11" x14ac:dyDescent="0.2">
      <c r="A6182" s="13" t="s">
        <v>5303</v>
      </c>
      <c r="B6182" s="74">
        <v>86</v>
      </c>
      <c r="C6182" s="133"/>
      <c r="D6182" s="37"/>
      <c r="E6182" s="87"/>
      <c r="F6182" s="93">
        <v>1</v>
      </c>
      <c r="G6182" s="8">
        <v>3</v>
      </c>
      <c r="H6182" s="94">
        <f t="shared" si="94"/>
        <v>1</v>
      </c>
      <c r="I6182" s="93"/>
      <c r="J6182" s="94"/>
      <c r="K6182" s="138"/>
    </row>
    <row r="6183" spans="1:11" x14ac:dyDescent="0.2">
      <c r="A6183" s="13" t="s">
        <v>5304</v>
      </c>
      <c r="B6183" s="74">
        <v>48</v>
      </c>
      <c r="C6183" s="133"/>
      <c r="D6183" s="37"/>
      <c r="E6183" s="87"/>
      <c r="F6183" s="93">
        <v>1</v>
      </c>
      <c r="G6183" s="8">
        <v>3</v>
      </c>
      <c r="H6183" s="94">
        <f t="shared" si="94"/>
        <v>1</v>
      </c>
      <c r="I6183" s="93"/>
      <c r="J6183" s="94"/>
      <c r="K6183" s="138"/>
    </row>
    <row r="6184" spans="1:11" x14ac:dyDescent="0.2">
      <c r="A6184" s="13" t="s">
        <v>1765</v>
      </c>
      <c r="B6184" s="74">
        <v>37</v>
      </c>
      <c r="C6184" s="133"/>
      <c r="D6184" s="37"/>
      <c r="E6184" s="87"/>
      <c r="F6184" s="93">
        <v>1</v>
      </c>
      <c r="G6184" s="8">
        <v>3</v>
      </c>
      <c r="H6184" s="94">
        <f t="shared" si="94"/>
        <v>1</v>
      </c>
      <c r="I6184" s="93"/>
      <c r="J6184" s="94"/>
      <c r="K6184" s="138"/>
    </row>
    <row r="6185" spans="1:11" x14ac:dyDescent="0.2">
      <c r="A6185" s="13" t="s">
        <v>5305</v>
      </c>
      <c r="B6185" s="74">
        <v>92</v>
      </c>
      <c r="C6185" s="133"/>
      <c r="D6185" s="37"/>
      <c r="E6185" s="87"/>
      <c r="F6185" s="93">
        <v>1</v>
      </c>
      <c r="G6185" s="8">
        <v>3</v>
      </c>
      <c r="H6185" s="94">
        <f t="shared" si="94"/>
        <v>1</v>
      </c>
      <c r="I6185" s="93"/>
      <c r="J6185" s="94"/>
      <c r="K6185" s="138"/>
    </row>
    <row r="6186" spans="1:11" x14ac:dyDescent="0.2">
      <c r="A6186" s="13" t="s">
        <v>5306</v>
      </c>
      <c r="B6186" s="74">
        <v>60</v>
      </c>
      <c r="C6186" s="133"/>
      <c r="D6186" s="37"/>
      <c r="E6186" s="87"/>
      <c r="F6186" s="93">
        <v>1</v>
      </c>
      <c r="G6186" s="8">
        <v>3</v>
      </c>
      <c r="H6186" s="94">
        <f t="shared" si="94"/>
        <v>1</v>
      </c>
      <c r="I6186" s="93"/>
      <c r="J6186" s="94"/>
      <c r="K6186" s="138"/>
    </row>
    <row r="6187" spans="1:11" x14ac:dyDescent="0.2">
      <c r="A6187" s="20" t="s">
        <v>761</v>
      </c>
      <c r="B6187" s="73">
        <v>1839</v>
      </c>
      <c r="C6187" s="134">
        <v>4</v>
      </c>
      <c r="D6187" s="32">
        <v>10</v>
      </c>
      <c r="E6187" s="84"/>
      <c r="F6187" s="91"/>
      <c r="H6187" s="94"/>
      <c r="I6187" s="91"/>
      <c r="J6187" s="84"/>
      <c r="K6187" s="111"/>
    </row>
    <row r="6188" spans="1:11" x14ac:dyDescent="0.2">
      <c r="A6188" s="13" t="s">
        <v>5307</v>
      </c>
      <c r="B6188" s="74">
        <v>114</v>
      </c>
      <c r="C6188" s="133"/>
      <c r="D6188" s="37"/>
      <c r="E6188" s="87"/>
      <c r="F6188" s="93">
        <v>1</v>
      </c>
      <c r="G6188" s="8">
        <v>3</v>
      </c>
      <c r="H6188" s="94">
        <f t="shared" si="94"/>
        <v>1</v>
      </c>
      <c r="I6188" s="93"/>
      <c r="J6188" s="94"/>
      <c r="K6188" s="138"/>
    </row>
    <row r="6189" spans="1:11" x14ac:dyDescent="0.2">
      <c r="A6189" s="13" t="s">
        <v>1391</v>
      </c>
      <c r="B6189" s="74">
        <v>214</v>
      </c>
      <c r="C6189" s="133"/>
      <c r="D6189" s="37"/>
      <c r="E6189" s="87"/>
      <c r="F6189" s="93">
        <v>3</v>
      </c>
      <c r="G6189" s="8">
        <v>8</v>
      </c>
      <c r="H6189" s="94">
        <f t="shared" si="94"/>
        <v>2</v>
      </c>
      <c r="I6189" s="93"/>
      <c r="J6189" s="94"/>
      <c r="K6189" s="138"/>
    </row>
    <row r="6190" spans="1:11" x14ac:dyDescent="0.2">
      <c r="A6190" s="13" t="s">
        <v>5308</v>
      </c>
      <c r="B6190" s="74">
        <v>765</v>
      </c>
      <c r="C6190" s="133"/>
      <c r="D6190" s="37"/>
      <c r="E6190" s="87"/>
      <c r="F6190" s="93">
        <v>3</v>
      </c>
      <c r="G6190" s="8">
        <v>8</v>
      </c>
      <c r="H6190" s="94">
        <f t="shared" si="94"/>
        <v>2</v>
      </c>
      <c r="I6190" s="93"/>
      <c r="J6190" s="94"/>
      <c r="K6190" s="138"/>
    </row>
    <row r="6191" spans="1:11" x14ac:dyDescent="0.2">
      <c r="A6191" s="13" t="s">
        <v>5309</v>
      </c>
      <c r="B6191" s="74">
        <v>206</v>
      </c>
      <c r="C6191" s="133"/>
      <c r="D6191" s="37"/>
      <c r="E6191" s="87"/>
      <c r="F6191" s="93">
        <v>3</v>
      </c>
      <c r="G6191" s="8">
        <v>8</v>
      </c>
      <c r="H6191" s="94">
        <f t="shared" si="94"/>
        <v>2</v>
      </c>
      <c r="I6191" s="93"/>
      <c r="J6191" s="94"/>
      <c r="K6191" s="138"/>
    </row>
    <row r="6192" spans="1:11" x14ac:dyDescent="0.2">
      <c r="A6192" s="13" t="s">
        <v>5310</v>
      </c>
      <c r="B6192" s="74">
        <v>70</v>
      </c>
      <c r="C6192" s="133"/>
      <c r="D6192" s="37"/>
      <c r="E6192" s="87"/>
      <c r="F6192" s="93">
        <v>1</v>
      </c>
      <c r="G6192" s="8">
        <v>3</v>
      </c>
      <c r="H6192" s="94">
        <f t="shared" si="94"/>
        <v>1</v>
      </c>
      <c r="I6192" s="93"/>
      <c r="J6192" s="94"/>
      <c r="K6192" s="138"/>
    </row>
    <row r="6193" spans="1:11" x14ac:dyDescent="0.2">
      <c r="A6193" s="13" t="s">
        <v>5311</v>
      </c>
      <c r="B6193" s="74">
        <v>53</v>
      </c>
      <c r="C6193" s="133"/>
      <c r="D6193" s="37"/>
      <c r="E6193" s="87"/>
      <c r="F6193" s="93">
        <v>1</v>
      </c>
      <c r="G6193" s="8">
        <v>3</v>
      </c>
      <c r="H6193" s="94">
        <f t="shared" si="94"/>
        <v>1</v>
      </c>
      <c r="I6193" s="93"/>
      <c r="J6193" s="94"/>
      <c r="K6193" s="138"/>
    </row>
    <row r="6194" spans="1:11" x14ac:dyDescent="0.2">
      <c r="A6194" s="13" t="s">
        <v>5312</v>
      </c>
      <c r="B6194" s="74">
        <v>51</v>
      </c>
      <c r="C6194" s="133"/>
      <c r="D6194" s="37"/>
      <c r="E6194" s="87"/>
      <c r="F6194" s="93">
        <v>1</v>
      </c>
      <c r="G6194" s="8">
        <v>3</v>
      </c>
      <c r="H6194" s="94">
        <f t="shared" si="94"/>
        <v>1</v>
      </c>
      <c r="I6194" s="93"/>
      <c r="J6194" s="94"/>
      <c r="K6194" s="138"/>
    </row>
    <row r="6195" spans="1:11" x14ac:dyDescent="0.2">
      <c r="A6195" s="13" t="s">
        <v>1823</v>
      </c>
      <c r="B6195" s="74">
        <v>139</v>
      </c>
      <c r="C6195" s="133"/>
      <c r="D6195" s="37"/>
      <c r="E6195" s="87"/>
      <c r="F6195" s="93">
        <v>1</v>
      </c>
      <c r="G6195" s="8">
        <v>3</v>
      </c>
      <c r="H6195" s="94">
        <f t="shared" si="94"/>
        <v>1</v>
      </c>
      <c r="I6195" s="93"/>
      <c r="J6195" s="94"/>
      <c r="K6195" s="138"/>
    </row>
    <row r="6196" spans="1:11" x14ac:dyDescent="0.2">
      <c r="A6196" s="13" t="s">
        <v>4854</v>
      </c>
      <c r="B6196" s="74">
        <v>227</v>
      </c>
      <c r="C6196" s="133"/>
      <c r="D6196" s="37"/>
      <c r="E6196" s="87"/>
      <c r="F6196" s="93">
        <v>3</v>
      </c>
      <c r="G6196" s="8">
        <v>8</v>
      </c>
      <c r="H6196" s="94">
        <f t="shared" si="94"/>
        <v>2</v>
      </c>
      <c r="I6196" s="93"/>
      <c r="J6196" s="94"/>
      <c r="K6196" s="138"/>
    </row>
    <row r="6197" spans="1:11" x14ac:dyDescent="0.2">
      <c r="A6197" s="20" t="s">
        <v>762</v>
      </c>
      <c r="B6197" s="73">
        <v>295</v>
      </c>
      <c r="C6197" s="134">
        <v>1</v>
      </c>
      <c r="D6197" s="32">
        <v>3</v>
      </c>
      <c r="E6197" s="84"/>
      <c r="F6197" s="91"/>
      <c r="H6197" s="94"/>
      <c r="I6197" s="91"/>
      <c r="J6197" s="84"/>
      <c r="K6197" s="111"/>
    </row>
    <row r="6198" spans="1:11" x14ac:dyDescent="0.2">
      <c r="A6198" s="13" t="s">
        <v>4554</v>
      </c>
      <c r="B6198" s="74">
        <v>37</v>
      </c>
      <c r="C6198" s="133"/>
      <c r="D6198" s="37"/>
      <c r="E6198" s="87"/>
      <c r="F6198" s="93">
        <v>1</v>
      </c>
      <c r="G6198" s="8">
        <v>3</v>
      </c>
      <c r="H6198" s="94">
        <f t="shared" si="94"/>
        <v>1</v>
      </c>
      <c r="I6198" s="93"/>
      <c r="J6198" s="94"/>
      <c r="K6198" s="138"/>
    </row>
    <row r="6199" spans="1:11" x14ac:dyDescent="0.2">
      <c r="A6199" s="13" t="s">
        <v>5313</v>
      </c>
      <c r="B6199" s="74">
        <v>58</v>
      </c>
      <c r="C6199" s="133"/>
      <c r="D6199" s="37"/>
      <c r="E6199" s="87"/>
      <c r="F6199" s="93">
        <v>1</v>
      </c>
      <c r="G6199" s="8">
        <v>3</v>
      </c>
      <c r="H6199" s="94">
        <f t="shared" si="94"/>
        <v>1</v>
      </c>
      <c r="I6199" s="93"/>
      <c r="J6199" s="94"/>
      <c r="K6199" s="138"/>
    </row>
    <row r="6200" spans="1:11" x14ac:dyDescent="0.2">
      <c r="A6200" s="13" t="s">
        <v>5314</v>
      </c>
      <c r="B6200" s="74">
        <v>25</v>
      </c>
      <c r="C6200" s="133"/>
      <c r="D6200" s="37"/>
      <c r="E6200" s="87"/>
      <c r="F6200" s="93">
        <v>1</v>
      </c>
      <c r="G6200" s="8">
        <v>3</v>
      </c>
      <c r="H6200" s="94">
        <f t="shared" si="94"/>
        <v>1</v>
      </c>
      <c r="I6200" s="93"/>
      <c r="J6200" s="94"/>
      <c r="K6200" s="138"/>
    </row>
    <row r="6201" spans="1:11" x14ac:dyDescent="0.2">
      <c r="A6201" s="13" t="s">
        <v>1896</v>
      </c>
      <c r="B6201" s="74">
        <v>27</v>
      </c>
      <c r="C6201" s="133"/>
      <c r="D6201" s="37"/>
      <c r="E6201" s="87"/>
      <c r="F6201" s="93">
        <v>1</v>
      </c>
      <c r="G6201" s="8">
        <v>3</v>
      </c>
      <c r="H6201" s="94">
        <f t="shared" si="94"/>
        <v>1</v>
      </c>
      <c r="I6201" s="93"/>
      <c r="J6201" s="94"/>
      <c r="K6201" s="138"/>
    </row>
    <row r="6202" spans="1:11" x14ac:dyDescent="0.2">
      <c r="A6202" s="13" t="s">
        <v>2891</v>
      </c>
      <c r="B6202" s="74">
        <v>25</v>
      </c>
      <c r="C6202" s="133"/>
      <c r="D6202" s="37"/>
      <c r="E6202" s="87"/>
      <c r="F6202" s="93">
        <v>1</v>
      </c>
      <c r="G6202" s="8">
        <v>3</v>
      </c>
      <c r="H6202" s="94">
        <f t="shared" si="94"/>
        <v>1</v>
      </c>
      <c r="I6202" s="93"/>
      <c r="J6202" s="94"/>
      <c r="K6202" s="138"/>
    </row>
    <row r="6203" spans="1:11" x14ac:dyDescent="0.2">
      <c r="A6203" s="13" t="s">
        <v>5315</v>
      </c>
      <c r="B6203" s="74">
        <v>48</v>
      </c>
      <c r="C6203" s="133"/>
      <c r="D6203" s="37"/>
      <c r="E6203" s="87"/>
      <c r="F6203" s="93">
        <v>1</v>
      </c>
      <c r="G6203" s="8">
        <v>3</v>
      </c>
      <c r="H6203" s="94">
        <f t="shared" si="94"/>
        <v>1</v>
      </c>
      <c r="I6203" s="93"/>
      <c r="J6203" s="94"/>
      <c r="K6203" s="138"/>
    </row>
    <row r="6204" spans="1:11" x14ac:dyDescent="0.2">
      <c r="A6204" s="13" t="s">
        <v>5316</v>
      </c>
      <c r="B6204" s="74">
        <v>37</v>
      </c>
      <c r="C6204" s="133"/>
      <c r="D6204" s="37"/>
      <c r="E6204" s="87"/>
      <c r="F6204" s="93">
        <v>1</v>
      </c>
      <c r="G6204" s="8">
        <v>3</v>
      </c>
      <c r="H6204" s="94">
        <f t="shared" si="94"/>
        <v>1</v>
      </c>
      <c r="I6204" s="93"/>
      <c r="J6204" s="94"/>
      <c r="K6204" s="138"/>
    </row>
    <row r="6205" spans="1:11" x14ac:dyDescent="0.2">
      <c r="A6205" s="13" t="s">
        <v>5317</v>
      </c>
      <c r="B6205" s="74">
        <v>38</v>
      </c>
      <c r="C6205" s="133"/>
      <c r="D6205" s="37"/>
      <c r="E6205" s="87"/>
      <c r="F6205" s="93">
        <v>1</v>
      </c>
      <c r="G6205" s="8">
        <v>3</v>
      </c>
      <c r="H6205" s="94">
        <f t="shared" si="94"/>
        <v>1</v>
      </c>
      <c r="I6205" s="93"/>
      <c r="J6205" s="94"/>
      <c r="K6205" s="138"/>
    </row>
    <row r="6206" spans="1:11" x14ac:dyDescent="0.2">
      <c r="A6206" s="20" t="s">
        <v>257</v>
      </c>
      <c r="B6206" s="73">
        <v>2785</v>
      </c>
      <c r="C6206" s="134">
        <v>6</v>
      </c>
      <c r="D6206" s="32">
        <v>15</v>
      </c>
      <c r="E6206" s="84"/>
      <c r="F6206" s="91"/>
      <c r="H6206" s="94"/>
      <c r="I6206" s="91"/>
      <c r="J6206" s="84"/>
      <c r="K6206" s="111"/>
    </row>
    <row r="6207" spans="1:11" x14ac:dyDescent="0.2">
      <c r="A6207" s="13" t="s">
        <v>2688</v>
      </c>
      <c r="B6207" s="74">
        <v>65</v>
      </c>
      <c r="C6207" s="133"/>
      <c r="D6207" s="37"/>
      <c r="E6207" s="87"/>
      <c r="F6207" s="93">
        <v>1</v>
      </c>
      <c r="G6207" s="8">
        <v>3</v>
      </c>
      <c r="H6207" s="94">
        <f t="shared" ref="H6207:H6270" si="95">IF(F6207=1,1,2)</f>
        <v>1</v>
      </c>
      <c r="I6207" s="93"/>
      <c r="J6207" s="94"/>
      <c r="K6207" s="138"/>
    </row>
    <row r="6208" spans="1:11" x14ac:dyDescent="0.2">
      <c r="A6208" s="13" t="s">
        <v>4955</v>
      </c>
      <c r="B6208" s="74">
        <v>296</v>
      </c>
      <c r="C6208" s="133"/>
      <c r="D6208" s="37"/>
      <c r="E6208" s="87"/>
      <c r="F6208" s="93">
        <v>3</v>
      </c>
      <c r="G6208" s="8">
        <v>8</v>
      </c>
      <c r="H6208" s="94">
        <f t="shared" si="95"/>
        <v>2</v>
      </c>
      <c r="I6208" s="93"/>
      <c r="J6208" s="94"/>
      <c r="K6208" s="138"/>
    </row>
    <row r="6209" spans="1:11" x14ac:dyDescent="0.2">
      <c r="A6209" s="13" t="s">
        <v>3587</v>
      </c>
      <c r="B6209" s="74">
        <v>225</v>
      </c>
      <c r="C6209" s="133"/>
      <c r="D6209" s="37"/>
      <c r="E6209" s="87"/>
      <c r="F6209" s="93">
        <v>3</v>
      </c>
      <c r="G6209" s="8">
        <v>8</v>
      </c>
      <c r="H6209" s="94">
        <f t="shared" si="95"/>
        <v>2</v>
      </c>
      <c r="I6209" s="93"/>
      <c r="J6209" s="94"/>
      <c r="K6209" s="138"/>
    </row>
    <row r="6210" spans="1:11" x14ac:dyDescent="0.2">
      <c r="A6210" s="13" t="s">
        <v>3390</v>
      </c>
      <c r="B6210" s="74">
        <v>92</v>
      </c>
      <c r="C6210" s="133"/>
      <c r="D6210" s="37"/>
      <c r="E6210" s="87"/>
      <c r="F6210" s="93">
        <v>1</v>
      </c>
      <c r="G6210" s="8">
        <v>3</v>
      </c>
      <c r="H6210" s="94">
        <f t="shared" si="95"/>
        <v>1</v>
      </c>
      <c r="I6210" s="93"/>
      <c r="J6210" s="94"/>
      <c r="K6210" s="138"/>
    </row>
    <row r="6211" spans="1:11" x14ac:dyDescent="0.2">
      <c r="A6211" s="13" t="s">
        <v>5318</v>
      </c>
      <c r="B6211" s="74">
        <v>1228</v>
      </c>
      <c r="C6211" s="133"/>
      <c r="D6211" s="37"/>
      <c r="E6211" s="87"/>
      <c r="F6211" s="93">
        <v>3</v>
      </c>
      <c r="G6211" s="8">
        <v>8</v>
      </c>
      <c r="H6211" s="94">
        <f t="shared" si="95"/>
        <v>2</v>
      </c>
      <c r="I6211" s="93"/>
      <c r="J6211" s="94"/>
      <c r="K6211" s="138"/>
    </row>
    <row r="6212" spans="1:11" x14ac:dyDescent="0.2">
      <c r="A6212" s="13" t="s">
        <v>5319</v>
      </c>
      <c r="B6212" s="74">
        <v>34</v>
      </c>
      <c r="C6212" s="133"/>
      <c r="D6212" s="37"/>
      <c r="E6212" s="87"/>
      <c r="F6212" s="93">
        <v>1</v>
      </c>
      <c r="G6212" s="8">
        <v>3</v>
      </c>
      <c r="H6212" s="94">
        <f t="shared" si="95"/>
        <v>1</v>
      </c>
      <c r="I6212" s="93"/>
      <c r="J6212" s="94"/>
      <c r="K6212" s="138"/>
    </row>
    <row r="6213" spans="1:11" x14ac:dyDescent="0.2">
      <c r="A6213" s="13" t="s">
        <v>5320</v>
      </c>
      <c r="B6213" s="74">
        <v>196</v>
      </c>
      <c r="C6213" s="133"/>
      <c r="D6213" s="37"/>
      <c r="E6213" s="87"/>
      <c r="F6213" s="93">
        <v>1</v>
      </c>
      <c r="G6213" s="8">
        <v>3</v>
      </c>
      <c r="H6213" s="94">
        <f t="shared" si="95"/>
        <v>1</v>
      </c>
      <c r="I6213" s="93"/>
      <c r="J6213" s="94"/>
      <c r="K6213" s="138"/>
    </row>
    <row r="6214" spans="1:11" x14ac:dyDescent="0.2">
      <c r="A6214" s="13" t="s">
        <v>2131</v>
      </c>
      <c r="B6214" s="74">
        <v>123</v>
      </c>
      <c r="C6214" s="133"/>
      <c r="D6214" s="37"/>
      <c r="E6214" s="87"/>
      <c r="F6214" s="93">
        <v>1</v>
      </c>
      <c r="G6214" s="8">
        <v>3</v>
      </c>
      <c r="H6214" s="94">
        <f t="shared" si="95"/>
        <v>1</v>
      </c>
      <c r="I6214" s="93"/>
      <c r="J6214" s="94"/>
      <c r="K6214" s="138"/>
    </row>
    <row r="6215" spans="1:11" x14ac:dyDescent="0.2">
      <c r="A6215" s="13" t="s">
        <v>1532</v>
      </c>
      <c r="B6215" s="74">
        <v>343</v>
      </c>
      <c r="C6215" s="133"/>
      <c r="D6215" s="37"/>
      <c r="E6215" s="87"/>
      <c r="F6215" s="93">
        <v>3</v>
      </c>
      <c r="G6215" s="8">
        <v>8</v>
      </c>
      <c r="H6215" s="94">
        <f t="shared" si="95"/>
        <v>2</v>
      </c>
      <c r="I6215" s="93"/>
      <c r="J6215" s="94"/>
      <c r="K6215" s="138"/>
    </row>
    <row r="6216" spans="1:11" x14ac:dyDescent="0.2">
      <c r="A6216" s="13" t="s">
        <v>5321</v>
      </c>
      <c r="B6216" s="74">
        <v>33</v>
      </c>
      <c r="C6216" s="133"/>
      <c r="D6216" s="37"/>
      <c r="E6216" s="87"/>
      <c r="F6216" s="93">
        <v>1</v>
      </c>
      <c r="G6216" s="8">
        <v>3</v>
      </c>
      <c r="H6216" s="94">
        <f t="shared" si="95"/>
        <v>1</v>
      </c>
      <c r="I6216" s="93"/>
      <c r="J6216" s="94"/>
      <c r="K6216" s="138"/>
    </row>
    <row r="6217" spans="1:11" x14ac:dyDescent="0.2">
      <c r="A6217" s="13" t="s">
        <v>4034</v>
      </c>
      <c r="B6217" s="74">
        <v>150</v>
      </c>
      <c r="C6217" s="133"/>
      <c r="D6217" s="37"/>
      <c r="E6217" s="87"/>
      <c r="F6217" s="93">
        <v>1</v>
      </c>
      <c r="G6217" s="8">
        <v>3</v>
      </c>
      <c r="H6217" s="94">
        <f t="shared" si="95"/>
        <v>1</v>
      </c>
      <c r="I6217" s="93"/>
      <c r="J6217" s="94"/>
      <c r="K6217" s="138"/>
    </row>
    <row r="6218" spans="1:11" x14ac:dyDescent="0.2">
      <c r="A6218" s="20" t="s">
        <v>1194</v>
      </c>
      <c r="B6218" s="73">
        <v>1765</v>
      </c>
      <c r="C6218" s="134">
        <v>4</v>
      </c>
      <c r="D6218" s="32">
        <v>10</v>
      </c>
      <c r="E6218" s="84"/>
      <c r="F6218" s="91"/>
      <c r="H6218" s="94"/>
      <c r="I6218" s="91"/>
      <c r="J6218" s="84"/>
      <c r="K6218" s="111"/>
    </row>
    <row r="6219" spans="1:11" x14ac:dyDescent="0.2">
      <c r="A6219" s="13" t="s">
        <v>5322</v>
      </c>
      <c r="B6219" s="74">
        <v>76</v>
      </c>
      <c r="C6219" s="133"/>
      <c r="D6219" s="37"/>
      <c r="E6219" s="87"/>
      <c r="F6219" s="93">
        <v>1</v>
      </c>
      <c r="G6219" s="8">
        <v>3</v>
      </c>
      <c r="H6219" s="94">
        <f t="shared" si="95"/>
        <v>1</v>
      </c>
      <c r="I6219" s="93"/>
      <c r="J6219" s="94"/>
      <c r="K6219" s="138"/>
    </row>
    <row r="6220" spans="1:11" x14ac:dyDescent="0.2">
      <c r="A6220" s="13" t="s">
        <v>2296</v>
      </c>
      <c r="B6220" s="74">
        <v>81</v>
      </c>
      <c r="C6220" s="133"/>
      <c r="D6220" s="37"/>
      <c r="E6220" s="87"/>
      <c r="F6220" s="93">
        <v>1</v>
      </c>
      <c r="G6220" s="8">
        <v>3</v>
      </c>
      <c r="H6220" s="94">
        <f t="shared" si="95"/>
        <v>1</v>
      </c>
      <c r="I6220" s="93"/>
      <c r="J6220" s="94"/>
      <c r="K6220" s="138"/>
    </row>
    <row r="6221" spans="1:11" x14ac:dyDescent="0.2">
      <c r="A6221" s="13" t="s">
        <v>4192</v>
      </c>
      <c r="B6221" s="74">
        <v>272</v>
      </c>
      <c r="C6221" s="133"/>
      <c r="D6221" s="37"/>
      <c r="E6221" s="87"/>
      <c r="F6221" s="93">
        <v>3</v>
      </c>
      <c r="G6221" s="8">
        <v>8</v>
      </c>
      <c r="H6221" s="94">
        <f t="shared" si="95"/>
        <v>2</v>
      </c>
      <c r="I6221" s="93"/>
      <c r="J6221" s="94"/>
      <c r="K6221" s="138"/>
    </row>
    <row r="6222" spans="1:11" x14ac:dyDescent="0.2">
      <c r="A6222" s="13" t="s">
        <v>1701</v>
      </c>
      <c r="B6222" s="74">
        <v>81</v>
      </c>
      <c r="C6222" s="133"/>
      <c r="D6222" s="37"/>
      <c r="E6222" s="87"/>
      <c r="F6222" s="93">
        <v>1</v>
      </c>
      <c r="G6222" s="8">
        <v>3</v>
      </c>
      <c r="H6222" s="94">
        <f t="shared" si="95"/>
        <v>1</v>
      </c>
      <c r="I6222" s="93"/>
      <c r="J6222" s="94"/>
      <c r="K6222" s="138"/>
    </row>
    <row r="6223" spans="1:11" x14ac:dyDescent="0.2">
      <c r="A6223" s="13" t="s">
        <v>3245</v>
      </c>
      <c r="B6223" s="74">
        <v>484</v>
      </c>
      <c r="C6223" s="133"/>
      <c r="D6223" s="37"/>
      <c r="E6223" s="87"/>
      <c r="F6223" s="93">
        <v>3</v>
      </c>
      <c r="G6223" s="8">
        <v>8</v>
      </c>
      <c r="H6223" s="94">
        <f t="shared" si="95"/>
        <v>2</v>
      </c>
      <c r="I6223" s="93"/>
      <c r="J6223" s="94"/>
      <c r="K6223" s="138"/>
    </row>
    <row r="6224" spans="1:11" x14ac:dyDescent="0.2">
      <c r="A6224" s="13" t="s">
        <v>5323</v>
      </c>
      <c r="B6224" s="74">
        <v>363</v>
      </c>
      <c r="C6224" s="133"/>
      <c r="D6224" s="37"/>
      <c r="E6224" s="87"/>
      <c r="F6224" s="93">
        <v>3</v>
      </c>
      <c r="G6224" s="8">
        <v>8</v>
      </c>
      <c r="H6224" s="94">
        <f t="shared" si="95"/>
        <v>2</v>
      </c>
      <c r="I6224" s="93"/>
      <c r="J6224" s="94"/>
      <c r="K6224" s="138"/>
    </row>
    <row r="6225" spans="1:11" x14ac:dyDescent="0.2">
      <c r="A6225" s="13" t="s">
        <v>4028</v>
      </c>
      <c r="B6225" s="74">
        <v>40</v>
      </c>
      <c r="C6225" s="133"/>
      <c r="D6225" s="37"/>
      <c r="E6225" s="87"/>
      <c r="F6225" s="93">
        <v>1</v>
      </c>
      <c r="G6225" s="8">
        <v>3</v>
      </c>
      <c r="H6225" s="94">
        <f t="shared" si="95"/>
        <v>1</v>
      </c>
      <c r="I6225" s="93"/>
      <c r="J6225" s="94"/>
      <c r="K6225" s="138"/>
    </row>
    <row r="6226" spans="1:11" x14ac:dyDescent="0.2">
      <c r="A6226" s="13" t="s">
        <v>5324</v>
      </c>
      <c r="B6226" s="74">
        <v>94</v>
      </c>
      <c r="C6226" s="133"/>
      <c r="D6226" s="37"/>
      <c r="E6226" s="87"/>
      <c r="F6226" s="93">
        <v>1</v>
      </c>
      <c r="G6226" s="8">
        <v>3</v>
      </c>
      <c r="H6226" s="94">
        <f t="shared" si="95"/>
        <v>1</v>
      </c>
      <c r="I6226" s="93"/>
      <c r="J6226" s="94"/>
      <c r="K6226" s="138"/>
    </row>
    <row r="6227" spans="1:11" x14ac:dyDescent="0.2">
      <c r="A6227" s="13" t="s">
        <v>5325</v>
      </c>
      <c r="B6227" s="74">
        <v>93</v>
      </c>
      <c r="C6227" s="133"/>
      <c r="D6227" s="37"/>
      <c r="E6227" s="87"/>
      <c r="F6227" s="93">
        <v>1</v>
      </c>
      <c r="G6227" s="8">
        <v>3</v>
      </c>
      <c r="H6227" s="94">
        <f t="shared" si="95"/>
        <v>1</v>
      </c>
      <c r="I6227" s="93"/>
      <c r="J6227" s="94"/>
      <c r="K6227" s="138"/>
    </row>
    <row r="6228" spans="1:11" x14ac:dyDescent="0.2">
      <c r="A6228" s="13" t="s">
        <v>5326</v>
      </c>
      <c r="B6228" s="74">
        <v>181</v>
      </c>
      <c r="C6228" s="133"/>
      <c r="D6228" s="37"/>
      <c r="E6228" s="87"/>
      <c r="F6228" s="93">
        <v>1</v>
      </c>
      <c r="G6228" s="8">
        <v>3</v>
      </c>
      <c r="H6228" s="94">
        <f t="shared" si="95"/>
        <v>1</v>
      </c>
      <c r="I6228" s="93"/>
      <c r="J6228" s="94"/>
      <c r="K6228" s="138"/>
    </row>
    <row r="6229" spans="1:11" x14ac:dyDescent="0.2">
      <c r="A6229" s="46" t="s">
        <v>461</v>
      </c>
      <c r="B6229" s="73">
        <v>17194</v>
      </c>
      <c r="C6229" s="134">
        <v>25</v>
      </c>
      <c r="D6229" s="36">
        <f>SUM(D6230:D6275)</f>
        <v>65</v>
      </c>
      <c r="E6229" s="88">
        <v>4</v>
      </c>
      <c r="F6229" s="91">
        <f>SUM(F6231:F6280)</f>
        <v>93</v>
      </c>
      <c r="G6229" s="24">
        <f>SUM(G6231:G6280)</f>
        <v>255</v>
      </c>
      <c r="H6229" s="94"/>
      <c r="I6229" s="99">
        <f>(C6229+F6232+F6236+F6239+F6240+F6242+F6245+F6247+F6249+F6250+F6251+F6255+F6258+F6261+F6264+F6266+F6267+F6268+F6274+F6276+F6277+F6279+F6280+1)*0.4</f>
        <v>38.400000000000006</v>
      </c>
      <c r="J6229" s="99">
        <f>(D6229+G6232+G6236+G6239+G6240+G6242+G6245+G6247+G6249+G6250+G6251+G6255+G6258+G6261+G6264+G6266+G6267+G6268+G6274+G6276+G6277+G6279+G6280+1)*0.4</f>
        <v>100.80000000000001</v>
      </c>
      <c r="K6229" s="115">
        <f>45*0.6</f>
        <v>27</v>
      </c>
    </row>
    <row r="6230" spans="1:11" x14ac:dyDescent="0.2">
      <c r="A6230" s="20" t="s">
        <v>462</v>
      </c>
      <c r="B6230" s="73">
        <v>3600</v>
      </c>
      <c r="C6230" s="134">
        <v>5</v>
      </c>
      <c r="D6230" s="32">
        <v>13</v>
      </c>
      <c r="E6230" s="84"/>
      <c r="F6230" s="91"/>
      <c r="H6230" s="94"/>
      <c r="I6230" s="91"/>
      <c r="J6230" s="84"/>
      <c r="K6230" s="111"/>
    </row>
    <row r="6231" spans="1:11" x14ac:dyDescent="0.2">
      <c r="A6231" s="13" t="s">
        <v>2475</v>
      </c>
      <c r="B6231" s="74">
        <v>182</v>
      </c>
      <c r="C6231" s="133"/>
      <c r="D6231" s="37"/>
      <c r="E6231" s="87"/>
      <c r="F6231" s="93">
        <v>1</v>
      </c>
      <c r="G6231" s="8">
        <v>3</v>
      </c>
      <c r="H6231" s="94">
        <f t="shared" si="95"/>
        <v>1</v>
      </c>
      <c r="I6231" s="93"/>
      <c r="J6231" s="94"/>
      <c r="K6231" s="138"/>
    </row>
    <row r="6232" spans="1:11" x14ac:dyDescent="0.2">
      <c r="A6232" s="13" t="s">
        <v>5327</v>
      </c>
      <c r="B6232" s="74">
        <v>466</v>
      </c>
      <c r="C6232" s="133"/>
      <c r="D6232" s="37"/>
      <c r="E6232" s="87"/>
      <c r="F6232" s="93">
        <v>3</v>
      </c>
      <c r="G6232" s="8">
        <v>8</v>
      </c>
      <c r="H6232" s="94">
        <f t="shared" si="95"/>
        <v>2</v>
      </c>
      <c r="I6232" s="93"/>
      <c r="J6232" s="94"/>
      <c r="K6232" s="138"/>
    </row>
    <row r="6233" spans="1:11" x14ac:dyDescent="0.2">
      <c r="A6233" s="13" t="s">
        <v>5328</v>
      </c>
      <c r="B6233" s="74">
        <v>170</v>
      </c>
      <c r="C6233" s="133"/>
      <c r="D6233" s="37"/>
      <c r="E6233" s="87"/>
      <c r="F6233" s="93">
        <v>1</v>
      </c>
      <c r="G6233" s="8">
        <v>3</v>
      </c>
      <c r="H6233" s="94">
        <f t="shared" si="95"/>
        <v>1</v>
      </c>
      <c r="I6233" s="93"/>
      <c r="J6233" s="94"/>
      <c r="K6233" s="138"/>
    </row>
    <row r="6234" spans="1:11" x14ac:dyDescent="0.2">
      <c r="A6234" s="13" t="s">
        <v>5329</v>
      </c>
      <c r="B6234" s="74">
        <v>134</v>
      </c>
      <c r="C6234" s="133"/>
      <c r="D6234" s="37"/>
      <c r="E6234" s="87"/>
      <c r="F6234" s="93">
        <v>1</v>
      </c>
      <c r="G6234" s="8">
        <v>3</v>
      </c>
      <c r="H6234" s="94">
        <f t="shared" si="95"/>
        <v>1</v>
      </c>
      <c r="I6234" s="93"/>
      <c r="J6234" s="94"/>
      <c r="K6234" s="138"/>
    </row>
    <row r="6235" spans="1:11" x14ac:dyDescent="0.2">
      <c r="A6235" s="13" t="s">
        <v>5330</v>
      </c>
      <c r="B6235" s="74">
        <v>111</v>
      </c>
      <c r="C6235" s="133"/>
      <c r="D6235" s="37"/>
      <c r="E6235" s="87"/>
      <c r="F6235" s="93">
        <v>1</v>
      </c>
      <c r="G6235" s="8">
        <v>3</v>
      </c>
      <c r="H6235" s="94">
        <f t="shared" si="95"/>
        <v>1</v>
      </c>
      <c r="I6235" s="93"/>
      <c r="J6235" s="94"/>
      <c r="K6235" s="138"/>
    </row>
    <row r="6236" spans="1:11" x14ac:dyDescent="0.2">
      <c r="A6236" s="13" t="s">
        <v>3301</v>
      </c>
      <c r="B6236" s="74">
        <v>1193</v>
      </c>
      <c r="C6236" s="133"/>
      <c r="D6236" s="37"/>
      <c r="E6236" s="87"/>
      <c r="F6236" s="93">
        <v>3</v>
      </c>
      <c r="G6236" s="8">
        <v>8</v>
      </c>
      <c r="H6236" s="94">
        <f t="shared" si="95"/>
        <v>2</v>
      </c>
      <c r="I6236" s="93"/>
      <c r="J6236" s="94"/>
      <c r="K6236" s="138"/>
    </row>
    <row r="6237" spans="1:11" x14ac:dyDescent="0.2">
      <c r="A6237" s="13" t="s">
        <v>5331</v>
      </c>
      <c r="B6237" s="74">
        <v>93</v>
      </c>
      <c r="C6237" s="133"/>
      <c r="D6237" s="37"/>
      <c r="E6237" s="87"/>
      <c r="F6237" s="93">
        <v>1</v>
      </c>
      <c r="G6237" s="8">
        <v>3</v>
      </c>
      <c r="H6237" s="94">
        <f t="shared" si="95"/>
        <v>1</v>
      </c>
      <c r="I6237" s="93"/>
      <c r="J6237" s="94"/>
      <c r="K6237" s="138"/>
    </row>
    <row r="6238" spans="1:11" x14ac:dyDescent="0.2">
      <c r="A6238" s="13" t="s">
        <v>5332</v>
      </c>
      <c r="B6238" s="74">
        <v>147</v>
      </c>
      <c r="C6238" s="133"/>
      <c r="D6238" s="37"/>
      <c r="E6238" s="87"/>
      <c r="F6238" s="93">
        <v>1</v>
      </c>
      <c r="G6238" s="8">
        <v>3</v>
      </c>
      <c r="H6238" s="94">
        <f t="shared" si="95"/>
        <v>1</v>
      </c>
      <c r="I6238" s="93"/>
      <c r="J6238" s="94"/>
      <c r="K6238" s="138"/>
    </row>
    <row r="6239" spans="1:11" x14ac:dyDescent="0.2">
      <c r="A6239" s="13" t="s">
        <v>5333</v>
      </c>
      <c r="B6239" s="74">
        <v>688</v>
      </c>
      <c r="C6239" s="133"/>
      <c r="D6239" s="37"/>
      <c r="E6239" s="87"/>
      <c r="F6239" s="93">
        <v>3</v>
      </c>
      <c r="G6239" s="8">
        <v>8</v>
      </c>
      <c r="H6239" s="94">
        <f t="shared" si="95"/>
        <v>2</v>
      </c>
      <c r="I6239" s="93"/>
      <c r="J6239" s="94"/>
      <c r="K6239" s="138"/>
    </row>
    <row r="6240" spans="1:11" x14ac:dyDescent="0.2">
      <c r="A6240" s="13" t="s">
        <v>5334</v>
      </c>
      <c r="B6240" s="74">
        <v>416</v>
      </c>
      <c r="C6240" s="133"/>
      <c r="D6240" s="37"/>
      <c r="E6240" s="87"/>
      <c r="F6240" s="93">
        <v>3</v>
      </c>
      <c r="G6240" s="8">
        <v>8</v>
      </c>
      <c r="H6240" s="94">
        <f t="shared" si="95"/>
        <v>2</v>
      </c>
      <c r="I6240" s="93"/>
      <c r="J6240" s="94"/>
      <c r="K6240" s="138"/>
    </row>
    <row r="6241" spans="1:11" x14ac:dyDescent="0.2">
      <c r="A6241" s="20" t="s">
        <v>463</v>
      </c>
      <c r="B6241" s="73">
        <v>2157</v>
      </c>
      <c r="C6241" s="134">
        <v>3</v>
      </c>
      <c r="D6241" s="32">
        <v>8</v>
      </c>
      <c r="E6241" s="84"/>
      <c r="F6241" s="91"/>
      <c r="H6241" s="94"/>
      <c r="I6241" s="91"/>
      <c r="J6241" s="84"/>
      <c r="K6241" s="111"/>
    </row>
    <row r="6242" spans="1:11" x14ac:dyDescent="0.2">
      <c r="A6242" s="13" t="s">
        <v>2051</v>
      </c>
      <c r="B6242" s="74">
        <v>327</v>
      </c>
      <c r="C6242" s="133"/>
      <c r="D6242" s="37"/>
      <c r="E6242" s="87"/>
      <c r="F6242" s="93">
        <v>3</v>
      </c>
      <c r="G6242" s="8">
        <v>8</v>
      </c>
      <c r="H6242" s="94">
        <f t="shared" si="95"/>
        <v>2</v>
      </c>
      <c r="I6242" s="93"/>
      <c r="J6242" s="94"/>
      <c r="K6242" s="138"/>
    </row>
    <row r="6243" spans="1:11" x14ac:dyDescent="0.2">
      <c r="A6243" s="13" t="s">
        <v>5335</v>
      </c>
      <c r="B6243" s="74">
        <v>39</v>
      </c>
      <c r="C6243" s="133"/>
      <c r="D6243" s="37"/>
      <c r="E6243" s="87"/>
      <c r="F6243" s="93">
        <v>1</v>
      </c>
      <c r="G6243" s="8">
        <v>3</v>
      </c>
      <c r="H6243" s="94">
        <f t="shared" si="95"/>
        <v>1</v>
      </c>
      <c r="I6243" s="93"/>
      <c r="J6243" s="94"/>
      <c r="K6243" s="138"/>
    </row>
    <row r="6244" spans="1:11" x14ac:dyDescent="0.2">
      <c r="A6244" s="13" t="s">
        <v>5336</v>
      </c>
      <c r="B6244" s="74">
        <v>118</v>
      </c>
      <c r="C6244" s="133"/>
      <c r="D6244" s="37"/>
      <c r="E6244" s="87"/>
      <c r="F6244" s="93">
        <v>1</v>
      </c>
      <c r="G6244" s="8">
        <v>3</v>
      </c>
      <c r="H6244" s="94">
        <f t="shared" si="95"/>
        <v>1</v>
      </c>
      <c r="I6244" s="93"/>
      <c r="J6244" s="94"/>
      <c r="K6244" s="138"/>
    </row>
    <row r="6245" spans="1:11" x14ac:dyDescent="0.2">
      <c r="A6245" s="13" t="s">
        <v>2344</v>
      </c>
      <c r="B6245" s="74">
        <v>1029</v>
      </c>
      <c r="C6245" s="133"/>
      <c r="D6245" s="37"/>
      <c r="E6245" s="87"/>
      <c r="F6245" s="93">
        <v>3</v>
      </c>
      <c r="G6245" s="8">
        <v>8</v>
      </c>
      <c r="H6245" s="94">
        <f t="shared" si="95"/>
        <v>2</v>
      </c>
      <c r="I6245" s="93"/>
      <c r="J6245" s="94"/>
      <c r="K6245" s="138"/>
    </row>
    <row r="6246" spans="1:11" x14ac:dyDescent="0.2">
      <c r="A6246" s="13" t="s">
        <v>5337</v>
      </c>
      <c r="B6246" s="74">
        <v>71</v>
      </c>
      <c r="C6246" s="133"/>
      <c r="D6246" s="37"/>
      <c r="E6246" s="87"/>
      <c r="F6246" s="93">
        <v>1</v>
      </c>
      <c r="G6246" s="8">
        <v>3</v>
      </c>
      <c r="H6246" s="94">
        <f t="shared" si="95"/>
        <v>1</v>
      </c>
      <c r="I6246" s="93"/>
      <c r="J6246" s="94"/>
      <c r="K6246" s="138"/>
    </row>
    <row r="6247" spans="1:11" x14ac:dyDescent="0.2">
      <c r="A6247" s="13" t="s">
        <v>5338</v>
      </c>
      <c r="B6247" s="74">
        <v>573</v>
      </c>
      <c r="C6247" s="133"/>
      <c r="D6247" s="37"/>
      <c r="E6247" s="87"/>
      <c r="F6247" s="93">
        <v>3</v>
      </c>
      <c r="G6247" s="8">
        <v>8</v>
      </c>
      <c r="H6247" s="94">
        <f t="shared" si="95"/>
        <v>2</v>
      </c>
      <c r="I6247" s="93"/>
      <c r="J6247" s="94"/>
      <c r="K6247" s="138"/>
    </row>
    <row r="6248" spans="1:11" x14ac:dyDescent="0.2">
      <c r="A6248" s="20" t="s">
        <v>311</v>
      </c>
      <c r="B6248" s="73">
        <v>3765</v>
      </c>
      <c r="C6248" s="134">
        <v>5</v>
      </c>
      <c r="D6248" s="32">
        <v>13</v>
      </c>
      <c r="E6248" s="84"/>
      <c r="F6248" s="91"/>
      <c r="H6248" s="94"/>
      <c r="I6248" s="91"/>
      <c r="J6248" s="84"/>
      <c r="K6248" s="111"/>
    </row>
    <row r="6249" spans="1:11" x14ac:dyDescent="0.2">
      <c r="A6249" s="13" t="s">
        <v>4881</v>
      </c>
      <c r="B6249" s="74">
        <v>2609</v>
      </c>
      <c r="C6249" s="133"/>
      <c r="D6249" s="37"/>
      <c r="E6249" s="87"/>
      <c r="F6249" s="93">
        <v>5</v>
      </c>
      <c r="G6249" s="8">
        <v>13</v>
      </c>
      <c r="H6249" s="94">
        <f t="shared" si="95"/>
        <v>2</v>
      </c>
      <c r="I6249" s="93"/>
      <c r="J6249" s="94"/>
      <c r="K6249" s="138"/>
    </row>
    <row r="6250" spans="1:11" x14ac:dyDescent="0.2">
      <c r="A6250" s="13" t="s">
        <v>5339</v>
      </c>
      <c r="B6250" s="74">
        <v>234</v>
      </c>
      <c r="C6250" s="133"/>
      <c r="D6250" s="37"/>
      <c r="E6250" s="87"/>
      <c r="F6250" s="93">
        <v>3</v>
      </c>
      <c r="G6250" s="8">
        <v>8</v>
      </c>
      <c r="H6250" s="94">
        <f t="shared" si="95"/>
        <v>2</v>
      </c>
      <c r="I6250" s="93"/>
      <c r="J6250" s="94"/>
      <c r="K6250" s="138"/>
    </row>
    <row r="6251" spans="1:11" x14ac:dyDescent="0.2">
      <c r="A6251" s="13" t="s">
        <v>5340</v>
      </c>
      <c r="B6251" s="74">
        <v>395</v>
      </c>
      <c r="C6251" s="133"/>
      <c r="D6251" s="37"/>
      <c r="E6251" s="87"/>
      <c r="F6251" s="93">
        <v>3</v>
      </c>
      <c r="G6251" s="8">
        <v>8</v>
      </c>
      <c r="H6251" s="94">
        <f t="shared" si="95"/>
        <v>2</v>
      </c>
      <c r="I6251" s="93"/>
      <c r="J6251" s="94"/>
      <c r="K6251" s="138"/>
    </row>
    <row r="6252" spans="1:11" x14ac:dyDescent="0.2">
      <c r="A6252" s="13" t="s">
        <v>5341</v>
      </c>
      <c r="B6252" s="74">
        <v>65</v>
      </c>
      <c r="C6252" s="133"/>
      <c r="D6252" s="37"/>
      <c r="E6252" s="87"/>
      <c r="F6252" s="93">
        <v>1</v>
      </c>
      <c r="G6252" s="8">
        <v>3</v>
      </c>
      <c r="H6252" s="94">
        <f t="shared" si="95"/>
        <v>1</v>
      </c>
      <c r="I6252" s="93"/>
      <c r="J6252" s="94"/>
      <c r="K6252" s="138"/>
    </row>
    <row r="6253" spans="1:11" x14ac:dyDescent="0.2">
      <c r="A6253" s="13" t="s">
        <v>5342</v>
      </c>
      <c r="B6253" s="74">
        <v>95</v>
      </c>
      <c r="C6253" s="133"/>
      <c r="D6253" s="37"/>
      <c r="E6253" s="87"/>
      <c r="F6253" s="93">
        <v>1</v>
      </c>
      <c r="G6253" s="8">
        <v>3</v>
      </c>
      <c r="H6253" s="94">
        <f t="shared" si="95"/>
        <v>1</v>
      </c>
      <c r="I6253" s="93"/>
      <c r="J6253" s="94"/>
      <c r="K6253" s="138"/>
    </row>
    <row r="6254" spans="1:11" x14ac:dyDescent="0.2">
      <c r="A6254" s="13" t="s">
        <v>5343</v>
      </c>
      <c r="B6254" s="74">
        <v>21</v>
      </c>
      <c r="C6254" s="133"/>
      <c r="D6254" s="37"/>
      <c r="E6254" s="87"/>
      <c r="F6254" s="93">
        <v>1</v>
      </c>
      <c r="G6254" s="8">
        <v>3</v>
      </c>
      <c r="H6254" s="94">
        <f t="shared" si="95"/>
        <v>1</v>
      </c>
      <c r="I6254" s="93"/>
      <c r="J6254" s="94"/>
      <c r="K6254" s="138"/>
    </row>
    <row r="6255" spans="1:11" x14ac:dyDescent="0.2">
      <c r="A6255" s="13" t="s">
        <v>3068</v>
      </c>
      <c r="B6255" s="74">
        <v>324</v>
      </c>
      <c r="C6255" s="133"/>
      <c r="D6255" s="37"/>
      <c r="E6255" s="87"/>
      <c r="F6255" s="93">
        <v>3</v>
      </c>
      <c r="G6255" s="8">
        <v>8</v>
      </c>
      <c r="H6255" s="94">
        <f t="shared" si="95"/>
        <v>2</v>
      </c>
      <c r="I6255" s="93"/>
      <c r="J6255" s="94"/>
      <c r="K6255" s="138"/>
    </row>
    <row r="6256" spans="1:11" x14ac:dyDescent="0.2">
      <c r="A6256" s="13" t="s">
        <v>5344</v>
      </c>
      <c r="B6256" s="74">
        <v>22</v>
      </c>
      <c r="C6256" s="133"/>
      <c r="D6256" s="37"/>
      <c r="E6256" s="87"/>
      <c r="F6256" s="93">
        <v>1</v>
      </c>
      <c r="G6256" s="8">
        <v>3</v>
      </c>
      <c r="H6256" s="94">
        <f t="shared" si="95"/>
        <v>1</v>
      </c>
      <c r="I6256" s="93"/>
      <c r="J6256" s="94"/>
      <c r="K6256" s="138"/>
    </row>
    <row r="6257" spans="1:11" x14ac:dyDescent="0.2">
      <c r="A6257" s="20" t="s">
        <v>320</v>
      </c>
      <c r="B6257" s="73">
        <v>1120</v>
      </c>
      <c r="C6257" s="134">
        <v>2</v>
      </c>
      <c r="D6257" s="32">
        <v>5</v>
      </c>
      <c r="E6257" s="84"/>
      <c r="F6257" s="91"/>
      <c r="H6257" s="94"/>
      <c r="I6257" s="91"/>
      <c r="J6257" s="84"/>
      <c r="K6257" s="111"/>
    </row>
    <row r="6258" spans="1:11" x14ac:dyDescent="0.2">
      <c r="A6258" s="13" t="s">
        <v>5345</v>
      </c>
      <c r="B6258" s="74">
        <v>682</v>
      </c>
      <c r="C6258" s="133"/>
      <c r="D6258" s="37"/>
      <c r="E6258" s="87"/>
      <c r="F6258" s="93">
        <v>3</v>
      </c>
      <c r="G6258" s="8">
        <v>8</v>
      </c>
      <c r="H6258" s="94">
        <f t="shared" si="95"/>
        <v>2</v>
      </c>
      <c r="I6258" s="93"/>
      <c r="J6258" s="94"/>
      <c r="K6258" s="138"/>
    </row>
    <row r="6259" spans="1:11" x14ac:dyDescent="0.2">
      <c r="A6259" s="13" t="s">
        <v>2805</v>
      </c>
      <c r="B6259" s="74">
        <v>44</v>
      </c>
      <c r="C6259" s="133"/>
      <c r="D6259" s="37"/>
      <c r="E6259" s="87"/>
      <c r="F6259" s="93">
        <v>1</v>
      </c>
      <c r="G6259" s="8">
        <v>3</v>
      </c>
      <c r="H6259" s="94">
        <f t="shared" si="95"/>
        <v>1</v>
      </c>
      <c r="I6259" s="93"/>
      <c r="J6259" s="94"/>
      <c r="K6259" s="138"/>
    </row>
    <row r="6260" spans="1:11" x14ac:dyDescent="0.2">
      <c r="A6260" s="13" t="s">
        <v>5346</v>
      </c>
      <c r="B6260" s="74">
        <v>29</v>
      </c>
      <c r="C6260" s="133"/>
      <c r="D6260" s="37"/>
      <c r="E6260" s="87"/>
      <c r="F6260" s="93">
        <v>1</v>
      </c>
      <c r="G6260" s="8">
        <v>3</v>
      </c>
      <c r="H6260" s="94">
        <f t="shared" si="95"/>
        <v>1</v>
      </c>
      <c r="I6260" s="93"/>
      <c r="J6260" s="94"/>
      <c r="K6260" s="138"/>
    </row>
    <row r="6261" spans="1:11" x14ac:dyDescent="0.2">
      <c r="A6261" s="13" t="s">
        <v>2541</v>
      </c>
      <c r="B6261" s="74">
        <v>326</v>
      </c>
      <c r="C6261" s="133"/>
      <c r="D6261" s="37"/>
      <c r="E6261" s="87"/>
      <c r="F6261" s="93">
        <v>3</v>
      </c>
      <c r="G6261" s="8">
        <v>8</v>
      </c>
      <c r="H6261" s="94">
        <f t="shared" si="95"/>
        <v>2</v>
      </c>
      <c r="I6261" s="93"/>
      <c r="J6261" s="94"/>
      <c r="K6261" s="138"/>
    </row>
    <row r="6262" spans="1:11" x14ac:dyDescent="0.2">
      <c r="A6262" s="13" t="s">
        <v>5347</v>
      </c>
      <c r="B6262" s="74">
        <v>39</v>
      </c>
      <c r="C6262" s="133"/>
      <c r="D6262" s="37"/>
      <c r="E6262" s="87"/>
      <c r="F6262" s="93">
        <v>1</v>
      </c>
      <c r="G6262" s="8">
        <v>3</v>
      </c>
      <c r="H6262" s="94">
        <f t="shared" si="95"/>
        <v>1</v>
      </c>
      <c r="I6262" s="93"/>
      <c r="J6262" s="94"/>
      <c r="K6262" s="138"/>
    </row>
    <row r="6263" spans="1:11" x14ac:dyDescent="0.2">
      <c r="A6263" s="20" t="s">
        <v>495</v>
      </c>
      <c r="B6263" s="73">
        <v>4559</v>
      </c>
      <c r="C6263" s="134">
        <v>7</v>
      </c>
      <c r="D6263" s="32">
        <v>18</v>
      </c>
      <c r="E6263" s="84"/>
      <c r="F6263" s="91"/>
      <c r="H6263" s="94"/>
      <c r="I6263" s="91"/>
      <c r="J6263" s="84"/>
      <c r="K6263" s="111"/>
    </row>
    <row r="6264" spans="1:11" x14ac:dyDescent="0.2">
      <c r="A6264" s="13" t="s">
        <v>5348</v>
      </c>
      <c r="B6264" s="74">
        <v>2568</v>
      </c>
      <c r="C6264" s="133"/>
      <c r="D6264" s="37"/>
      <c r="E6264" s="87"/>
      <c r="F6264" s="93">
        <v>5</v>
      </c>
      <c r="G6264" s="8">
        <v>13</v>
      </c>
      <c r="H6264" s="94">
        <f t="shared" si="95"/>
        <v>2</v>
      </c>
      <c r="I6264" s="93"/>
      <c r="J6264" s="94"/>
      <c r="K6264" s="138"/>
    </row>
    <row r="6265" spans="1:11" x14ac:dyDescent="0.2">
      <c r="A6265" s="13" t="s">
        <v>1387</v>
      </c>
      <c r="B6265" s="74">
        <v>77</v>
      </c>
      <c r="C6265" s="133"/>
      <c r="D6265" s="37"/>
      <c r="E6265" s="87"/>
      <c r="F6265" s="93">
        <v>1</v>
      </c>
      <c r="G6265" s="8">
        <v>3</v>
      </c>
      <c r="H6265" s="94">
        <f t="shared" si="95"/>
        <v>1</v>
      </c>
      <c r="I6265" s="93"/>
      <c r="J6265" s="94"/>
      <c r="K6265" s="138"/>
    </row>
    <row r="6266" spans="1:11" x14ac:dyDescent="0.2">
      <c r="A6266" s="13" t="s">
        <v>1935</v>
      </c>
      <c r="B6266" s="74">
        <v>201</v>
      </c>
      <c r="C6266" s="133"/>
      <c r="D6266" s="37"/>
      <c r="E6266" s="87"/>
      <c r="F6266" s="93">
        <v>3</v>
      </c>
      <c r="G6266" s="8">
        <v>8</v>
      </c>
      <c r="H6266" s="94">
        <f t="shared" si="95"/>
        <v>2</v>
      </c>
      <c r="I6266" s="93"/>
      <c r="J6266" s="94"/>
      <c r="K6266" s="138"/>
    </row>
    <row r="6267" spans="1:11" x14ac:dyDescent="0.2">
      <c r="A6267" s="13" t="s">
        <v>5349</v>
      </c>
      <c r="B6267" s="74">
        <v>285</v>
      </c>
      <c r="C6267" s="133"/>
      <c r="D6267" s="37"/>
      <c r="E6267" s="87"/>
      <c r="F6267" s="93">
        <v>3</v>
      </c>
      <c r="G6267" s="8">
        <v>8</v>
      </c>
      <c r="H6267" s="94">
        <f t="shared" si="95"/>
        <v>2</v>
      </c>
      <c r="I6267" s="93"/>
      <c r="J6267" s="94"/>
      <c r="K6267" s="138"/>
    </row>
    <row r="6268" spans="1:11" x14ac:dyDescent="0.2">
      <c r="A6268" s="13" t="s">
        <v>1356</v>
      </c>
      <c r="B6268" s="74">
        <v>446</v>
      </c>
      <c r="C6268" s="133"/>
      <c r="D6268" s="37"/>
      <c r="E6268" s="87"/>
      <c r="F6268" s="93">
        <v>3</v>
      </c>
      <c r="G6268" s="8">
        <v>8</v>
      </c>
      <c r="H6268" s="94">
        <f t="shared" si="95"/>
        <v>2</v>
      </c>
      <c r="I6268" s="93"/>
      <c r="J6268" s="94"/>
      <c r="K6268" s="138"/>
    </row>
    <row r="6269" spans="1:11" x14ac:dyDescent="0.2">
      <c r="A6269" s="13" t="s">
        <v>5350</v>
      </c>
      <c r="B6269" s="74">
        <v>196</v>
      </c>
      <c r="C6269" s="133"/>
      <c r="D6269" s="37"/>
      <c r="E6269" s="87"/>
      <c r="F6269" s="93">
        <v>1</v>
      </c>
      <c r="G6269" s="8">
        <v>3</v>
      </c>
      <c r="H6269" s="94">
        <f t="shared" si="95"/>
        <v>1</v>
      </c>
      <c r="I6269" s="93"/>
      <c r="J6269" s="94"/>
      <c r="K6269" s="138"/>
    </row>
    <row r="6270" spans="1:11" x14ac:dyDescent="0.2">
      <c r="A6270" s="13" t="s">
        <v>2832</v>
      </c>
      <c r="B6270" s="74">
        <v>144</v>
      </c>
      <c r="C6270" s="133"/>
      <c r="D6270" s="37"/>
      <c r="E6270" s="87"/>
      <c r="F6270" s="93">
        <v>1</v>
      </c>
      <c r="G6270" s="8">
        <v>3</v>
      </c>
      <c r="H6270" s="94">
        <f t="shared" si="95"/>
        <v>1</v>
      </c>
      <c r="I6270" s="93"/>
      <c r="J6270" s="94"/>
      <c r="K6270" s="138"/>
    </row>
    <row r="6271" spans="1:11" x14ac:dyDescent="0.2">
      <c r="A6271" s="13" t="s">
        <v>5351</v>
      </c>
      <c r="B6271" s="74">
        <v>167</v>
      </c>
      <c r="C6271" s="133"/>
      <c r="D6271" s="37"/>
      <c r="E6271" s="87"/>
      <c r="F6271" s="93">
        <v>1</v>
      </c>
      <c r="G6271" s="8">
        <v>3</v>
      </c>
      <c r="H6271" s="94">
        <f t="shared" ref="H6271:H6332" si="96">IF(F6271=1,1,2)</f>
        <v>1</v>
      </c>
      <c r="I6271" s="93"/>
      <c r="J6271" s="94"/>
      <c r="K6271" s="138"/>
    </row>
    <row r="6272" spans="1:11" x14ac:dyDescent="0.2">
      <c r="A6272" s="13" t="s">
        <v>5352</v>
      </c>
      <c r="B6272" s="74">
        <v>94</v>
      </c>
      <c r="C6272" s="133"/>
      <c r="D6272" s="37"/>
      <c r="E6272" s="87"/>
      <c r="F6272" s="93">
        <v>1</v>
      </c>
      <c r="G6272" s="8">
        <v>3</v>
      </c>
      <c r="H6272" s="94">
        <f t="shared" si="96"/>
        <v>1</v>
      </c>
      <c r="I6272" s="93"/>
      <c r="J6272" s="94"/>
      <c r="K6272" s="138"/>
    </row>
    <row r="6273" spans="1:11" x14ac:dyDescent="0.2">
      <c r="A6273" s="13" t="s">
        <v>5353</v>
      </c>
      <c r="B6273" s="74">
        <v>171</v>
      </c>
      <c r="C6273" s="133"/>
      <c r="D6273" s="37"/>
      <c r="E6273" s="87"/>
      <c r="F6273" s="93">
        <v>1</v>
      </c>
      <c r="G6273" s="8">
        <v>3</v>
      </c>
      <c r="H6273" s="94">
        <f t="shared" si="96"/>
        <v>1</v>
      </c>
      <c r="I6273" s="93"/>
      <c r="J6273" s="94"/>
      <c r="K6273" s="138"/>
    </row>
    <row r="6274" spans="1:11" x14ac:dyDescent="0.2">
      <c r="A6274" s="13" t="s">
        <v>5354</v>
      </c>
      <c r="B6274" s="74">
        <v>210</v>
      </c>
      <c r="C6274" s="133"/>
      <c r="D6274" s="37"/>
      <c r="E6274" s="87"/>
      <c r="F6274" s="93">
        <v>3</v>
      </c>
      <c r="G6274" s="8">
        <v>8</v>
      </c>
      <c r="H6274" s="94">
        <f t="shared" si="96"/>
        <v>2</v>
      </c>
      <c r="I6274" s="93"/>
      <c r="J6274" s="94"/>
      <c r="K6274" s="138"/>
    </row>
    <row r="6275" spans="1:11" x14ac:dyDescent="0.2">
      <c r="A6275" s="20" t="s">
        <v>261</v>
      </c>
      <c r="B6275" s="73">
        <v>1993</v>
      </c>
      <c r="C6275" s="134">
        <v>3</v>
      </c>
      <c r="D6275" s="32">
        <v>8</v>
      </c>
      <c r="E6275" s="84"/>
      <c r="F6275" s="91"/>
      <c r="H6275" s="94"/>
      <c r="I6275" s="91"/>
      <c r="J6275" s="84"/>
      <c r="K6275" s="111"/>
    </row>
    <row r="6276" spans="1:11" x14ac:dyDescent="0.2">
      <c r="A6276" s="13" t="s">
        <v>5355</v>
      </c>
      <c r="B6276" s="74">
        <v>524</v>
      </c>
      <c r="C6276" s="133"/>
      <c r="D6276" s="37"/>
      <c r="E6276" s="87"/>
      <c r="F6276" s="93">
        <v>3</v>
      </c>
      <c r="G6276" s="8">
        <v>8</v>
      </c>
      <c r="H6276" s="94">
        <f t="shared" si="96"/>
        <v>2</v>
      </c>
      <c r="I6276" s="93"/>
      <c r="J6276" s="94"/>
      <c r="K6276" s="138"/>
    </row>
    <row r="6277" spans="1:11" x14ac:dyDescent="0.2">
      <c r="A6277" s="13" t="s">
        <v>5356</v>
      </c>
      <c r="B6277" s="74">
        <v>398</v>
      </c>
      <c r="C6277" s="133"/>
      <c r="D6277" s="37"/>
      <c r="E6277" s="87"/>
      <c r="F6277" s="93">
        <v>3</v>
      </c>
      <c r="G6277" s="8">
        <v>8</v>
      </c>
      <c r="H6277" s="94">
        <f t="shared" si="96"/>
        <v>2</v>
      </c>
      <c r="I6277" s="93"/>
      <c r="J6277" s="94"/>
      <c r="K6277" s="138"/>
    </row>
    <row r="6278" spans="1:11" x14ac:dyDescent="0.2">
      <c r="A6278" s="13" t="s">
        <v>3303</v>
      </c>
      <c r="B6278" s="74">
        <v>123</v>
      </c>
      <c r="C6278" s="133"/>
      <c r="D6278" s="37"/>
      <c r="E6278" s="87"/>
      <c r="F6278" s="93">
        <v>1</v>
      </c>
      <c r="G6278" s="8">
        <v>3</v>
      </c>
      <c r="H6278" s="94">
        <f t="shared" si="96"/>
        <v>1</v>
      </c>
      <c r="I6278" s="93"/>
      <c r="J6278" s="94"/>
      <c r="K6278" s="138"/>
    </row>
    <row r="6279" spans="1:11" x14ac:dyDescent="0.2">
      <c r="A6279" s="13" t="s">
        <v>5009</v>
      </c>
      <c r="B6279" s="74">
        <v>322</v>
      </c>
      <c r="C6279" s="133"/>
      <c r="D6279" s="37"/>
      <c r="E6279" s="87"/>
      <c r="F6279" s="93">
        <v>3</v>
      </c>
      <c r="G6279" s="8">
        <v>8</v>
      </c>
      <c r="H6279" s="94">
        <f t="shared" si="96"/>
        <v>2</v>
      </c>
      <c r="I6279" s="93"/>
      <c r="J6279" s="94"/>
      <c r="K6279" s="138"/>
    </row>
    <row r="6280" spans="1:11" x14ac:dyDescent="0.2">
      <c r="A6280" s="13" t="s">
        <v>5357</v>
      </c>
      <c r="B6280" s="74">
        <v>626</v>
      </c>
      <c r="C6280" s="133"/>
      <c r="D6280" s="37"/>
      <c r="E6280" s="87"/>
      <c r="F6280" s="93">
        <v>3</v>
      </c>
      <c r="G6280" s="8">
        <v>8</v>
      </c>
      <c r="H6280" s="94">
        <f t="shared" si="96"/>
        <v>2</v>
      </c>
      <c r="I6280" s="93"/>
      <c r="J6280" s="94"/>
      <c r="K6280" s="138"/>
    </row>
    <row r="6281" spans="1:11" x14ac:dyDescent="0.2">
      <c r="A6281" s="46" t="s">
        <v>258</v>
      </c>
      <c r="B6281" s="73">
        <v>22431</v>
      </c>
      <c r="C6281" s="134">
        <v>25</v>
      </c>
      <c r="D6281" s="36">
        <f>SUM(D6282:D6334)</f>
        <v>64</v>
      </c>
      <c r="E6281" s="88">
        <v>4</v>
      </c>
      <c r="F6281" s="91">
        <f>SUM(F6283:F6339)</f>
        <v>86</v>
      </c>
      <c r="G6281" s="24">
        <f>SUM(G6283:G6339)</f>
        <v>241</v>
      </c>
      <c r="H6281" s="94"/>
      <c r="I6281" s="99">
        <f>(C6281+F6284+F6289+F6298+F6300+F6306+F6309+F6310+F6311+F6314+F6315+F6322+F6324+F6334+F6339+1)*0.4</f>
        <v>29.6</v>
      </c>
      <c r="J6281" s="99">
        <f>(D6281+G6284+G6289+G6298+G6300+G6306+G6309+G6310+G6311+G6314+G6315+G6322+G6324+G6334+G6339+1)*0.4</f>
        <v>76.800000000000011</v>
      </c>
      <c r="K6281" s="115">
        <f>52*0.6</f>
        <v>31.2</v>
      </c>
    </row>
    <row r="6282" spans="1:11" x14ac:dyDescent="0.2">
      <c r="A6282" s="20" t="s">
        <v>209</v>
      </c>
      <c r="B6282" s="73">
        <v>1540</v>
      </c>
      <c r="C6282" s="134">
        <v>2</v>
      </c>
      <c r="D6282" s="32">
        <v>5</v>
      </c>
      <c r="E6282" s="84"/>
      <c r="F6282" s="91"/>
      <c r="H6282" s="94"/>
      <c r="I6282" s="91"/>
      <c r="J6282" s="84"/>
      <c r="K6282" s="111"/>
    </row>
    <row r="6283" spans="1:11" x14ac:dyDescent="0.2">
      <c r="A6283" s="13" t="s">
        <v>5358</v>
      </c>
      <c r="B6283" s="74">
        <v>51</v>
      </c>
      <c r="C6283" s="133"/>
      <c r="D6283" s="37"/>
      <c r="E6283" s="87"/>
      <c r="F6283" s="93">
        <v>1</v>
      </c>
      <c r="G6283" s="8">
        <v>3</v>
      </c>
      <c r="H6283" s="94">
        <f t="shared" si="96"/>
        <v>1</v>
      </c>
      <c r="I6283" s="93"/>
      <c r="J6283" s="94"/>
      <c r="K6283" s="138"/>
    </row>
    <row r="6284" spans="1:11" x14ac:dyDescent="0.2">
      <c r="A6284" s="13" t="s">
        <v>2790</v>
      </c>
      <c r="B6284" s="74">
        <v>249</v>
      </c>
      <c r="C6284" s="133"/>
      <c r="D6284" s="37"/>
      <c r="E6284" s="87"/>
      <c r="F6284" s="93">
        <v>3</v>
      </c>
      <c r="G6284" s="8">
        <v>8</v>
      </c>
      <c r="H6284" s="94">
        <f t="shared" si="96"/>
        <v>2</v>
      </c>
      <c r="I6284" s="93"/>
      <c r="J6284" s="94"/>
      <c r="K6284" s="138"/>
    </row>
    <row r="6285" spans="1:11" x14ac:dyDescent="0.2">
      <c r="A6285" s="13" t="s">
        <v>5359</v>
      </c>
      <c r="B6285" s="74">
        <v>28</v>
      </c>
      <c r="C6285" s="133"/>
      <c r="D6285" s="37"/>
      <c r="E6285" s="87"/>
      <c r="F6285" s="93">
        <v>1</v>
      </c>
      <c r="G6285" s="8">
        <v>3</v>
      </c>
      <c r="H6285" s="94">
        <f t="shared" si="96"/>
        <v>1</v>
      </c>
      <c r="I6285" s="93"/>
      <c r="J6285" s="94"/>
      <c r="K6285" s="138"/>
    </row>
    <row r="6286" spans="1:11" x14ac:dyDescent="0.2">
      <c r="A6286" s="13" t="s">
        <v>5360</v>
      </c>
      <c r="B6286" s="74">
        <v>74</v>
      </c>
      <c r="C6286" s="133"/>
      <c r="D6286" s="37"/>
      <c r="E6286" s="87"/>
      <c r="F6286" s="93">
        <v>1</v>
      </c>
      <c r="G6286" s="8">
        <v>3</v>
      </c>
      <c r="H6286" s="94">
        <f t="shared" si="96"/>
        <v>1</v>
      </c>
      <c r="I6286" s="93"/>
      <c r="J6286" s="94"/>
      <c r="K6286" s="138"/>
    </row>
    <row r="6287" spans="1:11" x14ac:dyDescent="0.2">
      <c r="A6287" s="13" t="s">
        <v>4975</v>
      </c>
      <c r="B6287" s="74">
        <v>20</v>
      </c>
      <c r="C6287" s="133"/>
      <c r="D6287" s="37"/>
      <c r="E6287" s="87"/>
      <c r="F6287" s="93">
        <v>1</v>
      </c>
      <c r="G6287" s="8">
        <v>3</v>
      </c>
      <c r="H6287" s="94">
        <f t="shared" si="96"/>
        <v>1</v>
      </c>
      <c r="I6287" s="93"/>
      <c r="J6287" s="94"/>
      <c r="K6287" s="138"/>
    </row>
    <row r="6288" spans="1:11" x14ac:dyDescent="0.2">
      <c r="A6288" s="13" t="s">
        <v>5361</v>
      </c>
      <c r="B6288" s="74">
        <v>69</v>
      </c>
      <c r="C6288" s="133"/>
      <c r="D6288" s="37"/>
      <c r="E6288" s="87"/>
      <c r="F6288" s="93">
        <v>1</v>
      </c>
      <c r="G6288" s="8">
        <v>3</v>
      </c>
      <c r="H6288" s="94">
        <f t="shared" si="96"/>
        <v>1</v>
      </c>
      <c r="I6288" s="93"/>
      <c r="J6288" s="94"/>
      <c r="K6288" s="138"/>
    </row>
    <row r="6289" spans="1:11" x14ac:dyDescent="0.2">
      <c r="A6289" s="13" t="s">
        <v>5362</v>
      </c>
      <c r="B6289" s="74">
        <v>913</v>
      </c>
      <c r="C6289" s="133"/>
      <c r="D6289" s="37"/>
      <c r="E6289" s="87"/>
      <c r="F6289" s="93">
        <v>3</v>
      </c>
      <c r="G6289" s="8">
        <v>8</v>
      </c>
      <c r="H6289" s="94">
        <f t="shared" si="96"/>
        <v>2</v>
      </c>
      <c r="I6289" s="93"/>
      <c r="J6289" s="94"/>
      <c r="K6289" s="138"/>
    </row>
    <row r="6290" spans="1:11" x14ac:dyDescent="0.2">
      <c r="A6290" s="13" t="s">
        <v>1793</v>
      </c>
      <c r="B6290" s="74">
        <v>26</v>
      </c>
      <c r="C6290" s="133"/>
      <c r="D6290" s="37"/>
      <c r="E6290" s="87"/>
      <c r="F6290" s="93">
        <v>1</v>
      </c>
      <c r="G6290" s="8">
        <v>3</v>
      </c>
      <c r="H6290" s="94">
        <f t="shared" si="96"/>
        <v>1</v>
      </c>
      <c r="I6290" s="93"/>
      <c r="J6290" s="94"/>
      <c r="K6290" s="138"/>
    </row>
    <row r="6291" spans="1:11" x14ac:dyDescent="0.2">
      <c r="A6291" s="13" t="s">
        <v>3208</v>
      </c>
      <c r="B6291" s="74">
        <v>13</v>
      </c>
      <c r="C6291" s="133"/>
      <c r="D6291" s="37"/>
      <c r="E6291" s="87"/>
      <c r="F6291" s="93">
        <v>1</v>
      </c>
      <c r="G6291" s="8">
        <v>3</v>
      </c>
      <c r="H6291" s="94">
        <f t="shared" si="96"/>
        <v>1</v>
      </c>
      <c r="I6291" s="93"/>
      <c r="J6291" s="94"/>
      <c r="K6291" s="138"/>
    </row>
    <row r="6292" spans="1:11" x14ac:dyDescent="0.2">
      <c r="A6292" s="13" t="s">
        <v>3588</v>
      </c>
      <c r="B6292" s="74">
        <v>80</v>
      </c>
      <c r="C6292" s="133"/>
      <c r="D6292" s="37"/>
      <c r="E6292" s="87"/>
      <c r="F6292" s="93">
        <v>1</v>
      </c>
      <c r="G6292" s="8">
        <v>3</v>
      </c>
      <c r="H6292" s="94">
        <f t="shared" si="96"/>
        <v>1</v>
      </c>
      <c r="I6292" s="93"/>
      <c r="J6292" s="94"/>
      <c r="K6292" s="138"/>
    </row>
    <row r="6293" spans="1:11" x14ac:dyDescent="0.2">
      <c r="A6293" s="13" t="s">
        <v>1723</v>
      </c>
      <c r="B6293" s="74">
        <v>17</v>
      </c>
      <c r="C6293" s="133"/>
      <c r="D6293" s="37"/>
      <c r="E6293" s="87"/>
      <c r="F6293" s="93">
        <v>1</v>
      </c>
      <c r="G6293" s="8">
        <v>3</v>
      </c>
      <c r="H6293" s="94">
        <f t="shared" si="96"/>
        <v>1</v>
      </c>
      <c r="I6293" s="93"/>
      <c r="J6293" s="94"/>
      <c r="K6293" s="138"/>
    </row>
    <row r="6294" spans="1:11" x14ac:dyDescent="0.2">
      <c r="A6294" s="20" t="s">
        <v>1151</v>
      </c>
      <c r="B6294" s="73">
        <v>1325</v>
      </c>
      <c r="C6294" s="134">
        <v>1</v>
      </c>
      <c r="D6294" s="32">
        <v>3</v>
      </c>
      <c r="E6294" s="84"/>
      <c r="F6294" s="91"/>
      <c r="H6294" s="94"/>
      <c r="I6294" s="91"/>
      <c r="J6294" s="84"/>
      <c r="K6294" s="111"/>
    </row>
    <row r="6295" spans="1:11" x14ac:dyDescent="0.2">
      <c r="A6295" s="13" t="s">
        <v>5363</v>
      </c>
      <c r="B6295" s="74">
        <v>140</v>
      </c>
      <c r="C6295" s="133"/>
      <c r="D6295" s="37"/>
      <c r="E6295" s="87"/>
      <c r="F6295" s="93">
        <v>1</v>
      </c>
      <c r="G6295" s="8">
        <v>3</v>
      </c>
      <c r="H6295" s="94">
        <f t="shared" si="96"/>
        <v>1</v>
      </c>
      <c r="I6295" s="93"/>
      <c r="J6295" s="94"/>
      <c r="K6295" s="138"/>
    </row>
    <row r="6296" spans="1:11" x14ac:dyDescent="0.2">
      <c r="A6296" s="13" t="s">
        <v>4734</v>
      </c>
      <c r="B6296" s="74">
        <v>120</v>
      </c>
      <c r="C6296" s="133"/>
      <c r="D6296" s="37"/>
      <c r="E6296" s="87"/>
      <c r="F6296" s="93">
        <v>1</v>
      </c>
      <c r="G6296" s="8">
        <v>3</v>
      </c>
      <c r="H6296" s="94">
        <f t="shared" si="96"/>
        <v>1</v>
      </c>
      <c r="I6296" s="93"/>
      <c r="J6296" s="94"/>
      <c r="K6296" s="138"/>
    </row>
    <row r="6297" spans="1:11" x14ac:dyDescent="0.2">
      <c r="A6297" s="13" t="s">
        <v>5364</v>
      </c>
      <c r="B6297" s="74">
        <v>26</v>
      </c>
      <c r="C6297" s="133"/>
      <c r="D6297" s="37"/>
      <c r="E6297" s="87"/>
      <c r="F6297" s="93">
        <v>1</v>
      </c>
      <c r="G6297" s="8">
        <v>3</v>
      </c>
      <c r="H6297" s="94">
        <f t="shared" si="96"/>
        <v>1</v>
      </c>
      <c r="I6297" s="93"/>
      <c r="J6297" s="94"/>
      <c r="K6297" s="138"/>
    </row>
    <row r="6298" spans="1:11" x14ac:dyDescent="0.2">
      <c r="A6298" s="13" t="s">
        <v>1751</v>
      </c>
      <c r="B6298" s="74">
        <v>206</v>
      </c>
      <c r="C6298" s="133"/>
      <c r="D6298" s="37"/>
      <c r="E6298" s="87"/>
      <c r="F6298" s="93">
        <v>3</v>
      </c>
      <c r="G6298" s="8">
        <v>8</v>
      </c>
      <c r="H6298" s="94">
        <f t="shared" si="96"/>
        <v>2</v>
      </c>
      <c r="I6298" s="93"/>
      <c r="J6298" s="94"/>
      <c r="K6298" s="138"/>
    </row>
    <row r="6299" spans="1:11" x14ac:dyDescent="0.2">
      <c r="A6299" s="13" t="s">
        <v>5365</v>
      </c>
      <c r="B6299" s="74">
        <v>5</v>
      </c>
      <c r="C6299" s="133"/>
      <c r="D6299" s="37"/>
      <c r="E6299" s="87"/>
      <c r="F6299" s="93">
        <v>1</v>
      </c>
      <c r="G6299" s="8">
        <v>3</v>
      </c>
      <c r="H6299" s="94">
        <f t="shared" si="96"/>
        <v>1</v>
      </c>
      <c r="I6299" s="93"/>
      <c r="J6299" s="94"/>
      <c r="K6299" s="138"/>
    </row>
    <row r="6300" spans="1:11" x14ac:dyDescent="0.2">
      <c r="A6300" s="13" t="s">
        <v>5366</v>
      </c>
      <c r="B6300" s="74">
        <v>559</v>
      </c>
      <c r="C6300" s="133"/>
      <c r="D6300" s="37"/>
      <c r="E6300" s="87"/>
      <c r="F6300" s="93">
        <v>3</v>
      </c>
      <c r="G6300" s="8">
        <v>8</v>
      </c>
      <c r="H6300" s="94">
        <f t="shared" si="96"/>
        <v>2</v>
      </c>
      <c r="I6300" s="93"/>
      <c r="J6300" s="94"/>
      <c r="K6300" s="138"/>
    </row>
    <row r="6301" spans="1:11" x14ac:dyDescent="0.2">
      <c r="A6301" s="13" t="s">
        <v>2816</v>
      </c>
      <c r="B6301" s="74">
        <v>46</v>
      </c>
      <c r="C6301" s="133"/>
      <c r="D6301" s="37"/>
      <c r="E6301" s="87"/>
      <c r="F6301" s="93">
        <v>1</v>
      </c>
      <c r="G6301" s="8">
        <v>3</v>
      </c>
      <c r="H6301" s="94">
        <f t="shared" si="96"/>
        <v>1</v>
      </c>
      <c r="I6301" s="93"/>
      <c r="J6301" s="94"/>
      <c r="K6301" s="138"/>
    </row>
    <row r="6302" spans="1:11" x14ac:dyDescent="0.2">
      <c r="A6302" s="13" t="s">
        <v>5367</v>
      </c>
      <c r="B6302" s="74">
        <v>81</v>
      </c>
      <c r="C6302" s="133"/>
      <c r="D6302" s="37"/>
      <c r="E6302" s="87"/>
      <c r="F6302" s="93">
        <v>1</v>
      </c>
      <c r="G6302" s="8">
        <v>3</v>
      </c>
      <c r="H6302" s="94">
        <f t="shared" si="96"/>
        <v>1</v>
      </c>
      <c r="I6302" s="93"/>
      <c r="J6302" s="94"/>
      <c r="K6302" s="138"/>
    </row>
    <row r="6303" spans="1:11" x14ac:dyDescent="0.2">
      <c r="A6303" s="13" t="s">
        <v>1987</v>
      </c>
      <c r="B6303" s="74">
        <v>33</v>
      </c>
      <c r="C6303" s="133"/>
      <c r="D6303" s="37"/>
      <c r="E6303" s="87"/>
      <c r="F6303" s="93">
        <v>1</v>
      </c>
      <c r="G6303" s="8">
        <v>3</v>
      </c>
      <c r="H6303" s="94">
        <f t="shared" si="96"/>
        <v>1</v>
      </c>
      <c r="I6303" s="93"/>
      <c r="J6303" s="94"/>
      <c r="K6303" s="138"/>
    </row>
    <row r="6304" spans="1:11" x14ac:dyDescent="0.2">
      <c r="A6304" s="13" t="s">
        <v>2482</v>
      </c>
      <c r="B6304" s="74">
        <v>109</v>
      </c>
      <c r="C6304" s="133"/>
      <c r="D6304" s="37"/>
      <c r="E6304" s="87"/>
      <c r="F6304" s="93">
        <v>1</v>
      </c>
      <c r="G6304" s="8">
        <v>3</v>
      </c>
      <c r="H6304" s="94">
        <f t="shared" si="96"/>
        <v>1</v>
      </c>
      <c r="I6304" s="93"/>
      <c r="J6304" s="94"/>
      <c r="K6304" s="138"/>
    </row>
    <row r="6305" spans="1:11" x14ac:dyDescent="0.2">
      <c r="A6305" s="20" t="s">
        <v>737</v>
      </c>
      <c r="B6305" s="73">
        <v>6864</v>
      </c>
      <c r="C6305" s="134">
        <v>7</v>
      </c>
      <c r="D6305" s="32">
        <v>18</v>
      </c>
      <c r="E6305" s="84"/>
      <c r="F6305" s="91"/>
      <c r="H6305" s="94"/>
      <c r="I6305" s="91"/>
      <c r="J6305" s="84"/>
      <c r="K6305" s="111"/>
    </row>
    <row r="6306" spans="1:11" x14ac:dyDescent="0.2">
      <c r="A6306" s="13" t="s">
        <v>5368</v>
      </c>
      <c r="B6306" s="74">
        <v>4724</v>
      </c>
      <c r="C6306" s="133"/>
      <c r="D6306" s="37"/>
      <c r="E6306" s="87"/>
      <c r="F6306" s="93">
        <v>5</v>
      </c>
      <c r="G6306" s="8">
        <v>13</v>
      </c>
      <c r="H6306" s="94">
        <f t="shared" si="96"/>
        <v>2</v>
      </c>
      <c r="I6306" s="93"/>
      <c r="J6306" s="94"/>
      <c r="K6306" s="138"/>
    </row>
    <row r="6307" spans="1:11" x14ac:dyDescent="0.2">
      <c r="A6307" s="13" t="s">
        <v>3990</v>
      </c>
      <c r="B6307" s="74">
        <v>195</v>
      </c>
      <c r="C6307" s="133"/>
      <c r="D6307" s="37"/>
      <c r="E6307" s="87"/>
      <c r="F6307" s="93">
        <v>1</v>
      </c>
      <c r="G6307" s="8">
        <v>3</v>
      </c>
      <c r="H6307" s="94">
        <f t="shared" si="96"/>
        <v>1</v>
      </c>
      <c r="I6307" s="93"/>
      <c r="J6307" s="94"/>
      <c r="K6307" s="138"/>
    </row>
    <row r="6308" spans="1:11" x14ac:dyDescent="0.2">
      <c r="A6308" s="13" t="s">
        <v>1403</v>
      </c>
      <c r="B6308" s="74">
        <v>160</v>
      </c>
      <c r="C6308" s="133"/>
      <c r="D6308" s="37"/>
      <c r="E6308" s="87"/>
      <c r="F6308" s="93">
        <v>1</v>
      </c>
      <c r="G6308" s="8">
        <v>3</v>
      </c>
      <c r="H6308" s="94">
        <f t="shared" si="96"/>
        <v>1</v>
      </c>
      <c r="I6308" s="93"/>
      <c r="J6308" s="94"/>
      <c r="K6308" s="138"/>
    </row>
    <row r="6309" spans="1:11" x14ac:dyDescent="0.2">
      <c r="A6309" s="13" t="s">
        <v>5369</v>
      </c>
      <c r="B6309" s="74">
        <v>737</v>
      </c>
      <c r="C6309" s="133"/>
      <c r="D6309" s="37"/>
      <c r="E6309" s="87"/>
      <c r="F6309" s="93">
        <v>3</v>
      </c>
      <c r="G6309" s="8">
        <v>8</v>
      </c>
      <c r="H6309" s="94">
        <f t="shared" si="96"/>
        <v>2</v>
      </c>
      <c r="I6309" s="93"/>
      <c r="J6309" s="94"/>
      <c r="K6309" s="138"/>
    </row>
    <row r="6310" spans="1:11" x14ac:dyDescent="0.2">
      <c r="A6310" s="13" t="s">
        <v>1394</v>
      </c>
      <c r="B6310" s="74">
        <v>322</v>
      </c>
      <c r="C6310" s="133"/>
      <c r="D6310" s="37"/>
      <c r="E6310" s="87"/>
      <c r="F6310" s="93">
        <v>3</v>
      </c>
      <c r="G6310" s="8">
        <v>8</v>
      </c>
      <c r="H6310" s="94">
        <f t="shared" si="96"/>
        <v>2</v>
      </c>
      <c r="I6310" s="93"/>
      <c r="J6310" s="94"/>
      <c r="K6310" s="138"/>
    </row>
    <row r="6311" spans="1:11" x14ac:dyDescent="0.2">
      <c r="A6311" s="13" t="s">
        <v>5370</v>
      </c>
      <c r="B6311" s="74">
        <v>669</v>
      </c>
      <c r="C6311" s="133"/>
      <c r="D6311" s="37"/>
      <c r="E6311" s="87"/>
      <c r="F6311" s="93">
        <v>3</v>
      </c>
      <c r="G6311" s="8">
        <v>8</v>
      </c>
      <c r="H6311" s="94">
        <f t="shared" si="96"/>
        <v>2</v>
      </c>
      <c r="I6311" s="93"/>
      <c r="J6311" s="94"/>
      <c r="K6311" s="138"/>
    </row>
    <row r="6312" spans="1:11" x14ac:dyDescent="0.2">
      <c r="A6312" s="13" t="s">
        <v>5371</v>
      </c>
      <c r="B6312" s="74">
        <v>57</v>
      </c>
      <c r="C6312" s="133"/>
      <c r="D6312" s="37"/>
      <c r="E6312" s="87"/>
      <c r="F6312" s="93">
        <v>1</v>
      </c>
      <c r="G6312" s="8">
        <v>3</v>
      </c>
      <c r="H6312" s="94">
        <f t="shared" si="96"/>
        <v>1</v>
      </c>
      <c r="I6312" s="93"/>
      <c r="J6312" s="94"/>
      <c r="K6312" s="138"/>
    </row>
    <row r="6313" spans="1:11" x14ac:dyDescent="0.2">
      <c r="A6313" s="20" t="s">
        <v>604</v>
      </c>
      <c r="B6313" s="73">
        <v>7088</v>
      </c>
      <c r="C6313" s="134">
        <v>8</v>
      </c>
      <c r="D6313" s="32">
        <v>20</v>
      </c>
      <c r="E6313" s="84"/>
      <c r="F6313" s="91"/>
      <c r="H6313" s="94"/>
      <c r="I6313" s="91"/>
      <c r="J6313" s="84"/>
      <c r="K6313" s="111"/>
    </row>
    <row r="6314" spans="1:11" x14ac:dyDescent="0.2">
      <c r="A6314" s="13" t="s">
        <v>5372</v>
      </c>
      <c r="B6314" s="74">
        <v>5763</v>
      </c>
      <c r="C6314" s="133"/>
      <c r="D6314" s="37"/>
      <c r="E6314" s="87"/>
      <c r="F6314" s="93">
        <v>5</v>
      </c>
      <c r="G6314" s="8">
        <v>13</v>
      </c>
      <c r="H6314" s="94">
        <f t="shared" si="96"/>
        <v>2</v>
      </c>
      <c r="I6314" s="93"/>
      <c r="J6314" s="94"/>
      <c r="K6314" s="138"/>
    </row>
    <row r="6315" spans="1:11" x14ac:dyDescent="0.2">
      <c r="A6315" s="13" t="s">
        <v>5373</v>
      </c>
      <c r="B6315" s="74">
        <v>254</v>
      </c>
      <c r="C6315" s="133"/>
      <c r="D6315" s="37"/>
      <c r="E6315" s="87"/>
      <c r="F6315" s="93">
        <v>3</v>
      </c>
      <c r="G6315" s="8">
        <v>8</v>
      </c>
      <c r="H6315" s="94">
        <f t="shared" si="96"/>
        <v>2</v>
      </c>
      <c r="I6315" s="93"/>
      <c r="J6315" s="94"/>
      <c r="K6315" s="138"/>
    </row>
    <row r="6316" spans="1:11" x14ac:dyDescent="0.2">
      <c r="A6316" s="13" t="s">
        <v>5374</v>
      </c>
      <c r="B6316" s="74">
        <v>88</v>
      </c>
      <c r="C6316" s="133"/>
      <c r="D6316" s="37"/>
      <c r="E6316" s="87"/>
      <c r="F6316" s="93">
        <v>1</v>
      </c>
      <c r="G6316" s="8">
        <v>3</v>
      </c>
      <c r="H6316" s="94">
        <f t="shared" si="96"/>
        <v>1</v>
      </c>
      <c r="I6316" s="93"/>
      <c r="J6316" s="94"/>
      <c r="K6316" s="138"/>
    </row>
    <row r="6317" spans="1:11" x14ac:dyDescent="0.2">
      <c r="A6317" s="13" t="s">
        <v>5375</v>
      </c>
      <c r="B6317" s="74">
        <v>52</v>
      </c>
      <c r="C6317" s="133"/>
      <c r="D6317" s="37"/>
      <c r="E6317" s="87"/>
      <c r="F6317" s="93">
        <v>1</v>
      </c>
      <c r="G6317" s="8">
        <v>3</v>
      </c>
      <c r="H6317" s="94">
        <f t="shared" si="96"/>
        <v>1</v>
      </c>
      <c r="I6317" s="93"/>
      <c r="J6317" s="94"/>
      <c r="K6317" s="138"/>
    </row>
    <row r="6318" spans="1:11" x14ac:dyDescent="0.2">
      <c r="A6318" s="13" t="s">
        <v>5376</v>
      </c>
      <c r="B6318" s="74">
        <v>17</v>
      </c>
      <c r="C6318" s="133"/>
      <c r="D6318" s="37"/>
      <c r="E6318" s="87"/>
      <c r="F6318" s="93">
        <v>1</v>
      </c>
      <c r="G6318" s="8">
        <v>3</v>
      </c>
      <c r="H6318" s="94">
        <f t="shared" si="96"/>
        <v>1</v>
      </c>
      <c r="I6318" s="93"/>
      <c r="J6318" s="94"/>
      <c r="K6318" s="138"/>
    </row>
    <row r="6319" spans="1:11" x14ac:dyDescent="0.2">
      <c r="A6319" s="13" t="s">
        <v>4112</v>
      </c>
      <c r="B6319" s="74">
        <v>69</v>
      </c>
      <c r="C6319" s="133"/>
      <c r="D6319" s="37"/>
      <c r="E6319" s="87"/>
      <c r="F6319" s="93">
        <v>1</v>
      </c>
      <c r="G6319" s="8">
        <v>3</v>
      </c>
      <c r="H6319" s="94">
        <f t="shared" si="96"/>
        <v>1</v>
      </c>
      <c r="I6319" s="93"/>
      <c r="J6319" s="94"/>
      <c r="K6319" s="138"/>
    </row>
    <row r="6320" spans="1:11" x14ac:dyDescent="0.2">
      <c r="A6320" s="13" t="s">
        <v>4877</v>
      </c>
      <c r="B6320" s="74">
        <v>76</v>
      </c>
      <c r="C6320" s="133"/>
      <c r="D6320" s="37"/>
      <c r="E6320" s="87"/>
      <c r="F6320" s="93">
        <v>1</v>
      </c>
      <c r="G6320" s="8">
        <v>3</v>
      </c>
      <c r="H6320" s="94">
        <f t="shared" si="96"/>
        <v>1</v>
      </c>
      <c r="I6320" s="93"/>
      <c r="J6320" s="94"/>
      <c r="K6320" s="138"/>
    </row>
    <row r="6321" spans="1:11" x14ac:dyDescent="0.2">
      <c r="A6321" s="13" t="s">
        <v>4097</v>
      </c>
      <c r="B6321" s="74">
        <v>109</v>
      </c>
      <c r="C6321" s="133"/>
      <c r="D6321" s="37"/>
      <c r="E6321" s="87"/>
      <c r="F6321" s="93">
        <v>1</v>
      </c>
      <c r="G6321" s="8">
        <v>3</v>
      </c>
      <c r="H6321" s="94">
        <f t="shared" si="96"/>
        <v>1</v>
      </c>
      <c r="I6321" s="93"/>
      <c r="J6321" s="94"/>
      <c r="K6321" s="138"/>
    </row>
    <row r="6322" spans="1:11" x14ac:dyDescent="0.2">
      <c r="A6322" s="13" t="s">
        <v>2708</v>
      </c>
      <c r="B6322" s="74">
        <v>320</v>
      </c>
      <c r="C6322" s="133"/>
      <c r="D6322" s="37"/>
      <c r="E6322" s="87"/>
      <c r="F6322" s="93">
        <v>3</v>
      </c>
      <c r="G6322" s="8">
        <v>8</v>
      </c>
      <c r="H6322" s="94">
        <f t="shared" si="96"/>
        <v>2</v>
      </c>
      <c r="I6322" s="93"/>
      <c r="J6322" s="94"/>
      <c r="K6322" s="138"/>
    </row>
    <row r="6323" spans="1:11" x14ac:dyDescent="0.2">
      <c r="A6323" s="13" t="s">
        <v>5377</v>
      </c>
      <c r="B6323" s="74">
        <v>73</v>
      </c>
      <c r="C6323" s="133"/>
      <c r="D6323" s="37"/>
      <c r="E6323" s="87"/>
      <c r="F6323" s="93">
        <v>1</v>
      </c>
      <c r="G6323" s="8">
        <v>3</v>
      </c>
      <c r="H6323" s="94">
        <f t="shared" si="96"/>
        <v>1</v>
      </c>
      <c r="I6323" s="93"/>
      <c r="J6323" s="94"/>
      <c r="K6323" s="138"/>
    </row>
    <row r="6324" spans="1:11" x14ac:dyDescent="0.2">
      <c r="A6324" s="13" t="s">
        <v>5378</v>
      </c>
      <c r="B6324" s="74">
        <v>267</v>
      </c>
      <c r="C6324" s="133"/>
      <c r="D6324" s="37"/>
      <c r="E6324" s="87"/>
      <c r="F6324" s="93">
        <v>3</v>
      </c>
      <c r="G6324" s="8">
        <v>8</v>
      </c>
      <c r="H6324" s="94">
        <f t="shared" si="96"/>
        <v>2</v>
      </c>
      <c r="I6324" s="93"/>
      <c r="J6324" s="94"/>
      <c r="K6324" s="138"/>
    </row>
    <row r="6325" spans="1:11" x14ac:dyDescent="0.2">
      <c r="A6325" s="20" t="s">
        <v>467</v>
      </c>
      <c r="B6325" s="73">
        <v>255</v>
      </c>
      <c r="C6325" s="134">
        <v>1</v>
      </c>
      <c r="D6325" s="32">
        <v>3</v>
      </c>
      <c r="E6325" s="84"/>
      <c r="F6325" s="91"/>
      <c r="H6325" s="94"/>
      <c r="I6325" s="91"/>
      <c r="J6325" s="84"/>
      <c r="K6325" s="111"/>
    </row>
    <row r="6326" spans="1:11" x14ac:dyDescent="0.2">
      <c r="A6326" s="13" t="s">
        <v>5379</v>
      </c>
      <c r="B6326" s="74">
        <v>27</v>
      </c>
      <c r="C6326" s="133"/>
      <c r="D6326" s="37"/>
      <c r="E6326" s="87"/>
      <c r="F6326" s="93">
        <v>1</v>
      </c>
      <c r="G6326" s="8">
        <v>3</v>
      </c>
      <c r="H6326" s="94">
        <f t="shared" si="96"/>
        <v>1</v>
      </c>
      <c r="I6326" s="93"/>
      <c r="J6326" s="94"/>
      <c r="K6326" s="138"/>
    </row>
    <row r="6327" spans="1:11" x14ac:dyDescent="0.2">
      <c r="A6327" s="13" t="s">
        <v>5380</v>
      </c>
      <c r="B6327" s="74">
        <v>16</v>
      </c>
      <c r="C6327" s="133"/>
      <c r="D6327" s="37"/>
      <c r="E6327" s="87"/>
      <c r="F6327" s="93">
        <v>1</v>
      </c>
      <c r="G6327" s="8">
        <v>3</v>
      </c>
      <c r="H6327" s="94">
        <f t="shared" si="96"/>
        <v>1</v>
      </c>
      <c r="I6327" s="93"/>
      <c r="J6327" s="94"/>
      <c r="K6327" s="138"/>
    </row>
    <row r="6328" spans="1:11" x14ac:dyDescent="0.2">
      <c r="A6328" s="13" t="s">
        <v>5381</v>
      </c>
      <c r="B6328" s="74">
        <v>19</v>
      </c>
      <c r="C6328" s="133"/>
      <c r="D6328" s="37"/>
      <c r="E6328" s="87"/>
      <c r="F6328" s="93">
        <v>1</v>
      </c>
      <c r="G6328" s="8">
        <v>3</v>
      </c>
      <c r="H6328" s="94">
        <f t="shared" si="96"/>
        <v>1</v>
      </c>
      <c r="I6328" s="93"/>
      <c r="J6328" s="94"/>
      <c r="K6328" s="138"/>
    </row>
    <row r="6329" spans="1:11" x14ac:dyDescent="0.2">
      <c r="A6329" s="13" t="s">
        <v>4413</v>
      </c>
      <c r="B6329" s="74">
        <v>70</v>
      </c>
      <c r="C6329" s="133"/>
      <c r="D6329" s="37"/>
      <c r="E6329" s="87"/>
      <c r="F6329" s="93">
        <v>1</v>
      </c>
      <c r="G6329" s="8">
        <v>3</v>
      </c>
      <c r="H6329" s="94">
        <f t="shared" si="96"/>
        <v>1</v>
      </c>
      <c r="I6329" s="93"/>
      <c r="J6329" s="94"/>
      <c r="K6329" s="138"/>
    </row>
    <row r="6330" spans="1:11" x14ac:dyDescent="0.2">
      <c r="A6330" s="13" t="s">
        <v>2579</v>
      </c>
      <c r="B6330" s="74">
        <v>40</v>
      </c>
      <c r="C6330" s="133"/>
      <c r="D6330" s="37"/>
      <c r="E6330" s="87"/>
      <c r="F6330" s="93">
        <v>1</v>
      </c>
      <c r="G6330" s="8">
        <v>3</v>
      </c>
      <c r="H6330" s="94">
        <f t="shared" si="96"/>
        <v>1</v>
      </c>
      <c r="I6330" s="93"/>
      <c r="J6330" s="94"/>
      <c r="K6330" s="138"/>
    </row>
    <row r="6331" spans="1:11" x14ac:dyDescent="0.2">
      <c r="A6331" s="13" t="s">
        <v>5382</v>
      </c>
      <c r="B6331" s="74">
        <v>50</v>
      </c>
      <c r="C6331" s="133"/>
      <c r="D6331" s="37"/>
      <c r="E6331" s="87"/>
      <c r="F6331" s="93">
        <v>1</v>
      </c>
      <c r="G6331" s="8">
        <v>3</v>
      </c>
      <c r="H6331" s="94">
        <f t="shared" si="96"/>
        <v>1</v>
      </c>
      <c r="I6331" s="93"/>
      <c r="J6331" s="94"/>
      <c r="K6331" s="138"/>
    </row>
    <row r="6332" spans="1:11" x14ac:dyDescent="0.2">
      <c r="A6332" s="13" t="s">
        <v>5383</v>
      </c>
      <c r="B6332" s="74">
        <v>33</v>
      </c>
      <c r="C6332" s="133"/>
      <c r="D6332" s="37"/>
      <c r="E6332" s="87"/>
      <c r="F6332" s="93">
        <v>1</v>
      </c>
      <c r="G6332" s="8">
        <v>3</v>
      </c>
      <c r="H6332" s="94">
        <f t="shared" si="96"/>
        <v>1</v>
      </c>
      <c r="I6332" s="93"/>
      <c r="J6332" s="94"/>
      <c r="K6332" s="138"/>
    </row>
    <row r="6333" spans="1:11" x14ac:dyDescent="0.2">
      <c r="A6333" s="20" t="s">
        <v>1208</v>
      </c>
      <c r="B6333" s="73">
        <v>5359</v>
      </c>
      <c r="C6333" s="134">
        <v>6</v>
      </c>
      <c r="D6333" s="32">
        <v>15</v>
      </c>
      <c r="E6333" s="84"/>
      <c r="F6333" s="91"/>
      <c r="H6333" s="94"/>
      <c r="I6333" s="91"/>
      <c r="J6333" s="84"/>
      <c r="K6333" s="111"/>
    </row>
    <row r="6334" spans="1:11" x14ac:dyDescent="0.2">
      <c r="A6334" s="13" t="s">
        <v>5384</v>
      </c>
      <c r="B6334" s="74">
        <v>4729</v>
      </c>
      <c r="C6334" s="133"/>
      <c r="D6334" s="37"/>
      <c r="E6334" s="87"/>
      <c r="F6334" s="93">
        <v>5</v>
      </c>
      <c r="G6334" s="8">
        <v>13</v>
      </c>
      <c r="H6334" s="94">
        <f t="shared" ref="H6334:H6339" si="97">IF(F6334=1,1,2)</f>
        <v>2</v>
      </c>
      <c r="I6334" s="93"/>
      <c r="J6334" s="94"/>
      <c r="K6334" s="138"/>
    </row>
    <row r="6335" spans="1:11" x14ac:dyDescent="0.2">
      <c r="A6335" s="13" t="s">
        <v>5385</v>
      </c>
      <c r="B6335" s="74">
        <v>167</v>
      </c>
      <c r="C6335" s="133"/>
      <c r="D6335" s="37"/>
      <c r="E6335" s="87"/>
      <c r="F6335" s="93">
        <v>1</v>
      </c>
      <c r="G6335" s="8">
        <v>3</v>
      </c>
      <c r="H6335" s="94">
        <f t="shared" si="97"/>
        <v>1</v>
      </c>
      <c r="I6335" s="93"/>
      <c r="J6335" s="94"/>
      <c r="K6335" s="138"/>
    </row>
    <row r="6336" spans="1:11" x14ac:dyDescent="0.2">
      <c r="A6336" s="13" t="s">
        <v>5386</v>
      </c>
      <c r="B6336" s="74">
        <v>46</v>
      </c>
      <c r="C6336" s="133"/>
      <c r="D6336" s="37"/>
      <c r="E6336" s="87"/>
      <c r="F6336" s="93">
        <v>1</v>
      </c>
      <c r="G6336" s="8">
        <v>3</v>
      </c>
      <c r="H6336" s="94">
        <f t="shared" si="97"/>
        <v>1</v>
      </c>
      <c r="I6336" s="93"/>
      <c r="J6336" s="94"/>
      <c r="K6336" s="138"/>
    </row>
    <row r="6337" spans="1:11" x14ac:dyDescent="0.2">
      <c r="A6337" s="13" t="s">
        <v>1759</v>
      </c>
      <c r="B6337" s="74">
        <v>53</v>
      </c>
      <c r="C6337" s="133"/>
      <c r="D6337" s="37"/>
      <c r="E6337" s="87"/>
      <c r="F6337" s="93">
        <v>1</v>
      </c>
      <c r="G6337" s="8">
        <v>3</v>
      </c>
      <c r="H6337" s="94">
        <f t="shared" si="97"/>
        <v>1</v>
      </c>
      <c r="I6337" s="93"/>
      <c r="J6337" s="94"/>
      <c r="K6337" s="138"/>
    </row>
    <row r="6338" spans="1:11" x14ac:dyDescent="0.2">
      <c r="A6338" s="13" t="s">
        <v>5387</v>
      </c>
      <c r="B6338" s="74">
        <v>120</v>
      </c>
      <c r="C6338" s="133"/>
      <c r="D6338" s="37"/>
      <c r="E6338" s="87"/>
      <c r="F6338" s="93">
        <v>1</v>
      </c>
      <c r="G6338" s="8">
        <v>3</v>
      </c>
      <c r="H6338" s="94">
        <f t="shared" si="97"/>
        <v>1</v>
      </c>
      <c r="I6338" s="93"/>
      <c r="J6338" s="94"/>
      <c r="K6338" s="138"/>
    </row>
    <row r="6339" spans="1:11" ht="16.5" thickBot="1" x14ac:dyDescent="0.25">
      <c r="A6339" s="15" t="s">
        <v>5388</v>
      </c>
      <c r="B6339" s="76">
        <v>244</v>
      </c>
      <c r="C6339" s="139"/>
      <c r="D6339" s="38"/>
      <c r="E6339" s="123"/>
      <c r="F6339" s="124">
        <v>3</v>
      </c>
      <c r="G6339" s="125">
        <v>8</v>
      </c>
      <c r="H6339" s="126">
        <f t="shared" si="97"/>
        <v>2</v>
      </c>
      <c r="I6339" s="124"/>
      <c r="J6339" s="126"/>
      <c r="K6339" s="140"/>
    </row>
    <row r="6340" spans="1:11" ht="16.5" thickTop="1" x14ac:dyDescent="0.2">
      <c r="A6340" s="50" t="s">
        <v>1348</v>
      </c>
      <c r="B6340" s="71">
        <v>194943</v>
      </c>
      <c r="C6340" s="79"/>
      <c r="D6340" s="40"/>
      <c r="E6340" s="80"/>
      <c r="F6340" s="91"/>
      <c r="G6340" s="24"/>
      <c r="H6340" s="84"/>
      <c r="I6340" s="91"/>
      <c r="J6340" s="84"/>
      <c r="K6340" s="111"/>
    </row>
    <row r="6341" spans="1:11" x14ac:dyDescent="0.2">
      <c r="A6341" s="48" t="s">
        <v>739</v>
      </c>
      <c r="B6341" s="72">
        <v>10186</v>
      </c>
      <c r="C6341" s="81"/>
      <c r="D6341" s="35"/>
      <c r="E6341" s="82"/>
      <c r="F6341" s="92"/>
      <c r="G6341" s="18"/>
      <c r="H6341" s="82"/>
      <c r="I6341" s="92"/>
      <c r="J6341" s="82"/>
      <c r="K6341" s="137"/>
    </row>
    <row r="6342" spans="1:11" x14ac:dyDescent="0.2">
      <c r="A6342" s="54" t="s">
        <v>740</v>
      </c>
      <c r="B6342" s="73">
        <v>8843</v>
      </c>
      <c r="C6342" s="85">
        <v>19</v>
      </c>
      <c r="D6342" s="32">
        <f>SUM(D6343:D6354)</f>
        <v>48</v>
      </c>
      <c r="E6342" s="84">
        <v>3</v>
      </c>
      <c r="F6342" s="91">
        <f>SUM(F6344:F6357)</f>
        <v>36</v>
      </c>
      <c r="G6342" s="24">
        <f>SUM(G6344:G6357)</f>
        <v>96</v>
      </c>
      <c r="H6342" s="84"/>
      <c r="I6342" s="99">
        <f>(C6342+F6342+1-F6348)*0.4</f>
        <v>22</v>
      </c>
      <c r="J6342" s="99">
        <f>(D6342+G6342+1-G6348)*0.4</f>
        <v>56.800000000000004</v>
      </c>
      <c r="K6342" s="115">
        <f>12*0.6</f>
        <v>7.1999999999999993</v>
      </c>
    </row>
    <row r="6343" spans="1:11" x14ac:dyDescent="0.2">
      <c r="A6343" s="51" t="s">
        <v>744</v>
      </c>
      <c r="B6343" s="73">
        <v>3565</v>
      </c>
      <c r="C6343" s="85">
        <v>8</v>
      </c>
      <c r="D6343" s="32">
        <v>20</v>
      </c>
      <c r="E6343" s="84"/>
      <c r="F6343" s="91"/>
      <c r="G6343" s="24"/>
      <c r="H6343" s="84"/>
      <c r="I6343" s="91"/>
      <c r="J6343" s="84"/>
      <c r="K6343" s="111"/>
    </row>
    <row r="6344" spans="1:11" x14ac:dyDescent="0.2">
      <c r="A6344" s="49" t="s">
        <v>1361</v>
      </c>
      <c r="B6344" s="74">
        <v>2958</v>
      </c>
      <c r="C6344" s="86"/>
      <c r="D6344" s="37"/>
      <c r="E6344" s="87"/>
      <c r="F6344" s="93">
        <v>5</v>
      </c>
      <c r="G6344" s="8">
        <v>13</v>
      </c>
      <c r="H6344" s="94">
        <f>IF(F6344=1,1,2)</f>
        <v>2</v>
      </c>
      <c r="I6344" s="93"/>
      <c r="J6344" s="94"/>
      <c r="K6344" s="138"/>
    </row>
    <row r="6345" spans="1:11" x14ac:dyDescent="0.2">
      <c r="A6345" s="49" t="s">
        <v>5389</v>
      </c>
      <c r="B6345" s="74">
        <v>348</v>
      </c>
      <c r="C6345" s="86"/>
      <c r="D6345" s="37"/>
      <c r="E6345" s="87"/>
      <c r="F6345" s="93">
        <v>3</v>
      </c>
      <c r="G6345" s="8">
        <v>8</v>
      </c>
      <c r="H6345" s="94">
        <f t="shared" ref="H6345:H6407" si="98">IF(F6345=1,1,2)</f>
        <v>2</v>
      </c>
      <c r="I6345" s="93"/>
      <c r="J6345" s="94"/>
      <c r="K6345" s="138"/>
    </row>
    <row r="6346" spans="1:11" x14ac:dyDescent="0.2">
      <c r="A6346" s="49" t="s">
        <v>5390</v>
      </c>
      <c r="B6346" s="74">
        <v>259</v>
      </c>
      <c r="C6346" s="86"/>
      <c r="D6346" s="37"/>
      <c r="E6346" s="87"/>
      <c r="F6346" s="93">
        <v>3</v>
      </c>
      <c r="G6346" s="8">
        <v>8</v>
      </c>
      <c r="H6346" s="94">
        <f t="shared" si="98"/>
        <v>2</v>
      </c>
      <c r="I6346" s="93"/>
      <c r="J6346" s="94"/>
      <c r="K6346" s="138"/>
    </row>
    <row r="6347" spans="1:11" x14ac:dyDescent="0.2">
      <c r="A6347" s="51" t="s">
        <v>745</v>
      </c>
      <c r="B6347" s="73">
        <v>2996</v>
      </c>
      <c r="C6347" s="85">
        <v>6</v>
      </c>
      <c r="D6347" s="32">
        <v>15</v>
      </c>
      <c r="E6347" s="84"/>
      <c r="F6347" s="91"/>
      <c r="H6347" s="94"/>
      <c r="I6347" s="91"/>
      <c r="J6347" s="84"/>
      <c r="K6347" s="111"/>
    </row>
    <row r="6348" spans="1:11" x14ac:dyDescent="0.2">
      <c r="A6348" s="49" t="s">
        <v>5391</v>
      </c>
      <c r="B6348" s="74">
        <v>187</v>
      </c>
      <c r="C6348" s="86"/>
      <c r="D6348" s="37"/>
      <c r="E6348" s="87"/>
      <c r="F6348" s="93">
        <v>1</v>
      </c>
      <c r="G6348" s="8">
        <v>3</v>
      </c>
      <c r="H6348" s="94">
        <f t="shared" si="98"/>
        <v>1</v>
      </c>
      <c r="I6348" s="93"/>
      <c r="J6348" s="94"/>
      <c r="K6348" s="138"/>
    </row>
    <row r="6349" spans="1:11" x14ac:dyDescent="0.2">
      <c r="A6349" s="49" t="s">
        <v>1412</v>
      </c>
      <c r="B6349" s="74">
        <v>528</v>
      </c>
      <c r="C6349" s="86"/>
      <c r="D6349" s="37"/>
      <c r="E6349" s="87"/>
      <c r="F6349" s="93">
        <v>3</v>
      </c>
      <c r="G6349" s="8">
        <v>8</v>
      </c>
      <c r="H6349" s="94">
        <f t="shared" si="98"/>
        <v>2</v>
      </c>
      <c r="I6349" s="93"/>
      <c r="J6349" s="94"/>
      <c r="K6349" s="138"/>
    </row>
    <row r="6350" spans="1:11" x14ac:dyDescent="0.2">
      <c r="A6350" s="49" t="s">
        <v>5392</v>
      </c>
      <c r="B6350" s="74">
        <v>847</v>
      </c>
      <c r="C6350" s="86"/>
      <c r="D6350" s="37"/>
      <c r="E6350" s="87"/>
      <c r="F6350" s="93">
        <v>3</v>
      </c>
      <c r="G6350" s="8">
        <v>8</v>
      </c>
      <c r="H6350" s="94">
        <f t="shared" si="98"/>
        <v>2</v>
      </c>
      <c r="I6350" s="93"/>
      <c r="J6350" s="94"/>
      <c r="K6350" s="138"/>
    </row>
    <row r="6351" spans="1:11" x14ac:dyDescent="0.2">
      <c r="A6351" s="49" t="s">
        <v>5393</v>
      </c>
      <c r="B6351" s="74">
        <v>503</v>
      </c>
      <c r="C6351" s="86"/>
      <c r="D6351" s="37"/>
      <c r="E6351" s="87"/>
      <c r="F6351" s="93">
        <v>3</v>
      </c>
      <c r="G6351" s="8">
        <v>8</v>
      </c>
      <c r="H6351" s="94">
        <f t="shared" si="98"/>
        <v>2</v>
      </c>
      <c r="I6351" s="93"/>
      <c r="J6351" s="94"/>
      <c r="K6351" s="138"/>
    </row>
    <row r="6352" spans="1:11" x14ac:dyDescent="0.2">
      <c r="A6352" s="49" t="s">
        <v>5394</v>
      </c>
      <c r="B6352" s="74">
        <v>203</v>
      </c>
      <c r="C6352" s="86"/>
      <c r="D6352" s="37"/>
      <c r="E6352" s="87"/>
      <c r="F6352" s="93">
        <v>3</v>
      </c>
      <c r="G6352" s="8">
        <v>8</v>
      </c>
      <c r="H6352" s="94">
        <f t="shared" si="98"/>
        <v>2</v>
      </c>
      <c r="I6352" s="93"/>
      <c r="J6352" s="94"/>
      <c r="K6352" s="138"/>
    </row>
    <row r="6353" spans="1:11" x14ac:dyDescent="0.2">
      <c r="A6353" s="49" t="s">
        <v>5395</v>
      </c>
      <c r="B6353" s="74">
        <v>728</v>
      </c>
      <c r="C6353" s="86"/>
      <c r="D6353" s="37"/>
      <c r="E6353" s="87"/>
      <c r="F6353" s="93">
        <v>3</v>
      </c>
      <c r="G6353" s="8">
        <v>8</v>
      </c>
      <c r="H6353" s="94">
        <f t="shared" si="98"/>
        <v>2</v>
      </c>
      <c r="I6353" s="93"/>
      <c r="J6353" s="94"/>
      <c r="K6353" s="138"/>
    </row>
    <row r="6354" spans="1:11" x14ac:dyDescent="0.2">
      <c r="A6354" s="51" t="s">
        <v>746</v>
      </c>
      <c r="B6354" s="73">
        <v>2282</v>
      </c>
      <c r="C6354" s="85">
        <v>5</v>
      </c>
      <c r="D6354" s="32">
        <v>13</v>
      </c>
      <c r="E6354" s="84"/>
      <c r="F6354" s="91"/>
      <c r="H6354" s="94"/>
      <c r="I6354" s="91"/>
      <c r="J6354" s="84"/>
      <c r="K6354" s="111"/>
    </row>
    <row r="6355" spans="1:11" x14ac:dyDescent="0.2">
      <c r="A6355" s="49" t="s">
        <v>4097</v>
      </c>
      <c r="B6355" s="74">
        <v>1194</v>
      </c>
      <c r="C6355" s="86"/>
      <c r="D6355" s="37"/>
      <c r="E6355" s="87"/>
      <c r="F6355" s="93">
        <v>3</v>
      </c>
      <c r="G6355" s="8">
        <v>8</v>
      </c>
      <c r="H6355" s="94">
        <f t="shared" si="98"/>
        <v>2</v>
      </c>
      <c r="I6355" s="93"/>
      <c r="J6355" s="94"/>
      <c r="K6355" s="138"/>
    </row>
    <row r="6356" spans="1:11" x14ac:dyDescent="0.2">
      <c r="A6356" s="49" t="s">
        <v>5396</v>
      </c>
      <c r="B6356" s="74">
        <v>804</v>
      </c>
      <c r="C6356" s="86"/>
      <c r="D6356" s="37"/>
      <c r="E6356" s="87"/>
      <c r="F6356" s="93">
        <v>3</v>
      </c>
      <c r="G6356" s="8">
        <v>8</v>
      </c>
      <c r="H6356" s="94">
        <f t="shared" si="98"/>
        <v>2</v>
      </c>
      <c r="I6356" s="93"/>
      <c r="J6356" s="94"/>
      <c r="K6356" s="138"/>
    </row>
    <row r="6357" spans="1:11" x14ac:dyDescent="0.2">
      <c r="A6357" s="49" t="s">
        <v>5397</v>
      </c>
      <c r="B6357" s="74">
        <v>284</v>
      </c>
      <c r="C6357" s="86"/>
      <c r="D6357" s="37"/>
      <c r="E6357" s="87"/>
      <c r="F6357" s="93">
        <v>3</v>
      </c>
      <c r="G6357" s="8">
        <v>8</v>
      </c>
      <c r="H6357" s="94">
        <f t="shared" si="98"/>
        <v>2</v>
      </c>
      <c r="I6357" s="93"/>
      <c r="J6357" s="94"/>
      <c r="K6357" s="138"/>
    </row>
    <row r="6358" spans="1:11" ht="31.5" x14ac:dyDescent="0.2">
      <c r="A6358" s="55" t="s">
        <v>747</v>
      </c>
      <c r="B6358" s="73">
        <v>1343</v>
      </c>
      <c r="C6358" s="85">
        <v>13</v>
      </c>
      <c r="D6358" s="32">
        <v>33</v>
      </c>
      <c r="E6358" s="84">
        <v>3</v>
      </c>
      <c r="F6358" s="91"/>
      <c r="H6358" s="94"/>
      <c r="I6358" s="99">
        <f>(C6358+F6358+1)*0.4</f>
        <v>5.6000000000000005</v>
      </c>
      <c r="J6358" s="100">
        <f>(D6358+G6358+1)*0.4</f>
        <v>13.600000000000001</v>
      </c>
      <c r="K6358" s="115"/>
    </row>
    <row r="6359" spans="1:11" x14ac:dyDescent="0.2">
      <c r="A6359" s="51" t="s">
        <v>6195</v>
      </c>
      <c r="B6359" s="73">
        <v>1343</v>
      </c>
      <c r="C6359" s="85">
        <v>13</v>
      </c>
      <c r="D6359" s="36"/>
      <c r="E6359" s="88"/>
      <c r="F6359" s="91"/>
      <c r="H6359" s="94"/>
      <c r="I6359" s="91"/>
      <c r="J6359" s="84"/>
      <c r="K6359" s="111"/>
    </row>
    <row r="6360" spans="1:11" x14ac:dyDescent="0.2">
      <c r="A6360" s="48" t="s">
        <v>748</v>
      </c>
      <c r="B6360" s="72">
        <v>83755</v>
      </c>
      <c r="C6360" s="81"/>
      <c r="D6360" s="34"/>
      <c r="E6360" s="164"/>
      <c r="F6360" s="92"/>
      <c r="H6360" s="94"/>
      <c r="I6360" s="92"/>
      <c r="J6360" s="82"/>
      <c r="K6360" s="137"/>
    </row>
    <row r="6361" spans="1:11" x14ac:dyDescent="0.2">
      <c r="A6361" s="54" t="s">
        <v>1276</v>
      </c>
      <c r="B6361" s="142">
        <v>24721</v>
      </c>
      <c r="C6361" s="85">
        <v>29</v>
      </c>
      <c r="D6361" s="36">
        <f>SUM(D6362:D6399)</f>
        <v>74</v>
      </c>
      <c r="E6361" s="88">
        <v>4</v>
      </c>
      <c r="F6361" s="91">
        <f>SUM(F6363:F6404)</f>
        <v>100</v>
      </c>
      <c r="G6361" s="24">
        <f>SUM(G6363:G6404)</f>
        <v>268</v>
      </c>
      <c r="H6361" s="94"/>
      <c r="I6361" s="99">
        <f>(C6361+F6361+1-F6364-F6370-F6390-F6391-F6396-F6398-F6404)*0.4</f>
        <v>49.2</v>
      </c>
      <c r="J6361" s="99">
        <f>(D6361+G6361+1-G6364-G6370-G6390-G6391-G6396-G6398-G6404)*0.4</f>
        <v>128.80000000000001</v>
      </c>
      <c r="K6361" s="115">
        <f>36*0.6</f>
        <v>21.599999999999998</v>
      </c>
    </row>
    <row r="6362" spans="1:11" x14ac:dyDescent="0.2">
      <c r="A6362" s="52" t="s">
        <v>1203</v>
      </c>
      <c r="B6362" s="73">
        <v>2230</v>
      </c>
      <c r="C6362" s="85">
        <v>3</v>
      </c>
      <c r="D6362" s="32">
        <v>8</v>
      </c>
      <c r="E6362" s="84"/>
      <c r="F6362" s="91"/>
      <c r="H6362" s="94"/>
      <c r="I6362" s="91"/>
      <c r="J6362" s="84"/>
      <c r="K6362" s="111"/>
    </row>
    <row r="6363" spans="1:11" x14ac:dyDescent="0.2">
      <c r="A6363" s="49" t="s">
        <v>1630</v>
      </c>
      <c r="B6363" s="74">
        <v>2053</v>
      </c>
      <c r="C6363" s="86"/>
      <c r="D6363" s="37"/>
      <c r="E6363" s="87"/>
      <c r="F6363" s="93">
        <v>5</v>
      </c>
      <c r="G6363" s="8">
        <v>13</v>
      </c>
      <c r="H6363" s="94">
        <f t="shared" si="98"/>
        <v>2</v>
      </c>
      <c r="I6363" s="93"/>
      <c r="J6363" s="94"/>
      <c r="K6363" s="138"/>
    </row>
    <row r="6364" spans="1:11" x14ac:dyDescent="0.2">
      <c r="A6364" s="49" t="s">
        <v>5398</v>
      </c>
      <c r="B6364" s="74">
        <v>177</v>
      </c>
      <c r="C6364" s="86"/>
      <c r="D6364" s="37"/>
      <c r="E6364" s="87"/>
      <c r="F6364" s="93">
        <v>1</v>
      </c>
      <c r="G6364" s="8">
        <v>3</v>
      </c>
      <c r="H6364" s="94">
        <f t="shared" si="98"/>
        <v>1</v>
      </c>
      <c r="I6364" s="93"/>
      <c r="J6364" s="94"/>
      <c r="K6364" s="138"/>
    </row>
    <row r="6365" spans="1:11" x14ac:dyDescent="0.2">
      <c r="A6365" s="52" t="s">
        <v>1278</v>
      </c>
      <c r="B6365" s="73">
        <v>4259</v>
      </c>
      <c r="C6365" s="85">
        <v>5</v>
      </c>
      <c r="D6365" s="32">
        <v>13</v>
      </c>
      <c r="E6365" s="84"/>
      <c r="F6365" s="91"/>
      <c r="H6365" s="94"/>
      <c r="I6365" s="91"/>
      <c r="J6365" s="84"/>
      <c r="K6365" s="111"/>
    </row>
    <row r="6366" spans="1:11" x14ac:dyDescent="0.2">
      <c r="A6366" s="49" t="s">
        <v>5399</v>
      </c>
      <c r="B6366" s="74">
        <v>823</v>
      </c>
      <c r="C6366" s="86"/>
      <c r="D6366" s="37"/>
      <c r="E6366" s="87"/>
      <c r="F6366" s="93">
        <v>3</v>
      </c>
      <c r="G6366" s="8">
        <v>8</v>
      </c>
      <c r="H6366" s="94">
        <f t="shared" si="98"/>
        <v>2</v>
      </c>
      <c r="I6366" s="93"/>
      <c r="J6366" s="94"/>
      <c r="K6366" s="138"/>
    </row>
    <row r="6367" spans="1:11" x14ac:dyDescent="0.2">
      <c r="A6367" s="49" t="s">
        <v>5400</v>
      </c>
      <c r="B6367" s="74">
        <v>1337</v>
      </c>
      <c r="C6367" s="86"/>
      <c r="D6367" s="37"/>
      <c r="E6367" s="87"/>
      <c r="F6367" s="93">
        <v>3</v>
      </c>
      <c r="G6367" s="8">
        <v>8</v>
      </c>
      <c r="H6367" s="94">
        <f t="shared" si="98"/>
        <v>2</v>
      </c>
      <c r="I6367" s="93"/>
      <c r="J6367" s="94"/>
      <c r="K6367" s="138"/>
    </row>
    <row r="6368" spans="1:11" x14ac:dyDescent="0.2">
      <c r="A6368" s="49" t="s">
        <v>5401</v>
      </c>
      <c r="B6368" s="74">
        <v>466</v>
      </c>
      <c r="C6368" s="86"/>
      <c r="D6368" s="37"/>
      <c r="E6368" s="87"/>
      <c r="F6368" s="93">
        <v>3</v>
      </c>
      <c r="G6368" s="8">
        <v>8</v>
      </c>
      <c r="H6368" s="94">
        <f t="shared" si="98"/>
        <v>2</v>
      </c>
      <c r="I6368" s="93"/>
      <c r="J6368" s="94"/>
      <c r="K6368" s="138"/>
    </row>
    <row r="6369" spans="1:11" x14ac:dyDescent="0.2">
      <c r="A6369" s="49" t="s">
        <v>5402</v>
      </c>
      <c r="B6369" s="74">
        <v>788</v>
      </c>
      <c r="C6369" s="86"/>
      <c r="D6369" s="37"/>
      <c r="E6369" s="87"/>
      <c r="F6369" s="93">
        <v>3</v>
      </c>
      <c r="G6369" s="8">
        <v>8</v>
      </c>
      <c r="H6369" s="94">
        <f t="shared" si="98"/>
        <v>2</v>
      </c>
      <c r="I6369" s="93"/>
      <c r="J6369" s="94"/>
      <c r="K6369" s="138"/>
    </row>
    <row r="6370" spans="1:11" x14ac:dyDescent="0.2">
      <c r="A6370" s="49" t="s">
        <v>5403</v>
      </c>
      <c r="B6370" s="74">
        <v>83</v>
      </c>
      <c r="C6370" s="86"/>
      <c r="D6370" s="37"/>
      <c r="E6370" s="87"/>
      <c r="F6370" s="93">
        <v>1</v>
      </c>
      <c r="G6370" s="8">
        <v>3</v>
      </c>
      <c r="H6370" s="94">
        <f t="shared" si="98"/>
        <v>1</v>
      </c>
      <c r="I6370" s="93"/>
      <c r="J6370" s="94"/>
      <c r="K6370" s="138"/>
    </row>
    <row r="6371" spans="1:11" x14ac:dyDescent="0.2">
      <c r="A6371" s="49" t="s">
        <v>5404</v>
      </c>
      <c r="B6371" s="74">
        <v>402</v>
      </c>
      <c r="C6371" s="86"/>
      <c r="D6371" s="37"/>
      <c r="E6371" s="87"/>
      <c r="F6371" s="93">
        <v>3</v>
      </c>
      <c r="G6371" s="8">
        <v>8</v>
      </c>
      <c r="H6371" s="94">
        <f t="shared" si="98"/>
        <v>2</v>
      </c>
      <c r="I6371" s="93"/>
      <c r="J6371" s="94"/>
      <c r="K6371" s="138"/>
    </row>
    <row r="6372" spans="1:11" x14ac:dyDescent="0.2">
      <c r="A6372" s="49" t="s">
        <v>5405</v>
      </c>
      <c r="B6372" s="74">
        <v>360</v>
      </c>
      <c r="C6372" s="86"/>
      <c r="D6372" s="37"/>
      <c r="E6372" s="87"/>
      <c r="F6372" s="93">
        <v>3</v>
      </c>
      <c r="G6372" s="8">
        <v>8</v>
      </c>
      <c r="H6372" s="94">
        <f t="shared" si="98"/>
        <v>2</v>
      </c>
      <c r="I6372" s="93"/>
      <c r="J6372" s="94"/>
      <c r="K6372" s="138"/>
    </row>
    <row r="6373" spans="1:11" x14ac:dyDescent="0.2">
      <c r="A6373" s="52" t="s">
        <v>1279</v>
      </c>
      <c r="B6373" s="73">
        <v>7762</v>
      </c>
      <c r="C6373" s="85">
        <v>9</v>
      </c>
      <c r="D6373" s="32">
        <v>23</v>
      </c>
      <c r="E6373" s="84"/>
      <c r="F6373" s="91"/>
      <c r="H6373" s="94"/>
      <c r="I6373" s="91"/>
      <c r="J6373" s="84"/>
      <c r="K6373" s="111"/>
    </row>
    <row r="6374" spans="1:11" x14ac:dyDescent="0.2">
      <c r="A6374" s="49" t="s">
        <v>2555</v>
      </c>
      <c r="B6374" s="74">
        <v>2161</v>
      </c>
      <c r="C6374" s="86"/>
      <c r="D6374" s="37"/>
      <c r="E6374" s="87"/>
      <c r="F6374" s="93">
        <v>5</v>
      </c>
      <c r="G6374" s="8">
        <v>13</v>
      </c>
      <c r="H6374" s="94">
        <f t="shared" si="98"/>
        <v>2</v>
      </c>
      <c r="I6374" s="93"/>
      <c r="J6374" s="94"/>
      <c r="K6374" s="138"/>
    </row>
    <row r="6375" spans="1:11" x14ac:dyDescent="0.2">
      <c r="A6375" s="49" t="s">
        <v>5406</v>
      </c>
      <c r="B6375" s="74">
        <v>1010</v>
      </c>
      <c r="C6375" s="86"/>
      <c r="D6375" s="37"/>
      <c r="E6375" s="87"/>
      <c r="F6375" s="93">
        <v>3</v>
      </c>
      <c r="G6375" s="8">
        <v>8</v>
      </c>
      <c r="H6375" s="94">
        <f t="shared" si="98"/>
        <v>2</v>
      </c>
      <c r="I6375" s="93"/>
      <c r="J6375" s="94"/>
      <c r="K6375" s="138"/>
    </row>
    <row r="6376" spans="1:11" x14ac:dyDescent="0.2">
      <c r="A6376" s="49" t="s">
        <v>1902</v>
      </c>
      <c r="B6376" s="74">
        <v>839</v>
      </c>
      <c r="C6376" s="86"/>
      <c r="D6376" s="37"/>
      <c r="E6376" s="87"/>
      <c r="F6376" s="93">
        <v>3</v>
      </c>
      <c r="G6376" s="8">
        <v>8</v>
      </c>
      <c r="H6376" s="94">
        <f t="shared" si="98"/>
        <v>2</v>
      </c>
      <c r="I6376" s="93"/>
      <c r="J6376" s="94"/>
      <c r="K6376" s="138"/>
    </row>
    <row r="6377" spans="1:11" x14ac:dyDescent="0.2">
      <c r="A6377" s="49" t="s">
        <v>5407</v>
      </c>
      <c r="B6377" s="74">
        <v>338</v>
      </c>
      <c r="C6377" s="86"/>
      <c r="D6377" s="37"/>
      <c r="E6377" s="87"/>
      <c r="F6377" s="93">
        <v>3</v>
      </c>
      <c r="G6377" s="8">
        <v>8</v>
      </c>
      <c r="H6377" s="94">
        <f t="shared" si="98"/>
        <v>2</v>
      </c>
      <c r="I6377" s="93"/>
      <c r="J6377" s="94"/>
      <c r="K6377" s="138"/>
    </row>
    <row r="6378" spans="1:11" x14ac:dyDescent="0.2">
      <c r="A6378" s="49" t="s">
        <v>1967</v>
      </c>
      <c r="B6378" s="74">
        <v>624</v>
      </c>
      <c r="C6378" s="86"/>
      <c r="D6378" s="37"/>
      <c r="E6378" s="87"/>
      <c r="F6378" s="93">
        <v>3</v>
      </c>
      <c r="G6378" s="8">
        <v>8</v>
      </c>
      <c r="H6378" s="94">
        <f t="shared" si="98"/>
        <v>2</v>
      </c>
      <c r="I6378" s="93"/>
      <c r="J6378" s="94"/>
      <c r="K6378" s="138"/>
    </row>
    <row r="6379" spans="1:11" x14ac:dyDescent="0.2">
      <c r="A6379" s="49" t="s">
        <v>5408</v>
      </c>
      <c r="B6379" s="74">
        <v>926</v>
      </c>
      <c r="C6379" s="86"/>
      <c r="D6379" s="37"/>
      <c r="E6379" s="87"/>
      <c r="F6379" s="93">
        <v>3</v>
      </c>
      <c r="G6379" s="8">
        <v>8</v>
      </c>
      <c r="H6379" s="94">
        <f t="shared" si="98"/>
        <v>2</v>
      </c>
      <c r="I6379" s="93"/>
      <c r="J6379" s="94"/>
      <c r="K6379" s="138"/>
    </row>
    <row r="6380" spans="1:11" x14ac:dyDescent="0.2">
      <c r="A6380" s="49" t="s">
        <v>5409</v>
      </c>
      <c r="B6380" s="74">
        <v>774</v>
      </c>
      <c r="C6380" s="86"/>
      <c r="D6380" s="37"/>
      <c r="E6380" s="87"/>
      <c r="F6380" s="93">
        <v>3</v>
      </c>
      <c r="G6380" s="8">
        <v>8</v>
      </c>
      <c r="H6380" s="94">
        <f t="shared" si="98"/>
        <v>2</v>
      </c>
      <c r="I6380" s="93"/>
      <c r="J6380" s="94"/>
      <c r="K6380" s="138"/>
    </row>
    <row r="6381" spans="1:11" x14ac:dyDescent="0.2">
      <c r="A6381" s="49" t="s">
        <v>2678</v>
      </c>
      <c r="B6381" s="74">
        <v>474</v>
      </c>
      <c r="C6381" s="86"/>
      <c r="D6381" s="37"/>
      <c r="E6381" s="87"/>
      <c r="F6381" s="93">
        <v>3</v>
      </c>
      <c r="G6381" s="8">
        <v>8</v>
      </c>
      <c r="H6381" s="94">
        <f t="shared" si="98"/>
        <v>2</v>
      </c>
      <c r="I6381" s="93"/>
      <c r="J6381" s="94"/>
      <c r="K6381" s="138"/>
    </row>
    <row r="6382" spans="1:11" x14ac:dyDescent="0.2">
      <c r="A6382" s="49" t="s">
        <v>5410</v>
      </c>
      <c r="B6382" s="74">
        <v>616</v>
      </c>
      <c r="C6382" s="86"/>
      <c r="D6382" s="37"/>
      <c r="E6382" s="87"/>
      <c r="F6382" s="93">
        <v>3</v>
      </c>
      <c r="G6382" s="8">
        <v>8</v>
      </c>
      <c r="H6382" s="94">
        <f t="shared" si="98"/>
        <v>2</v>
      </c>
      <c r="I6382" s="93"/>
      <c r="J6382" s="94"/>
      <c r="K6382" s="138"/>
    </row>
    <row r="6383" spans="1:11" x14ac:dyDescent="0.2">
      <c r="A6383" s="52" t="s">
        <v>1280</v>
      </c>
      <c r="B6383" s="73">
        <v>2070</v>
      </c>
      <c r="C6383" s="85">
        <v>2</v>
      </c>
      <c r="D6383" s="32">
        <v>5</v>
      </c>
      <c r="E6383" s="84"/>
      <c r="F6383" s="91"/>
      <c r="H6383" s="94"/>
      <c r="I6383" s="91"/>
      <c r="J6383" s="84"/>
      <c r="K6383" s="111"/>
    </row>
    <row r="6384" spans="1:11" x14ac:dyDescent="0.2">
      <c r="A6384" s="49" t="s">
        <v>5411</v>
      </c>
      <c r="B6384" s="74">
        <v>988</v>
      </c>
      <c r="C6384" s="86"/>
      <c r="D6384" s="37"/>
      <c r="E6384" s="87"/>
      <c r="F6384" s="93">
        <v>3</v>
      </c>
      <c r="G6384" s="8">
        <v>8</v>
      </c>
      <c r="H6384" s="94">
        <f t="shared" si="98"/>
        <v>2</v>
      </c>
      <c r="I6384" s="93"/>
      <c r="J6384" s="94"/>
      <c r="K6384" s="138"/>
    </row>
    <row r="6385" spans="1:11" x14ac:dyDescent="0.2">
      <c r="A6385" s="49" t="s">
        <v>5412</v>
      </c>
      <c r="B6385" s="74">
        <v>465</v>
      </c>
      <c r="C6385" s="86"/>
      <c r="D6385" s="37"/>
      <c r="E6385" s="87"/>
      <c r="F6385" s="93">
        <v>3</v>
      </c>
      <c r="G6385" s="8">
        <v>8</v>
      </c>
      <c r="H6385" s="94">
        <f t="shared" si="98"/>
        <v>2</v>
      </c>
      <c r="I6385" s="93"/>
      <c r="J6385" s="94"/>
      <c r="K6385" s="138"/>
    </row>
    <row r="6386" spans="1:11" x14ac:dyDescent="0.2">
      <c r="A6386" s="49" t="s">
        <v>5413</v>
      </c>
      <c r="B6386" s="74">
        <v>316</v>
      </c>
      <c r="C6386" s="86"/>
      <c r="D6386" s="37"/>
      <c r="E6386" s="87"/>
      <c r="F6386" s="93">
        <v>3</v>
      </c>
      <c r="G6386" s="8">
        <v>8</v>
      </c>
      <c r="H6386" s="94">
        <f t="shared" si="98"/>
        <v>2</v>
      </c>
      <c r="I6386" s="93"/>
      <c r="J6386" s="94"/>
      <c r="K6386" s="138"/>
    </row>
    <row r="6387" spans="1:11" x14ac:dyDescent="0.2">
      <c r="A6387" s="49" t="s">
        <v>5414</v>
      </c>
      <c r="B6387" s="74">
        <v>301</v>
      </c>
      <c r="C6387" s="86"/>
      <c r="D6387" s="37"/>
      <c r="E6387" s="87"/>
      <c r="F6387" s="93">
        <v>3</v>
      </c>
      <c r="G6387" s="8">
        <v>8</v>
      </c>
      <c r="H6387" s="94">
        <f t="shared" si="98"/>
        <v>2</v>
      </c>
      <c r="I6387" s="93"/>
      <c r="J6387" s="94"/>
      <c r="K6387" s="138"/>
    </row>
    <row r="6388" spans="1:11" x14ac:dyDescent="0.2">
      <c r="A6388" s="52" t="s">
        <v>1281</v>
      </c>
      <c r="B6388" s="73">
        <v>1933</v>
      </c>
      <c r="C6388" s="85">
        <v>2</v>
      </c>
      <c r="D6388" s="32">
        <v>5</v>
      </c>
      <c r="E6388" s="84"/>
      <c r="F6388" s="91"/>
      <c r="H6388" s="94"/>
      <c r="I6388" s="91"/>
      <c r="J6388" s="84"/>
      <c r="K6388" s="111"/>
    </row>
    <row r="6389" spans="1:11" x14ac:dyDescent="0.2">
      <c r="A6389" s="49" t="s">
        <v>5415</v>
      </c>
      <c r="B6389" s="74">
        <v>1335</v>
      </c>
      <c r="C6389" s="86"/>
      <c r="D6389" s="37"/>
      <c r="E6389" s="87"/>
      <c r="F6389" s="93">
        <v>3</v>
      </c>
      <c r="G6389" s="8">
        <v>8</v>
      </c>
      <c r="H6389" s="94">
        <f t="shared" si="98"/>
        <v>2</v>
      </c>
      <c r="I6389" s="93"/>
      <c r="J6389" s="94"/>
      <c r="K6389" s="138"/>
    </row>
    <row r="6390" spans="1:11" x14ac:dyDescent="0.2">
      <c r="A6390" s="49" t="s">
        <v>5416</v>
      </c>
      <c r="B6390" s="74">
        <v>159</v>
      </c>
      <c r="C6390" s="86"/>
      <c r="D6390" s="37"/>
      <c r="E6390" s="87"/>
      <c r="F6390" s="93">
        <v>1</v>
      </c>
      <c r="G6390" s="8">
        <v>3</v>
      </c>
      <c r="H6390" s="94">
        <f t="shared" si="98"/>
        <v>1</v>
      </c>
      <c r="I6390" s="93"/>
      <c r="J6390" s="94"/>
      <c r="K6390" s="138"/>
    </row>
    <row r="6391" spans="1:11" x14ac:dyDescent="0.2">
      <c r="A6391" s="49" t="s">
        <v>5417</v>
      </c>
      <c r="B6391" s="74">
        <v>123</v>
      </c>
      <c r="C6391" s="86"/>
      <c r="D6391" s="37"/>
      <c r="E6391" s="87"/>
      <c r="F6391" s="93">
        <v>1</v>
      </c>
      <c r="G6391" s="8">
        <v>3</v>
      </c>
      <c r="H6391" s="94">
        <f t="shared" si="98"/>
        <v>1</v>
      </c>
      <c r="I6391" s="93"/>
      <c r="J6391" s="94"/>
      <c r="K6391" s="138"/>
    </row>
    <row r="6392" spans="1:11" x14ac:dyDescent="0.2">
      <c r="A6392" s="49" t="s">
        <v>3439</v>
      </c>
      <c r="B6392" s="74">
        <v>316</v>
      </c>
      <c r="C6392" s="86"/>
      <c r="D6392" s="37"/>
      <c r="E6392" s="87"/>
      <c r="F6392" s="93">
        <v>3</v>
      </c>
      <c r="G6392" s="8">
        <v>8</v>
      </c>
      <c r="H6392" s="94">
        <f t="shared" si="98"/>
        <v>2</v>
      </c>
      <c r="I6392" s="93"/>
      <c r="J6392" s="94"/>
      <c r="K6392" s="138"/>
    </row>
    <row r="6393" spans="1:11" x14ac:dyDescent="0.2">
      <c r="A6393" s="52" t="s">
        <v>1282</v>
      </c>
      <c r="B6393" s="73">
        <v>3029</v>
      </c>
      <c r="C6393" s="85">
        <v>4</v>
      </c>
      <c r="D6393" s="32">
        <v>10</v>
      </c>
      <c r="E6393" s="84"/>
      <c r="F6393" s="91"/>
      <c r="H6393" s="94"/>
      <c r="I6393" s="91"/>
      <c r="J6393" s="84"/>
      <c r="K6393" s="111"/>
    </row>
    <row r="6394" spans="1:11" x14ac:dyDescent="0.2">
      <c r="A6394" s="49" t="s">
        <v>2891</v>
      </c>
      <c r="B6394" s="74">
        <v>1149</v>
      </c>
      <c r="C6394" s="86"/>
      <c r="D6394" s="37"/>
      <c r="E6394" s="87"/>
      <c r="F6394" s="93">
        <v>3</v>
      </c>
      <c r="G6394" s="8">
        <v>8</v>
      </c>
      <c r="H6394" s="94">
        <f t="shared" si="98"/>
        <v>2</v>
      </c>
      <c r="I6394" s="93"/>
      <c r="J6394" s="94"/>
      <c r="K6394" s="138"/>
    </row>
    <row r="6395" spans="1:11" x14ac:dyDescent="0.2">
      <c r="A6395" s="49" t="s">
        <v>5418</v>
      </c>
      <c r="B6395" s="74">
        <v>1009</v>
      </c>
      <c r="C6395" s="86"/>
      <c r="D6395" s="37"/>
      <c r="E6395" s="87"/>
      <c r="F6395" s="93">
        <v>3</v>
      </c>
      <c r="G6395" s="8">
        <v>8</v>
      </c>
      <c r="H6395" s="94">
        <f t="shared" si="98"/>
        <v>2</v>
      </c>
      <c r="I6395" s="93"/>
      <c r="J6395" s="94"/>
      <c r="K6395" s="138"/>
    </row>
    <row r="6396" spans="1:11" x14ac:dyDescent="0.2">
      <c r="A6396" s="49" t="s">
        <v>5419</v>
      </c>
      <c r="B6396" s="74">
        <v>117</v>
      </c>
      <c r="C6396" s="89"/>
      <c r="D6396" s="37"/>
      <c r="E6396" s="87"/>
      <c r="F6396" s="93">
        <v>1</v>
      </c>
      <c r="G6396" s="8">
        <v>3</v>
      </c>
      <c r="H6396" s="94">
        <f t="shared" si="98"/>
        <v>1</v>
      </c>
      <c r="I6396" s="152"/>
      <c r="J6396" s="153"/>
      <c r="K6396" s="154"/>
    </row>
    <row r="6397" spans="1:11" x14ac:dyDescent="0.2">
      <c r="A6397" s="49" t="s">
        <v>5420</v>
      </c>
      <c r="B6397" s="74">
        <v>675</v>
      </c>
      <c r="C6397" s="86"/>
      <c r="D6397" s="37"/>
      <c r="E6397" s="87"/>
      <c r="F6397" s="93">
        <v>3</v>
      </c>
      <c r="G6397" s="8">
        <v>8</v>
      </c>
      <c r="H6397" s="94">
        <f t="shared" si="98"/>
        <v>2</v>
      </c>
      <c r="I6397" s="93"/>
      <c r="J6397" s="94"/>
      <c r="K6397" s="138"/>
    </row>
    <row r="6398" spans="1:11" x14ac:dyDescent="0.2">
      <c r="A6398" s="49" t="s">
        <v>5421</v>
      </c>
      <c r="B6398" s="74">
        <v>79</v>
      </c>
      <c r="C6398" s="86"/>
      <c r="D6398" s="37"/>
      <c r="E6398" s="87"/>
      <c r="F6398" s="93">
        <v>1</v>
      </c>
      <c r="G6398" s="8">
        <v>3</v>
      </c>
      <c r="H6398" s="94">
        <f t="shared" si="98"/>
        <v>1</v>
      </c>
      <c r="I6398" s="93"/>
      <c r="J6398" s="94"/>
      <c r="K6398" s="138"/>
    </row>
    <row r="6399" spans="1:11" x14ac:dyDescent="0.2">
      <c r="A6399" s="52" t="s">
        <v>1283</v>
      </c>
      <c r="B6399" s="73">
        <v>3438</v>
      </c>
      <c r="C6399" s="85">
        <v>4</v>
      </c>
      <c r="D6399" s="32">
        <v>10</v>
      </c>
      <c r="E6399" s="84"/>
      <c r="F6399" s="91"/>
      <c r="H6399" s="94"/>
      <c r="I6399" s="91"/>
      <c r="J6399" s="84"/>
      <c r="K6399" s="111"/>
    </row>
    <row r="6400" spans="1:11" x14ac:dyDescent="0.2">
      <c r="A6400" s="49" t="s">
        <v>5422</v>
      </c>
      <c r="B6400" s="74">
        <v>2041</v>
      </c>
      <c r="C6400" s="86"/>
      <c r="D6400" s="37"/>
      <c r="E6400" s="87"/>
      <c r="F6400" s="93">
        <v>5</v>
      </c>
      <c r="G6400" s="8">
        <v>13</v>
      </c>
      <c r="H6400" s="94">
        <f t="shared" si="98"/>
        <v>2</v>
      </c>
      <c r="I6400" s="93"/>
      <c r="J6400" s="94"/>
      <c r="K6400" s="138"/>
    </row>
    <row r="6401" spans="1:11" x14ac:dyDescent="0.2">
      <c r="A6401" s="49" t="s">
        <v>2076</v>
      </c>
      <c r="B6401" s="74">
        <v>312</v>
      </c>
      <c r="C6401" s="86"/>
      <c r="D6401" s="37"/>
      <c r="E6401" s="87"/>
      <c r="F6401" s="93">
        <v>3</v>
      </c>
      <c r="G6401" s="8">
        <v>8</v>
      </c>
      <c r="H6401" s="94">
        <f t="shared" si="98"/>
        <v>2</v>
      </c>
      <c r="I6401" s="93"/>
      <c r="J6401" s="94"/>
      <c r="K6401" s="138"/>
    </row>
    <row r="6402" spans="1:11" x14ac:dyDescent="0.2">
      <c r="A6402" s="49" t="s">
        <v>5423</v>
      </c>
      <c r="B6402" s="74">
        <v>660</v>
      </c>
      <c r="C6402" s="86"/>
      <c r="D6402" s="37"/>
      <c r="E6402" s="87"/>
      <c r="F6402" s="93">
        <v>3</v>
      </c>
      <c r="G6402" s="8">
        <v>8</v>
      </c>
      <c r="H6402" s="94">
        <f t="shared" si="98"/>
        <v>2</v>
      </c>
      <c r="I6402" s="93"/>
      <c r="J6402" s="94"/>
      <c r="K6402" s="138"/>
    </row>
    <row r="6403" spans="1:11" x14ac:dyDescent="0.2">
      <c r="A6403" s="49" t="s">
        <v>5424</v>
      </c>
      <c r="B6403" s="74">
        <v>351</v>
      </c>
      <c r="C6403" s="86"/>
      <c r="D6403" s="37"/>
      <c r="E6403" s="87"/>
      <c r="F6403" s="93">
        <v>3</v>
      </c>
      <c r="G6403" s="8">
        <v>8</v>
      </c>
      <c r="H6403" s="94">
        <f t="shared" si="98"/>
        <v>2</v>
      </c>
      <c r="I6403" s="93"/>
      <c r="J6403" s="94"/>
      <c r="K6403" s="138"/>
    </row>
    <row r="6404" spans="1:11" x14ac:dyDescent="0.2">
      <c r="A6404" s="49" t="s">
        <v>1406</v>
      </c>
      <c r="B6404" s="74">
        <v>74</v>
      </c>
      <c r="C6404" s="86"/>
      <c r="D6404" s="37"/>
      <c r="E6404" s="87"/>
      <c r="F6404" s="93">
        <v>1</v>
      </c>
      <c r="G6404" s="8">
        <v>3</v>
      </c>
      <c r="H6404" s="94">
        <f t="shared" si="98"/>
        <v>1</v>
      </c>
      <c r="I6404" s="93"/>
      <c r="J6404" s="94"/>
      <c r="K6404" s="138"/>
    </row>
    <row r="6405" spans="1:11" x14ac:dyDescent="0.2">
      <c r="A6405" s="54" t="s">
        <v>1277</v>
      </c>
      <c r="B6405" s="142">
        <v>59034</v>
      </c>
      <c r="C6405" s="85">
        <v>35</v>
      </c>
      <c r="D6405" s="36">
        <f>SUM(D6406:D6440)</f>
        <v>90</v>
      </c>
      <c r="E6405" s="88">
        <v>4</v>
      </c>
      <c r="F6405" s="91">
        <f>SUM(F6407:F6448)</f>
        <v>113</v>
      </c>
      <c r="G6405" s="24">
        <f>SUM(G6407:G6448)</f>
        <v>301</v>
      </c>
      <c r="H6405" s="94"/>
      <c r="I6405" s="99">
        <f>(C6405+F6405+1-F6416-F6420-F6425-F6443-F6445)*0.4</f>
        <v>57.6</v>
      </c>
      <c r="J6405" s="99">
        <f>(D6405+G6405+1-G6416-G6420-G6425-G6443-G6445)*0.4</f>
        <v>150.80000000000001</v>
      </c>
      <c r="K6405" s="115">
        <f>37*0.6</f>
        <v>22.2</v>
      </c>
    </row>
    <row r="6406" spans="1:11" x14ac:dyDescent="0.2">
      <c r="A6406" s="51" t="s">
        <v>1284</v>
      </c>
      <c r="B6406" s="73">
        <v>2001</v>
      </c>
      <c r="C6406" s="85">
        <v>1</v>
      </c>
      <c r="D6406" s="32">
        <v>3</v>
      </c>
      <c r="E6406" s="84"/>
      <c r="F6406" s="91"/>
      <c r="H6406" s="94"/>
      <c r="I6406" s="91"/>
      <c r="J6406" s="84"/>
      <c r="K6406" s="111"/>
    </row>
    <row r="6407" spans="1:11" x14ac:dyDescent="0.2">
      <c r="A6407" s="49" t="s">
        <v>5425</v>
      </c>
      <c r="B6407" s="74">
        <v>2001</v>
      </c>
      <c r="C6407" s="86"/>
      <c r="D6407" s="37"/>
      <c r="E6407" s="87"/>
      <c r="F6407" s="93">
        <v>5</v>
      </c>
      <c r="G6407" s="8">
        <v>13</v>
      </c>
      <c r="H6407" s="94">
        <f t="shared" si="98"/>
        <v>2</v>
      </c>
      <c r="I6407" s="93"/>
      <c r="J6407" s="94"/>
      <c r="K6407" s="138"/>
    </row>
    <row r="6408" spans="1:11" x14ac:dyDescent="0.2">
      <c r="A6408" s="52" t="s">
        <v>1285</v>
      </c>
      <c r="B6408" s="73">
        <v>5592</v>
      </c>
      <c r="C6408" s="85">
        <v>3</v>
      </c>
      <c r="D6408" s="32">
        <v>8</v>
      </c>
      <c r="E6408" s="84"/>
      <c r="F6408" s="91"/>
      <c r="H6408" s="94"/>
      <c r="I6408" s="91"/>
      <c r="J6408" s="84"/>
      <c r="K6408" s="111"/>
    </row>
    <row r="6409" spans="1:11" x14ac:dyDescent="0.2">
      <c r="A6409" s="49" t="s">
        <v>5426</v>
      </c>
      <c r="B6409" s="74">
        <v>940</v>
      </c>
      <c r="C6409" s="86"/>
      <c r="D6409" s="37"/>
      <c r="E6409" s="87"/>
      <c r="F6409" s="93">
        <v>3</v>
      </c>
      <c r="G6409" s="8">
        <v>8</v>
      </c>
      <c r="H6409" s="94">
        <f t="shared" ref="H6409:H6472" si="99">IF(F6409=1,1,2)</f>
        <v>2</v>
      </c>
      <c r="I6409" s="93"/>
      <c r="J6409" s="94"/>
      <c r="K6409" s="138"/>
    </row>
    <row r="6410" spans="1:11" x14ac:dyDescent="0.2">
      <c r="A6410" s="49" t="s">
        <v>5427</v>
      </c>
      <c r="B6410" s="74">
        <v>1547</v>
      </c>
      <c r="C6410" s="86"/>
      <c r="D6410" s="37"/>
      <c r="E6410" s="87"/>
      <c r="F6410" s="93">
        <v>3</v>
      </c>
      <c r="G6410" s="8">
        <v>8</v>
      </c>
      <c r="H6410" s="94">
        <f t="shared" si="99"/>
        <v>2</v>
      </c>
      <c r="I6410" s="93"/>
      <c r="J6410" s="94"/>
      <c r="K6410" s="138"/>
    </row>
    <row r="6411" spans="1:11" x14ac:dyDescent="0.2">
      <c r="A6411" s="49" t="s">
        <v>3585</v>
      </c>
      <c r="B6411" s="74">
        <v>1465</v>
      </c>
      <c r="C6411" s="86"/>
      <c r="D6411" s="37"/>
      <c r="E6411" s="87"/>
      <c r="F6411" s="93">
        <v>3</v>
      </c>
      <c r="G6411" s="8">
        <v>8</v>
      </c>
      <c r="H6411" s="94">
        <f t="shared" si="99"/>
        <v>2</v>
      </c>
      <c r="I6411" s="93"/>
      <c r="J6411" s="94"/>
      <c r="K6411" s="138"/>
    </row>
    <row r="6412" spans="1:11" x14ac:dyDescent="0.2">
      <c r="A6412" s="49" t="s">
        <v>4686</v>
      </c>
      <c r="B6412" s="74">
        <v>672</v>
      </c>
      <c r="C6412" s="86"/>
      <c r="D6412" s="37"/>
      <c r="E6412" s="87"/>
      <c r="F6412" s="93">
        <v>3</v>
      </c>
      <c r="G6412" s="8">
        <v>8</v>
      </c>
      <c r="H6412" s="94">
        <f t="shared" si="99"/>
        <v>2</v>
      </c>
      <c r="I6412" s="93"/>
      <c r="J6412" s="94"/>
      <c r="K6412" s="138"/>
    </row>
    <row r="6413" spans="1:11" x14ac:dyDescent="0.2">
      <c r="A6413" s="49" t="s">
        <v>5428</v>
      </c>
      <c r="B6413" s="74">
        <v>702</v>
      </c>
      <c r="C6413" s="86"/>
      <c r="D6413" s="37"/>
      <c r="E6413" s="87"/>
      <c r="F6413" s="93">
        <v>3</v>
      </c>
      <c r="G6413" s="8">
        <v>8</v>
      </c>
      <c r="H6413" s="94">
        <f t="shared" si="99"/>
        <v>2</v>
      </c>
      <c r="I6413" s="93"/>
      <c r="J6413" s="94"/>
      <c r="K6413" s="138"/>
    </row>
    <row r="6414" spans="1:11" x14ac:dyDescent="0.2">
      <c r="A6414" s="49" t="s">
        <v>5429</v>
      </c>
      <c r="B6414" s="74">
        <v>266</v>
      </c>
      <c r="C6414" s="86"/>
      <c r="D6414" s="37"/>
      <c r="E6414" s="87"/>
      <c r="F6414" s="93">
        <v>3</v>
      </c>
      <c r="G6414" s="8">
        <v>8</v>
      </c>
      <c r="H6414" s="94">
        <f t="shared" si="99"/>
        <v>2</v>
      </c>
      <c r="I6414" s="93"/>
      <c r="J6414" s="94"/>
      <c r="K6414" s="138"/>
    </row>
    <row r="6415" spans="1:11" x14ac:dyDescent="0.2">
      <c r="A6415" s="52" t="s">
        <v>1286</v>
      </c>
      <c r="B6415" s="73">
        <v>2438</v>
      </c>
      <c r="C6415" s="85">
        <v>1</v>
      </c>
      <c r="D6415" s="32">
        <v>3</v>
      </c>
      <c r="E6415" s="84"/>
      <c r="F6415" s="91"/>
      <c r="H6415" s="94"/>
      <c r="I6415" s="91"/>
      <c r="J6415" s="84"/>
      <c r="K6415" s="111"/>
    </row>
    <row r="6416" spans="1:11" x14ac:dyDescent="0.2">
      <c r="A6416" s="49" t="s">
        <v>5430</v>
      </c>
      <c r="B6416" s="74">
        <v>155</v>
      </c>
      <c r="C6416" s="86"/>
      <c r="D6416" s="37"/>
      <c r="E6416" s="87"/>
      <c r="F6416" s="93">
        <v>1</v>
      </c>
      <c r="G6416" s="8">
        <v>3</v>
      </c>
      <c r="H6416" s="94">
        <f t="shared" si="99"/>
        <v>1</v>
      </c>
      <c r="I6416" s="93"/>
      <c r="J6416" s="94"/>
      <c r="K6416" s="138"/>
    </row>
    <row r="6417" spans="1:11" x14ac:dyDescent="0.2">
      <c r="A6417" s="49" t="s">
        <v>5431</v>
      </c>
      <c r="B6417" s="74">
        <v>723</v>
      </c>
      <c r="C6417" s="86"/>
      <c r="D6417" s="37"/>
      <c r="E6417" s="87"/>
      <c r="F6417" s="93">
        <v>3</v>
      </c>
      <c r="G6417" s="8">
        <v>8</v>
      </c>
      <c r="H6417" s="94">
        <f t="shared" si="99"/>
        <v>2</v>
      </c>
      <c r="I6417" s="93"/>
      <c r="J6417" s="94"/>
      <c r="K6417" s="138"/>
    </row>
    <row r="6418" spans="1:11" x14ac:dyDescent="0.2">
      <c r="A6418" s="49" t="s">
        <v>5432</v>
      </c>
      <c r="B6418" s="74">
        <v>683</v>
      </c>
      <c r="C6418" s="86"/>
      <c r="D6418" s="37"/>
      <c r="E6418" s="87"/>
      <c r="F6418" s="93">
        <v>3</v>
      </c>
      <c r="G6418" s="8">
        <v>8</v>
      </c>
      <c r="H6418" s="94">
        <f t="shared" si="99"/>
        <v>2</v>
      </c>
      <c r="I6418" s="93"/>
      <c r="J6418" s="94"/>
      <c r="K6418" s="138"/>
    </row>
    <row r="6419" spans="1:11" x14ac:dyDescent="0.2">
      <c r="A6419" s="49" t="s">
        <v>5433</v>
      </c>
      <c r="B6419" s="74">
        <v>338</v>
      </c>
      <c r="C6419" s="86"/>
      <c r="D6419" s="37"/>
      <c r="E6419" s="87"/>
      <c r="F6419" s="93">
        <v>3</v>
      </c>
      <c r="G6419" s="8">
        <v>8</v>
      </c>
      <c r="H6419" s="94">
        <f t="shared" si="99"/>
        <v>2</v>
      </c>
      <c r="I6419" s="93"/>
      <c r="J6419" s="94"/>
      <c r="K6419" s="138"/>
    </row>
    <row r="6420" spans="1:11" x14ac:dyDescent="0.2">
      <c r="A6420" s="49" t="s">
        <v>5434</v>
      </c>
      <c r="B6420" s="74">
        <v>84</v>
      </c>
      <c r="C6420" s="86"/>
      <c r="D6420" s="37"/>
      <c r="E6420" s="87"/>
      <c r="F6420" s="93">
        <v>1</v>
      </c>
      <c r="G6420" s="8">
        <v>3</v>
      </c>
      <c r="H6420" s="94">
        <f t="shared" si="99"/>
        <v>1</v>
      </c>
      <c r="I6420" s="93"/>
      <c r="J6420" s="94"/>
      <c r="K6420" s="138"/>
    </row>
    <row r="6421" spans="1:11" x14ac:dyDescent="0.2">
      <c r="A6421" s="49" t="s">
        <v>5435</v>
      </c>
      <c r="B6421" s="74">
        <v>243</v>
      </c>
      <c r="C6421" s="86"/>
      <c r="D6421" s="37"/>
      <c r="E6421" s="87"/>
      <c r="F6421" s="93">
        <v>3</v>
      </c>
      <c r="G6421" s="8">
        <v>8</v>
      </c>
      <c r="H6421" s="94">
        <f t="shared" si="99"/>
        <v>2</v>
      </c>
      <c r="I6421" s="93"/>
      <c r="J6421" s="94"/>
      <c r="K6421" s="138"/>
    </row>
    <row r="6422" spans="1:11" x14ac:dyDescent="0.2">
      <c r="A6422" s="49" t="s">
        <v>5436</v>
      </c>
      <c r="B6422" s="74">
        <v>212</v>
      </c>
      <c r="C6422" s="86"/>
      <c r="D6422" s="37"/>
      <c r="E6422" s="87"/>
      <c r="F6422" s="93">
        <v>3</v>
      </c>
      <c r="G6422" s="8">
        <v>8</v>
      </c>
      <c r="H6422" s="94">
        <f t="shared" si="99"/>
        <v>2</v>
      </c>
      <c r="I6422" s="93"/>
      <c r="J6422" s="94"/>
      <c r="K6422" s="138"/>
    </row>
    <row r="6423" spans="1:11" ht="31.5" x14ac:dyDescent="0.2">
      <c r="A6423" s="52" t="s">
        <v>6235</v>
      </c>
      <c r="B6423" s="73">
        <v>2772</v>
      </c>
      <c r="C6423" s="85">
        <v>2</v>
      </c>
      <c r="D6423" s="32">
        <v>5</v>
      </c>
      <c r="E6423" s="84"/>
      <c r="F6423" s="91"/>
      <c r="H6423" s="94"/>
      <c r="I6423" s="91"/>
      <c r="J6423" s="84"/>
      <c r="K6423" s="111"/>
    </row>
    <row r="6424" spans="1:11" x14ac:dyDescent="0.2">
      <c r="A6424" s="49" t="s">
        <v>5437</v>
      </c>
      <c r="B6424" s="74">
        <v>914</v>
      </c>
      <c r="C6424" s="86"/>
      <c r="D6424" s="37"/>
      <c r="E6424" s="87"/>
      <c r="F6424" s="93">
        <v>3</v>
      </c>
      <c r="G6424" s="8">
        <v>8</v>
      </c>
      <c r="H6424" s="94">
        <f t="shared" si="99"/>
        <v>2</v>
      </c>
      <c r="I6424" s="93"/>
      <c r="J6424" s="94"/>
      <c r="K6424" s="138"/>
    </row>
    <row r="6425" spans="1:11" x14ac:dyDescent="0.2">
      <c r="A6425" s="49" t="s">
        <v>4961</v>
      </c>
      <c r="B6425" s="74">
        <v>148</v>
      </c>
      <c r="C6425" s="86"/>
      <c r="D6425" s="37"/>
      <c r="E6425" s="87"/>
      <c r="F6425" s="93">
        <v>1</v>
      </c>
      <c r="G6425" s="8">
        <v>3</v>
      </c>
      <c r="H6425" s="94">
        <f t="shared" si="99"/>
        <v>1</v>
      </c>
      <c r="I6425" s="93"/>
      <c r="J6425" s="94"/>
      <c r="K6425" s="138"/>
    </row>
    <row r="6426" spans="1:11" x14ac:dyDescent="0.2">
      <c r="A6426" s="49" t="s">
        <v>5438</v>
      </c>
      <c r="B6426" s="74">
        <v>508</v>
      </c>
      <c r="C6426" s="86"/>
      <c r="D6426" s="37"/>
      <c r="E6426" s="87"/>
      <c r="F6426" s="93">
        <v>3</v>
      </c>
      <c r="G6426" s="8">
        <v>8</v>
      </c>
      <c r="H6426" s="94">
        <f t="shared" si="99"/>
        <v>2</v>
      </c>
      <c r="I6426" s="93"/>
      <c r="J6426" s="94"/>
      <c r="K6426" s="138"/>
    </row>
    <row r="6427" spans="1:11" x14ac:dyDescent="0.2">
      <c r="A6427" s="49" t="s">
        <v>5439</v>
      </c>
      <c r="B6427" s="74">
        <v>504</v>
      </c>
      <c r="C6427" s="86"/>
      <c r="D6427" s="37"/>
      <c r="E6427" s="87"/>
      <c r="F6427" s="93">
        <v>3</v>
      </c>
      <c r="G6427" s="8">
        <v>8</v>
      </c>
      <c r="H6427" s="94">
        <f t="shared" si="99"/>
        <v>2</v>
      </c>
      <c r="I6427" s="93"/>
      <c r="J6427" s="94"/>
      <c r="K6427" s="138"/>
    </row>
    <row r="6428" spans="1:11" x14ac:dyDescent="0.2">
      <c r="A6428" s="49" t="s">
        <v>3212</v>
      </c>
      <c r="B6428" s="74">
        <v>291</v>
      </c>
      <c r="C6428" s="86"/>
      <c r="D6428" s="37"/>
      <c r="E6428" s="87"/>
      <c r="F6428" s="93">
        <v>3</v>
      </c>
      <c r="G6428" s="8">
        <v>8</v>
      </c>
      <c r="H6428" s="94">
        <f t="shared" si="99"/>
        <v>2</v>
      </c>
      <c r="I6428" s="93"/>
      <c r="J6428" s="94"/>
      <c r="K6428" s="138"/>
    </row>
    <row r="6429" spans="1:11" x14ac:dyDescent="0.2">
      <c r="A6429" s="49" t="s">
        <v>5440</v>
      </c>
      <c r="B6429" s="74">
        <v>407</v>
      </c>
      <c r="C6429" s="86"/>
      <c r="D6429" s="37"/>
      <c r="E6429" s="87"/>
      <c r="F6429" s="93">
        <v>3</v>
      </c>
      <c r="G6429" s="8">
        <v>8</v>
      </c>
      <c r="H6429" s="94">
        <f t="shared" si="99"/>
        <v>2</v>
      </c>
      <c r="I6429" s="93"/>
      <c r="J6429" s="94"/>
      <c r="K6429" s="138"/>
    </row>
    <row r="6430" spans="1:11" x14ac:dyDescent="0.2">
      <c r="A6430" s="52" t="s">
        <v>1287</v>
      </c>
      <c r="B6430" s="73">
        <v>41379</v>
      </c>
      <c r="C6430" s="85">
        <v>25</v>
      </c>
      <c r="D6430" s="32">
        <v>63</v>
      </c>
      <c r="E6430" s="84"/>
      <c r="F6430" s="91"/>
      <c r="H6430" s="94"/>
      <c r="I6430" s="91"/>
      <c r="J6430" s="84"/>
      <c r="K6430" s="111"/>
    </row>
    <row r="6431" spans="1:11" x14ac:dyDescent="0.2">
      <c r="A6431" s="49" t="s">
        <v>5441</v>
      </c>
      <c r="B6431" s="74">
        <v>1339</v>
      </c>
      <c r="C6431" s="86"/>
      <c r="D6431" s="37"/>
      <c r="E6431" s="87"/>
      <c r="F6431" s="93">
        <v>3</v>
      </c>
      <c r="G6431" s="8">
        <v>8</v>
      </c>
      <c r="H6431" s="94">
        <f t="shared" si="99"/>
        <v>2</v>
      </c>
      <c r="I6431" s="93"/>
      <c r="J6431" s="94"/>
      <c r="K6431" s="138"/>
    </row>
    <row r="6432" spans="1:11" x14ac:dyDescent="0.2">
      <c r="A6432" s="49" t="s">
        <v>5442</v>
      </c>
      <c r="B6432" s="74">
        <v>1237</v>
      </c>
      <c r="C6432" s="86"/>
      <c r="D6432" s="37"/>
      <c r="E6432" s="87"/>
      <c r="F6432" s="93">
        <v>3</v>
      </c>
      <c r="G6432" s="8">
        <v>8</v>
      </c>
      <c r="H6432" s="94">
        <f t="shared" si="99"/>
        <v>2</v>
      </c>
      <c r="I6432" s="93"/>
      <c r="J6432" s="94"/>
      <c r="K6432" s="138"/>
    </row>
    <row r="6433" spans="1:11" x14ac:dyDescent="0.2">
      <c r="A6433" s="49" t="s">
        <v>5443</v>
      </c>
      <c r="B6433" s="74">
        <v>33523</v>
      </c>
      <c r="C6433" s="86"/>
      <c r="D6433" s="37"/>
      <c r="E6433" s="87"/>
      <c r="F6433" s="93">
        <v>11</v>
      </c>
      <c r="G6433" s="8">
        <v>28</v>
      </c>
      <c r="H6433" s="94">
        <f t="shared" si="99"/>
        <v>2</v>
      </c>
      <c r="I6433" s="93"/>
      <c r="J6433" s="94"/>
      <c r="K6433" s="138"/>
    </row>
    <row r="6434" spans="1:11" x14ac:dyDescent="0.2">
      <c r="A6434" s="49" t="s">
        <v>5444</v>
      </c>
      <c r="B6434" s="74">
        <v>1264</v>
      </c>
      <c r="C6434" s="86"/>
      <c r="D6434" s="37"/>
      <c r="E6434" s="87"/>
      <c r="F6434" s="93">
        <v>3</v>
      </c>
      <c r="G6434" s="8">
        <v>8</v>
      </c>
      <c r="H6434" s="94">
        <f t="shared" si="99"/>
        <v>2</v>
      </c>
      <c r="I6434" s="93"/>
      <c r="J6434" s="94"/>
      <c r="K6434" s="138"/>
    </row>
    <row r="6435" spans="1:11" x14ac:dyDescent="0.2">
      <c r="A6435" s="49" t="s">
        <v>3673</v>
      </c>
      <c r="B6435" s="74">
        <v>1087</v>
      </c>
      <c r="C6435" s="86"/>
      <c r="D6435" s="37"/>
      <c r="E6435" s="87"/>
      <c r="F6435" s="93">
        <v>3</v>
      </c>
      <c r="G6435" s="8">
        <v>8</v>
      </c>
      <c r="H6435" s="94">
        <f t="shared" si="99"/>
        <v>2</v>
      </c>
      <c r="I6435" s="93"/>
      <c r="J6435" s="94"/>
      <c r="K6435" s="138"/>
    </row>
    <row r="6436" spans="1:11" x14ac:dyDescent="0.2">
      <c r="A6436" s="49" t="s">
        <v>1368</v>
      </c>
      <c r="B6436" s="74">
        <v>709</v>
      </c>
      <c r="C6436" s="86"/>
      <c r="D6436" s="37"/>
      <c r="E6436" s="87"/>
      <c r="F6436" s="93">
        <v>3</v>
      </c>
      <c r="G6436" s="8">
        <v>8</v>
      </c>
      <c r="H6436" s="94">
        <f t="shared" si="99"/>
        <v>2</v>
      </c>
      <c r="I6436" s="93"/>
      <c r="J6436" s="94"/>
      <c r="K6436" s="138"/>
    </row>
    <row r="6437" spans="1:11" x14ac:dyDescent="0.2">
      <c r="A6437" s="49" t="s">
        <v>5445</v>
      </c>
      <c r="B6437" s="74">
        <v>782</v>
      </c>
      <c r="C6437" s="86"/>
      <c r="D6437" s="37"/>
      <c r="E6437" s="87"/>
      <c r="F6437" s="93">
        <v>3</v>
      </c>
      <c r="G6437" s="8">
        <v>8</v>
      </c>
      <c r="H6437" s="94">
        <f t="shared" si="99"/>
        <v>2</v>
      </c>
      <c r="I6437" s="93"/>
      <c r="J6437" s="94"/>
      <c r="K6437" s="138"/>
    </row>
    <row r="6438" spans="1:11" x14ac:dyDescent="0.2">
      <c r="A6438" s="49" t="s">
        <v>5446</v>
      </c>
      <c r="B6438" s="74">
        <v>456</v>
      </c>
      <c r="C6438" s="86"/>
      <c r="D6438" s="37"/>
      <c r="E6438" s="87"/>
      <c r="F6438" s="93">
        <v>3</v>
      </c>
      <c r="G6438" s="8">
        <v>8</v>
      </c>
      <c r="H6438" s="94">
        <f t="shared" si="99"/>
        <v>2</v>
      </c>
      <c r="I6438" s="93"/>
      <c r="J6438" s="94"/>
      <c r="K6438" s="138"/>
    </row>
    <row r="6439" spans="1:11" x14ac:dyDescent="0.2">
      <c r="A6439" s="49" t="s">
        <v>5447</v>
      </c>
      <c r="B6439" s="74">
        <v>982</v>
      </c>
      <c r="C6439" s="86"/>
      <c r="D6439" s="37"/>
      <c r="E6439" s="87"/>
      <c r="F6439" s="93">
        <v>3</v>
      </c>
      <c r="G6439" s="8">
        <v>8</v>
      </c>
      <c r="H6439" s="94">
        <f t="shared" si="99"/>
        <v>2</v>
      </c>
      <c r="I6439" s="93"/>
      <c r="J6439" s="94"/>
      <c r="K6439" s="138"/>
    </row>
    <row r="6440" spans="1:11" x14ac:dyDescent="0.2">
      <c r="A6440" s="52" t="s">
        <v>1288</v>
      </c>
      <c r="B6440" s="73">
        <v>4852</v>
      </c>
      <c r="C6440" s="85">
        <v>3</v>
      </c>
      <c r="D6440" s="32">
        <v>8</v>
      </c>
      <c r="E6440" s="84"/>
      <c r="F6440" s="91"/>
      <c r="H6440" s="94"/>
      <c r="I6440" s="91"/>
      <c r="J6440" s="84"/>
      <c r="K6440" s="111"/>
    </row>
    <row r="6441" spans="1:11" x14ac:dyDescent="0.2">
      <c r="A6441" s="49" t="s">
        <v>5448</v>
      </c>
      <c r="B6441" s="74">
        <v>2930</v>
      </c>
      <c r="C6441" s="86"/>
      <c r="D6441" s="37"/>
      <c r="E6441" s="87"/>
      <c r="F6441" s="93">
        <v>5</v>
      </c>
      <c r="G6441" s="8">
        <v>13</v>
      </c>
      <c r="H6441" s="94">
        <f t="shared" si="99"/>
        <v>2</v>
      </c>
      <c r="I6441" s="93"/>
      <c r="J6441" s="94"/>
      <c r="K6441" s="138"/>
    </row>
    <row r="6442" spans="1:11" x14ac:dyDescent="0.2">
      <c r="A6442" s="49" t="s">
        <v>5449</v>
      </c>
      <c r="B6442" s="74">
        <v>237</v>
      </c>
      <c r="C6442" s="86"/>
      <c r="D6442" s="37"/>
      <c r="E6442" s="87"/>
      <c r="F6442" s="93">
        <v>3</v>
      </c>
      <c r="G6442" s="8">
        <v>8</v>
      </c>
      <c r="H6442" s="94">
        <f t="shared" si="99"/>
        <v>2</v>
      </c>
      <c r="I6442" s="93"/>
      <c r="J6442" s="94"/>
      <c r="K6442" s="138"/>
    </row>
    <row r="6443" spans="1:11" x14ac:dyDescent="0.2">
      <c r="A6443" s="49" t="s">
        <v>3340</v>
      </c>
      <c r="B6443" s="74">
        <v>126</v>
      </c>
      <c r="C6443" s="86"/>
      <c r="D6443" s="37"/>
      <c r="E6443" s="87"/>
      <c r="F6443" s="93">
        <v>1</v>
      </c>
      <c r="G6443" s="8">
        <v>3</v>
      </c>
      <c r="H6443" s="94">
        <f t="shared" si="99"/>
        <v>1</v>
      </c>
      <c r="I6443" s="93"/>
      <c r="J6443" s="94"/>
      <c r="K6443" s="138"/>
    </row>
    <row r="6444" spans="1:11" x14ac:dyDescent="0.2">
      <c r="A6444" s="49" t="s">
        <v>2479</v>
      </c>
      <c r="B6444" s="74">
        <v>301</v>
      </c>
      <c r="C6444" s="86"/>
      <c r="D6444" s="37"/>
      <c r="E6444" s="87"/>
      <c r="F6444" s="93">
        <v>3</v>
      </c>
      <c r="G6444" s="8">
        <v>8</v>
      </c>
      <c r="H6444" s="94">
        <f t="shared" si="99"/>
        <v>2</v>
      </c>
      <c r="I6444" s="93"/>
      <c r="J6444" s="94"/>
      <c r="K6444" s="138"/>
    </row>
    <row r="6445" spans="1:11" x14ac:dyDescent="0.2">
      <c r="A6445" s="49" t="s">
        <v>1497</v>
      </c>
      <c r="B6445" s="74">
        <v>73</v>
      </c>
      <c r="C6445" s="86"/>
      <c r="D6445" s="37"/>
      <c r="E6445" s="87"/>
      <c r="F6445" s="93">
        <v>1</v>
      </c>
      <c r="G6445" s="8">
        <v>3</v>
      </c>
      <c r="H6445" s="94">
        <f t="shared" si="99"/>
        <v>1</v>
      </c>
      <c r="I6445" s="93"/>
      <c r="J6445" s="94"/>
      <c r="K6445" s="138"/>
    </row>
    <row r="6446" spans="1:11" x14ac:dyDescent="0.2">
      <c r="A6446" s="49" t="s">
        <v>1845</v>
      </c>
      <c r="B6446" s="74">
        <v>365</v>
      </c>
      <c r="C6446" s="86"/>
      <c r="D6446" s="37"/>
      <c r="E6446" s="87"/>
      <c r="F6446" s="93">
        <v>3</v>
      </c>
      <c r="G6446" s="8">
        <v>8</v>
      </c>
      <c r="H6446" s="94">
        <f t="shared" si="99"/>
        <v>2</v>
      </c>
      <c r="I6446" s="93"/>
      <c r="J6446" s="94"/>
      <c r="K6446" s="138"/>
    </row>
    <row r="6447" spans="1:11" x14ac:dyDescent="0.2">
      <c r="A6447" s="49" t="s">
        <v>1570</v>
      </c>
      <c r="B6447" s="74">
        <v>609</v>
      </c>
      <c r="C6447" s="86"/>
      <c r="D6447" s="37"/>
      <c r="E6447" s="87"/>
      <c r="F6447" s="93">
        <v>3</v>
      </c>
      <c r="G6447" s="8">
        <v>8</v>
      </c>
      <c r="H6447" s="94">
        <f t="shared" si="99"/>
        <v>2</v>
      </c>
      <c r="I6447" s="93"/>
      <c r="J6447" s="94"/>
      <c r="K6447" s="138"/>
    </row>
    <row r="6448" spans="1:11" x14ac:dyDescent="0.2">
      <c r="A6448" s="49" t="s">
        <v>5450</v>
      </c>
      <c r="B6448" s="74">
        <v>211</v>
      </c>
      <c r="C6448" s="86"/>
      <c r="D6448" s="37"/>
      <c r="E6448" s="87"/>
      <c r="F6448" s="93">
        <v>3</v>
      </c>
      <c r="G6448" s="8">
        <v>8</v>
      </c>
      <c r="H6448" s="94">
        <f t="shared" si="99"/>
        <v>2</v>
      </c>
      <c r="I6448" s="93"/>
      <c r="J6448" s="94"/>
      <c r="K6448" s="138"/>
    </row>
    <row r="6449" spans="1:11" x14ac:dyDescent="0.2">
      <c r="A6449" s="48" t="s">
        <v>763</v>
      </c>
      <c r="B6449" s="72">
        <v>16668</v>
      </c>
      <c r="C6449" s="81"/>
      <c r="D6449" s="37"/>
      <c r="E6449" s="87"/>
      <c r="F6449" s="92"/>
      <c r="H6449" s="94"/>
      <c r="I6449" s="92"/>
      <c r="J6449" s="82"/>
      <c r="K6449" s="137"/>
    </row>
    <row r="6450" spans="1:11" ht="31.5" x14ac:dyDescent="0.2">
      <c r="A6450" s="54" t="s">
        <v>764</v>
      </c>
      <c r="B6450" s="73">
        <v>257</v>
      </c>
      <c r="C6450" s="85">
        <v>13</v>
      </c>
      <c r="D6450" s="32">
        <v>33</v>
      </c>
      <c r="E6450" s="84">
        <v>3</v>
      </c>
      <c r="F6450" s="91"/>
      <c r="H6450" s="94"/>
      <c r="I6450" s="99">
        <f>(C6450+F6450+1)*0.4</f>
        <v>5.6000000000000005</v>
      </c>
      <c r="J6450" s="100">
        <f>(D6450+G6450+1)*0.4</f>
        <v>13.600000000000001</v>
      </c>
      <c r="K6450" s="115"/>
    </row>
    <row r="6451" spans="1:11" x14ac:dyDescent="0.2">
      <c r="A6451" s="51" t="s">
        <v>6196</v>
      </c>
      <c r="B6451" s="73">
        <v>257</v>
      </c>
      <c r="C6451" s="85">
        <v>13</v>
      </c>
      <c r="D6451" s="37"/>
      <c r="E6451" s="87"/>
      <c r="F6451" s="91"/>
      <c r="H6451" s="94"/>
      <c r="I6451" s="91"/>
      <c r="J6451" s="84"/>
      <c r="K6451" s="111"/>
    </row>
    <row r="6452" spans="1:11" x14ac:dyDescent="0.2">
      <c r="A6452" s="54" t="s">
        <v>424</v>
      </c>
      <c r="B6452" s="73">
        <v>16411</v>
      </c>
      <c r="C6452" s="85">
        <v>25</v>
      </c>
      <c r="D6452" s="36">
        <f>SUM(D6453:D6480)</f>
        <v>64</v>
      </c>
      <c r="E6452" s="88">
        <v>4</v>
      </c>
      <c r="F6452" s="91">
        <f>SUM(F6454:F6488)</f>
        <v>72</v>
      </c>
      <c r="G6452" s="24">
        <f>SUM(G6454:G6488)</f>
        <v>196</v>
      </c>
      <c r="H6452" s="94"/>
      <c r="I6452" s="99">
        <f>(C6452+F6452+1-F6456-F6457-F6458-F6459-F6460-F6462-F6463-F6470-F6472-F6473-F6481-F6482-F6486)*0.4</f>
        <v>34</v>
      </c>
      <c r="J6452" s="99">
        <f>(D6452+G6452+1-G6456-G6457-G6458-G6459-G6460-G6462-G6463-G6470-G6472-G6473-G6481-G6482-G6486)*0.4</f>
        <v>88.800000000000011</v>
      </c>
      <c r="K6452" s="115">
        <f>32*0.6</f>
        <v>19.2</v>
      </c>
    </row>
    <row r="6453" spans="1:11" x14ac:dyDescent="0.2">
      <c r="A6453" s="51" t="s">
        <v>425</v>
      </c>
      <c r="B6453" s="73">
        <v>2246</v>
      </c>
      <c r="C6453" s="85">
        <v>3</v>
      </c>
      <c r="D6453" s="32">
        <v>8</v>
      </c>
      <c r="E6453" s="84"/>
      <c r="F6453" s="91"/>
      <c r="H6453" s="94"/>
      <c r="I6453" s="91"/>
      <c r="J6453" s="84"/>
      <c r="K6453" s="111"/>
    </row>
    <row r="6454" spans="1:11" x14ac:dyDescent="0.2">
      <c r="A6454" s="49" t="s">
        <v>1353</v>
      </c>
      <c r="B6454" s="74">
        <v>736</v>
      </c>
      <c r="C6454" s="86"/>
      <c r="D6454" s="37"/>
      <c r="E6454" s="87"/>
      <c r="F6454" s="93">
        <v>3</v>
      </c>
      <c r="G6454" s="8">
        <v>8</v>
      </c>
      <c r="H6454" s="94">
        <f t="shared" si="99"/>
        <v>2</v>
      </c>
      <c r="I6454" s="93"/>
      <c r="J6454" s="94"/>
      <c r="K6454" s="138"/>
    </row>
    <row r="6455" spans="1:11" x14ac:dyDescent="0.2">
      <c r="A6455" s="49" t="s">
        <v>5451</v>
      </c>
      <c r="B6455" s="74">
        <v>818</v>
      </c>
      <c r="C6455" s="86"/>
      <c r="D6455" s="37"/>
      <c r="E6455" s="87"/>
      <c r="F6455" s="93">
        <v>3</v>
      </c>
      <c r="G6455" s="8">
        <v>8</v>
      </c>
      <c r="H6455" s="94">
        <f t="shared" si="99"/>
        <v>2</v>
      </c>
      <c r="I6455" s="93"/>
      <c r="J6455" s="94"/>
      <c r="K6455" s="138"/>
    </row>
    <row r="6456" spans="1:11" x14ac:dyDescent="0.2">
      <c r="A6456" s="49" t="s">
        <v>5452</v>
      </c>
      <c r="B6456" s="74">
        <v>169</v>
      </c>
      <c r="C6456" s="86"/>
      <c r="D6456" s="37"/>
      <c r="E6456" s="87"/>
      <c r="F6456" s="93">
        <v>1</v>
      </c>
      <c r="G6456" s="8">
        <v>3</v>
      </c>
      <c r="H6456" s="94">
        <f t="shared" si="99"/>
        <v>1</v>
      </c>
      <c r="I6456" s="93"/>
      <c r="J6456" s="94"/>
      <c r="K6456" s="138"/>
    </row>
    <row r="6457" spans="1:11" x14ac:dyDescent="0.2">
      <c r="A6457" s="49" t="s">
        <v>1412</v>
      </c>
      <c r="B6457" s="74">
        <v>132</v>
      </c>
      <c r="C6457" s="86"/>
      <c r="D6457" s="37"/>
      <c r="E6457" s="87"/>
      <c r="F6457" s="93">
        <v>1</v>
      </c>
      <c r="G6457" s="8">
        <v>3</v>
      </c>
      <c r="H6457" s="94">
        <f t="shared" si="99"/>
        <v>1</v>
      </c>
      <c r="I6457" s="93"/>
      <c r="J6457" s="94"/>
      <c r="K6457" s="138"/>
    </row>
    <row r="6458" spans="1:11" x14ac:dyDescent="0.2">
      <c r="A6458" s="49" t="s">
        <v>5453</v>
      </c>
      <c r="B6458" s="74">
        <v>172</v>
      </c>
      <c r="C6458" s="86"/>
      <c r="D6458" s="37"/>
      <c r="E6458" s="87"/>
      <c r="F6458" s="93">
        <v>1</v>
      </c>
      <c r="G6458" s="8">
        <v>3</v>
      </c>
      <c r="H6458" s="94">
        <f t="shared" si="99"/>
        <v>1</v>
      </c>
      <c r="I6458" s="93"/>
      <c r="J6458" s="94"/>
      <c r="K6458" s="138"/>
    </row>
    <row r="6459" spans="1:11" x14ac:dyDescent="0.2">
      <c r="A6459" s="49" t="s">
        <v>5454</v>
      </c>
      <c r="B6459" s="74">
        <v>44</v>
      </c>
      <c r="C6459" s="86"/>
      <c r="D6459" s="37"/>
      <c r="E6459" s="87"/>
      <c r="F6459" s="93">
        <v>1</v>
      </c>
      <c r="G6459" s="8">
        <v>3</v>
      </c>
      <c r="H6459" s="94">
        <f t="shared" si="99"/>
        <v>1</v>
      </c>
      <c r="I6459" s="93"/>
      <c r="J6459" s="94"/>
      <c r="K6459" s="138"/>
    </row>
    <row r="6460" spans="1:11" x14ac:dyDescent="0.2">
      <c r="A6460" s="49" t="s">
        <v>5455</v>
      </c>
      <c r="B6460" s="74">
        <v>175</v>
      </c>
      <c r="C6460" s="86"/>
      <c r="D6460" s="37"/>
      <c r="E6460" s="87"/>
      <c r="F6460" s="93">
        <v>1</v>
      </c>
      <c r="G6460" s="8">
        <v>3</v>
      </c>
      <c r="H6460" s="94">
        <f t="shared" si="99"/>
        <v>1</v>
      </c>
      <c r="I6460" s="93"/>
      <c r="J6460" s="94"/>
      <c r="K6460" s="138"/>
    </row>
    <row r="6461" spans="1:11" x14ac:dyDescent="0.2">
      <c r="A6461" s="51" t="s">
        <v>426</v>
      </c>
      <c r="B6461" s="73">
        <v>3398</v>
      </c>
      <c r="C6461" s="85">
        <v>5</v>
      </c>
      <c r="D6461" s="32">
        <v>13</v>
      </c>
      <c r="E6461" s="84"/>
      <c r="F6461" s="91"/>
      <c r="H6461" s="94"/>
      <c r="I6461" s="91"/>
      <c r="J6461" s="84"/>
      <c r="K6461" s="111"/>
    </row>
    <row r="6462" spans="1:11" x14ac:dyDescent="0.2">
      <c r="A6462" s="49" t="s">
        <v>5456</v>
      </c>
      <c r="B6462" s="74">
        <v>164</v>
      </c>
      <c r="C6462" s="86"/>
      <c r="D6462" s="37"/>
      <c r="E6462" s="87"/>
      <c r="F6462" s="93">
        <v>1</v>
      </c>
      <c r="G6462" s="8">
        <v>3</v>
      </c>
      <c r="H6462" s="94">
        <f t="shared" si="99"/>
        <v>1</v>
      </c>
      <c r="I6462" s="93"/>
      <c r="J6462" s="94"/>
      <c r="K6462" s="138"/>
    </row>
    <row r="6463" spans="1:11" x14ac:dyDescent="0.2">
      <c r="A6463" s="49" t="s">
        <v>4033</v>
      </c>
      <c r="B6463" s="74">
        <v>178</v>
      </c>
      <c r="C6463" s="86"/>
      <c r="D6463" s="37"/>
      <c r="E6463" s="87"/>
      <c r="F6463" s="93">
        <v>1</v>
      </c>
      <c r="G6463" s="8">
        <v>3</v>
      </c>
      <c r="H6463" s="94">
        <f t="shared" si="99"/>
        <v>1</v>
      </c>
      <c r="I6463" s="93"/>
      <c r="J6463" s="94"/>
      <c r="K6463" s="138"/>
    </row>
    <row r="6464" spans="1:11" x14ac:dyDescent="0.2">
      <c r="A6464" s="49" t="s">
        <v>5457</v>
      </c>
      <c r="B6464" s="74">
        <v>578</v>
      </c>
      <c r="C6464" s="86"/>
      <c r="D6464" s="37"/>
      <c r="E6464" s="87"/>
      <c r="F6464" s="93">
        <v>3</v>
      </c>
      <c r="G6464" s="8">
        <v>8</v>
      </c>
      <c r="H6464" s="94">
        <f t="shared" si="99"/>
        <v>2</v>
      </c>
      <c r="I6464" s="93"/>
      <c r="J6464" s="94"/>
      <c r="K6464" s="138"/>
    </row>
    <row r="6465" spans="1:11" x14ac:dyDescent="0.2">
      <c r="A6465" s="49" t="s">
        <v>5458</v>
      </c>
      <c r="B6465" s="74">
        <v>218</v>
      </c>
      <c r="C6465" s="86"/>
      <c r="D6465" s="37"/>
      <c r="E6465" s="87"/>
      <c r="F6465" s="93">
        <v>3</v>
      </c>
      <c r="G6465" s="8">
        <v>8</v>
      </c>
      <c r="H6465" s="94">
        <f t="shared" si="99"/>
        <v>2</v>
      </c>
      <c r="I6465" s="93"/>
      <c r="J6465" s="94"/>
      <c r="K6465" s="138"/>
    </row>
    <row r="6466" spans="1:11" x14ac:dyDescent="0.2">
      <c r="A6466" s="49" t="s">
        <v>5459</v>
      </c>
      <c r="B6466" s="74">
        <v>873</v>
      </c>
      <c r="C6466" s="86"/>
      <c r="D6466" s="37"/>
      <c r="E6466" s="87"/>
      <c r="F6466" s="93">
        <v>3</v>
      </c>
      <c r="G6466" s="8">
        <v>8</v>
      </c>
      <c r="H6466" s="94">
        <f t="shared" si="99"/>
        <v>2</v>
      </c>
      <c r="I6466" s="93"/>
      <c r="J6466" s="94"/>
      <c r="K6466" s="138"/>
    </row>
    <row r="6467" spans="1:11" x14ac:dyDescent="0.2">
      <c r="A6467" s="49" t="s">
        <v>1784</v>
      </c>
      <c r="B6467" s="74">
        <v>329</v>
      </c>
      <c r="C6467" s="86"/>
      <c r="D6467" s="37"/>
      <c r="E6467" s="87"/>
      <c r="F6467" s="93">
        <v>3</v>
      </c>
      <c r="G6467" s="8">
        <v>8</v>
      </c>
      <c r="H6467" s="94">
        <f t="shared" si="99"/>
        <v>2</v>
      </c>
      <c r="I6467" s="93"/>
      <c r="J6467" s="94"/>
      <c r="K6467" s="138"/>
    </row>
    <row r="6468" spans="1:11" x14ac:dyDescent="0.2">
      <c r="A6468" s="49" t="s">
        <v>3985</v>
      </c>
      <c r="B6468" s="74">
        <v>309</v>
      </c>
      <c r="C6468" s="86"/>
      <c r="D6468" s="37"/>
      <c r="E6468" s="87"/>
      <c r="F6468" s="93">
        <v>3</v>
      </c>
      <c r="G6468" s="8">
        <v>8</v>
      </c>
      <c r="H6468" s="94">
        <f t="shared" si="99"/>
        <v>2</v>
      </c>
      <c r="I6468" s="93"/>
      <c r="J6468" s="94"/>
      <c r="K6468" s="138"/>
    </row>
    <row r="6469" spans="1:11" x14ac:dyDescent="0.2">
      <c r="A6469" s="49" t="s">
        <v>5460</v>
      </c>
      <c r="B6469" s="74">
        <v>209</v>
      </c>
      <c r="C6469" s="86"/>
      <c r="D6469" s="37"/>
      <c r="E6469" s="87"/>
      <c r="F6469" s="93">
        <v>3</v>
      </c>
      <c r="G6469" s="8">
        <v>8</v>
      </c>
      <c r="H6469" s="94">
        <f t="shared" si="99"/>
        <v>2</v>
      </c>
      <c r="I6469" s="93"/>
      <c r="J6469" s="94"/>
      <c r="K6469" s="138"/>
    </row>
    <row r="6470" spans="1:11" x14ac:dyDescent="0.2">
      <c r="A6470" s="49" t="s">
        <v>5461</v>
      </c>
      <c r="B6470" s="74">
        <v>87</v>
      </c>
      <c r="C6470" s="86"/>
      <c r="D6470" s="37"/>
      <c r="E6470" s="87"/>
      <c r="F6470" s="93">
        <v>1</v>
      </c>
      <c r="G6470" s="8">
        <v>3</v>
      </c>
      <c r="H6470" s="94">
        <f t="shared" si="99"/>
        <v>1</v>
      </c>
      <c r="I6470" s="93"/>
      <c r="J6470" s="94"/>
      <c r="K6470" s="138"/>
    </row>
    <row r="6471" spans="1:11" x14ac:dyDescent="0.2">
      <c r="A6471" s="49" t="s">
        <v>3068</v>
      </c>
      <c r="B6471" s="74">
        <v>296</v>
      </c>
      <c r="C6471" s="86"/>
      <c r="D6471" s="37"/>
      <c r="E6471" s="87"/>
      <c r="F6471" s="93">
        <v>3</v>
      </c>
      <c r="G6471" s="8">
        <v>8</v>
      </c>
      <c r="H6471" s="94">
        <f t="shared" si="99"/>
        <v>2</v>
      </c>
      <c r="I6471" s="93"/>
      <c r="J6471" s="94"/>
      <c r="K6471" s="138"/>
    </row>
    <row r="6472" spans="1:11" x14ac:dyDescent="0.2">
      <c r="A6472" s="49" t="s">
        <v>5462</v>
      </c>
      <c r="B6472" s="74">
        <v>68</v>
      </c>
      <c r="C6472" s="86"/>
      <c r="D6472" s="37"/>
      <c r="E6472" s="87"/>
      <c r="F6472" s="93">
        <v>1</v>
      </c>
      <c r="G6472" s="8">
        <v>3</v>
      </c>
      <c r="H6472" s="94">
        <f t="shared" si="99"/>
        <v>1</v>
      </c>
      <c r="I6472" s="93"/>
      <c r="J6472" s="94"/>
      <c r="K6472" s="138"/>
    </row>
    <row r="6473" spans="1:11" x14ac:dyDescent="0.2">
      <c r="A6473" s="49" t="s">
        <v>5463</v>
      </c>
      <c r="B6473" s="74">
        <v>89</v>
      </c>
      <c r="C6473" s="86"/>
      <c r="D6473" s="37"/>
      <c r="E6473" s="87"/>
      <c r="F6473" s="93">
        <v>1</v>
      </c>
      <c r="G6473" s="8">
        <v>3</v>
      </c>
      <c r="H6473" s="94">
        <f t="shared" ref="H6473:H6536" si="100">IF(F6473=1,1,2)</f>
        <v>1</v>
      </c>
      <c r="I6473" s="93"/>
      <c r="J6473" s="94"/>
      <c r="K6473" s="138"/>
    </row>
    <row r="6474" spans="1:11" x14ac:dyDescent="0.2">
      <c r="A6474" s="51" t="s">
        <v>427</v>
      </c>
      <c r="B6474" s="73">
        <v>8518</v>
      </c>
      <c r="C6474" s="85">
        <v>13</v>
      </c>
      <c r="D6474" s="32">
        <v>33</v>
      </c>
      <c r="E6474" s="84"/>
      <c r="F6474" s="91"/>
      <c r="H6474" s="94"/>
      <c r="I6474" s="91"/>
      <c r="J6474" s="84"/>
      <c r="K6474" s="111"/>
    </row>
    <row r="6475" spans="1:11" x14ac:dyDescent="0.2">
      <c r="A6475" s="49" t="s">
        <v>5464</v>
      </c>
      <c r="B6475" s="74">
        <v>6190</v>
      </c>
      <c r="C6475" s="86"/>
      <c r="D6475" s="37"/>
      <c r="E6475" s="87"/>
      <c r="F6475" s="93">
        <v>5</v>
      </c>
      <c r="G6475" s="8">
        <v>13</v>
      </c>
      <c r="H6475" s="94">
        <f t="shared" si="100"/>
        <v>2</v>
      </c>
      <c r="I6475" s="93"/>
      <c r="J6475" s="94"/>
      <c r="K6475" s="138"/>
    </row>
    <row r="6476" spans="1:11" x14ac:dyDescent="0.2">
      <c r="A6476" s="49" t="s">
        <v>5465</v>
      </c>
      <c r="B6476" s="74">
        <v>450</v>
      </c>
      <c r="C6476" s="86"/>
      <c r="D6476" s="37"/>
      <c r="E6476" s="87"/>
      <c r="F6476" s="93">
        <v>3</v>
      </c>
      <c r="G6476" s="8">
        <v>8</v>
      </c>
      <c r="H6476" s="94">
        <f t="shared" si="100"/>
        <v>2</v>
      </c>
      <c r="I6476" s="93"/>
      <c r="J6476" s="94"/>
      <c r="K6476" s="138"/>
    </row>
    <row r="6477" spans="1:11" x14ac:dyDescent="0.2">
      <c r="A6477" s="49" t="s">
        <v>5466</v>
      </c>
      <c r="B6477" s="74">
        <v>738</v>
      </c>
      <c r="C6477" s="86"/>
      <c r="D6477" s="37"/>
      <c r="E6477" s="87"/>
      <c r="F6477" s="93">
        <v>3</v>
      </c>
      <c r="G6477" s="8">
        <v>8</v>
      </c>
      <c r="H6477" s="94">
        <f t="shared" si="100"/>
        <v>2</v>
      </c>
      <c r="I6477" s="93"/>
      <c r="J6477" s="94"/>
      <c r="K6477" s="138"/>
    </row>
    <row r="6478" spans="1:11" x14ac:dyDescent="0.2">
      <c r="A6478" s="49" t="s">
        <v>5467</v>
      </c>
      <c r="B6478" s="74">
        <v>358</v>
      </c>
      <c r="C6478" s="86"/>
      <c r="D6478" s="37"/>
      <c r="E6478" s="87"/>
      <c r="F6478" s="93">
        <v>3</v>
      </c>
      <c r="G6478" s="8">
        <v>8</v>
      </c>
      <c r="H6478" s="94">
        <f t="shared" si="100"/>
        <v>2</v>
      </c>
      <c r="I6478" s="93"/>
      <c r="J6478" s="94"/>
      <c r="K6478" s="138"/>
    </row>
    <row r="6479" spans="1:11" x14ac:dyDescent="0.2">
      <c r="A6479" s="49" t="s">
        <v>1988</v>
      </c>
      <c r="B6479" s="74">
        <v>782</v>
      </c>
      <c r="C6479" s="86"/>
      <c r="D6479" s="37"/>
      <c r="E6479" s="87"/>
      <c r="F6479" s="93">
        <v>3</v>
      </c>
      <c r="G6479" s="8">
        <v>8</v>
      </c>
      <c r="H6479" s="94">
        <f t="shared" si="100"/>
        <v>2</v>
      </c>
      <c r="I6479" s="93"/>
      <c r="J6479" s="94"/>
      <c r="K6479" s="138"/>
    </row>
    <row r="6480" spans="1:11" x14ac:dyDescent="0.2">
      <c r="A6480" s="51" t="s">
        <v>752</v>
      </c>
      <c r="B6480" s="73">
        <v>2249</v>
      </c>
      <c r="C6480" s="85">
        <v>4</v>
      </c>
      <c r="D6480" s="32">
        <v>10</v>
      </c>
      <c r="E6480" s="84"/>
      <c r="F6480" s="91"/>
      <c r="H6480" s="94"/>
      <c r="I6480" s="91"/>
      <c r="J6480" s="84"/>
      <c r="K6480" s="111"/>
    </row>
    <row r="6481" spans="1:11" x14ac:dyDescent="0.2">
      <c r="A6481" s="49" t="s">
        <v>5468</v>
      </c>
      <c r="B6481" s="74">
        <v>110</v>
      </c>
      <c r="C6481" s="86"/>
      <c r="D6481" s="37"/>
      <c r="E6481" s="87"/>
      <c r="F6481" s="93">
        <v>1</v>
      </c>
      <c r="G6481" s="8">
        <v>3</v>
      </c>
      <c r="H6481" s="94">
        <f t="shared" si="100"/>
        <v>1</v>
      </c>
      <c r="I6481" s="93"/>
      <c r="J6481" s="94"/>
      <c r="K6481" s="138"/>
    </row>
    <row r="6482" spans="1:11" x14ac:dyDescent="0.2">
      <c r="A6482" s="49" t="s">
        <v>1356</v>
      </c>
      <c r="B6482" s="74">
        <v>184</v>
      </c>
      <c r="C6482" s="86"/>
      <c r="D6482" s="37"/>
      <c r="E6482" s="87"/>
      <c r="F6482" s="93">
        <v>1</v>
      </c>
      <c r="G6482" s="8">
        <v>3</v>
      </c>
      <c r="H6482" s="94">
        <f t="shared" si="100"/>
        <v>1</v>
      </c>
      <c r="I6482" s="93"/>
      <c r="J6482" s="94"/>
      <c r="K6482" s="138"/>
    </row>
    <row r="6483" spans="1:11" x14ac:dyDescent="0.2">
      <c r="A6483" s="49" t="s">
        <v>5469</v>
      </c>
      <c r="B6483" s="74">
        <v>472</v>
      </c>
      <c r="C6483" s="86"/>
      <c r="D6483" s="37"/>
      <c r="E6483" s="87"/>
      <c r="F6483" s="93">
        <v>3</v>
      </c>
      <c r="G6483" s="8">
        <v>8</v>
      </c>
      <c r="H6483" s="94">
        <f t="shared" si="100"/>
        <v>2</v>
      </c>
      <c r="I6483" s="93"/>
      <c r="J6483" s="94"/>
      <c r="K6483" s="138"/>
    </row>
    <row r="6484" spans="1:11" x14ac:dyDescent="0.2">
      <c r="A6484" s="49" t="s">
        <v>2417</v>
      </c>
      <c r="B6484" s="74">
        <v>327</v>
      </c>
      <c r="C6484" s="86"/>
      <c r="D6484" s="37"/>
      <c r="E6484" s="87"/>
      <c r="F6484" s="93">
        <v>3</v>
      </c>
      <c r="G6484" s="8">
        <v>8</v>
      </c>
      <c r="H6484" s="94">
        <f t="shared" si="100"/>
        <v>2</v>
      </c>
      <c r="I6484" s="93"/>
      <c r="J6484" s="94"/>
      <c r="K6484" s="138"/>
    </row>
    <row r="6485" spans="1:11" x14ac:dyDescent="0.2">
      <c r="A6485" s="49" t="s">
        <v>5470</v>
      </c>
      <c r="B6485" s="74">
        <v>527</v>
      </c>
      <c r="C6485" s="86"/>
      <c r="D6485" s="37"/>
      <c r="E6485" s="87"/>
      <c r="F6485" s="93">
        <v>3</v>
      </c>
      <c r="G6485" s="8">
        <v>8</v>
      </c>
      <c r="H6485" s="94">
        <f t="shared" si="100"/>
        <v>2</v>
      </c>
      <c r="I6485" s="93"/>
      <c r="J6485" s="94"/>
      <c r="K6485" s="138"/>
    </row>
    <row r="6486" spans="1:11" x14ac:dyDescent="0.2">
      <c r="A6486" s="49" t="s">
        <v>2158</v>
      </c>
      <c r="B6486" s="74">
        <v>157</v>
      </c>
      <c r="C6486" s="86"/>
      <c r="D6486" s="37"/>
      <c r="E6486" s="87"/>
      <c r="F6486" s="93">
        <v>1</v>
      </c>
      <c r="G6486" s="8">
        <v>3</v>
      </c>
      <c r="H6486" s="94">
        <f t="shared" si="100"/>
        <v>1</v>
      </c>
      <c r="I6486" s="93"/>
      <c r="J6486" s="94"/>
      <c r="K6486" s="138"/>
    </row>
    <row r="6487" spans="1:11" x14ac:dyDescent="0.2">
      <c r="A6487" s="49" t="s">
        <v>5471</v>
      </c>
      <c r="B6487" s="74">
        <v>236</v>
      </c>
      <c r="C6487" s="86"/>
      <c r="D6487" s="37"/>
      <c r="E6487" s="87"/>
      <c r="F6487" s="93">
        <v>3</v>
      </c>
      <c r="G6487" s="8">
        <v>8</v>
      </c>
      <c r="H6487" s="94">
        <f t="shared" si="100"/>
        <v>2</v>
      </c>
      <c r="I6487" s="93"/>
      <c r="J6487" s="94"/>
      <c r="K6487" s="138"/>
    </row>
    <row r="6488" spans="1:11" x14ac:dyDescent="0.2">
      <c r="A6488" s="49" t="s">
        <v>5472</v>
      </c>
      <c r="B6488" s="74">
        <v>236</v>
      </c>
      <c r="C6488" s="86"/>
      <c r="D6488" s="37"/>
      <c r="E6488" s="87"/>
      <c r="F6488" s="93">
        <v>3</v>
      </c>
      <c r="G6488" s="8">
        <v>8</v>
      </c>
      <c r="H6488" s="94">
        <f t="shared" si="100"/>
        <v>2</v>
      </c>
      <c r="I6488" s="93"/>
      <c r="J6488" s="94"/>
      <c r="K6488" s="138"/>
    </row>
    <row r="6489" spans="1:11" x14ac:dyDescent="0.2">
      <c r="A6489" s="48" t="s">
        <v>753</v>
      </c>
      <c r="B6489" s="72">
        <v>32642</v>
      </c>
      <c r="C6489" s="81"/>
      <c r="D6489" s="37"/>
      <c r="E6489" s="87"/>
      <c r="F6489" s="92"/>
      <c r="H6489" s="94"/>
      <c r="I6489" s="92"/>
      <c r="J6489" s="82"/>
      <c r="K6489" s="137"/>
    </row>
    <row r="6490" spans="1:11" ht="31.5" x14ac:dyDescent="0.2">
      <c r="A6490" s="54" t="s">
        <v>1315</v>
      </c>
      <c r="B6490" s="142">
        <v>20021</v>
      </c>
      <c r="C6490" s="85">
        <v>25</v>
      </c>
      <c r="D6490" s="36">
        <f>SUM(D6491:D6501)</f>
        <v>63</v>
      </c>
      <c r="E6490" s="88">
        <v>4</v>
      </c>
      <c r="F6490" s="91">
        <f>SUM(F6492:F6512)</f>
        <v>54</v>
      </c>
      <c r="G6490" s="24">
        <f>SUM(G6492:G6512)</f>
        <v>145</v>
      </c>
      <c r="H6490" s="94"/>
      <c r="I6490" s="99">
        <f>(C6490+F6490+1-F6498-F6500-F6506-F6508-F6510)*0.4</f>
        <v>30</v>
      </c>
      <c r="J6490" s="99">
        <f>(D6490+G6490+1-G6498-G6500-G6506-G6508-G6510)*0.4</f>
        <v>77.600000000000009</v>
      </c>
      <c r="K6490" s="115">
        <f>20*0.6</f>
        <v>12</v>
      </c>
    </row>
    <row r="6491" spans="1:11" x14ac:dyDescent="0.2">
      <c r="A6491" s="51" t="s">
        <v>754</v>
      </c>
      <c r="B6491" s="73">
        <v>12506</v>
      </c>
      <c r="C6491" s="85">
        <v>16</v>
      </c>
      <c r="D6491" s="32">
        <v>40</v>
      </c>
      <c r="E6491" s="84"/>
      <c r="F6491" s="91"/>
      <c r="H6491" s="94"/>
      <c r="I6491" s="91"/>
      <c r="J6491" s="84"/>
      <c r="K6491" s="111"/>
    </row>
    <row r="6492" spans="1:11" x14ac:dyDescent="0.2">
      <c r="A6492" s="49" t="s">
        <v>4390</v>
      </c>
      <c r="B6492" s="74">
        <v>3767</v>
      </c>
      <c r="C6492" s="86"/>
      <c r="D6492" s="37"/>
      <c r="E6492" s="87"/>
      <c r="F6492" s="93">
        <v>5</v>
      </c>
      <c r="G6492" s="8">
        <v>13</v>
      </c>
      <c r="H6492" s="94">
        <f t="shared" si="100"/>
        <v>2</v>
      </c>
      <c r="I6492" s="93"/>
      <c r="J6492" s="94"/>
      <c r="K6492" s="138"/>
    </row>
    <row r="6493" spans="1:11" x14ac:dyDescent="0.2">
      <c r="A6493" s="49" t="s">
        <v>5473</v>
      </c>
      <c r="B6493" s="74">
        <v>933</v>
      </c>
      <c r="C6493" s="86"/>
      <c r="D6493" s="37"/>
      <c r="E6493" s="87"/>
      <c r="F6493" s="93">
        <v>3</v>
      </c>
      <c r="G6493" s="8">
        <v>8</v>
      </c>
      <c r="H6493" s="94">
        <f t="shared" si="100"/>
        <v>2</v>
      </c>
      <c r="I6493" s="93"/>
      <c r="J6493" s="94"/>
      <c r="K6493" s="138"/>
    </row>
    <row r="6494" spans="1:11" x14ac:dyDescent="0.2">
      <c r="A6494" s="49" t="s">
        <v>5474</v>
      </c>
      <c r="B6494" s="74">
        <v>5951</v>
      </c>
      <c r="C6494" s="86"/>
      <c r="D6494" s="37"/>
      <c r="E6494" s="87"/>
      <c r="F6494" s="93">
        <v>5</v>
      </c>
      <c r="G6494" s="8">
        <v>13</v>
      </c>
      <c r="H6494" s="94">
        <f t="shared" si="100"/>
        <v>2</v>
      </c>
      <c r="I6494" s="93"/>
      <c r="J6494" s="94"/>
      <c r="K6494" s="138"/>
    </row>
    <row r="6495" spans="1:11" x14ac:dyDescent="0.2">
      <c r="A6495" s="49" t="s">
        <v>3682</v>
      </c>
      <c r="B6495" s="74">
        <v>331</v>
      </c>
      <c r="C6495" s="86"/>
      <c r="D6495" s="37"/>
      <c r="E6495" s="87"/>
      <c r="F6495" s="93">
        <v>3</v>
      </c>
      <c r="G6495" s="8">
        <v>8</v>
      </c>
      <c r="H6495" s="94">
        <f t="shared" si="100"/>
        <v>2</v>
      </c>
      <c r="I6495" s="93"/>
      <c r="J6495" s="94"/>
      <c r="K6495" s="138"/>
    </row>
    <row r="6496" spans="1:11" x14ac:dyDescent="0.2">
      <c r="A6496" s="49" t="s">
        <v>3411</v>
      </c>
      <c r="B6496" s="74">
        <v>220</v>
      </c>
      <c r="C6496" s="86"/>
      <c r="D6496" s="37"/>
      <c r="E6496" s="87"/>
      <c r="F6496" s="93">
        <v>3</v>
      </c>
      <c r="G6496" s="8">
        <v>8</v>
      </c>
      <c r="H6496" s="94">
        <f t="shared" si="100"/>
        <v>2</v>
      </c>
      <c r="I6496" s="93"/>
      <c r="J6496" s="94"/>
      <c r="K6496" s="138"/>
    </row>
    <row r="6497" spans="1:11" x14ac:dyDescent="0.2">
      <c r="A6497" s="49" t="s">
        <v>5475</v>
      </c>
      <c r="B6497" s="74">
        <v>455</v>
      </c>
      <c r="C6497" s="86"/>
      <c r="D6497" s="37"/>
      <c r="E6497" s="87"/>
      <c r="F6497" s="93">
        <v>3</v>
      </c>
      <c r="G6497" s="8">
        <v>8</v>
      </c>
      <c r="H6497" s="94">
        <f t="shared" si="100"/>
        <v>2</v>
      </c>
      <c r="I6497" s="93"/>
      <c r="J6497" s="94"/>
      <c r="K6497" s="138"/>
    </row>
    <row r="6498" spans="1:11" x14ac:dyDescent="0.2">
      <c r="A6498" s="49" t="s">
        <v>5476</v>
      </c>
      <c r="B6498" s="74">
        <v>79</v>
      </c>
      <c r="C6498" s="86"/>
      <c r="D6498" s="37"/>
      <c r="E6498" s="87"/>
      <c r="F6498" s="93">
        <v>1</v>
      </c>
      <c r="G6498" s="8">
        <v>3</v>
      </c>
      <c r="H6498" s="94">
        <f t="shared" si="100"/>
        <v>1</v>
      </c>
      <c r="I6498" s="93"/>
      <c r="J6498" s="94"/>
      <c r="K6498" s="138"/>
    </row>
    <row r="6499" spans="1:11" x14ac:dyDescent="0.2">
      <c r="A6499" s="49" t="s">
        <v>2413</v>
      </c>
      <c r="B6499" s="74">
        <v>728</v>
      </c>
      <c r="C6499" s="86"/>
      <c r="D6499" s="37"/>
      <c r="E6499" s="87"/>
      <c r="F6499" s="93">
        <v>3</v>
      </c>
      <c r="G6499" s="8">
        <v>8</v>
      </c>
      <c r="H6499" s="94">
        <f t="shared" si="100"/>
        <v>2</v>
      </c>
      <c r="I6499" s="93"/>
      <c r="J6499" s="94"/>
      <c r="K6499" s="138"/>
    </row>
    <row r="6500" spans="1:11" x14ac:dyDescent="0.2">
      <c r="A6500" s="49" t="s">
        <v>5477</v>
      </c>
      <c r="B6500" s="74">
        <v>42</v>
      </c>
      <c r="C6500" s="86"/>
      <c r="D6500" s="37"/>
      <c r="E6500" s="87"/>
      <c r="F6500" s="93">
        <v>1</v>
      </c>
      <c r="G6500" s="8">
        <v>3</v>
      </c>
      <c r="H6500" s="94">
        <f t="shared" si="100"/>
        <v>1</v>
      </c>
      <c r="I6500" s="93"/>
      <c r="J6500" s="94"/>
      <c r="K6500" s="138"/>
    </row>
    <row r="6501" spans="1:11" x14ac:dyDescent="0.2">
      <c r="A6501" s="51" t="s">
        <v>1316</v>
      </c>
      <c r="B6501" s="73">
        <v>7515</v>
      </c>
      <c r="C6501" s="85">
        <v>9</v>
      </c>
      <c r="D6501" s="32">
        <v>23</v>
      </c>
      <c r="E6501" s="84"/>
      <c r="F6501" s="92"/>
      <c r="H6501" s="94"/>
      <c r="I6501" s="92"/>
      <c r="J6501" s="82"/>
      <c r="K6501" s="137"/>
    </row>
    <row r="6502" spans="1:11" x14ac:dyDescent="0.2">
      <c r="A6502" s="49" t="s">
        <v>5478</v>
      </c>
      <c r="B6502" s="74">
        <v>1870</v>
      </c>
      <c r="C6502" s="86"/>
      <c r="D6502" s="37"/>
      <c r="E6502" s="87"/>
      <c r="F6502" s="93">
        <v>3</v>
      </c>
      <c r="G6502" s="8">
        <v>8</v>
      </c>
      <c r="H6502" s="94">
        <f t="shared" si="100"/>
        <v>2</v>
      </c>
      <c r="I6502" s="93"/>
      <c r="J6502" s="94"/>
      <c r="K6502" s="138"/>
    </row>
    <row r="6503" spans="1:11" x14ac:dyDescent="0.2">
      <c r="A6503" s="49" t="s">
        <v>5479</v>
      </c>
      <c r="B6503" s="74">
        <v>1343</v>
      </c>
      <c r="C6503" s="86"/>
      <c r="D6503" s="37"/>
      <c r="E6503" s="87"/>
      <c r="F6503" s="93">
        <v>3</v>
      </c>
      <c r="G6503" s="8">
        <v>8</v>
      </c>
      <c r="H6503" s="94">
        <f t="shared" si="100"/>
        <v>2</v>
      </c>
      <c r="I6503" s="93"/>
      <c r="J6503" s="94"/>
      <c r="K6503" s="138"/>
    </row>
    <row r="6504" spans="1:11" x14ac:dyDescent="0.2">
      <c r="A6504" s="49" t="s">
        <v>5480</v>
      </c>
      <c r="B6504" s="74">
        <v>1538</v>
      </c>
      <c r="C6504" s="86"/>
      <c r="D6504" s="37"/>
      <c r="E6504" s="87"/>
      <c r="F6504" s="93">
        <v>3</v>
      </c>
      <c r="G6504" s="8">
        <v>8</v>
      </c>
      <c r="H6504" s="94">
        <f t="shared" si="100"/>
        <v>2</v>
      </c>
      <c r="I6504" s="93"/>
      <c r="J6504" s="94"/>
      <c r="K6504" s="138"/>
    </row>
    <row r="6505" spans="1:11" x14ac:dyDescent="0.2">
      <c r="A6505" s="49" t="s">
        <v>4881</v>
      </c>
      <c r="B6505" s="74">
        <v>1408</v>
      </c>
      <c r="C6505" s="86"/>
      <c r="D6505" s="37"/>
      <c r="E6505" s="87"/>
      <c r="F6505" s="93">
        <v>3</v>
      </c>
      <c r="G6505" s="8">
        <v>8</v>
      </c>
      <c r="H6505" s="94">
        <f t="shared" si="100"/>
        <v>2</v>
      </c>
      <c r="I6505" s="93"/>
      <c r="J6505" s="94"/>
      <c r="K6505" s="138"/>
    </row>
    <row r="6506" spans="1:11" x14ac:dyDescent="0.2">
      <c r="A6506" s="49" t="s">
        <v>5481</v>
      </c>
      <c r="B6506" s="74">
        <v>92</v>
      </c>
      <c r="C6506" s="86"/>
      <c r="D6506" s="37"/>
      <c r="E6506" s="87"/>
      <c r="F6506" s="93">
        <v>1</v>
      </c>
      <c r="G6506" s="8">
        <v>3</v>
      </c>
      <c r="H6506" s="94">
        <f t="shared" si="100"/>
        <v>1</v>
      </c>
      <c r="I6506" s="93"/>
      <c r="J6506" s="94"/>
      <c r="K6506" s="138"/>
    </row>
    <row r="6507" spans="1:11" x14ac:dyDescent="0.2">
      <c r="A6507" s="49" t="s">
        <v>5482</v>
      </c>
      <c r="B6507" s="74">
        <v>269</v>
      </c>
      <c r="C6507" s="86"/>
      <c r="D6507" s="37"/>
      <c r="E6507" s="87"/>
      <c r="F6507" s="93">
        <v>3</v>
      </c>
      <c r="G6507" s="8">
        <v>8</v>
      </c>
      <c r="H6507" s="94">
        <f t="shared" si="100"/>
        <v>2</v>
      </c>
      <c r="I6507" s="93"/>
      <c r="J6507" s="94"/>
      <c r="K6507" s="138"/>
    </row>
    <row r="6508" spans="1:11" x14ac:dyDescent="0.2">
      <c r="A6508" s="49" t="s">
        <v>5483</v>
      </c>
      <c r="B6508" s="74">
        <v>112</v>
      </c>
      <c r="C6508" s="86"/>
      <c r="D6508" s="37"/>
      <c r="E6508" s="87"/>
      <c r="F6508" s="93">
        <v>1</v>
      </c>
      <c r="G6508" s="8">
        <v>3</v>
      </c>
      <c r="H6508" s="94">
        <f t="shared" si="100"/>
        <v>1</v>
      </c>
      <c r="I6508" s="93"/>
      <c r="J6508" s="94"/>
      <c r="K6508" s="138"/>
    </row>
    <row r="6509" spans="1:11" x14ac:dyDescent="0.2">
      <c r="A6509" s="49" t="s">
        <v>4318</v>
      </c>
      <c r="B6509" s="74">
        <v>232</v>
      </c>
      <c r="C6509" s="86"/>
      <c r="D6509" s="37"/>
      <c r="E6509" s="87"/>
      <c r="F6509" s="93">
        <v>3</v>
      </c>
      <c r="G6509" s="8">
        <v>8</v>
      </c>
      <c r="H6509" s="94">
        <f t="shared" si="100"/>
        <v>2</v>
      </c>
      <c r="I6509" s="93"/>
      <c r="J6509" s="94"/>
      <c r="K6509" s="138"/>
    </row>
    <row r="6510" spans="1:11" x14ac:dyDescent="0.2">
      <c r="A6510" s="49" t="s">
        <v>1951</v>
      </c>
      <c r="B6510" s="74">
        <v>83</v>
      </c>
      <c r="C6510" s="86"/>
      <c r="D6510" s="37"/>
      <c r="E6510" s="87"/>
      <c r="F6510" s="93">
        <v>1</v>
      </c>
      <c r="G6510" s="8">
        <v>3</v>
      </c>
      <c r="H6510" s="94">
        <f t="shared" si="100"/>
        <v>1</v>
      </c>
      <c r="I6510" s="93"/>
      <c r="J6510" s="94"/>
      <c r="K6510" s="138"/>
    </row>
    <row r="6511" spans="1:11" x14ac:dyDescent="0.2">
      <c r="A6511" s="49" t="s">
        <v>3214</v>
      </c>
      <c r="B6511" s="74">
        <v>340</v>
      </c>
      <c r="C6511" s="86"/>
      <c r="D6511" s="37"/>
      <c r="E6511" s="87"/>
      <c r="F6511" s="93">
        <v>3</v>
      </c>
      <c r="G6511" s="8">
        <v>8</v>
      </c>
      <c r="H6511" s="94">
        <f t="shared" si="100"/>
        <v>2</v>
      </c>
      <c r="I6511" s="93"/>
      <c r="J6511" s="94"/>
      <c r="K6511" s="138"/>
    </row>
    <row r="6512" spans="1:11" x14ac:dyDescent="0.2">
      <c r="A6512" s="49" t="s">
        <v>2946</v>
      </c>
      <c r="B6512" s="74">
        <v>228</v>
      </c>
      <c r="C6512" s="86"/>
      <c r="D6512" s="37"/>
      <c r="E6512" s="87"/>
      <c r="F6512" s="93">
        <v>3</v>
      </c>
      <c r="G6512" s="8">
        <v>8</v>
      </c>
      <c r="H6512" s="94">
        <f t="shared" si="100"/>
        <v>2</v>
      </c>
      <c r="I6512" s="93"/>
      <c r="J6512" s="94"/>
      <c r="K6512" s="138"/>
    </row>
    <row r="6513" spans="1:11" x14ac:dyDescent="0.2">
      <c r="A6513" s="54" t="s">
        <v>1317</v>
      </c>
      <c r="B6513" s="142">
        <v>12621</v>
      </c>
      <c r="C6513" s="85">
        <v>25</v>
      </c>
      <c r="D6513" s="36">
        <f>SUM(D6514:D6525)</f>
        <v>63</v>
      </c>
      <c r="E6513" s="88">
        <v>4</v>
      </c>
      <c r="F6513" s="91">
        <f>SUM(F6515:F6530)</f>
        <v>33</v>
      </c>
      <c r="G6513" s="24">
        <f>SUM(G6515:G6530)</f>
        <v>90</v>
      </c>
      <c r="H6513" s="94"/>
      <c r="I6513" s="99">
        <f>(C6513+F6515+F6519+F6520+F6522+F6523+F6524+F6526+F6528+1)*0.4</f>
        <v>20.8</v>
      </c>
      <c r="J6513" s="99">
        <f>(D6513+G6515+G6519+G6520+G6522+G6523+G6524+G6526+G6528+1)*0.4</f>
        <v>53.2</v>
      </c>
      <c r="K6513" s="115">
        <f>15*0.6</f>
        <v>9</v>
      </c>
    </row>
    <row r="6514" spans="1:11" x14ac:dyDescent="0.2">
      <c r="A6514" s="51" t="s">
        <v>1330</v>
      </c>
      <c r="B6514" s="73">
        <v>10220</v>
      </c>
      <c r="C6514" s="85">
        <v>20</v>
      </c>
      <c r="D6514" s="32">
        <v>50</v>
      </c>
      <c r="E6514" s="84"/>
      <c r="F6514" s="91"/>
      <c r="H6514" s="94"/>
      <c r="I6514" s="91"/>
      <c r="J6514" s="84"/>
      <c r="K6514" s="111"/>
    </row>
    <row r="6515" spans="1:11" x14ac:dyDescent="0.2">
      <c r="A6515" s="49" t="s">
        <v>5484</v>
      </c>
      <c r="B6515" s="74">
        <v>7363</v>
      </c>
      <c r="C6515" s="86"/>
      <c r="D6515" s="37"/>
      <c r="E6515" s="87"/>
      <c r="F6515" s="93">
        <v>5</v>
      </c>
      <c r="G6515" s="8">
        <v>13</v>
      </c>
      <c r="H6515" s="94">
        <f t="shared" si="100"/>
        <v>2</v>
      </c>
      <c r="I6515" s="93"/>
      <c r="J6515" s="94"/>
      <c r="K6515" s="138"/>
    </row>
    <row r="6516" spans="1:11" x14ac:dyDescent="0.2">
      <c r="A6516" s="49" t="s">
        <v>1954</v>
      </c>
      <c r="B6516" s="74">
        <v>93</v>
      </c>
      <c r="C6516" s="86"/>
      <c r="D6516" s="37"/>
      <c r="E6516" s="87"/>
      <c r="F6516" s="93">
        <v>1</v>
      </c>
      <c r="G6516" s="8">
        <v>3</v>
      </c>
      <c r="H6516" s="94">
        <f t="shared" si="100"/>
        <v>1</v>
      </c>
      <c r="I6516" s="93"/>
      <c r="J6516" s="94"/>
      <c r="K6516" s="138"/>
    </row>
    <row r="6517" spans="1:11" x14ac:dyDescent="0.2">
      <c r="A6517" s="49" t="s">
        <v>5485</v>
      </c>
      <c r="B6517" s="74">
        <v>75</v>
      </c>
      <c r="C6517" s="86"/>
      <c r="D6517" s="37"/>
      <c r="E6517" s="87"/>
      <c r="F6517" s="93">
        <v>1</v>
      </c>
      <c r="G6517" s="8">
        <v>3</v>
      </c>
      <c r="H6517" s="94">
        <f t="shared" si="100"/>
        <v>1</v>
      </c>
      <c r="I6517" s="93"/>
      <c r="J6517" s="94"/>
      <c r="K6517" s="138"/>
    </row>
    <row r="6518" spans="1:11" x14ac:dyDescent="0.2">
      <c r="A6518" s="49" t="s">
        <v>2010</v>
      </c>
      <c r="B6518" s="74">
        <v>130</v>
      </c>
      <c r="C6518" s="86"/>
      <c r="D6518" s="37"/>
      <c r="E6518" s="87"/>
      <c r="F6518" s="93">
        <v>1</v>
      </c>
      <c r="G6518" s="8">
        <v>3</v>
      </c>
      <c r="H6518" s="94">
        <f t="shared" si="100"/>
        <v>1</v>
      </c>
      <c r="I6518" s="93"/>
      <c r="J6518" s="94"/>
      <c r="K6518" s="138"/>
    </row>
    <row r="6519" spans="1:11" x14ac:dyDescent="0.2">
      <c r="A6519" s="49" t="s">
        <v>5486</v>
      </c>
      <c r="B6519" s="74">
        <v>292</v>
      </c>
      <c r="C6519" s="86"/>
      <c r="D6519" s="37"/>
      <c r="E6519" s="87"/>
      <c r="F6519" s="93">
        <v>3</v>
      </c>
      <c r="G6519" s="8">
        <v>8</v>
      </c>
      <c r="H6519" s="94">
        <f t="shared" si="100"/>
        <v>2</v>
      </c>
      <c r="I6519" s="93"/>
      <c r="J6519" s="94"/>
      <c r="K6519" s="138"/>
    </row>
    <row r="6520" spans="1:11" x14ac:dyDescent="0.2">
      <c r="A6520" s="49" t="s">
        <v>5487</v>
      </c>
      <c r="B6520" s="74">
        <v>1076</v>
      </c>
      <c r="C6520" s="86"/>
      <c r="D6520" s="37"/>
      <c r="E6520" s="87"/>
      <c r="F6520" s="93">
        <v>3</v>
      </c>
      <c r="G6520" s="8">
        <v>8</v>
      </c>
      <c r="H6520" s="94">
        <f t="shared" si="100"/>
        <v>2</v>
      </c>
      <c r="I6520" s="93"/>
      <c r="J6520" s="94"/>
      <c r="K6520" s="138"/>
    </row>
    <row r="6521" spans="1:11" x14ac:dyDescent="0.2">
      <c r="A6521" s="49" t="s">
        <v>5488</v>
      </c>
      <c r="B6521" s="74">
        <v>72</v>
      </c>
      <c r="C6521" s="86"/>
      <c r="D6521" s="37"/>
      <c r="E6521" s="87"/>
      <c r="F6521" s="93">
        <v>1</v>
      </c>
      <c r="G6521" s="8">
        <v>3</v>
      </c>
      <c r="H6521" s="94">
        <f t="shared" si="100"/>
        <v>1</v>
      </c>
      <c r="I6521" s="93"/>
      <c r="J6521" s="94"/>
      <c r="K6521" s="138"/>
    </row>
    <row r="6522" spans="1:11" x14ac:dyDescent="0.2">
      <c r="A6522" s="49" t="s">
        <v>5489</v>
      </c>
      <c r="B6522" s="74">
        <v>424</v>
      </c>
      <c r="C6522" s="86"/>
      <c r="D6522" s="37"/>
      <c r="E6522" s="87"/>
      <c r="F6522" s="93">
        <v>3</v>
      </c>
      <c r="G6522" s="8">
        <v>8</v>
      </c>
      <c r="H6522" s="94">
        <f t="shared" si="100"/>
        <v>2</v>
      </c>
      <c r="I6522" s="93"/>
      <c r="J6522" s="94"/>
      <c r="K6522" s="138"/>
    </row>
    <row r="6523" spans="1:11" x14ac:dyDescent="0.2">
      <c r="A6523" s="49" t="s">
        <v>1993</v>
      </c>
      <c r="B6523" s="74">
        <v>340</v>
      </c>
      <c r="C6523" s="86"/>
      <c r="D6523" s="37"/>
      <c r="E6523" s="87"/>
      <c r="F6523" s="93">
        <v>3</v>
      </c>
      <c r="G6523" s="8">
        <v>8</v>
      </c>
      <c r="H6523" s="94">
        <f t="shared" si="100"/>
        <v>2</v>
      </c>
      <c r="I6523" s="93"/>
      <c r="J6523" s="94"/>
      <c r="K6523" s="138"/>
    </row>
    <row r="6524" spans="1:11" x14ac:dyDescent="0.2">
      <c r="A6524" s="49" t="s">
        <v>2856</v>
      </c>
      <c r="B6524" s="74">
        <v>355</v>
      </c>
      <c r="C6524" s="86"/>
      <c r="D6524" s="37"/>
      <c r="E6524" s="87"/>
      <c r="F6524" s="93">
        <v>3</v>
      </c>
      <c r="G6524" s="8">
        <v>8</v>
      </c>
      <c r="H6524" s="94">
        <f t="shared" si="100"/>
        <v>2</v>
      </c>
      <c r="I6524" s="93"/>
      <c r="J6524" s="94"/>
      <c r="K6524" s="138"/>
    </row>
    <row r="6525" spans="1:11" x14ac:dyDescent="0.2">
      <c r="A6525" s="51" t="s">
        <v>1318</v>
      </c>
      <c r="B6525" s="73">
        <v>2401</v>
      </c>
      <c r="C6525" s="85">
        <v>5</v>
      </c>
      <c r="D6525" s="32">
        <v>13</v>
      </c>
      <c r="E6525" s="84"/>
      <c r="F6525" s="91"/>
      <c r="H6525" s="94"/>
      <c r="I6525" s="91"/>
      <c r="J6525" s="84"/>
      <c r="K6525" s="111"/>
    </row>
    <row r="6526" spans="1:11" x14ac:dyDescent="0.2">
      <c r="A6526" s="49" t="s">
        <v>5490</v>
      </c>
      <c r="B6526" s="74">
        <v>1690</v>
      </c>
      <c r="C6526" s="86"/>
      <c r="D6526" s="37"/>
      <c r="E6526" s="87"/>
      <c r="F6526" s="93">
        <v>3</v>
      </c>
      <c r="G6526" s="8">
        <v>8</v>
      </c>
      <c r="H6526" s="94">
        <f t="shared" si="100"/>
        <v>2</v>
      </c>
      <c r="I6526" s="93"/>
      <c r="J6526" s="94"/>
      <c r="K6526" s="138"/>
    </row>
    <row r="6527" spans="1:11" x14ac:dyDescent="0.2">
      <c r="A6527" s="49" t="s">
        <v>1356</v>
      </c>
      <c r="B6527" s="74">
        <v>143</v>
      </c>
      <c r="C6527" s="86"/>
      <c r="D6527" s="37"/>
      <c r="E6527" s="87"/>
      <c r="F6527" s="93">
        <v>1</v>
      </c>
      <c r="G6527" s="8">
        <v>3</v>
      </c>
      <c r="H6527" s="94">
        <f t="shared" si="100"/>
        <v>1</v>
      </c>
      <c r="I6527" s="93"/>
      <c r="J6527" s="94"/>
      <c r="K6527" s="138"/>
    </row>
    <row r="6528" spans="1:11" x14ac:dyDescent="0.2">
      <c r="A6528" s="49" t="s">
        <v>5491</v>
      </c>
      <c r="B6528" s="74">
        <v>323</v>
      </c>
      <c r="C6528" s="86"/>
      <c r="D6528" s="37"/>
      <c r="E6528" s="87"/>
      <c r="F6528" s="93">
        <v>3</v>
      </c>
      <c r="G6528" s="8">
        <v>8</v>
      </c>
      <c r="H6528" s="94">
        <f t="shared" si="100"/>
        <v>2</v>
      </c>
      <c r="I6528" s="93"/>
      <c r="J6528" s="94"/>
      <c r="K6528" s="138"/>
    </row>
    <row r="6529" spans="1:11" x14ac:dyDescent="0.2">
      <c r="A6529" s="49" t="s">
        <v>1497</v>
      </c>
      <c r="B6529" s="74">
        <v>52</v>
      </c>
      <c r="C6529" s="86"/>
      <c r="D6529" s="37"/>
      <c r="E6529" s="87"/>
      <c r="F6529" s="93">
        <v>1</v>
      </c>
      <c r="G6529" s="8">
        <v>3</v>
      </c>
      <c r="H6529" s="94">
        <f t="shared" si="100"/>
        <v>1</v>
      </c>
      <c r="I6529" s="93"/>
      <c r="J6529" s="94"/>
      <c r="K6529" s="138"/>
    </row>
    <row r="6530" spans="1:11" x14ac:dyDescent="0.2">
      <c r="A6530" s="49" t="s">
        <v>5492</v>
      </c>
      <c r="B6530" s="74">
        <v>193</v>
      </c>
      <c r="C6530" s="86"/>
      <c r="D6530" s="37"/>
      <c r="E6530" s="87"/>
      <c r="F6530" s="93">
        <v>1</v>
      </c>
      <c r="G6530" s="8">
        <v>3</v>
      </c>
      <c r="H6530" s="94">
        <f t="shared" si="100"/>
        <v>1</v>
      </c>
      <c r="I6530" s="93"/>
      <c r="J6530" s="94"/>
      <c r="K6530" s="138"/>
    </row>
    <row r="6531" spans="1:11" x14ac:dyDescent="0.2">
      <c r="A6531" s="48" t="s">
        <v>755</v>
      </c>
      <c r="B6531" s="72">
        <v>51692</v>
      </c>
      <c r="C6531" s="81"/>
      <c r="D6531" s="37"/>
      <c r="E6531" s="87"/>
      <c r="F6531" s="92"/>
      <c r="H6531" s="94"/>
      <c r="I6531" s="92"/>
      <c r="J6531" s="82"/>
      <c r="K6531" s="137"/>
    </row>
    <row r="6532" spans="1:11" x14ac:dyDescent="0.2">
      <c r="A6532" s="54" t="s">
        <v>756</v>
      </c>
      <c r="B6532" s="73">
        <v>911</v>
      </c>
      <c r="C6532" s="85">
        <v>13</v>
      </c>
      <c r="D6532" s="32">
        <v>33</v>
      </c>
      <c r="E6532" s="84">
        <v>3</v>
      </c>
      <c r="F6532" s="91"/>
      <c r="H6532" s="94"/>
      <c r="I6532" s="99">
        <f>(C6532+F6532+1)*0.4</f>
        <v>5.6000000000000005</v>
      </c>
      <c r="J6532" s="100">
        <f>(D6532+G6532+1)*0.4</f>
        <v>13.600000000000001</v>
      </c>
      <c r="K6532" s="115"/>
    </row>
    <row r="6533" spans="1:11" x14ac:dyDescent="0.2">
      <c r="A6533" s="51" t="s">
        <v>6197</v>
      </c>
      <c r="B6533" s="73">
        <v>911</v>
      </c>
      <c r="C6533" s="85">
        <v>13</v>
      </c>
      <c r="D6533" s="37"/>
      <c r="E6533" s="87"/>
      <c r="F6533" s="91"/>
      <c r="H6533" s="94"/>
      <c r="I6533" s="91"/>
      <c r="J6533" s="84"/>
      <c r="K6533" s="111"/>
    </row>
    <row r="6534" spans="1:11" x14ac:dyDescent="0.2">
      <c r="A6534" s="54" t="s">
        <v>757</v>
      </c>
      <c r="B6534" s="73">
        <v>50361</v>
      </c>
      <c r="C6534" s="85">
        <v>39</v>
      </c>
      <c r="D6534" s="36">
        <f>SUM(D6535:D6599)</f>
        <v>101</v>
      </c>
      <c r="E6534" s="88">
        <v>4</v>
      </c>
      <c r="F6534" s="91">
        <f>SUM(F6536:F6600)</f>
        <v>122</v>
      </c>
      <c r="G6534" s="24">
        <f>SUM(G6536:G6600)</f>
        <v>334</v>
      </c>
      <c r="H6534" s="94"/>
      <c r="I6534" s="99">
        <f>(C6534+F6536+F6537+F6540+F6555+F6558+F6559+F6563+F6567+F6568+F6569+F6570+F6571+F6573+F6575+F6582+F6584+F6585+F6586+F6587+F6588+F6590+F6592+F6595+F6596+F6598+F6600+1)*0.4</f>
        <v>52</v>
      </c>
      <c r="J6534" s="99">
        <f>(D6534+G6536+G6537+G6540+G6555+G6558+G6559+G6563+G6567+G6568+G6569+G6570+G6571+G6573+G6575+G6582+G6584+G6585+G6586+G6587+G6588+G6590+G6592+G6595+G6596+G6598+G6600+1)*0.4</f>
        <v>136</v>
      </c>
      <c r="K6534" s="115">
        <f>58*0.6</f>
        <v>34.799999999999997</v>
      </c>
    </row>
    <row r="6535" spans="1:11" x14ac:dyDescent="0.2">
      <c r="A6535" s="51" t="s">
        <v>429</v>
      </c>
      <c r="B6535" s="73">
        <v>3490</v>
      </c>
      <c r="C6535" s="85">
        <v>3</v>
      </c>
      <c r="D6535" s="32">
        <v>8</v>
      </c>
      <c r="E6535" s="84"/>
      <c r="F6535" s="91"/>
      <c r="H6535" s="94"/>
      <c r="I6535" s="91"/>
      <c r="J6535" s="84"/>
      <c r="K6535" s="111"/>
    </row>
    <row r="6536" spans="1:11" x14ac:dyDescent="0.2">
      <c r="A6536" s="49" t="s">
        <v>5493</v>
      </c>
      <c r="B6536" s="74">
        <v>2789</v>
      </c>
      <c r="C6536" s="86"/>
      <c r="D6536" s="37"/>
      <c r="E6536" s="87"/>
      <c r="F6536" s="93">
        <v>5</v>
      </c>
      <c r="G6536" s="8">
        <v>13</v>
      </c>
      <c r="H6536" s="94">
        <f t="shared" si="100"/>
        <v>2</v>
      </c>
      <c r="I6536" s="93"/>
      <c r="J6536" s="94"/>
      <c r="K6536" s="138"/>
    </row>
    <row r="6537" spans="1:11" x14ac:dyDescent="0.2">
      <c r="A6537" s="49" t="s">
        <v>1497</v>
      </c>
      <c r="B6537" s="74">
        <v>701</v>
      </c>
      <c r="C6537" s="86"/>
      <c r="D6537" s="37"/>
      <c r="E6537" s="87"/>
      <c r="F6537" s="93">
        <v>3</v>
      </c>
      <c r="G6537" s="8">
        <v>8</v>
      </c>
      <c r="H6537" s="94">
        <f t="shared" ref="H6537:H6600" si="101">IF(F6537=1,1,2)</f>
        <v>2</v>
      </c>
      <c r="I6537" s="93"/>
      <c r="J6537" s="94"/>
      <c r="K6537" s="138"/>
    </row>
    <row r="6538" spans="1:11" x14ac:dyDescent="0.2">
      <c r="A6538" s="51" t="s">
        <v>430</v>
      </c>
      <c r="B6538" s="73">
        <v>946</v>
      </c>
      <c r="C6538" s="85">
        <v>1</v>
      </c>
      <c r="D6538" s="32">
        <v>3</v>
      </c>
      <c r="E6538" s="84"/>
      <c r="F6538" s="91"/>
      <c r="H6538" s="94"/>
      <c r="I6538" s="91"/>
      <c r="J6538" s="84"/>
      <c r="K6538" s="111"/>
    </row>
    <row r="6539" spans="1:11" x14ac:dyDescent="0.2">
      <c r="A6539" s="49" t="s">
        <v>5494</v>
      </c>
      <c r="B6539" s="74">
        <v>27</v>
      </c>
      <c r="C6539" s="86"/>
      <c r="D6539" s="37"/>
      <c r="E6539" s="87"/>
      <c r="F6539" s="93">
        <v>1</v>
      </c>
      <c r="G6539" s="8">
        <v>3</v>
      </c>
      <c r="H6539" s="94">
        <f t="shared" si="101"/>
        <v>1</v>
      </c>
      <c r="I6539" s="93"/>
      <c r="J6539" s="94"/>
      <c r="K6539" s="138"/>
    </row>
    <row r="6540" spans="1:11" x14ac:dyDescent="0.2">
      <c r="A6540" s="49" t="s">
        <v>5495</v>
      </c>
      <c r="B6540" s="74">
        <v>480</v>
      </c>
      <c r="C6540" s="86"/>
      <c r="D6540" s="37"/>
      <c r="E6540" s="87"/>
      <c r="F6540" s="93">
        <v>3</v>
      </c>
      <c r="G6540" s="8">
        <v>8</v>
      </c>
      <c r="H6540" s="94">
        <f t="shared" si="101"/>
        <v>2</v>
      </c>
      <c r="I6540" s="93"/>
      <c r="J6540" s="94"/>
      <c r="K6540" s="138"/>
    </row>
    <row r="6541" spans="1:11" x14ac:dyDescent="0.2">
      <c r="A6541" s="49" t="s">
        <v>5496</v>
      </c>
      <c r="B6541" s="74">
        <v>18</v>
      </c>
      <c r="C6541" s="86"/>
      <c r="D6541" s="37"/>
      <c r="E6541" s="87"/>
      <c r="F6541" s="93">
        <v>1</v>
      </c>
      <c r="G6541" s="8">
        <v>3</v>
      </c>
      <c r="H6541" s="94">
        <f t="shared" si="101"/>
        <v>1</v>
      </c>
      <c r="I6541" s="93"/>
      <c r="J6541" s="94"/>
      <c r="K6541" s="138"/>
    </row>
    <row r="6542" spans="1:11" x14ac:dyDescent="0.2">
      <c r="A6542" s="49" t="s">
        <v>5497</v>
      </c>
      <c r="B6542" s="74">
        <v>13</v>
      </c>
      <c r="C6542" s="86"/>
      <c r="D6542" s="37"/>
      <c r="E6542" s="87"/>
      <c r="F6542" s="93">
        <v>1</v>
      </c>
      <c r="G6542" s="8">
        <v>3</v>
      </c>
      <c r="H6542" s="94">
        <f t="shared" si="101"/>
        <v>1</v>
      </c>
      <c r="I6542" s="93"/>
      <c r="J6542" s="94"/>
      <c r="K6542" s="138"/>
    </row>
    <row r="6543" spans="1:11" x14ac:dyDescent="0.2">
      <c r="A6543" s="49" t="s">
        <v>5498</v>
      </c>
      <c r="B6543" s="74">
        <v>67</v>
      </c>
      <c r="C6543" s="86"/>
      <c r="D6543" s="37"/>
      <c r="E6543" s="87"/>
      <c r="F6543" s="93">
        <v>1</v>
      </c>
      <c r="G6543" s="8">
        <v>3</v>
      </c>
      <c r="H6543" s="94">
        <f t="shared" si="101"/>
        <v>1</v>
      </c>
      <c r="I6543" s="93"/>
      <c r="J6543" s="94"/>
      <c r="K6543" s="138"/>
    </row>
    <row r="6544" spans="1:11" x14ac:dyDescent="0.2">
      <c r="A6544" s="49" t="s">
        <v>5499</v>
      </c>
      <c r="B6544" s="74">
        <v>33</v>
      </c>
      <c r="C6544" s="86"/>
      <c r="D6544" s="37"/>
      <c r="E6544" s="87"/>
      <c r="F6544" s="93">
        <v>1</v>
      </c>
      <c r="G6544" s="8">
        <v>3</v>
      </c>
      <c r="H6544" s="94">
        <f t="shared" si="101"/>
        <v>1</v>
      </c>
      <c r="I6544" s="93"/>
      <c r="J6544" s="94"/>
      <c r="K6544" s="138"/>
    </row>
    <row r="6545" spans="1:11" x14ac:dyDescent="0.2">
      <c r="A6545" s="49" t="s">
        <v>5500</v>
      </c>
      <c r="B6545" s="74">
        <v>7</v>
      </c>
      <c r="C6545" s="86"/>
      <c r="D6545" s="37"/>
      <c r="E6545" s="87"/>
      <c r="F6545" s="93">
        <v>1</v>
      </c>
      <c r="G6545" s="8">
        <v>3</v>
      </c>
      <c r="H6545" s="94">
        <f t="shared" si="101"/>
        <v>1</v>
      </c>
      <c r="I6545" s="93"/>
      <c r="J6545" s="94"/>
      <c r="K6545" s="138"/>
    </row>
    <row r="6546" spans="1:11" x14ac:dyDescent="0.2">
      <c r="A6546" s="49" t="s">
        <v>5501</v>
      </c>
      <c r="B6546" s="74">
        <v>32</v>
      </c>
      <c r="C6546" s="86"/>
      <c r="D6546" s="37"/>
      <c r="E6546" s="87"/>
      <c r="F6546" s="93">
        <v>1</v>
      </c>
      <c r="G6546" s="8">
        <v>3</v>
      </c>
      <c r="H6546" s="94">
        <f t="shared" si="101"/>
        <v>1</v>
      </c>
      <c r="I6546" s="93"/>
      <c r="J6546" s="94"/>
      <c r="K6546" s="138"/>
    </row>
    <row r="6547" spans="1:11" x14ac:dyDescent="0.2">
      <c r="A6547" s="49" t="s">
        <v>5502</v>
      </c>
      <c r="B6547" s="74">
        <v>39</v>
      </c>
      <c r="C6547" s="86"/>
      <c r="D6547" s="37"/>
      <c r="E6547" s="87"/>
      <c r="F6547" s="93">
        <v>1</v>
      </c>
      <c r="G6547" s="8">
        <v>3</v>
      </c>
      <c r="H6547" s="94">
        <f t="shared" si="101"/>
        <v>1</v>
      </c>
      <c r="I6547" s="93"/>
      <c r="J6547" s="94"/>
      <c r="K6547" s="138"/>
    </row>
    <row r="6548" spans="1:11" x14ac:dyDescent="0.2">
      <c r="A6548" s="49" t="s">
        <v>5503</v>
      </c>
      <c r="B6548" s="74">
        <v>88</v>
      </c>
      <c r="C6548" s="86"/>
      <c r="D6548" s="37"/>
      <c r="E6548" s="87"/>
      <c r="F6548" s="93">
        <v>1</v>
      </c>
      <c r="G6548" s="8">
        <v>3</v>
      </c>
      <c r="H6548" s="94">
        <f t="shared" si="101"/>
        <v>1</v>
      </c>
      <c r="I6548" s="93"/>
      <c r="J6548" s="94"/>
      <c r="K6548" s="138"/>
    </row>
    <row r="6549" spans="1:11" x14ac:dyDescent="0.2">
      <c r="A6549" s="49" t="s">
        <v>5504</v>
      </c>
      <c r="B6549" s="74">
        <v>29</v>
      </c>
      <c r="C6549" s="86"/>
      <c r="D6549" s="37"/>
      <c r="E6549" s="87"/>
      <c r="F6549" s="93">
        <v>1</v>
      </c>
      <c r="G6549" s="8">
        <v>3</v>
      </c>
      <c r="H6549" s="94">
        <f t="shared" si="101"/>
        <v>1</v>
      </c>
      <c r="I6549" s="93"/>
      <c r="J6549" s="94"/>
      <c r="K6549" s="138"/>
    </row>
    <row r="6550" spans="1:11" x14ac:dyDescent="0.2">
      <c r="A6550" s="49" t="s">
        <v>5505</v>
      </c>
      <c r="B6550" s="74">
        <v>22</v>
      </c>
      <c r="C6550" s="86"/>
      <c r="D6550" s="37"/>
      <c r="E6550" s="87"/>
      <c r="F6550" s="93">
        <v>1</v>
      </c>
      <c r="G6550" s="8">
        <v>3</v>
      </c>
      <c r="H6550" s="94">
        <f t="shared" si="101"/>
        <v>1</v>
      </c>
      <c r="I6550" s="93"/>
      <c r="J6550" s="94"/>
      <c r="K6550" s="138"/>
    </row>
    <row r="6551" spans="1:11" x14ac:dyDescent="0.2">
      <c r="A6551" s="49" t="s">
        <v>5506</v>
      </c>
      <c r="B6551" s="74">
        <v>39</v>
      </c>
      <c r="C6551" s="86"/>
      <c r="D6551" s="37"/>
      <c r="E6551" s="87"/>
      <c r="F6551" s="93">
        <v>1</v>
      </c>
      <c r="G6551" s="8">
        <v>3</v>
      </c>
      <c r="H6551" s="94">
        <f t="shared" si="101"/>
        <v>1</v>
      </c>
      <c r="I6551" s="93"/>
      <c r="J6551" s="94"/>
      <c r="K6551" s="138"/>
    </row>
    <row r="6552" spans="1:11" x14ac:dyDescent="0.2">
      <c r="A6552" s="49" t="s">
        <v>5507</v>
      </c>
      <c r="B6552" s="74">
        <v>14</v>
      </c>
      <c r="C6552" s="86"/>
      <c r="D6552" s="37"/>
      <c r="E6552" s="87"/>
      <c r="F6552" s="93">
        <v>1</v>
      </c>
      <c r="G6552" s="8">
        <v>3</v>
      </c>
      <c r="H6552" s="94">
        <f t="shared" si="101"/>
        <v>1</v>
      </c>
      <c r="I6552" s="93"/>
      <c r="J6552" s="94"/>
      <c r="K6552" s="138"/>
    </row>
    <row r="6553" spans="1:11" x14ac:dyDescent="0.2">
      <c r="A6553" s="49" t="s">
        <v>5508</v>
      </c>
      <c r="B6553" s="74">
        <v>38</v>
      </c>
      <c r="C6553" s="86"/>
      <c r="D6553" s="37"/>
      <c r="E6553" s="87"/>
      <c r="F6553" s="93">
        <v>1</v>
      </c>
      <c r="G6553" s="8">
        <v>3</v>
      </c>
      <c r="H6553" s="94">
        <f t="shared" si="101"/>
        <v>1</v>
      </c>
      <c r="I6553" s="93"/>
      <c r="J6553" s="94"/>
      <c r="K6553" s="138"/>
    </row>
    <row r="6554" spans="1:11" x14ac:dyDescent="0.2">
      <c r="A6554" s="51" t="s">
        <v>431</v>
      </c>
      <c r="B6554" s="73">
        <v>3570</v>
      </c>
      <c r="C6554" s="85">
        <v>3</v>
      </c>
      <c r="D6554" s="32">
        <v>8</v>
      </c>
      <c r="E6554" s="84"/>
      <c r="F6554" s="91"/>
      <c r="H6554" s="94"/>
      <c r="I6554" s="91"/>
      <c r="J6554" s="84"/>
      <c r="K6554" s="111"/>
    </row>
    <row r="6555" spans="1:11" x14ac:dyDescent="0.2">
      <c r="A6555" s="49" t="s">
        <v>5509</v>
      </c>
      <c r="B6555" s="74">
        <v>987</v>
      </c>
      <c r="C6555" s="86"/>
      <c r="D6555" s="37"/>
      <c r="E6555" s="87"/>
      <c r="F6555" s="93">
        <v>3</v>
      </c>
      <c r="G6555" s="8">
        <v>8</v>
      </c>
      <c r="H6555" s="94">
        <f t="shared" si="101"/>
        <v>2</v>
      </c>
      <c r="I6555" s="93"/>
      <c r="J6555" s="94"/>
      <c r="K6555" s="138"/>
    </row>
    <row r="6556" spans="1:11" x14ac:dyDescent="0.2">
      <c r="A6556" s="49" t="s">
        <v>4973</v>
      </c>
      <c r="B6556" s="74">
        <v>187</v>
      </c>
      <c r="C6556" s="86"/>
      <c r="D6556" s="37"/>
      <c r="E6556" s="87"/>
      <c r="F6556" s="93">
        <v>1</v>
      </c>
      <c r="G6556" s="8">
        <v>3</v>
      </c>
      <c r="H6556" s="94">
        <f t="shared" si="101"/>
        <v>1</v>
      </c>
      <c r="I6556" s="93"/>
      <c r="J6556" s="94"/>
      <c r="K6556" s="138"/>
    </row>
    <row r="6557" spans="1:11" x14ac:dyDescent="0.2">
      <c r="A6557" s="49" t="s">
        <v>5510</v>
      </c>
      <c r="B6557" s="74">
        <v>32</v>
      </c>
      <c r="C6557" s="86"/>
      <c r="D6557" s="37"/>
      <c r="E6557" s="87"/>
      <c r="F6557" s="93">
        <v>1</v>
      </c>
      <c r="G6557" s="8">
        <v>3</v>
      </c>
      <c r="H6557" s="94">
        <f t="shared" si="101"/>
        <v>1</v>
      </c>
      <c r="I6557" s="93"/>
      <c r="J6557" s="94"/>
      <c r="K6557" s="138"/>
    </row>
    <row r="6558" spans="1:11" x14ac:dyDescent="0.2">
      <c r="A6558" s="49" t="s">
        <v>5511</v>
      </c>
      <c r="B6558" s="74">
        <v>671</v>
      </c>
      <c r="C6558" s="86"/>
      <c r="D6558" s="37"/>
      <c r="E6558" s="87"/>
      <c r="F6558" s="93">
        <v>3</v>
      </c>
      <c r="G6558" s="8">
        <v>8</v>
      </c>
      <c r="H6558" s="94">
        <f t="shared" si="101"/>
        <v>2</v>
      </c>
      <c r="I6558" s="93"/>
      <c r="J6558" s="94"/>
      <c r="K6558" s="138"/>
    </row>
    <row r="6559" spans="1:11" x14ac:dyDescent="0.2">
      <c r="A6559" s="49" t="s">
        <v>2903</v>
      </c>
      <c r="B6559" s="74">
        <v>340</v>
      </c>
      <c r="C6559" s="86"/>
      <c r="D6559" s="37"/>
      <c r="E6559" s="87"/>
      <c r="F6559" s="93">
        <v>3</v>
      </c>
      <c r="G6559" s="8">
        <v>8</v>
      </c>
      <c r="H6559" s="94">
        <f t="shared" si="101"/>
        <v>2</v>
      </c>
      <c r="I6559" s="93"/>
      <c r="J6559" s="94"/>
      <c r="K6559" s="138"/>
    </row>
    <row r="6560" spans="1:11" x14ac:dyDescent="0.2">
      <c r="A6560" s="49" t="s">
        <v>5512</v>
      </c>
      <c r="B6560" s="74">
        <v>97</v>
      </c>
      <c r="C6560" s="86"/>
      <c r="D6560" s="37"/>
      <c r="E6560" s="87"/>
      <c r="F6560" s="93">
        <v>1</v>
      </c>
      <c r="G6560" s="8">
        <v>3</v>
      </c>
      <c r="H6560" s="94">
        <f t="shared" si="101"/>
        <v>1</v>
      </c>
      <c r="I6560" s="93"/>
      <c r="J6560" s="94"/>
      <c r="K6560" s="138"/>
    </row>
    <row r="6561" spans="1:11" x14ac:dyDescent="0.2">
      <c r="A6561" s="49" t="s">
        <v>5513</v>
      </c>
      <c r="B6561" s="74">
        <v>139</v>
      </c>
      <c r="C6561" s="86"/>
      <c r="D6561" s="37"/>
      <c r="E6561" s="87"/>
      <c r="F6561" s="93">
        <v>1</v>
      </c>
      <c r="G6561" s="8">
        <v>3</v>
      </c>
      <c r="H6561" s="94">
        <f t="shared" si="101"/>
        <v>1</v>
      </c>
      <c r="I6561" s="93"/>
      <c r="J6561" s="94"/>
      <c r="K6561" s="138"/>
    </row>
    <row r="6562" spans="1:11" x14ac:dyDescent="0.2">
      <c r="A6562" s="49" t="s">
        <v>5514</v>
      </c>
      <c r="B6562" s="74">
        <v>45</v>
      </c>
      <c r="C6562" s="86"/>
      <c r="D6562" s="37"/>
      <c r="E6562" s="87"/>
      <c r="F6562" s="93">
        <v>1</v>
      </c>
      <c r="G6562" s="8">
        <v>3</v>
      </c>
      <c r="H6562" s="94">
        <f t="shared" si="101"/>
        <v>1</v>
      </c>
      <c r="I6562" s="93"/>
      <c r="J6562" s="94"/>
      <c r="K6562" s="138"/>
    </row>
    <row r="6563" spans="1:11" x14ac:dyDescent="0.2">
      <c r="A6563" s="49" t="s">
        <v>5515</v>
      </c>
      <c r="B6563" s="74">
        <v>930</v>
      </c>
      <c r="C6563" s="86"/>
      <c r="D6563" s="37"/>
      <c r="E6563" s="87"/>
      <c r="F6563" s="93">
        <v>3</v>
      </c>
      <c r="G6563" s="8">
        <v>8</v>
      </c>
      <c r="H6563" s="94">
        <f t="shared" si="101"/>
        <v>2</v>
      </c>
      <c r="I6563" s="93"/>
      <c r="J6563" s="94"/>
      <c r="K6563" s="138"/>
    </row>
    <row r="6564" spans="1:11" x14ac:dyDescent="0.2">
      <c r="A6564" s="49" t="s">
        <v>5516</v>
      </c>
      <c r="B6564" s="74">
        <v>76</v>
      </c>
      <c r="C6564" s="86"/>
      <c r="D6564" s="37"/>
      <c r="E6564" s="87"/>
      <c r="F6564" s="93">
        <v>1</v>
      </c>
      <c r="G6564" s="8">
        <v>3</v>
      </c>
      <c r="H6564" s="94">
        <f t="shared" si="101"/>
        <v>1</v>
      </c>
      <c r="I6564" s="93"/>
      <c r="J6564" s="94"/>
      <c r="K6564" s="138"/>
    </row>
    <row r="6565" spans="1:11" x14ac:dyDescent="0.2">
      <c r="A6565" s="49" t="s">
        <v>5517</v>
      </c>
      <c r="B6565" s="74">
        <v>66</v>
      </c>
      <c r="C6565" s="86"/>
      <c r="D6565" s="37"/>
      <c r="E6565" s="87"/>
      <c r="F6565" s="93">
        <v>1</v>
      </c>
      <c r="G6565" s="8">
        <v>3</v>
      </c>
      <c r="H6565" s="94">
        <f t="shared" si="101"/>
        <v>1</v>
      </c>
      <c r="I6565" s="93"/>
      <c r="J6565" s="94"/>
      <c r="K6565" s="138"/>
    </row>
    <row r="6566" spans="1:11" x14ac:dyDescent="0.2">
      <c r="A6566" s="51" t="s">
        <v>432</v>
      </c>
      <c r="B6566" s="73">
        <v>3014</v>
      </c>
      <c r="C6566" s="85">
        <v>2</v>
      </c>
      <c r="D6566" s="32">
        <v>5</v>
      </c>
      <c r="E6566" s="84"/>
      <c r="F6566" s="91"/>
      <c r="H6566" s="94"/>
      <c r="I6566" s="91"/>
      <c r="J6566" s="84"/>
      <c r="K6566" s="111"/>
    </row>
    <row r="6567" spans="1:11" x14ac:dyDescent="0.2">
      <c r="A6567" s="49" t="s">
        <v>5518</v>
      </c>
      <c r="B6567" s="74">
        <v>520</v>
      </c>
      <c r="C6567" s="86"/>
      <c r="D6567" s="37"/>
      <c r="E6567" s="87"/>
      <c r="F6567" s="93">
        <v>3</v>
      </c>
      <c r="G6567" s="8">
        <v>8</v>
      </c>
      <c r="H6567" s="94">
        <f t="shared" si="101"/>
        <v>2</v>
      </c>
      <c r="I6567" s="93"/>
      <c r="J6567" s="94"/>
      <c r="K6567" s="138"/>
    </row>
    <row r="6568" spans="1:11" x14ac:dyDescent="0.2">
      <c r="A6568" s="49" t="s">
        <v>5519</v>
      </c>
      <c r="B6568" s="74">
        <v>206</v>
      </c>
      <c r="C6568" s="86"/>
      <c r="D6568" s="37"/>
      <c r="E6568" s="87"/>
      <c r="F6568" s="93">
        <v>3</v>
      </c>
      <c r="G6568" s="8">
        <v>8</v>
      </c>
      <c r="H6568" s="94">
        <f t="shared" si="101"/>
        <v>2</v>
      </c>
      <c r="I6568" s="93"/>
      <c r="J6568" s="94"/>
      <c r="K6568" s="138"/>
    </row>
    <row r="6569" spans="1:11" x14ac:dyDescent="0.2">
      <c r="A6569" s="49" t="s">
        <v>5520</v>
      </c>
      <c r="B6569" s="74">
        <v>429</v>
      </c>
      <c r="C6569" s="86"/>
      <c r="D6569" s="37"/>
      <c r="E6569" s="87"/>
      <c r="F6569" s="93">
        <v>3</v>
      </c>
      <c r="G6569" s="8">
        <v>8</v>
      </c>
      <c r="H6569" s="94">
        <f t="shared" si="101"/>
        <v>2</v>
      </c>
      <c r="I6569" s="93"/>
      <c r="J6569" s="94"/>
      <c r="K6569" s="138"/>
    </row>
    <row r="6570" spans="1:11" x14ac:dyDescent="0.2">
      <c r="A6570" s="49" t="s">
        <v>5521</v>
      </c>
      <c r="B6570" s="74">
        <v>225</v>
      </c>
      <c r="C6570" s="86"/>
      <c r="D6570" s="37"/>
      <c r="E6570" s="87"/>
      <c r="F6570" s="93">
        <v>3</v>
      </c>
      <c r="G6570" s="8">
        <v>8</v>
      </c>
      <c r="H6570" s="94">
        <f t="shared" si="101"/>
        <v>2</v>
      </c>
      <c r="I6570" s="93"/>
      <c r="J6570" s="94"/>
      <c r="K6570" s="138"/>
    </row>
    <row r="6571" spans="1:11" x14ac:dyDescent="0.2">
      <c r="A6571" s="49" t="s">
        <v>1875</v>
      </c>
      <c r="B6571" s="74">
        <v>366</v>
      </c>
      <c r="C6571" s="86"/>
      <c r="D6571" s="37"/>
      <c r="E6571" s="87"/>
      <c r="F6571" s="93">
        <v>3</v>
      </c>
      <c r="G6571" s="8">
        <v>8</v>
      </c>
      <c r="H6571" s="94">
        <f t="shared" si="101"/>
        <v>2</v>
      </c>
      <c r="I6571" s="93"/>
      <c r="J6571" s="94"/>
      <c r="K6571" s="138"/>
    </row>
    <row r="6572" spans="1:11" x14ac:dyDescent="0.2">
      <c r="A6572" s="49" t="s">
        <v>5522</v>
      </c>
      <c r="B6572" s="74">
        <v>113</v>
      </c>
      <c r="C6572" s="86"/>
      <c r="D6572" s="37"/>
      <c r="E6572" s="87"/>
      <c r="F6572" s="93">
        <v>1</v>
      </c>
      <c r="G6572" s="8">
        <v>3</v>
      </c>
      <c r="H6572" s="94">
        <f t="shared" si="101"/>
        <v>1</v>
      </c>
      <c r="I6572" s="93"/>
      <c r="J6572" s="94"/>
      <c r="K6572" s="138"/>
    </row>
    <row r="6573" spans="1:11" x14ac:dyDescent="0.2">
      <c r="A6573" s="49" t="s">
        <v>5010</v>
      </c>
      <c r="B6573" s="74">
        <v>1155</v>
      </c>
      <c r="C6573" s="86"/>
      <c r="D6573" s="37"/>
      <c r="E6573" s="87"/>
      <c r="F6573" s="93">
        <v>3</v>
      </c>
      <c r="G6573" s="8">
        <v>8</v>
      </c>
      <c r="H6573" s="94">
        <f t="shared" si="101"/>
        <v>2</v>
      </c>
      <c r="I6573" s="93"/>
      <c r="J6573" s="94"/>
      <c r="K6573" s="138"/>
    </row>
    <row r="6574" spans="1:11" x14ac:dyDescent="0.2">
      <c r="A6574" s="51" t="s">
        <v>433</v>
      </c>
      <c r="B6574" s="73">
        <v>1897</v>
      </c>
      <c r="C6574" s="85">
        <v>1</v>
      </c>
      <c r="D6574" s="32">
        <v>3</v>
      </c>
      <c r="E6574" s="84"/>
      <c r="F6574" s="91"/>
      <c r="H6574" s="94"/>
      <c r="I6574" s="91"/>
      <c r="J6574" s="84"/>
      <c r="K6574" s="111"/>
    </row>
    <row r="6575" spans="1:11" x14ac:dyDescent="0.2">
      <c r="A6575" s="49" t="s">
        <v>5523</v>
      </c>
      <c r="B6575" s="74">
        <v>1526</v>
      </c>
      <c r="C6575" s="86"/>
      <c r="D6575" s="37"/>
      <c r="E6575" s="87"/>
      <c r="F6575" s="93">
        <v>3</v>
      </c>
      <c r="G6575" s="8">
        <v>8</v>
      </c>
      <c r="H6575" s="94">
        <f t="shared" si="101"/>
        <v>2</v>
      </c>
      <c r="I6575" s="93"/>
      <c r="J6575" s="94"/>
      <c r="K6575" s="138"/>
    </row>
    <row r="6576" spans="1:11" x14ac:dyDescent="0.2">
      <c r="A6576" s="49" t="s">
        <v>5524</v>
      </c>
      <c r="B6576" s="74">
        <v>67</v>
      </c>
      <c r="C6576" s="86"/>
      <c r="D6576" s="37"/>
      <c r="E6576" s="87"/>
      <c r="F6576" s="93">
        <v>1</v>
      </c>
      <c r="G6576" s="8">
        <v>3</v>
      </c>
      <c r="H6576" s="94">
        <f t="shared" si="101"/>
        <v>1</v>
      </c>
      <c r="I6576" s="93"/>
      <c r="J6576" s="94"/>
      <c r="K6576" s="138"/>
    </row>
    <row r="6577" spans="1:11" x14ac:dyDescent="0.2">
      <c r="A6577" s="49" t="s">
        <v>5525</v>
      </c>
      <c r="B6577" s="74">
        <v>117</v>
      </c>
      <c r="C6577" s="86"/>
      <c r="D6577" s="37"/>
      <c r="E6577" s="87"/>
      <c r="F6577" s="93">
        <v>1</v>
      </c>
      <c r="G6577" s="8">
        <v>3</v>
      </c>
      <c r="H6577" s="94">
        <f t="shared" si="101"/>
        <v>1</v>
      </c>
      <c r="I6577" s="93"/>
      <c r="J6577" s="94"/>
      <c r="K6577" s="138"/>
    </row>
    <row r="6578" spans="1:11" x14ac:dyDescent="0.2">
      <c r="A6578" s="49" t="s">
        <v>4272</v>
      </c>
      <c r="B6578" s="74">
        <v>33</v>
      </c>
      <c r="C6578" s="86"/>
      <c r="D6578" s="37"/>
      <c r="E6578" s="87"/>
      <c r="F6578" s="93">
        <v>1</v>
      </c>
      <c r="G6578" s="8">
        <v>3</v>
      </c>
      <c r="H6578" s="94">
        <f t="shared" si="101"/>
        <v>1</v>
      </c>
      <c r="I6578" s="93"/>
      <c r="J6578" s="94"/>
      <c r="K6578" s="138"/>
    </row>
    <row r="6579" spans="1:11" x14ac:dyDescent="0.2">
      <c r="A6579" s="49" t="s">
        <v>5526</v>
      </c>
      <c r="B6579" s="74">
        <v>124</v>
      </c>
      <c r="C6579" s="86"/>
      <c r="D6579" s="37"/>
      <c r="E6579" s="87"/>
      <c r="F6579" s="93">
        <v>1</v>
      </c>
      <c r="G6579" s="8">
        <v>3</v>
      </c>
      <c r="H6579" s="94">
        <f t="shared" si="101"/>
        <v>1</v>
      </c>
      <c r="I6579" s="93"/>
      <c r="J6579" s="94"/>
      <c r="K6579" s="138"/>
    </row>
    <row r="6580" spans="1:11" x14ac:dyDescent="0.2">
      <c r="A6580" s="49" t="s">
        <v>5527</v>
      </c>
      <c r="B6580" s="74">
        <v>30</v>
      </c>
      <c r="C6580" s="86"/>
      <c r="D6580" s="37"/>
      <c r="E6580" s="87"/>
      <c r="F6580" s="93">
        <v>1</v>
      </c>
      <c r="G6580" s="8">
        <v>3</v>
      </c>
      <c r="H6580" s="94">
        <f t="shared" si="101"/>
        <v>1</v>
      </c>
      <c r="I6580" s="93"/>
      <c r="J6580" s="94"/>
      <c r="K6580" s="138"/>
    </row>
    <row r="6581" spans="1:11" x14ac:dyDescent="0.2">
      <c r="A6581" s="51" t="s">
        <v>434</v>
      </c>
      <c r="B6581" s="73">
        <v>3384</v>
      </c>
      <c r="C6581" s="85">
        <v>3</v>
      </c>
      <c r="D6581" s="32">
        <v>8</v>
      </c>
      <c r="E6581" s="84"/>
      <c r="F6581" s="91"/>
      <c r="H6581" s="94"/>
      <c r="I6581" s="91"/>
      <c r="J6581" s="84"/>
      <c r="K6581" s="111"/>
    </row>
    <row r="6582" spans="1:11" x14ac:dyDescent="0.2">
      <c r="A6582" s="49" t="s">
        <v>5528</v>
      </c>
      <c r="B6582" s="8">
        <v>320</v>
      </c>
      <c r="C6582" s="86"/>
      <c r="D6582" s="37"/>
      <c r="E6582" s="87"/>
      <c r="F6582" s="93">
        <v>3</v>
      </c>
      <c r="G6582" s="8">
        <v>8</v>
      </c>
      <c r="H6582" s="94">
        <f t="shared" si="101"/>
        <v>2</v>
      </c>
      <c r="I6582" s="93"/>
      <c r="J6582" s="94"/>
      <c r="K6582" s="138"/>
    </row>
    <row r="6583" spans="1:11" x14ac:dyDescent="0.2">
      <c r="A6583" s="49" t="s">
        <v>5529</v>
      </c>
      <c r="B6583" s="74">
        <v>97</v>
      </c>
      <c r="C6583" s="86"/>
      <c r="D6583" s="37"/>
      <c r="E6583" s="87"/>
      <c r="F6583" s="93">
        <v>1</v>
      </c>
      <c r="G6583" s="8">
        <v>3</v>
      </c>
      <c r="H6583" s="94">
        <f t="shared" si="101"/>
        <v>1</v>
      </c>
      <c r="I6583" s="93"/>
      <c r="J6583" s="94"/>
      <c r="K6583" s="138"/>
    </row>
    <row r="6584" spans="1:11" x14ac:dyDescent="0.2">
      <c r="A6584" s="49" t="s">
        <v>5530</v>
      </c>
      <c r="B6584" s="74">
        <v>274</v>
      </c>
      <c r="C6584" s="86"/>
      <c r="D6584" s="37"/>
      <c r="E6584" s="87"/>
      <c r="F6584" s="93">
        <v>3</v>
      </c>
      <c r="G6584" s="8">
        <v>8</v>
      </c>
      <c r="H6584" s="94">
        <f t="shared" si="101"/>
        <v>2</v>
      </c>
      <c r="I6584" s="93"/>
      <c r="J6584" s="94"/>
      <c r="K6584" s="138"/>
    </row>
    <row r="6585" spans="1:11" x14ac:dyDescent="0.2">
      <c r="A6585" s="49" t="s">
        <v>5531</v>
      </c>
      <c r="B6585" s="74">
        <v>589</v>
      </c>
      <c r="C6585" s="86"/>
      <c r="D6585" s="37"/>
      <c r="E6585" s="87"/>
      <c r="F6585" s="93">
        <v>3</v>
      </c>
      <c r="G6585" s="8">
        <v>8</v>
      </c>
      <c r="H6585" s="94">
        <f t="shared" si="101"/>
        <v>2</v>
      </c>
      <c r="I6585" s="93"/>
      <c r="J6585" s="94"/>
      <c r="K6585" s="138"/>
    </row>
    <row r="6586" spans="1:11" x14ac:dyDescent="0.2">
      <c r="A6586" s="49" t="s">
        <v>5532</v>
      </c>
      <c r="B6586" s="74">
        <v>382</v>
      </c>
      <c r="C6586" s="86"/>
      <c r="D6586" s="37"/>
      <c r="E6586" s="87"/>
      <c r="F6586" s="93">
        <v>3</v>
      </c>
      <c r="G6586" s="8">
        <v>8</v>
      </c>
      <c r="H6586" s="94">
        <f t="shared" si="101"/>
        <v>2</v>
      </c>
      <c r="I6586" s="93"/>
      <c r="J6586" s="94"/>
      <c r="K6586" s="138"/>
    </row>
    <row r="6587" spans="1:11" x14ac:dyDescent="0.2">
      <c r="A6587" s="49" t="s">
        <v>5533</v>
      </c>
      <c r="B6587" s="74">
        <v>356</v>
      </c>
      <c r="C6587" s="86"/>
      <c r="D6587" s="37"/>
      <c r="E6587" s="87"/>
      <c r="F6587" s="93">
        <v>3</v>
      </c>
      <c r="G6587" s="8">
        <v>8</v>
      </c>
      <c r="H6587" s="94">
        <f t="shared" si="101"/>
        <v>2</v>
      </c>
      <c r="I6587" s="93"/>
      <c r="J6587" s="94"/>
      <c r="K6587" s="138"/>
    </row>
    <row r="6588" spans="1:11" x14ac:dyDescent="0.2">
      <c r="A6588" s="49" t="s">
        <v>5534</v>
      </c>
      <c r="B6588" s="74">
        <v>232</v>
      </c>
      <c r="C6588" s="86"/>
      <c r="D6588" s="37"/>
      <c r="E6588" s="87"/>
      <c r="F6588" s="93">
        <v>3</v>
      </c>
      <c r="G6588" s="8">
        <v>8</v>
      </c>
      <c r="H6588" s="94">
        <f t="shared" si="101"/>
        <v>2</v>
      </c>
      <c r="I6588" s="93"/>
      <c r="J6588" s="94"/>
      <c r="K6588" s="138"/>
    </row>
    <row r="6589" spans="1:11" x14ac:dyDescent="0.2">
      <c r="A6589" s="49" t="s">
        <v>5535</v>
      </c>
      <c r="B6589" s="74">
        <v>71</v>
      </c>
      <c r="C6589" s="86"/>
      <c r="D6589" s="37"/>
      <c r="E6589" s="87"/>
      <c r="F6589" s="93">
        <v>1</v>
      </c>
      <c r="G6589" s="8">
        <v>3</v>
      </c>
      <c r="H6589" s="94">
        <f t="shared" si="101"/>
        <v>1</v>
      </c>
      <c r="I6589" s="93"/>
      <c r="J6589" s="94"/>
      <c r="K6589" s="138"/>
    </row>
    <row r="6590" spans="1:11" x14ac:dyDescent="0.2">
      <c r="A6590" s="49" t="s">
        <v>1580</v>
      </c>
      <c r="B6590" s="74">
        <v>1063</v>
      </c>
      <c r="C6590" s="86"/>
      <c r="D6590" s="37"/>
      <c r="E6590" s="87"/>
      <c r="F6590" s="93">
        <v>3</v>
      </c>
      <c r="G6590" s="8">
        <v>8</v>
      </c>
      <c r="H6590" s="94">
        <f t="shared" si="101"/>
        <v>2</v>
      </c>
      <c r="I6590" s="93"/>
      <c r="J6590" s="94"/>
      <c r="K6590" s="138"/>
    </row>
    <row r="6591" spans="1:11" x14ac:dyDescent="0.2">
      <c r="A6591" s="51" t="s">
        <v>435</v>
      </c>
      <c r="B6591" s="73">
        <v>7045</v>
      </c>
      <c r="C6591" s="85">
        <v>5</v>
      </c>
      <c r="D6591" s="32">
        <v>13</v>
      </c>
      <c r="E6591" s="84"/>
      <c r="F6591" s="91"/>
      <c r="H6591" s="94"/>
      <c r="I6591" s="91"/>
      <c r="J6591" s="84"/>
      <c r="K6591" s="111"/>
    </row>
    <row r="6592" spans="1:11" x14ac:dyDescent="0.2">
      <c r="A6592" s="49" t="s">
        <v>5536</v>
      </c>
      <c r="B6592" s="74">
        <v>5270</v>
      </c>
      <c r="C6592" s="86"/>
      <c r="D6592" s="37"/>
      <c r="E6592" s="87"/>
      <c r="F6592" s="93">
        <v>5</v>
      </c>
      <c r="G6592" s="8">
        <v>13</v>
      </c>
      <c r="H6592" s="94">
        <f t="shared" si="101"/>
        <v>2</v>
      </c>
      <c r="I6592" s="93"/>
      <c r="J6592" s="94"/>
      <c r="K6592" s="138"/>
    </row>
    <row r="6593" spans="1:11" x14ac:dyDescent="0.2">
      <c r="A6593" s="49" t="s">
        <v>5537</v>
      </c>
      <c r="B6593" s="74">
        <v>10</v>
      </c>
      <c r="C6593" s="86"/>
      <c r="D6593" s="37"/>
      <c r="E6593" s="87"/>
      <c r="F6593" s="93">
        <v>1</v>
      </c>
      <c r="G6593" s="8">
        <v>3</v>
      </c>
      <c r="H6593" s="94">
        <f t="shared" si="101"/>
        <v>1</v>
      </c>
      <c r="I6593" s="93"/>
      <c r="J6593" s="94"/>
      <c r="K6593" s="138"/>
    </row>
    <row r="6594" spans="1:11" x14ac:dyDescent="0.2">
      <c r="A6594" s="49" t="s">
        <v>5538</v>
      </c>
      <c r="B6594" s="74">
        <v>27</v>
      </c>
      <c r="C6594" s="86"/>
      <c r="D6594" s="37"/>
      <c r="E6594" s="87"/>
      <c r="F6594" s="93">
        <v>1</v>
      </c>
      <c r="G6594" s="8">
        <v>3</v>
      </c>
      <c r="H6594" s="94">
        <f t="shared" si="101"/>
        <v>1</v>
      </c>
      <c r="I6594" s="93"/>
      <c r="J6594" s="94"/>
      <c r="K6594" s="138"/>
    </row>
    <row r="6595" spans="1:11" x14ac:dyDescent="0.2">
      <c r="A6595" s="49" t="s">
        <v>2816</v>
      </c>
      <c r="B6595" s="74">
        <v>621</v>
      </c>
      <c r="C6595" s="86"/>
      <c r="D6595" s="37"/>
      <c r="E6595" s="87"/>
      <c r="F6595" s="93">
        <v>3</v>
      </c>
      <c r="G6595" s="8">
        <v>8</v>
      </c>
      <c r="H6595" s="94">
        <f t="shared" si="101"/>
        <v>2</v>
      </c>
      <c r="I6595" s="93"/>
      <c r="J6595" s="94"/>
      <c r="K6595" s="138"/>
    </row>
    <row r="6596" spans="1:11" x14ac:dyDescent="0.2">
      <c r="A6596" s="49" t="s">
        <v>3219</v>
      </c>
      <c r="B6596" s="74">
        <v>632</v>
      </c>
      <c r="C6596" s="86"/>
      <c r="D6596" s="37"/>
      <c r="E6596" s="87"/>
      <c r="F6596" s="93">
        <v>3</v>
      </c>
      <c r="G6596" s="8">
        <v>8</v>
      </c>
      <c r="H6596" s="94">
        <f t="shared" si="101"/>
        <v>2</v>
      </c>
      <c r="I6596" s="93"/>
      <c r="J6596" s="94"/>
      <c r="K6596" s="138"/>
    </row>
    <row r="6597" spans="1:11" x14ac:dyDescent="0.2">
      <c r="A6597" s="49" t="s">
        <v>5539</v>
      </c>
      <c r="B6597" s="74">
        <v>21</v>
      </c>
      <c r="C6597" s="86"/>
      <c r="D6597" s="37"/>
      <c r="E6597" s="87"/>
      <c r="F6597" s="93">
        <v>1</v>
      </c>
      <c r="G6597" s="8">
        <v>3</v>
      </c>
      <c r="H6597" s="94">
        <f t="shared" si="101"/>
        <v>1</v>
      </c>
      <c r="I6597" s="93"/>
      <c r="J6597" s="94"/>
      <c r="K6597" s="138"/>
    </row>
    <row r="6598" spans="1:11" x14ac:dyDescent="0.2">
      <c r="A6598" s="49" t="s">
        <v>5540</v>
      </c>
      <c r="B6598" s="74">
        <v>464</v>
      </c>
      <c r="C6598" s="86"/>
      <c r="D6598" s="37"/>
      <c r="E6598" s="87"/>
      <c r="F6598" s="93">
        <v>3</v>
      </c>
      <c r="G6598" s="8">
        <v>8</v>
      </c>
      <c r="H6598" s="94">
        <f t="shared" si="101"/>
        <v>2</v>
      </c>
      <c r="I6598" s="93"/>
      <c r="J6598" s="94"/>
      <c r="K6598" s="138"/>
    </row>
    <row r="6599" spans="1:11" x14ac:dyDescent="0.2">
      <c r="A6599" s="51" t="s">
        <v>436</v>
      </c>
      <c r="B6599" s="73">
        <v>27015</v>
      </c>
      <c r="C6599" s="85">
        <v>21</v>
      </c>
      <c r="D6599" s="32">
        <v>53</v>
      </c>
      <c r="E6599" s="84"/>
      <c r="F6599" s="91"/>
      <c r="H6599" s="94"/>
      <c r="I6599" s="91"/>
      <c r="J6599" s="84"/>
      <c r="K6599" s="111"/>
    </row>
    <row r="6600" spans="1:11" x14ac:dyDescent="0.2">
      <c r="A6600" s="49" t="s">
        <v>5541</v>
      </c>
      <c r="B6600" s="74">
        <v>27015</v>
      </c>
      <c r="C6600" s="85"/>
      <c r="D6600" s="37"/>
      <c r="E6600" s="87"/>
      <c r="F6600" s="93">
        <v>11</v>
      </c>
      <c r="G6600" s="8">
        <v>28</v>
      </c>
      <c r="H6600" s="94">
        <f t="shared" si="101"/>
        <v>2</v>
      </c>
      <c r="I6600" s="91"/>
      <c r="J6600" s="84"/>
      <c r="K6600" s="111"/>
    </row>
    <row r="6601" spans="1:11" ht="31.5" x14ac:dyDescent="0.2">
      <c r="A6601" s="63" t="s">
        <v>1273</v>
      </c>
      <c r="B6601" s="169">
        <v>420</v>
      </c>
      <c r="C6601" s="171">
        <v>13</v>
      </c>
      <c r="D6601" s="32">
        <v>33</v>
      </c>
      <c r="E6601" s="84">
        <v>3</v>
      </c>
      <c r="F6601" s="91"/>
      <c r="G6601" s="24"/>
      <c r="H6601" s="84"/>
      <c r="I6601" s="99">
        <f>(C6601+F6601+1)*0.4</f>
        <v>5.6000000000000005</v>
      </c>
      <c r="J6601" s="100">
        <f>(D6601+G6601+1)*0.4</f>
        <v>13.600000000000001</v>
      </c>
      <c r="K6601" s="115"/>
    </row>
    <row r="6602" spans="1:11" ht="32.25" thickBot="1" x14ac:dyDescent="0.25">
      <c r="A6602" s="172" t="s">
        <v>6198</v>
      </c>
      <c r="B6602" s="170">
        <v>420</v>
      </c>
      <c r="C6602" s="173">
        <v>13</v>
      </c>
      <c r="D6602" s="64"/>
      <c r="E6602" s="126"/>
      <c r="F6602" s="124"/>
      <c r="G6602" s="125"/>
      <c r="H6602" s="126"/>
      <c r="I6602" s="124"/>
      <c r="J6602" s="126"/>
      <c r="K6602" s="140"/>
    </row>
    <row r="6603" spans="1:11" ht="16.5" thickTop="1" x14ac:dyDescent="0.2">
      <c r="A6603" s="16" t="s">
        <v>152</v>
      </c>
      <c r="B6603" s="174">
        <v>327820</v>
      </c>
      <c r="C6603" s="175"/>
      <c r="D6603" s="41"/>
      <c r="E6603" s="80"/>
      <c r="F6603" s="178"/>
      <c r="G6603" s="17"/>
      <c r="H6603" s="179"/>
      <c r="I6603" s="178"/>
      <c r="J6603" s="179"/>
      <c r="K6603" s="180"/>
    </row>
    <row r="6604" spans="1:11" x14ac:dyDescent="0.2">
      <c r="A6604" s="11" t="s">
        <v>153</v>
      </c>
      <c r="B6604" s="72">
        <v>8826</v>
      </c>
      <c r="C6604" s="81"/>
      <c r="D6604" s="35"/>
      <c r="E6604" s="82"/>
      <c r="F6604" s="92"/>
      <c r="G6604" s="18"/>
      <c r="H6604" s="82"/>
      <c r="I6604" s="92"/>
      <c r="J6604" s="82"/>
      <c r="K6604" s="137"/>
    </row>
    <row r="6605" spans="1:11" x14ac:dyDescent="0.2">
      <c r="A6605" s="19" t="s">
        <v>1071</v>
      </c>
      <c r="B6605" s="73">
        <v>8826</v>
      </c>
      <c r="C6605" s="85">
        <v>19</v>
      </c>
      <c r="D6605" s="32">
        <f>SUM(D6606:D6621)</f>
        <v>48</v>
      </c>
      <c r="E6605" s="84">
        <v>3</v>
      </c>
      <c r="F6605" s="91">
        <f>SUM(F6607:F6632)</f>
        <v>46</v>
      </c>
      <c r="G6605" s="24">
        <f>SUM(G6607:G6632)</f>
        <v>127</v>
      </c>
      <c r="H6605" s="84"/>
      <c r="I6605" s="99">
        <f>(C6605+F6607+F6608+F6610+F6611+F6612+F6613+F6616+F6618+F6622+F6625+F6630+1)*0.4</f>
        <v>21.200000000000003</v>
      </c>
      <c r="J6605" s="99">
        <f>(D6605+G6607+G6608+G6610+G6611+G6612+G6613+G6616+G6618+G6622+G6625+G6630+1)*0.4</f>
        <v>54.800000000000004</v>
      </c>
      <c r="K6605" s="115">
        <f>24*0.6</f>
        <v>14.399999999999999</v>
      </c>
    </row>
    <row r="6606" spans="1:11" x14ac:dyDescent="0.2">
      <c r="A6606" s="20" t="s">
        <v>1072</v>
      </c>
      <c r="B6606" s="73">
        <v>3918</v>
      </c>
      <c r="C6606" s="85">
        <v>8</v>
      </c>
      <c r="D6606" s="32">
        <v>20</v>
      </c>
      <c r="E6606" s="84"/>
      <c r="F6606" s="93"/>
      <c r="H6606" s="94"/>
      <c r="I6606" s="93"/>
      <c r="J6606" s="94"/>
      <c r="K6606" s="138"/>
    </row>
    <row r="6607" spans="1:11" x14ac:dyDescent="0.2">
      <c r="A6607" s="13" t="s">
        <v>5542</v>
      </c>
      <c r="B6607" s="74">
        <v>1774</v>
      </c>
      <c r="C6607" s="86"/>
      <c r="D6607" s="37"/>
      <c r="E6607" s="87"/>
      <c r="F6607" s="93">
        <v>3</v>
      </c>
      <c r="G6607" s="8">
        <v>8</v>
      </c>
      <c r="H6607" s="94">
        <f>IF(F6607=1,1,2)</f>
        <v>2</v>
      </c>
      <c r="I6607" s="93"/>
      <c r="J6607" s="94"/>
      <c r="K6607" s="138"/>
    </row>
    <row r="6608" spans="1:11" x14ac:dyDescent="0.2">
      <c r="A6608" s="13" t="s">
        <v>5543</v>
      </c>
      <c r="B6608" s="74">
        <v>224</v>
      </c>
      <c r="C6608" s="86"/>
      <c r="D6608" s="37"/>
      <c r="E6608" s="87"/>
      <c r="F6608" s="93">
        <v>3</v>
      </c>
      <c r="G6608" s="8">
        <v>8</v>
      </c>
      <c r="H6608" s="94">
        <f t="shared" ref="H6608:H6660" si="102">IF(F6608=1,1,2)</f>
        <v>2</v>
      </c>
      <c r="I6608" s="93"/>
      <c r="J6608" s="94"/>
      <c r="K6608" s="138"/>
    </row>
    <row r="6609" spans="1:11" x14ac:dyDescent="0.2">
      <c r="A6609" s="13" t="s">
        <v>5544</v>
      </c>
      <c r="B6609" s="74">
        <v>53</v>
      </c>
      <c r="C6609" s="86"/>
      <c r="D6609" s="37"/>
      <c r="E6609" s="87"/>
      <c r="F6609" s="93">
        <v>1</v>
      </c>
      <c r="G6609" s="8">
        <v>3</v>
      </c>
      <c r="H6609" s="94">
        <f t="shared" si="102"/>
        <v>1</v>
      </c>
      <c r="I6609" s="93"/>
      <c r="J6609" s="94"/>
      <c r="K6609" s="138"/>
    </row>
    <row r="6610" spans="1:11" x14ac:dyDescent="0.2">
      <c r="A6610" s="13" t="s">
        <v>5545</v>
      </c>
      <c r="B6610" s="74">
        <v>329</v>
      </c>
      <c r="C6610" s="86"/>
      <c r="D6610" s="37"/>
      <c r="E6610" s="87"/>
      <c r="F6610" s="93">
        <v>3</v>
      </c>
      <c r="G6610" s="8">
        <v>8</v>
      </c>
      <c r="H6610" s="94">
        <f t="shared" si="102"/>
        <v>2</v>
      </c>
      <c r="I6610" s="93"/>
      <c r="J6610" s="94"/>
      <c r="K6610" s="138"/>
    </row>
    <row r="6611" spans="1:11" x14ac:dyDescent="0.2">
      <c r="A6611" s="13" t="s">
        <v>5546</v>
      </c>
      <c r="B6611" s="74">
        <v>972</v>
      </c>
      <c r="C6611" s="86"/>
      <c r="D6611" s="37"/>
      <c r="E6611" s="87"/>
      <c r="F6611" s="93">
        <v>3</v>
      </c>
      <c r="G6611" s="8">
        <v>8</v>
      </c>
      <c r="H6611" s="94">
        <f t="shared" si="102"/>
        <v>2</v>
      </c>
      <c r="I6611" s="93"/>
      <c r="J6611" s="94"/>
      <c r="K6611" s="138"/>
    </row>
    <row r="6612" spans="1:11" x14ac:dyDescent="0.2">
      <c r="A6612" s="13" t="s">
        <v>5547</v>
      </c>
      <c r="B6612" s="74">
        <v>311</v>
      </c>
      <c r="C6612" s="86"/>
      <c r="D6612" s="37"/>
      <c r="E6612" s="87"/>
      <c r="F6612" s="93">
        <v>3</v>
      </c>
      <c r="G6612" s="8">
        <v>8</v>
      </c>
      <c r="H6612" s="94">
        <f t="shared" si="102"/>
        <v>2</v>
      </c>
      <c r="I6612" s="93"/>
      <c r="J6612" s="94"/>
      <c r="K6612" s="138"/>
    </row>
    <row r="6613" spans="1:11" x14ac:dyDescent="0.2">
      <c r="A6613" s="13" t="s">
        <v>5548</v>
      </c>
      <c r="B6613" s="74">
        <v>255</v>
      </c>
      <c r="C6613" s="86"/>
      <c r="D6613" s="37"/>
      <c r="E6613" s="87"/>
      <c r="F6613" s="93">
        <v>3</v>
      </c>
      <c r="G6613" s="8">
        <v>8</v>
      </c>
      <c r="H6613" s="94">
        <f t="shared" si="102"/>
        <v>2</v>
      </c>
      <c r="I6613" s="93"/>
      <c r="J6613" s="94"/>
      <c r="K6613" s="138"/>
    </row>
    <row r="6614" spans="1:11" x14ac:dyDescent="0.2">
      <c r="A6614" s="20" t="s">
        <v>1118</v>
      </c>
      <c r="B6614" s="73">
        <v>1706</v>
      </c>
      <c r="C6614" s="85">
        <v>4</v>
      </c>
      <c r="D6614" s="32">
        <v>10</v>
      </c>
      <c r="E6614" s="84"/>
      <c r="F6614" s="93"/>
      <c r="H6614" s="94"/>
      <c r="I6614" s="93"/>
      <c r="J6614" s="94"/>
      <c r="K6614" s="138"/>
    </row>
    <row r="6615" spans="1:11" x14ac:dyDescent="0.2">
      <c r="A6615" s="13" t="s">
        <v>5549</v>
      </c>
      <c r="B6615" s="74">
        <v>103</v>
      </c>
      <c r="C6615" s="86"/>
      <c r="D6615" s="37"/>
      <c r="E6615" s="87"/>
      <c r="F6615" s="93">
        <v>1</v>
      </c>
      <c r="G6615" s="8">
        <v>3</v>
      </c>
      <c r="H6615" s="94">
        <f t="shared" si="102"/>
        <v>1</v>
      </c>
      <c r="I6615" s="93"/>
      <c r="J6615" s="94"/>
      <c r="K6615" s="138"/>
    </row>
    <row r="6616" spans="1:11" x14ac:dyDescent="0.2">
      <c r="A6616" s="13" t="s">
        <v>5550</v>
      </c>
      <c r="B6616" s="74">
        <v>615</v>
      </c>
      <c r="C6616" s="86"/>
      <c r="D6616" s="37"/>
      <c r="E6616" s="87"/>
      <c r="F6616" s="93">
        <v>3</v>
      </c>
      <c r="G6616" s="8">
        <v>8</v>
      </c>
      <c r="H6616" s="94">
        <f t="shared" si="102"/>
        <v>2</v>
      </c>
      <c r="I6616" s="93"/>
      <c r="J6616" s="94"/>
      <c r="K6616" s="138"/>
    </row>
    <row r="6617" spans="1:11" x14ac:dyDescent="0.2">
      <c r="A6617" s="13" t="s">
        <v>5551</v>
      </c>
      <c r="B6617" s="74">
        <v>107</v>
      </c>
      <c r="C6617" s="86"/>
      <c r="D6617" s="37"/>
      <c r="E6617" s="87"/>
      <c r="F6617" s="93">
        <v>1</v>
      </c>
      <c r="G6617" s="8">
        <v>3</v>
      </c>
      <c r="H6617" s="94">
        <f t="shared" si="102"/>
        <v>1</v>
      </c>
      <c r="I6617" s="93"/>
      <c r="J6617" s="94"/>
      <c r="K6617" s="138"/>
    </row>
    <row r="6618" spans="1:11" x14ac:dyDescent="0.2">
      <c r="A6618" s="13" t="s">
        <v>5552</v>
      </c>
      <c r="B6618" s="74">
        <v>626</v>
      </c>
      <c r="C6618" s="86"/>
      <c r="D6618" s="37"/>
      <c r="E6618" s="87"/>
      <c r="F6618" s="93">
        <v>3</v>
      </c>
      <c r="G6618" s="8">
        <v>8</v>
      </c>
      <c r="H6618" s="94">
        <f t="shared" si="102"/>
        <v>2</v>
      </c>
      <c r="I6618" s="93"/>
      <c r="J6618" s="94"/>
      <c r="K6618" s="138"/>
    </row>
    <row r="6619" spans="1:11" x14ac:dyDescent="0.2">
      <c r="A6619" s="13" t="s">
        <v>2413</v>
      </c>
      <c r="B6619" s="74">
        <v>148</v>
      </c>
      <c r="C6619" s="86"/>
      <c r="D6619" s="37"/>
      <c r="E6619" s="87"/>
      <c r="F6619" s="93">
        <v>1</v>
      </c>
      <c r="G6619" s="8">
        <v>3</v>
      </c>
      <c r="H6619" s="94">
        <f t="shared" si="102"/>
        <v>1</v>
      </c>
      <c r="I6619" s="93"/>
      <c r="J6619" s="94"/>
      <c r="K6619" s="138"/>
    </row>
    <row r="6620" spans="1:11" x14ac:dyDescent="0.2">
      <c r="A6620" s="13" t="s">
        <v>5553</v>
      </c>
      <c r="B6620" s="74">
        <v>107</v>
      </c>
      <c r="C6620" s="86"/>
      <c r="D6620" s="37"/>
      <c r="E6620" s="87"/>
      <c r="F6620" s="93">
        <v>1</v>
      </c>
      <c r="G6620" s="8">
        <v>3</v>
      </c>
      <c r="H6620" s="94">
        <f t="shared" si="102"/>
        <v>1</v>
      </c>
      <c r="I6620" s="93"/>
      <c r="J6620" s="94"/>
      <c r="K6620" s="138"/>
    </row>
    <row r="6621" spans="1:11" x14ac:dyDescent="0.2">
      <c r="A6621" s="20" t="s">
        <v>322</v>
      </c>
      <c r="B6621" s="73">
        <v>3202</v>
      </c>
      <c r="C6621" s="85">
        <v>7</v>
      </c>
      <c r="D6621" s="32">
        <v>18</v>
      </c>
      <c r="E6621" s="84"/>
      <c r="F6621" s="93"/>
      <c r="H6621" s="94"/>
      <c r="I6621" s="93"/>
      <c r="J6621" s="94"/>
      <c r="K6621" s="138"/>
    </row>
    <row r="6622" spans="1:11" x14ac:dyDescent="0.2">
      <c r="A6622" s="13" t="s">
        <v>5554</v>
      </c>
      <c r="B6622" s="74">
        <v>1031</v>
      </c>
      <c r="C6622" s="86"/>
      <c r="D6622" s="37"/>
      <c r="E6622" s="87"/>
      <c r="F6622" s="93">
        <v>3</v>
      </c>
      <c r="G6622" s="8">
        <v>8</v>
      </c>
      <c r="H6622" s="94">
        <f t="shared" si="102"/>
        <v>2</v>
      </c>
      <c r="I6622" s="93"/>
      <c r="J6622" s="94"/>
      <c r="K6622" s="138"/>
    </row>
    <row r="6623" spans="1:11" x14ac:dyDescent="0.2">
      <c r="A6623" s="13" t="s">
        <v>5555</v>
      </c>
      <c r="B6623" s="74">
        <v>22</v>
      </c>
      <c r="C6623" s="86"/>
      <c r="D6623" s="37"/>
      <c r="E6623" s="87"/>
      <c r="F6623" s="93">
        <v>1</v>
      </c>
      <c r="G6623" s="8">
        <v>3</v>
      </c>
      <c r="H6623" s="94">
        <f t="shared" si="102"/>
        <v>1</v>
      </c>
      <c r="I6623" s="93"/>
      <c r="J6623" s="94"/>
      <c r="K6623" s="138"/>
    </row>
    <row r="6624" spans="1:11" x14ac:dyDescent="0.2">
      <c r="A6624" s="13" t="s">
        <v>5556</v>
      </c>
      <c r="B6624" s="74">
        <v>165</v>
      </c>
      <c r="C6624" s="86"/>
      <c r="D6624" s="37"/>
      <c r="E6624" s="87"/>
      <c r="F6624" s="93">
        <v>1</v>
      </c>
      <c r="G6624" s="8">
        <v>3</v>
      </c>
      <c r="H6624" s="94">
        <f t="shared" si="102"/>
        <v>1</v>
      </c>
      <c r="I6624" s="93"/>
      <c r="J6624" s="94"/>
      <c r="K6624" s="138"/>
    </row>
    <row r="6625" spans="1:11" x14ac:dyDescent="0.2">
      <c r="A6625" s="13" t="s">
        <v>5557</v>
      </c>
      <c r="B6625" s="74">
        <v>249</v>
      </c>
      <c r="C6625" s="86"/>
      <c r="D6625" s="37"/>
      <c r="E6625" s="87"/>
      <c r="F6625" s="93">
        <v>3</v>
      </c>
      <c r="G6625" s="8">
        <v>8</v>
      </c>
      <c r="H6625" s="94">
        <f t="shared" si="102"/>
        <v>2</v>
      </c>
      <c r="I6625" s="93"/>
      <c r="J6625" s="94"/>
      <c r="K6625" s="138"/>
    </row>
    <row r="6626" spans="1:11" x14ac:dyDescent="0.2">
      <c r="A6626" s="13" t="s">
        <v>5558</v>
      </c>
      <c r="B6626" s="74">
        <v>127</v>
      </c>
      <c r="C6626" s="86"/>
      <c r="D6626" s="37"/>
      <c r="E6626" s="87"/>
      <c r="F6626" s="93">
        <v>1</v>
      </c>
      <c r="G6626" s="8">
        <v>3</v>
      </c>
      <c r="H6626" s="94">
        <f t="shared" si="102"/>
        <v>1</v>
      </c>
      <c r="I6626" s="93"/>
      <c r="J6626" s="94"/>
      <c r="K6626" s="138"/>
    </row>
    <row r="6627" spans="1:11" x14ac:dyDescent="0.2">
      <c r="A6627" s="13" t="s">
        <v>5559</v>
      </c>
      <c r="B6627" s="74">
        <v>34</v>
      </c>
      <c r="C6627" s="86"/>
      <c r="D6627" s="37"/>
      <c r="E6627" s="87"/>
      <c r="F6627" s="93">
        <v>1</v>
      </c>
      <c r="G6627" s="8">
        <v>3</v>
      </c>
      <c r="H6627" s="94">
        <f t="shared" si="102"/>
        <v>1</v>
      </c>
      <c r="I6627" s="93"/>
      <c r="J6627" s="94"/>
      <c r="K6627" s="138"/>
    </row>
    <row r="6628" spans="1:11" x14ac:dyDescent="0.2">
      <c r="A6628" s="13" t="s">
        <v>5560</v>
      </c>
      <c r="B6628" s="74">
        <v>139</v>
      </c>
      <c r="C6628" s="86"/>
      <c r="D6628" s="37"/>
      <c r="E6628" s="87"/>
      <c r="F6628" s="93">
        <v>1</v>
      </c>
      <c r="G6628" s="8">
        <v>3</v>
      </c>
      <c r="H6628" s="94">
        <f t="shared" si="102"/>
        <v>1</v>
      </c>
      <c r="I6628" s="93"/>
      <c r="J6628" s="94"/>
      <c r="K6628" s="138"/>
    </row>
    <row r="6629" spans="1:11" x14ac:dyDescent="0.2">
      <c r="A6629" s="13" t="s">
        <v>5561</v>
      </c>
      <c r="B6629" s="74">
        <v>144</v>
      </c>
      <c r="C6629" s="86"/>
      <c r="D6629" s="37"/>
      <c r="E6629" s="87"/>
      <c r="F6629" s="93">
        <v>1</v>
      </c>
      <c r="G6629" s="8">
        <v>3</v>
      </c>
      <c r="H6629" s="94">
        <f t="shared" si="102"/>
        <v>1</v>
      </c>
      <c r="I6629" s="93"/>
      <c r="J6629" s="94"/>
      <c r="K6629" s="138"/>
    </row>
    <row r="6630" spans="1:11" x14ac:dyDescent="0.2">
      <c r="A6630" s="13" t="s">
        <v>5562</v>
      </c>
      <c r="B6630" s="74">
        <v>1051</v>
      </c>
      <c r="C6630" s="86"/>
      <c r="D6630" s="37"/>
      <c r="E6630" s="87"/>
      <c r="F6630" s="93">
        <v>3</v>
      </c>
      <c r="G6630" s="8">
        <v>8</v>
      </c>
      <c r="H6630" s="94">
        <f t="shared" si="102"/>
        <v>2</v>
      </c>
      <c r="I6630" s="93"/>
      <c r="J6630" s="94"/>
      <c r="K6630" s="138"/>
    </row>
    <row r="6631" spans="1:11" x14ac:dyDescent="0.2">
      <c r="A6631" s="13" t="s">
        <v>5563</v>
      </c>
      <c r="B6631" s="74">
        <v>148</v>
      </c>
      <c r="C6631" s="86"/>
      <c r="D6631" s="37"/>
      <c r="E6631" s="87"/>
      <c r="F6631" s="93">
        <v>1</v>
      </c>
      <c r="G6631" s="8">
        <v>3</v>
      </c>
      <c r="H6631" s="94">
        <f t="shared" si="102"/>
        <v>1</v>
      </c>
      <c r="I6631" s="93"/>
      <c r="J6631" s="94"/>
      <c r="K6631" s="138"/>
    </row>
    <row r="6632" spans="1:11" x14ac:dyDescent="0.2">
      <c r="A6632" s="13" t="s">
        <v>5564</v>
      </c>
      <c r="B6632" s="74">
        <v>92</v>
      </c>
      <c r="C6632" s="86"/>
      <c r="D6632" s="37"/>
      <c r="E6632" s="87"/>
      <c r="F6632" s="93">
        <v>1</v>
      </c>
      <c r="G6632" s="8">
        <v>3</v>
      </c>
      <c r="H6632" s="94">
        <f t="shared" si="102"/>
        <v>1</v>
      </c>
      <c r="I6632" s="93"/>
      <c r="J6632" s="94"/>
      <c r="K6632" s="138"/>
    </row>
    <row r="6633" spans="1:11" x14ac:dyDescent="0.2">
      <c r="A6633" s="11" t="s">
        <v>803</v>
      </c>
      <c r="B6633" s="72">
        <v>19044</v>
      </c>
      <c r="C6633" s="81"/>
      <c r="D6633" s="37"/>
      <c r="E6633" s="87"/>
      <c r="F6633" s="92"/>
      <c r="G6633" s="18"/>
      <c r="H6633" s="94"/>
      <c r="I6633" s="92"/>
      <c r="J6633" s="82"/>
      <c r="K6633" s="137"/>
    </row>
    <row r="6634" spans="1:11" x14ac:dyDescent="0.2">
      <c r="A6634" s="19" t="s">
        <v>804</v>
      </c>
      <c r="B6634" s="73">
        <v>293</v>
      </c>
      <c r="C6634" s="85">
        <v>13</v>
      </c>
      <c r="D6634" s="32">
        <v>33</v>
      </c>
      <c r="E6634" s="84">
        <v>3</v>
      </c>
      <c r="F6634" s="91"/>
      <c r="G6634" s="24"/>
      <c r="H6634" s="94"/>
      <c r="I6634" s="99">
        <f>(C6634+F6634+1)*0.4</f>
        <v>5.6000000000000005</v>
      </c>
      <c r="J6634" s="100">
        <f>(D6634+G6634+1)*0.4</f>
        <v>13.600000000000001</v>
      </c>
      <c r="K6634" s="115"/>
    </row>
    <row r="6635" spans="1:11" x14ac:dyDescent="0.2">
      <c r="A6635" s="20" t="s">
        <v>6204</v>
      </c>
      <c r="B6635" s="73">
        <v>293</v>
      </c>
      <c r="C6635" s="85">
        <v>13</v>
      </c>
      <c r="D6635" s="37"/>
      <c r="E6635" s="87"/>
      <c r="F6635" s="91"/>
      <c r="G6635" s="24"/>
      <c r="H6635" s="94"/>
      <c r="I6635" s="91"/>
      <c r="J6635" s="84"/>
      <c r="K6635" s="111"/>
    </row>
    <row r="6636" spans="1:11" x14ac:dyDescent="0.2">
      <c r="A6636" s="19" t="s">
        <v>805</v>
      </c>
      <c r="B6636" s="73">
        <v>15480</v>
      </c>
      <c r="C6636" s="85">
        <v>25</v>
      </c>
      <c r="D6636" s="36">
        <f>SUM(D6637:D6650)</f>
        <v>63</v>
      </c>
      <c r="E6636" s="88">
        <v>4</v>
      </c>
      <c r="F6636" s="91">
        <f>SUM(F6638:F6652)</f>
        <v>46</v>
      </c>
      <c r="G6636" s="24">
        <f>SUM(G6638:G6652)</f>
        <v>122</v>
      </c>
      <c r="H6636" s="94"/>
      <c r="I6636" s="99">
        <f>(C6636+F6636+1)*0.4</f>
        <v>28.8</v>
      </c>
      <c r="J6636" s="100">
        <f>(D6636+G6636+1)*0.4</f>
        <v>74.400000000000006</v>
      </c>
      <c r="K6636" s="115">
        <f>14*0.6</f>
        <v>8.4</v>
      </c>
    </row>
    <row r="6637" spans="1:11" x14ac:dyDescent="0.2">
      <c r="A6637" s="20" t="s">
        <v>715</v>
      </c>
      <c r="B6637" s="73">
        <v>14393</v>
      </c>
      <c r="C6637" s="85">
        <v>23</v>
      </c>
      <c r="D6637" s="32">
        <v>58</v>
      </c>
      <c r="E6637" s="84"/>
      <c r="F6637" s="93"/>
      <c r="H6637" s="94"/>
      <c r="I6637" s="93"/>
      <c r="J6637" s="94"/>
      <c r="K6637" s="138"/>
    </row>
    <row r="6638" spans="1:11" x14ac:dyDescent="0.2">
      <c r="A6638" s="13" t="s">
        <v>5565</v>
      </c>
      <c r="B6638" s="74">
        <v>3704</v>
      </c>
      <c r="C6638" s="86"/>
      <c r="D6638" s="37"/>
      <c r="E6638" s="87"/>
      <c r="F6638" s="93">
        <v>5</v>
      </c>
      <c r="G6638" s="8">
        <v>13</v>
      </c>
      <c r="H6638" s="94">
        <f t="shared" si="102"/>
        <v>2</v>
      </c>
      <c r="I6638" s="93"/>
      <c r="J6638" s="94"/>
      <c r="K6638" s="138"/>
    </row>
    <row r="6639" spans="1:11" x14ac:dyDescent="0.2">
      <c r="A6639" s="13" t="s">
        <v>5566</v>
      </c>
      <c r="B6639" s="74">
        <v>1252</v>
      </c>
      <c r="C6639" s="86"/>
      <c r="D6639" s="37"/>
      <c r="E6639" s="87"/>
      <c r="F6639" s="93">
        <v>3</v>
      </c>
      <c r="G6639" s="8">
        <v>8</v>
      </c>
      <c r="H6639" s="94">
        <f t="shared" si="102"/>
        <v>2</v>
      </c>
      <c r="I6639" s="93"/>
      <c r="J6639" s="94"/>
      <c r="K6639" s="138"/>
    </row>
    <row r="6640" spans="1:11" x14ac:dyDescent="0.2">
      <c r="A6640" s="13" t="s">
        <v>5567</v>
      </c>
      <c r="B6640" s="74">
        <v>1516</v>
      </c>
      <c r="C6640" s="86"/>
      <c r="D6640" s="37"/>
      <c r="E6640" s="87"/>
      <c r="F6640" s="93">
        <v>3</v>
      </c>
      <c r="G6640" s="8">
        <v>8</v>
      </c>
      <c r="H6640" s="94">
        <f t="shared" si="102"/>
        <v>2</v>
      </c>
      <c r="I6640" s="93"/>
      <c r="J6640" s="94"/>
      <c r="K6640" s="138"/>
    </row>
    <row r="6641" spans="1:11" x14ac:dyDescent="0.2">
      <c r="A6641" s="13" t="s">
        <v>5568</v>
      </c>
      <c r="B6641" s="74">
        <v>1444</v>
      </c>
      <c r="C6641" s="86"/>
      <c r="D6641" s="37"/>
      <c r="E6641" s="87"/>
      <c r="F6641" s="93">
        <v>3</v>
      </c>
      <c r="G6641" s="8">
        <v>8</v>
      </c>
      <c r="H6641" s="94">
        <f t="shared" si="102"/>
        <v>2</v>
      </c>
      <c r="I6641" s="93"/>
      <c r="J6641" s="94"/>
      <c r="K6641" s="138"/>
    </row>
    <row r="6642" spans="1:11" x14ac:dyDescent="0.2">
      <c r="A6642" s="13" t="s">
        <v>1416</v>
      </c>
      <c r="B6642" s="74">
        <v>2008</v>
      </c>
      <c r="C6642" s="86"/>
      <c r="D6642" s="37"/>
      <c r="E6642" s="87"/>
      <c r="F6642" s="93">
        <v>5</v>
      </c>
      <c r="G6642" s="8">
        <v>13</v>
      </c>
      <c r="H6642" s="94">
        <f t="shared" si="102"/>
        <v>2</v>
      </c>
      <c r="I6642" s="93"/>
      <c r="J6642" s="94"/>
      <c r="K6642" s="138"/>
    </row>
    <row r="6643" spans="1:11" x14ac:dyDescent="0.2">
      <c r="A6643" s="13" t="s">
        <v>5569</v>
      </c>
      <c r="B6643" s="74">
        <v>515</v>
      </c>
      <c r="C6643" s="86"/>
      <c r="D6643" s="37"/>
      <c r="E6643" s="87"/>
      <c r="F6643" s="93">
        <v>3</v>
      </c>
      <c r="G6643" s="8">
        <v>8</v>
      </c>
      <c r="H6643" s="94">
        <f t="shared" si="102"/>
        <v>2</v>
      </c>
      <c r="I6643" s="93"/>
      <c r="J6643" s="94"/>
      <c r="K6643" s="138"/>
    </row>
    <row r="6644" spans="1:11" x14ac:dyDescent="0.2">
      <c r="A6644" s="13" t="s">
        <v>5570</v>
      </c>
      <c r="B6644" s="74">
        <v>872</v>
      </c>
      <c r="C6644" s="86"/>
      <c r="D6644" s="37"/>
      <c r="E6644" s="87"/>
      <c r="F6644" s="93">
        <v>3</v>
      </c>
      <c r="G6644" s="8">
        <v>8</v>
      </c>
      <c r="H6644" s="94">
        <f t="shared" si="102"/>
        <v>2</v>
      </c>
      <c r="I6644" s="93"/>
      <c r="J6644" s="94"/>
      <c r="K6644" s="138"/>
    </row>
    <row r="6645" spans="1:11" x14ac:dyDescent="0.2">
      <c r="A6645" s="13" t="s">
        <v>5571</v>
      </c>
      <c r="B6645" s="74">
        <v>591</v>
      </c>
      <c r="C6645" s="86"/>
      <c r="D6645" s="37"/>
      <c r="E6645" s="87"/>
      <c r="F6645" s="93">
        <v>3</v>
      </c>
      <c r="G6645" s="8">
        <v>8</v>
      </c>
      <c r="H6645" s="94">
        <f t="shared" si="102"/>
        <v>2</v>
      </c>
      <c r="I6645" s="93"/>
      <c r="J6645" s="94"/>
      <c r="K6645" s="138"/>
    </row>
    <row r="6646" spans="1:11" x14ac:dyDescent="0.2">
      <c r="A6646" s="13" t="s">
        <v>5572</v>
      </c>
      <c r="B6646" s="74">
        <v>302</v>
      </c>
      <c r="C6646" s="86"/>
      <c r="D6646" s="37"/>
      <c r="E6646" s="87"/>
      <c r="F6646" s="93">
        <v>3</v>
      </c>
      <c r="G6646" s="8">
        <v>8</v>
      </c>
      <c r="H6646" s="94">
        <f t="shared" si="102"/>
        <v>2</v>
      </c>
      <c r="I6646" s="93"/>
      <c r="J6646" s="94"/>
      <c r="K6646" s="138"/>
    </row>
    <row r="6647" spans="1:11" x14ac:dyDescent="0.2">
      <c r="A6647" s="13" t="s">
        <v>5573</v>
      </c>
      <c r="B6647" s="74">
        <v>469</v>
      </c>
      <c r="C6647" s="86"/>
      <c r="D6647" s="37"/>
      <c r="E6647" s="87"/>
      <c r="F6647" s="93">
        <v>3</v>
      </c>
      <c r="G6647" s="8">
        <v>8</v>
      </c>
      <c r="H6647" s="94">
        <f t="shared" si="102"/>
        <v>2</v>
      </c>
      <c r="I6647" s="93"/>
      <c r="J6647" s="94"/>
      <c r="K6647" s="138"/>
    </row>
    <row r="6648" spans="1:11" x14ac:dyDescent="0.2">
      <c r="A6648" s="13" t="s">
        <v>2479</v>
      </c>
      <c r="B6648" s="74">
        <v>642</v>
      </c>
      <c r="C6648" s="86"/>
      <c r="D6648" s="37"/>
      <c r="E6648" s="87"/>
      <c r="F6648" s="93">
        <v>3</v>
      </c>
      <c r="G6648" s="8">
        <v>8</v>
      </c>
      <c r="H6648" s="94">
        <f t="shared" si="102"/>
        <v>2</v>
      </c>
      <c r="I6648" s="93"/>
      <c r="J6648" s="94"/>
      <c r="K6648" s="138"/>
    </row>
    <row r="6649" spans="1:11" x14ac:dyDescent="0.2">
      <c r="A6649" s="13" t="s">
        <v>5574</v>
      </c>
      <c r="B6649" s="74">
        <v>1078</v>
      </c>
      <c r="C6649" s="86"/>
      <c r="D6649" s="37"/>
      <c r="E6649" s="87"/>
      <c r="F6649" s="93">
        <v>3</v>
      </c>
      <c r="G6649" s="8">
        <v>8</v>
      </c>
      <c r="H6649" s="94">
        <f t="shared" si="102"/>
        <v>2</v>
      </c>
      <c r="I6649" s="93"/>
      <c r="J6649" s="94"/>
      <c r="K6649" s="138"/>
    </row>
    <row r="6650" spans="1:11" x14ac:dyDescent="0.2">
      <c r="A6650" s="20" t="s">
        <v>71</v>
      </c>
      <c r="B6650" s="73">
        <v>1087</v>
      </c>
      <c r="C6650" s="85">
        <v>2</v>
      </c>
      <c r="D6650" s="32">
        <v>5</v>
      </c>
      <c r="E6650" s="84"/>
      <c r="F6650" s="93"/>
      <c r="H6650" s="94"/>
      <c r="I6650" s="93"/>
      <c r="J6650" s="94"/>
      <c r="K6650" s="138"/>
    </row>
    <row r="6651" spans="1:11" x14ac:dyDescent="0.2">
      <c r="A6651" s="13" t="s">
        <v>5575</v>
      </c>
      <c r="B6651" s="74">
        <v>249</v>
      </c>
      <c r="C6651" s="86"/>
      <c r="D6651" s="37"/>
      <c r="E6651" s="87"/>
      <c r="F6651" s="93">
        <v>3</v>
      </c>
      <c r="G6651" s="8">
        <v>8</v>
      </c>
      <c r="H6651" s="94">
        <f t="shared" si="102"/>
        <v>2</v>
      </c>
      <c r="I6651" s="93"/>
      <c r="J6651" s="94"/>
      <c r="K6651" s="138"/>
    </row>
    <row r="6652" spans="1:11" x14ac:dyDescent="0.2">
      <c r="A6652" s="13" t="s">
        <v>5576</v>
      </c>
      <c r="B6652" s="74">
        <v>838</v>
      </c>
      <c r="C6652" s="86"/>
      <c r="D6652" s="37"/>
      <c r="E6652" s="87"/>
      <c r="F6652" s="93">
        <v>3</v>
      </c>
      <c r="G6652" s="8">
        <v>8</v>
      </c>
      <c r="H6652" s="94">
        <f t="shared" si="102"/>
        <v>2</v>
      </c>
      <c r="I6652" s="93"/>
      <c r="J6652" s="94"/>
      <c r="K6652" s="138"/>
    </row>
    <row r="6653" spans="1:11" x14ac:dyDescent="0.2">
      <c r="A6653" s="19" t="s">
        <v>72</v>
      </c>
      <c r="B6653" s="73">
        <v>2299</v>
      </c>
      <c r="C6653" s="85">
        <v>15</v>
      </c>
      <c r="D6653" s="32">
        <v>38</v>
      </c>
      <c r="E6653" s="84">
        <v>3</v>
      </c>
      <c r="F6653" s="91"/>
      <c r="G6653" s="24"/>
      <c r="H6653" s="94"/>
      <c r="I6653" s="99">
        <f>(C6653+F6653+1)*0.4</f>
        <v>6.4</v>
      </c>
      <c r="J6653" s="100">
        <f>(D6653+G6653+1)*0.4</f>
        <v>15.600000000000001</v>
      </c>
      <c r="K6653" s="115"/>
    </row>
    <row r="6654" spans="1:11" x14ac:dyDescent="0.2">
      <c r="A6654" s="20" t="s">
        <v>6205</v>
      </c>
      <c r="B6654" s="73">
        <v>2299</v>
      </c>
      <c r="C6654" s="85">
        <v>15</v>
      </c>
      <c r="D6654" s="37"/>
      <c r="E6654" s="87"/>
      <c r="F6654" s="91"/>
      <c r="G6654" s="24"/>
      <c r="H6654" s="94"/>
      <c r="I6654" s="91"/>
      <c r="J6654" s="84"/>
      <c r="K6654" s="111"/>
    </row>
    <row r="6655" spans="1:11" x14ac:dyDescent="0.2">
      <c r="A6655" s="19" t="s">
        <v>73</v>
      </c>
      <c r="B6655" s="73">
        <v>253</v>
      </c>
      <c r="C6655" s="85">
        <v>13</v>
      </c>
      <c r="D6655" s="32">
        <v>33</v>
      </c>
      <c r="E6655" s="84">
        <v>3</v>
      </c>
      <c r="F6655" s="91"/>
      <c r="G6655" s="24"/>
      <c r="H6655" s="94"/>
      <c r="I6655" s="99">
        <f>(C6655+F6655+1)*0.4</f>
        <v>5.6000000000000005</v>
      </c>
      <c r="J6655" s="100">
        <f>(D6655+G6655+1)*0.4</f>
        <v>13.600000000000001</v>
      </c>
      <c r="K6655" s="115"/>
    </row>
    <row r="6656" spans="1:11" x14ac:dyDescent="0.2">
      <c r="A6656" s="20" t="s">
        <v>6206</v>
      </c>
      <c r="B6656" s="73">
        <v>253</v>
      </c>
      <c r="C6656" s="85">
        <v>13</v>
      </c>
      <c r="D6656" s="37"/>
      <c r="E6656" s="87"/>
      <c r="F6656" s="91"/>
      <c r="G6656" s="24"/>
      <c r="H6656" s="94"/>
      <c r="I6656" s="91"/>
      <c r="J6656" s="84"/>
      <c r="K6656" s="111"/>
    </row>
    <row r="6657" spans="1:11" x14ac:dyDescent="0.2">
      <c r="A6657" s="19" t="s">
        <v>74</v>
      </c>
      <c r="B6657" s="73">
        <v>719</v>
      </c>
      <c r="C6657" s="85">
        <v>13</v>
      </c>
      <c r="D6657" s="32">
        <v>33</v>
      </c>
      <c r="E6657" s="84">
        <v>3</v>
      </c>
      <c r="F6657" s="91">
        <f>SUM(F6659:F6660)</f>
        <v>6</v>
      </c>
      <c r="G6657" s="24">
        <f>SUM(G6659:G6660)</f>
        <v>16</v>
      </c>
      <c r="H6657" s="94"/>
      <c r="I6657" s="99">
        <f>(C6657+F6657+1)*0.4</f>
        <v>8</v>
      </c>
      <c r="J6657" s="100">
        <f>(D6657+G6657+1)*0.4</f>
        <v>20</v>
      </c>
      <c r="K6657" s="115">
        <f>2*0.6</f>
        <v>1.2</v>
      </c>
    </row>
    <row r="6658" spans="1:11" x14ac:dyDescent="0.2">
      <c r="A6658" s="20" t="s">
        <v>6207</v>
      </c>
      <c r="B6658" s="73">
        <v>719</v>
      </c>
      <c r="C6658" s="85">
        <v>13</v>
      </c>
      <c r="D6658" s="37"/>
      <c r="E6658" s="87"/>
      <c r="F6658" s="91"/>
      <c r="G6658" s="24"/>
      <c r="H6658" s="94"/>
      <c r="I6658" s="91"/>
      <c r="J6658" s="84"/>
      <c r="K6658" s="111"/>
    </row>
    <row r="6659" spans="1:11" x14ac:dyDescent="0.2">
      <c r="A6659" s="13" t="s">
        <v>5577</v>
      </c>
      <c r="B6659" s="74">
        <v>264</v>
      </c>
      <c r="C6659" s="86"/>
      <c r="D6659" s="37"/>
      <c r="E6659" s="87"/>
      <c r="F6659" s="93">
        <v>3</v>
      </c>
      <c r="G6659" s="8">
        <v>8</v>
      </c>
      <c r="H6659" s="94">
        <f t="shared" si="102"/>
        <v>2</v>
      </c>
      <c r="I6659" s="93"/>
      <c r="J6659" s="94"/>
      <c r="K6659" s="138"/>
    </row>
    <row r="6660" spans="1:11" x14ac:dyDescent="0.2">
      <c r="A6660" s="13" t="s">
        <v>5578</v>
      </c>
      <c r="B6660" s="74">
        <v>455</v>
      </c>
      <c r="C6660" s="86"/>
      <c r="D6660" s="37"/>
      <c r="E6660" s="87"/>
      <c r="F6660" s="93">
        <v>3</v>
      </c>
      <c r="G6660" s="8">
        <v>8</v>
      </c>
      <c r="H6660" s="94">
        <f t="shared" si="102"/>
        <v>2</v>
      </c>
      <c r="I6660" s="93"/>
      <c r="J6660" s="94"/>
      <c r="K6660" s="138"/>
    </row>
    <row r="6661" spans="1:11" x14ac:dyDescent="0.2">
      <c r="A6661" s="11" t="s">
        <v>7</v>
      </c>
      <c r="B6661" s="72">
        <v>31383</v>
      </c>
      <c r="C6661" s="81"/>
      <c r="D6661" s="37"/>
      <c r="E6661" s="87"/>
      <c r="F6661" s="92"/>
      <c r="G6661" s="18"/>
      <c r="H6661" s="94"/>
      <c r="I6661" s="92"/>
      <c r="J6661" s="82"/>
      <c r="K6661" s="137"/>
    </row>
    <row r="6662" spans="1:11" x14ac:dyDescent="0.2">
      <c r="A6662" s="19" t="s">
        <v>8</v>
      </c>
      <c r="B6662" s="73">
        <v>202</v>
      </c>
      <c r="C6662" s="83">
        <v>13</v>
      </c>
      <c r="D6662" s="32">
        <v>33</v>
      </c>
      <c r="E6662" s="84">
        <v>3</v>
      </c>
      <c r="F6662" s="91"/>
      <c r="G6662" s="24"/>
      <c r="H6662" s="94"/>
      <c r="I6662" s="99">
        <f>(C6662+F6662+1)*0.4</f>
        <v>5.6000000000000005</v>
      </c>
      <c r="J6662" s="100">
        <f>(D6662+G6662+1)*0.4</f>
        <v>13.600000000000001</v>
      </c>
      <c r="K6662" s="115"/>
    </row>
    <row r="6663" spans="1:11" x14ac:dyDescent="0.2">
      <c r="A6663" s="20" t="s">
        <v>6208</v>
      </c>
      <c r="B6663" s="73">
        <v>202</v>
      </c>
      <c r="C6663" s="176">
        <v>13</v>
      </c>
      <c r="D6663" s="37"/>
      <c r="E6663" s="87"/>
      <c r="F6663" s="91"/>
      <c r="G6663" s="24"/>
      <c r="H6663" s="94"/>
      <c r="I6663" s="91"/>
      <c r="J6663" s="84"/>
      <c r="K6663" s="111"/>
    </row>
    <row r="6664" spans="1:11" x14ac:dyDescent="0.2">
      <c r="A6664" s="19" t="s">
        <v>827</v>
      </c>
      <c r="B6664" s="73">
        <v>1376</v>
      </c>
      <c r="C6664" s="83">
        <v>13</v>
      </c>
      <c r="D6664" s="32">
        <v>33</v>
      </c>
      <c r="E6664" s="84">
        <v>3</v>
      </c>
      <c r="F6664" s="91"/>
      <c r="G6664" s="24"/>
      <c r="H6664" s="94"/>
      <c r="I6664" s="99">
        <f>(C6664+F6664+1)*0.4</f>
        <v>5.6000000000000005</v>
      </c>
      <c r="J6664" s="100">
        <f>(D6664+G6664+1)*0.4</f>
        <v>13.600000000000001</v>
      </c>
      <c r="K6664" s="115"/>
    </row>
    <row r="6665" spans="1:11" x14ac:dyDescent="0.2">
      <c r="A6665" s="20" t="s">
        <v>6209</v>
      </c>
      <c r="B6665" s="73">
        <v>1376</v>
      </c>
      <c r="C6665" s="176">
        <v>13</v>
      </c>
      <c r="D6665" s="37"/>
      <c r="E6665" s="87"/>
      <c r="F6665" s="91"/>
      <c r="G6665" s="24"/>
      <c r="H6665" s="94"/>
      <c r="I6665" s="91"/>
      <c r="J6665" s="84"/>
      <c r="K6665" s="111"/>
    </row>
    <row r="6666" spans="1:11" x14ac:dyDescent="0.2">
      <c r="A6666" s="19" t="s">
        <v>828</v>
      </c>
      <c r="B6666" s="73">
        <v>17752</v>
      </c>
      <c r="C6666" s="83">
        <v>25</v>
      </c>
      <c r="D6666" s="32">
        <v>63</v>
      </c>
      <c r="E6666" s="84">
        <v>4</v>
      </c>
      <c r="F6666" s="91"/>
      <c r="G6666" s="24"/>
      <c r="H6666" s="94"/>
      <c r="I6666" s="99">
        <f>(C6666+F6666+1)*0.4</f>
        <v>10.4</v>
      </c>
      <c r="J6666" s="100">
        <f>(D6666+G6666+1)*0.4</f>
        <v>25.6</v>
      </c>
      <c r="K6666" s="115"/>
    </row>
    <row r="6667" spans="1:11" x14ac:dyDescent="0.2">
      <c r="A6667" s="20" t="s">
        <v>6210</v>
      </c>
      <c r="B6667" s="73">
        <v>17752</v>
      </c>
      <c r="C6667" s="176">
        <v>25</v>
      </c>
      <c r="D6667" s="37"/>
      <c r="E6667" s="87"/>
      <c r="F6667" s="91"/>
      <c r="G6667" s="24"/>
      <c r="H6667" s="94"/>
      <c r="I6667" s="91"/>
      <c r="J6667" s="84"/>
      <c r="K6667" s="111"/>
    </row>
    <row r="6668" spans="1:11" x14ac:dyDescent="0.2">
      <c r="A6668" s="19" t="s">
        <v>829</v>
      </c>
      <c r="B6668" s="73">
        <v>778</v>
      </c>
      <c r="C6668" s="83">
        <v>13</v>
      </c>
      <c r="D6668" s="32">
        <v>33</v>
      </c>
      <c r="E6668" s="84">
        <v>3</v>
      </c>
      <c r="F6668" s="91"/>
      <c r="G6668" s="24"/>
      <c r="H6668" s="94"/>
      <c r="I6668" s="99">
        <f>(C6668+F6668+1)*0.4</f>
        <v>5.6000000000000005</v>
      </c>
      <c r="J6668" s="100">
        <f>(D6668+G6668+1)*0.4</f>
        <v>13.600000000000001</v>
      </c>
      <c r="K6668" s="115"/>
    </row>
    <row r="6669" spans="1:11" x14ac:dyDescent="0.2">
      <c r="A6669" s="20" t="s">
        <v>6211</v>
      </c>
      <c r="B6669" s="73">
        <v>778</v>
      </c>
      <c r="C6669" s="176">
        <v>13</v>
      </c>
      <c r="D6669" s="37"/>
      <c r="E6669" s="87"/>
      <c r="F6669" s="91"/>
      <c r="G6669" s="24"/>
      <c r="H6669" s="94"/>
      <c r="I6669" s="91"/>
      <c r="J6669" s="84"/>
      <c r="K6669" s="111"/>
    </row>
    <row r="6670" spans="1:11" x14ac:dyDescent="0.2">
      <c r="A6670" s="19" t="s">
        <v>830</v>
      </c>
      <c r="B6670" s="73">
        <v>7992</v>
      </c>
      <c r="C6670" s="83">
        <v>19</v>
      </c>
      <c r="D6670" s="32">
        <v>48</v>
      </c>
      <c r="E6670" s="84">
        <v>3</v>
      </c>
      <c r="F6670" s="91"/>
      <c r="G6670" s="24"/>
      <c r="H6670" s="94"/>
      <c r="I6670" s="99">
        <f>(C6670+F6670+1)*0.4</f>
        <v>8</v>
      </c>
      <c r="J6670" s="100">
        <f>(D6670+G6670+1)*0.4</f>
        <v>19.600000000000001</v>
      </c>
      <c r="K6670" s="115"/>
    </row>
    <row r="6671" spans="1:11" x14ac:dyDescent="0.2">
      <c r="A6671" s="20" t="s">
        <v>6212</v>
      </c>
      <c r="B6671" s="73">
        <v>7992</v>
      </c>
      <c r="C6671" s="176">
        <v>19</v>
      </c>
      <c r="D6671" s="37"/>
      <c r="E6671" s="87"/>
      <c r="F6671" s="91"/>
      <c r="G6671" s="24"/>
      <c r="H6671" s="94"/>
      <c r="I6671" s="91"/>
      <c r="J6671" s="84"/>
      <c r="K6671" s="111"/>
    </row>
    <row r="6672" spans="1:11" x14ac:dyDescent="0.2">
      <c r="A6672" s="19" t="s">
        <v>15</v>
      </c>
      <c r="B6672" s="73">
        <v>3283</v>
      </c>
      <c r="C6672" s="83">
        <v>15</v>
      </c>
      <c r="D6672" s="32">
        <v>38</v>
      </c>
      <c r="E6672" s="84">
        <v>3</v>
      </c>
      <c r="F6672" s="91"/>
      <c r="G6672" s="24"/>
      <c r="H6672" s="94"/>
      <c r="I6672" s="99">
        <f>(C6672+F6672+1)*0.4</f>
        <v>6.4</v>
      </c>
      <c r="J6672" s="100">
        <f>(D6672+G6672+1)*0.4</f>
        <v>15.600000000000001</v>
      </c>
      <c r="K6672" s="115"/>
    </row>
    <row r="6673" spans="1:11" x14ac:dyDescent="0.2">
      <c r="A6673" s="20" t="s">
        <v>6213</v>
      </c>
      <c r="B6673" s="73">
        <v>3283</v>
      </c>
      <c r="C6673" s="176">
        <v>15</v>
      </c>
      <c r="D6673" s="37"/>
      <c r="E6673" s="87"/>
      <c r="F6673" s="91"/>
      <c r="G6673" s="24"/>
      <c r="H6673" s="94"/>
      <c r="I6673" s="91"/>
      <c r="J6673" s="84"/>
      <c r="K6673" s="111"/>
    </row>
    <row r="6674" spans="1:11" ht="31.5" x14ac:dyDescent="0.2">
      <c r="A6674" s="11" t="s">
        <v>1272</v>
      </c>
      <c r="B6674" s="72">
        <v>7790</v>
      </c>
      <c r="C6674" s="81"/>
      <c r="D6674" s="37"/>
      <c r="E6674" s="87"/>
      <c r="F6674" s="92"/>
      <c r="G6674" s="18"/>
      <c r="H6674" s="94"/>
      <c r="I6674" s="92"/>
      <c r="J6674" s="82"/>
      <c r="K6674" s="137"/>
    </row>
    <row r="6675" spans="1:11" ht="31.5" x14ac:dyDescent="0.2">
      <c r="A6675" s="19" t="s">
        <v>16</v>
      </c>
      <c r="B6675" s="73">
        <v>6567</v>
      </c>
      <c r="C6675" s="85">
        <v>19</v>
      </c>
      <c r="D6675" s="32">
        <f>SUM(D6676:D6686)</f>
        <v>48</v>
      </c>
      <c r="E6675" s="84">
        <v>3</v>
      </c>
      <c r="F6675" s="91">
        <f>SUM(F6677:F6687)</f>
        <v>32</v>
      </c>
      <c r="G6675" s="24">
        <f>SUM(G6677:G6687)</f>
        <v>85</v>
      </c>
      <c r="H6675" s="94"/>
      <c r="I6675" s="99">
        <f>(C6675+F6675+1)*0.4</f>
        <v>20.8</v>
      </c>
      <c r="J6675" s="100">
        <f>(D6675+G6675+1)*0.4</f>
        <v>53.6</v>
      </c>
      <c r="K6675" s="115">
        <f>10*0.6</f>
        <v>6</v>
      </c>
    </row>
    <row r="6676" spans="1:11" x14ac:dyDescent="0.2">
      <c r="A6676" s="20" t="s">
        <v>17</v>
      </c>
      <c r="B6676" s="73">
        <v>6037</v>
      </c>
      <c r="C6676" s="85">
        <v>17</v>
      </c>
      <c r="D6676" s="32">
        <v>43</v>
      </c>
      <c r="E6676" s="84"/>
      <c r="F6676" s="93"/>
      <c r="H6676" s="94"/>
      <c r="I6676" s="93"/>
      <c r="J6676" s="94"/>
      <c r="K6676" s="138"/>
    </row>
    <row r="6677" spans="1:11" x14ac:dyDescent="0.2">
      <c r="A6677" s="13" t="s">
        <v>5579</v>
      </c>
      <c r="B6677" s="74">
        <v>3047</v>
      </c>
      <c r="C6677" s="86"/>
      <c r="D6677" s="37"/>
      <c r="E6677" s="87"/>
      <c r="F6677" s="93">
        <v>5</v>
      </c>
      <c r="G6677" s="8">
        <v>13</v>
      </c>
      <c r="H6677" s="94">
        <f t="shared" ref="H6677:H6735" si="103">IF(F6677=1,1,2)</f>
        <v>2</v>
      </c>
      <c r="I6677" s="93"/>
      <c r="J6677" s="94"/>
      <c r="K6677" s="138"/>
    </row>
    <row r="6678" spans="1:11" x14ac:dyDescent="0.2">
      <c r="A6678" s="13" t="s">
        <v>5580</v>
      </c>
      <c r="B6678" s="74">
        <v>428</v>
      </c>
      <c r="C6678" s="86"/>
      <c r="D6678" s="37"/>
      <c r="E6678" s="87"/>
      <c r="F6678" s="93">
        <v>3</v>
      </c>
      <c r="G6678" s="8">
        <v>8</v>
      </c>
      <c r="H6678" s="94">
        <f t="shared" si="103"/>
        <v>2</v>
      </c>
      <c r="I6678" s="93"/>
      <c r="J6678" s="94"/>
      <c r="K6678" s="138"/>
    </row>
    <row r="6679" spans="1:11" x14ac:dyDescent="0.2">
      <c r="A6679" s="13" t="s">
        <v>5581</v>
      </c>
      <c r="B6679" s="74">
        <v>540</v>
      </c>
      <c r="C6679" s="86"/>
      <c r="D6679" s="37"/>
      <c r="E6679" s="87"/>
      <c r="F6679" s="93">
        <v>3</v>
      </c>
      <c r="G6679" s="8">
        <v>8</v>
      </c>
      <c r="H6679" s="94">
        <f t="shared" si="103"/>
        <v>2</v>
      </c>
      <c r="I6679" s="93"/>
      <c r="J6679" s="94"/>
      <c r="K6679" s="138"/>
    </row>
    <row r="6680" spans="1:11" x14ac:dyDescent="0.2">
      <c r="A6680" s="13" t="s">
        <v>5582</v>
      </c>
      <c r="B6680" s="74">
        <v>241</v>
      </c>
      <c r="C6680" s="86"/>
      <c r="D6680" s="37"/>
      <c r="E6680" s="87"/>
      <c r="F6680" s="93">
        <v>3</v>
      </c>
      <c r="G6680" s="8">
        <v>8</v>
      </c>
      <c r="H6680" s="94">
        <f t="shared" si="103"/>
        <v>2</v>
      </c>
      <c r="I6680" s="93"/>
      <c r="J6680" s="94"/>
      <c r="K6680" s="138"/>
    </row>
    <row r="6681" spans="1:11" x14ac:dyDescent="0.2">
      <c r="A6681" s="13" t="s">
        <v>5583</v>
      </c>
      <c r="B6681" s="74">
        <v>638</v>
      </c>
      <c r="C6681" s="86"/>
      <c r="D6681" s="37"/>
      <c r="E6681" s="87"/>
      <c r="F6681" s="93">
        <v>3</v>
      </c>
      <c r="G6681" s="8">
        <v>8</v>
      </c>
      <c r="H6681" s="94">
        <f t="shared" si="103"/>
        <v>2</v>
      </c>
      <c r="I6681" s="93"/>
      <c r="J6681" s="94"/>
      <c r="K6681" s="138"/>
    </row>
    <row r="6682" spans="1:11" x14ac:dyDescent="0.2">
      <c r="A6682" s="13" t="s">
        <v>2832</v>
      </c>
      <c r="B6682" s="74">
        <v>451</v>
      </c>
      <c r="C6682" s="86"/>
      <c r="D6682" s="37"/>
      <c r="E6682" s="87"/>
      <c r="F6682" s="93">
        <v>3</v>
      </c>
      <c r="G6682" s="8">
        <v>8</v>
      </c>
      <c r="H6682" s="94">
        <f t="shared" si="103"/>
        <v>2</v>
      </c>
      <c r="I6682" s="93"/>
      <c r="J6682" s="94"/>
      <c r="K6682" s="138"/>
    </row>
    <row r="6683" spans="1:11" x14ac:dyDescent="0.2">
      <c r="A6683" s="13" t="s">
        <v>5584</v>
      </c>
      <c r="B6683" s="74">
        <v>264</v>
      </c>
      <c r="C6683" s="86"/>
      <c r="D6683" s="37"/>
      <c r="E6683" s="87"/>
      <c r="F6683" s="93">
        <v>3</v>
      </c>
      <c r="G6683" s="8">
        <v>8</v>
      </c>
      <c r="H6683" s="94">
        <f t="shared" si="103"/>
        <v>2</v>
      </c>
      <c r="I6683" s="93"/>
      <c r="J6683" s="94"/>
      <c r="K6683" s="138"/>
    </row>
    <row r="6684" spans="1:11" x14ac:dyDescent="0.2">
      <c r="A6684" s="13" t="s">
        <v>5585</v>
      </c>
      <c r="B6684" s="74">
        <v>204</v>
      </c>
      <c r="C6684" s="86"/>
      <c r="D6684" s="37"/>
      <c r="E6684" s="87"/>
      <c r="F6684" s="93">
        <v>3</v>
      </c>
      <c r="G6684" s="8">
        <v>8</v>
      </c>
      <c r="H6684" s="94">
        <f t="shared" si="103"/>
        <v>2</v>
      </c>
      <c r="I6684" s="93"/>
      <c r="J6684" s="94"/>
      <c r="K6684" s="138"/>
    </row>
    <row r="6685" spans="1:11" x14ac:dyDescent="0.2">
      <c r="A6685" s="13" t="s">
        <v>5586</v>
      </c>
      <c r="B6685" s="74">
        <v>224</v>
      </c>
      <c r="C6685" s="86"/>
      <c r="D6685" s="37"/>
      <c r="E6685" s="87"/>
      <c r="F6685" s="93">
        <v>3</v>
      </c>
      <c r="G6685" s="8">
        <v>8</v>
      </c>
      <c r="H6685" s="94">
        <f t="shared" si="103"/>
        <v>2</v>
      </c>
      <c r="I6685" s="93"/>
      <c r="J6685" s="94"/>
      <c r="K6685" s="138"/>
    </row>
    <row r="6686" spans="1:11" x14ac:dyDescent="0.2">
      <c r="A6686" s="20" t="s">
        <v>49</v>
      </c>
      <c r="B6686" s="73">
        <v>530</v>
      </c>
      <c r="C6686" s="85">
        <v>2</v>
      </c>
      <c r="D6686" s="32">
        <v>5</v>
      </c>
      <c r="E6686" s="84"/>
      <c r="F6686" s="93"/>
      <c r="H6686" s="94"/>
      <c r="I6686" s="93"/>
      <c r="J6686" s="94"/>
      <c r="K6686" s="138"/>
    </row>
    <row r="6687" spans="1:11" x14ac:dyDescent="0.2">
      <c r="A6687" s="13" t="s">
        <v>5587</v>
      </c>
      <c r="B6687" s="74">
        <v>530</v>
      </c>
      <c r="C6687" s="86"/>
      <c r="D6687" s="37"/>
      <c r="E6687" s="87"/>
      <c r="F6687" s="93">
        <v>3</v>
      </c>
      <c r="G6687" s="8">
        <v>8</v>
      </c>
      <c r="H6687" s="94">
        <f t="shared" si="103"/>
        <v>2</v>
      </c>
      <c r="I6687" s="93"/>
      <c r="J6687" s="94"/>
      <c r="K6687" s="138"/>
    </row>
    <row r="6688" spans="1:11" ht="31.5" x14ac:dyDescent="0.2">
      <c r="A6688" s="19" t="s">
        <v>1271</v>
      </c>
      <c r="B6688" s="73">
        <v>1223</v>
      </c>
      <c r="C6688" s="85">
        <v>13</v>
      </c>
      <c r="D6688" s="32">
        <v>33</v>
      </c>
      <c r="E6688" s="84">
        <v>3</v>
      </c>
      <c r="F6688" s="91"/>
      <c r="G6688" s="24"/>
      <c r="H6688" s="94"/>
      <c r="I6688" s="99">
        <f>(C6688+F6688+1)*0.4</f>
        <v>5.6000000000000005</v>
      </c>
      <c r="J6688" s="100">
        <f>(D6688+G6688+1)*0.4</f>
        <v>13.600000000000001</v>
      </c>
      <c r="K6688" s="115"/>
    </row>
    <row r="6689" spans="1:11" ht="31.5" x14ac:dyDescent="0.2">
      <c r="A6689" s="20" t="s">
        <v>6214</v>
      </c>
      <c r="B6689" s="73">
        <v>1223</v>
      </c>
      <c r="C6689" s="85">
        <v>13</v>
      </c>
      <c r="D6689" s="37"/>
      <c r="E6689" s="87"/>
      <c r="F6689" s="91"/>
      <c r="G6689" s="24"/>
      <c r="H6689" s="94"/>
      <c r="I6689" s="91"/>
      <c r="J6689" s="84"/>
      <c r="K6689" s="111"/>
    </row>
    <row r="6690" spans="1:11" ht="31.5" x14ac:dyDescent="0.2">
      <c r="A6690" s="11" t="s">
        <v>57</v>
      </c>
      <c r="B6690" s="72">
        <v>3903</v>
      </c>
      <c r="C6690" s="81"/>
      <c r="D6690" s="37"/>
      <c r="E6690" s="87"/>
      <c r="F6690" s="92"/>
      <c r="G6690" s="18"/>
      <c r="H6690" s="94"/>
      <c r="I6690" s="92"/>
      <c r="J6690" s="82"/>
      <c r="K6690" s="137"/>
    </row>
    <row r="6691" spans="1:11" x14ac:dyDescent="0.2">
      <c r="A6691" s="19" t="s">
        <v>58</v>
      </c>
      <c r="B6691" s="73">
        <v>2335</v>
      </c>
      <c r="C6691" s="85">
        <v>15</v>
      </c>
      <c r="D6691" s="32">
        <v>38</v>
      </c>
      <c r="E6691" s="84">
        <v>3</v>
      </c>
      <c r="F6691" s="91">
        <f>SUM(F6693:F6694)</f>
        <v>6</v>
      </c>
      <c r="G6691" s="24">
        <f>SUM(G6693:G6694)</f>
        <v>16</v>
      </c>
      <c r="H6691" s="94"/>
      <c r="I6691" s="99">
        <f>(C6691+F6691+1)*0.4</f>
        <v>8.8000000000000007</v>
      </c>
      <c r="J6691" s="100">
        <f>(D6691+G6691+1)*0.4</f>
        <v>22</v>
      </c>
      <c r="K6691" s="115">
        <f>2*0.6</f>
        <v>1.2</v>
      </c>
    </row>
    <row r="6692" spans="1:11" x14ac:dyDescent="0.2">
      <c r="A6692" s="20" t="s">
        <v>6215</v>
      </c>
      <c r="B6692" s="73">
        <v>2335</v>
      </c>
      <c r="C6692" s="85">
        <v>15</v>
      </c>
      <c r="D6692" s="37"/>
      <c r="E6692" s="87"/>
      <c r="F6692" s="91"/>
      <c r="G6692" s="24"/>
      <c r="H6692" s="94"/>
      <c r="I6692" s="91"/>
      <c r="J6692" s="84"/>
      <c r="K6692" s="111"/>
    </row>
    <row r="6693" spans="1:11" x14ac:dyDescent="0.2">
      <c r="A6693" s="13" t="s">
        <v>5588</v>
      </c>
      <c r="B6693" s="74">
        <v>1225</v>
      </c>
      <c r="C6693" s="86"/>
      <c r="D6693" s="37"/>
      <c r="E6693" s="87"/>
      <c r="F6693" s="93">
        <v>3</v>
      </c>
      <c r="G6693" s="8">
        <v>8</v>
      </c>
      <c r="H6693" s="94">
        <f t="shared" si="103"/>
        <v>2</v>
      </c>
      <c r="I6693" s="93"/>
      <c r="J6693" s="94"/>
      <c r="K6693" s="138"/>
    </row>
    <row r="6694" spans="1:11" x14ac:dyDescent="0.2">
      <c r="A6694" s="13" t="s">
        <v>5589</v>
      </c>
      <c r="B6694" s="74">
        <v>1110</v>
      </c>
      <c r="C6694" s="86"/>
      <c r="D6694" s="37"/>
      <c r="E6694" s="87"/>
      <c r="F6694" s="93">
        <v>3</v>
      </c>
      <c r="G6694" s="8">
        <v>8</v>
      </c>
      <c r="H6694" s="94">
        <f t="shared" si="103"/>
        <v>2</v>
      </c>
      <c r="I6694" s="93"/>
      <c r="J6694" s="94"/>
      <c r="K6694" s="138"/>
    </row>
    <row r="6695" spans="1:11" x14ac:dyDescent="0.2">
      <c r="A6695" s="19" t="s">
        <v>416</v>
      </c>
      <c r="B6695" s="73">
        <v>1568</v>
      </c>
      <c r="C6695" s="85">
        <v>13</v>
      </c>
      <c r="D6695" s="32">
        <v>33</v>
      </c>
      <c r="E6695" s="84">
        <v>3</v>
      </c>
      <c r="F6695" s="91">
        <f>SUM(F6697:F6698)</f>
        <v>6</v>
      </c>
      <c r="G6695" s="24">
        <f>SUM(G6697:G6698)</f>
        <v>16</v>
      </c>
      <c r="H6695" s="94"/>
      <c r="I6695" s="99">
        <f>(C6695+F6695+1)*0.4</f>
        <v>8</v>
      </c>
      <c r="J6695" s="100">
        <f>(D6695+G6695+1)*0.4</f>
        <v>20</v>
      </c>
      <c r="K6695" s="115">
        <f>2*0.6</f>
        <v>1.2</v>
      </c>
    </row>
    <row r="6696" spans="1:11" x14ac:dyDescent="0.2">
      <c r="A6696" s="20" t="s">
        <v>6216</v>
      </c>
      <c r="B6696" s="73">
        <v>1568</v>
      </c>
      <c r="C6696" s="85">
        <v>13</v>
      </c>
      <c r="D6696" s="37"/>
      <c r="E6696" s="87"/>
      <c r="F6696" s="91"/>
      <c r="G6696" s="24"/>
      <c r="H6696" s="94"/>
      <c r="I6696" s="91"/>
      <c r="J6696" s="84"/>
      <c r="K6696" s="111"/>
    </row>
    <row r="6697" spans="1:11" x14ac:dyDescent="0.2">
      <c r="A6697" s="13" t="s">
        <v>5590</v>
      </c>
      <c r="B6697" s="74">
        <v>854</v>
      </c>
      <c r="C6697" s="86"/>
      <c r="D6697" s="37"/>
      <c r="E6697" s="87"/>
      <c r="F6697" s="93">
        <v>3</v>
      </c>
      <c r="G6697" s="8">
        <v>8</v>
      </c>
      <c r="H6697" s="94">
        <f t="shared" si="103"/>
        <v>2</v>
      </c>
      <c r="I6697" s="93"/>
      <c r="J6697" s="94"/>
      <c r="K6697" s="138"/>
    </row>
    <row r="6698" spans="1:11" x14ac:dyDescent="0.2">
      <c r="A6698" s="13" t="s">
        <v>5591</v>
      </c>
      <c r="B6698" s="74">
        <v>714</v>
      </c>
      <c r="C6698" s="86"/>
      <c r="D6698" s="37"/>
      <c r="E6698" s="87"/>
      <c r="F6698" s="93">
        <v>3</v>
      </c>
      <c r="G6698" s="8">
        <v>8</v>
      </c>
      <c r="H6698" s="94">
        <f t="shared" si="103"/>
        <v>2</v>
      </c>
      <c r="I6698" s="93"/>
      <c r="J6698" s="94"/>
      <c r="K6698" s="138"/>
    </row>
    <row r="6699" spans="1:11" x14ac:dyDescent="0.2">
      <c r="A6699" s="11" t="s">
        <v>417</v>
      </c>
      <c r="B6699" s="72">
        <v>38137</v>
      </c>
      <c r="C6699" s="81"/>
      <c r="D6699" s="37"/>
      <c r="E6699" s="87"/>
      <c r="F6699" s="92"/>
      <c r="G6699" s="18"/>
      <c r="H6699" s="94"/>
      <c r="I6699" s="92"/>
      <c r="J6699" s="82"/>
      <c r="K6699" s="137"/>
    </row>
    <row r="6700" spans="1:11" x14ac:dyDescent="0.2">
      <c r="A6700" s="19" t="s">
        <v>418</v>
      </c>
      <c r="B6700" s="73">
        <v>37089</v>
      </c>
      <c r="C6700" s="85">
        <v>29</v>
      </c>
      <c r="D6700" s="36">
        <f>SUM(D6701:D6708)</f>
        <v>73</v>
      </c>
      <c r="E6700" s="88">
        <v>4</v>
      </c>
      <c r="F6700" s="91">
        <f>SUM(F6702:F6709)</f>
        <v>36</v>
      </c>
      <c r="G6700" s="24">
        <f>SUM(G6702:G6709)</f>
        <v>93</v>
      </c>
      <c r="H6700" s="94"/>
      <c r="I6700" s="99">
        <f>(C6700+F6700+1)*0.4</f>
        <v>26.400000000000002</v>
      </c>
      <c r="J6700" s="100">
        <f>(D6700+G6700+1)*0.4</f>
        <v>66.8</v>
      </c>
      <c r="K6700" s="115">
        <f>6*0.6</f>
        <v>3.5999999999999996</v>
      </c>
    </row>
    <row r="6701" spans="1:11" x14ac:dyDescent="0.2">
      <c r="A6701" s="20" t="s">
        <v>419</v>
      </c>
      <c r="B6701" s="73">
        <v>8192</v>
      </c>
      <c r="C6701" s="85">
        <v>6</v>
      </c>
      <c r="D6701" s="32">
        <v>15</v>
      </c>
      <c r="E6701" s="84"/>
      <c r="F6701" s="93"/>
      <c r="H6701" s="94"/>
      <c r="I6701" s="93"/>
      <c r="J6701" s="94"/>
      <c r="K6701" s="138"/>
    </row>
    <row r="6702" spans="1:11" x14ac:dyDescent="0.2">
      <c r="A6702" s="13" t="s">
        <v>5592</v>
      </c>
      <c r="B6702" s="74">
        <v>4746</v>
      </c>
      <c r="C6702" s="86"/>
      <c r="D6702" s="37"/>
      <c r="E6702" s="87"/>
      <c r="F6702" s="93">
        <v>5</v>
      </c>
      <c r="G6702" s="8">
        <v>13</v>
      </c>
      <c r="H6702" s="94">
        <f t="shared" si="103"/>
        <v>2</v>
      </c>
      <c r="I6702" s="93"/>
      <c r="J6702" s="94"/>
      <c r="K6702" s="138"/>
    </row>
    <row r="6703" spans="1:11" x14ac:dyDescent="0.2">
      <c r="A6703" s="13" t="s">
        <v>5593</v>
      </c>
      <c r="B6703" s="74">
        <v>3446</v>
      </c>
      <c r="C6703" s="86"/>
      <c r="D6703" s="37"/>
      <c r="E6703" s="87"/>
      <c r="F6703" s="93">
        <v>5</v>
      </c>
      <c r="G6703" s="8">
        <v>13</v>
      </c>
      <c r="H6703" s="94">
        <f t="shared" si="103"/>
        <v>2</v>
      </c>
      <c r="I6703" s="93"/>
      <c r="J6703" s="94"/>
      <c r="K6703" s="138"/>
    </row>
    <row r="6704" spans="1:11" x14ac:dyDescent="0.2">
      <c r="A6704" s="20" t="s">
        <v>210</v>
      </c>
      <c r="B6704" s="73">
        <v>7467</v>
      </c>
      <c r="C6704" s="85">
        <v>6</v>
      </c>
      <c r="D6704" s="32">
        <v>15</v>
      </c>
      <c r="E6704" s="84"/>
      <c r="F6704" s="93"/>
      <c r="H6704" s="94"/>
      <c r="I6704" s="93"/>
      <c r="J6704" s="94"/>
      <c r="K6704" s="138"/>
    </row>
    <row r="6705" spans="1:11" x14ac:dyDescent="0.2">
      <c r="A6705" s="13" t="s">
        <v>5594</v>
      </c>
      <c r="B6705" s="74">
        <v>2622</v>
      </c>
      <c r="C6705" s="86"/>
      <c r="D6705" s="37"/>
      <c r="E6705" s="87"/>
      <c r="F6705" s="93">
        <v>5</v>
      </c>
      <c r="G6705" s="8">
        <v>13</v>
      </c>
      <c r="H6705" s="94">
        <f t="shared" si="103"/>
        <v>2</v>
      </c>
      <c r="I6705" s="93"/>
      <c r="J6705" s="94"/>
      <c r="K6705" s="138"/>
    </row>
    <row r="6706" spans="1:11" x14ac:dyDescent="0.2">
      <c r="A6706" s="13" t="s">
        <v>5595</v>
      </c>
      <c r="B6706" s="74">
        <v>2132</v>
      </c>
      <c r="C6706" s="86"/>
      <c r="D6706" s="37"/>
      <c r="E6706" s="87"/>
      <c r="F6706" s="93">
        <v>5</v>
      </c>
      <c r="G6706" s="8">
        <v>13</v>
      </c>
      <c r="H6706" s="94">
        <f t="shared" si="103"/>
        <v>2</v>
      </c>
      <c r="I6706" s="93"/>
      <c r="J6706" s="94"/>
      <c r="K6706" s="138"/>
    </row>
    <row r="6707" spans="1:11" x14ac:dyDescent="0.2">
      <c r="A6707" s="13" t="s">
        <v>5596</v>
      </c>
      <c r="B6707" s="74">
        <v>2713</v>
      </c>
      <c r="C6707" s="86"/>
      <c r="D6707" s="37"/>
      <c r="E6707" s="87"/>
      <c r="F6707" s="93">
        <v>5</v>
      </c>
      <c r="G6707" s="8">
        <v>13</v>
      </c>
      <c r="H6707" s="94">
        <f t="shared" si="103"/>
        <v>2</v>
      </c>
      <c r="I6707" s="93"/>
      <c r="J6707" s="94"/>
      <c r="K6707" s="138"/>
    </row>
    <row r="6708" spans="1:11" x14ac:dyDescent="0.2">
      <c r="A6708" s="20" t="s">
        <v>215</v>
      </c>
      <c r="B6708" s="73">
        <v>21430</v>
      </c>
      <c r="C6708" s="85">
        <v>17</v>
      </c>
      <c r="D6708" s="32">
        <v>43</v>
      </c>
      <c r="E6708" s="84"/>
      <c r="F6708" s="93"/>
      <c r="H6708" s="94"/>
      <c r="I6708" s="93"/>
      <c r="J6708" s="94"/>
      <c r="K6708" s="138"/>
    </row>
    <row r="6709" spans="1:11" x14ac:dyDescent="0.2">
      <c r="A6709" s="13" t="s">
        <v>5597</v>
      </c>
      <c r="B6709" s="74">
        <v>21430</v>
      </c>
      <c r="C6709" s="86"/>
      <c r="D6709" s="37"/>
      <c r="E6709" s="87"/>
      <c r="F6709" s="93">
        <v>11</v>
      </c>
      <c r="G6709" s="8">
        <v>28</v>
      </c>
      <c r="H6709" s="94">
        <f t="shared" si="103"/>
        <v>2</v>
      </c>
      <c r="I6709" s="93"/>
      <c r="J6709" s="94"/>
      <c r="K6709" s="138"/>
    </row>
    <row r="6710" spans="1:11" x14ac:dyDescent="0.2">
      <c r="A6710" s="19" t="s">
        <v>211</v>
      </c>
      <c r="B6710" s="73">
        <v>1048</v>
      </c>
      <c r="C6710" s="85">
        <v>13</v>
      </c>
      <c r="D6710" s="32">
        <v>33</v>
      </c>
      <c r="E6710" s="84">
        <v>3</v>
      </c>
      <c r="F6710" s="91">
        <f>SUM(F6712:F6714)</f>
        <v>7</v>
      </c>
      <c r="G6710" s="24">
        <f>SUM(G6712:G6714)</f>
        <v>19</v>
      </c>
      <c r="H6710" s="94"/>
      <c r="I6710" s="99">
        <f>(C6710+F6712+F6713+1)*0.4</f>
        <v>8</v>
      </c>
      <c r="J6710" s="99">
        <f>(D6710+G6712+G6713+1)*0.4</f>
        <v>20</v>
      </c>
      <c r="K6710" s="115">
        <f>3*0.6</f>
        <v>1.7999999999999998</v>
      </c>
    </row>
    <row r="6711" spans="1:11" x14ac:dyDescent="0.2">
      <c r="A6711" s="20" t="s">
        <v>6217</v>
      </c>
      <c r="B6711" s="73">
        <v>1048</v>
      </c>
      <c r="C6711" s="85">
        <v>13</v>
      </c>
      <c r="D6711" s="37"/>
      <c r="E6711" s="87"/>
      <c r="F6711" s="91"/>
      <c r="G6711" s="24"/>
      <c r="H6711" s="94"/>
      <c r="I6711" s="91"/>
      <c r="J6711" s="84"/>
      <c r="K6711" s="111"/>
    </row>
    <row r="6712" spans="1:11" x14ac:dyDescent="0.2">
      <c r="A6712" s="13" t="s">
        <v>5598</v>
      </c>
      <c r="B6712" s="74">
        <v>215</v>
      </c>
      <c r="C6712" s="86"/>
      <c r="D6712" s="37"/>
      <c r="E6712" s="87"/>
      <c r="F6712" s="93">
        <v>3</v>
      </c>
      <c r="G6712" s="8">
        <v>8</v>
      </c>
      <c r="H6712" s="94">
        <f t="shared" si="103"/>
        <v>2</v>
      </c>
      <c r="I6712" s="93"/>
      <c r="J6712" s="94"/>
      <c r="K6712" s="138"/>
    </row>
    <row r="6713" spans="1:11" x14ac:dyDescent="0.2">
      <c r="A6713" s="13" t="s">
        <v>2478</v>
      </c>
      <c r="B6713" s="74">
        <v>791</v>
      </c>
      <c r="C6713" s="86"/>
      <c r="D6713" s="37"/>
      <c r="E6713" s="87"/>
      <c r="F6713" s="93">
        <v>3</v>
      </c>
      <c r="G6713" s="8">
        <v>8</v>
      </c>
      <c r="H6713" s="94">
        <f t="shared" si="103"/>
        <v>2</v>
      </c>
      <c r="I6713" s="93"/>
      <c r="J6713" s="94"/>
      <c r="K6713" s="138"/>
    </row>
    <row r="6714" spans="1:11" x14ac:dyDescent="0.2">
      <c r="A6714" s="13" t="s">
        <v>5599</v>
      </c>
      <c r="B6714" s="74">
        <v>42</v>
      </c>
      <c r="C6714" s="86"/>
      <c r="D6714" s="37"/>
      <c r="E6714" s="87"/>
      <c r="F6714" s="93">
        <v>1</v>
      </c>
      <c r="G6714" s="8">
        <v>3</v>
      </c>
      <c r="H6714" s="94">
        <f t="shared" si="103"/>
        <v>1</v>
      </c>
      <c r="I6714" s="93"/>
      <c r="J6714" s="94"/>
      <c r="K6714" s="138"/>
    </row>
    <row r="6715" spans="1:11" x14ac:dyDescent="0.2">
      <c r="A6715" s="11" t="s">
        <v>1107</v>
      </c>
      <c r="B6715" s="72">
        <v>10130</v>
      </c>
      <c r="C6715" s="81"/>
      <c r="D6715" s="37"/>
      <c r="E6715" s="87"/>
      <c r="F6715" s="92"/>
      <c r="G6715" s="18"/>
      <c r="H6715" s="94"/>
      <c r="I6715" s="92"/>
      <c r="J6715" s="82"/>
      <c r="K6715" s="137"/>
    </row>
    <row r="6716" spans="1:11" x14ac:dyDescent="0.2">
      <c r="A6716" s="19" t="s">
        <v>1108</v>
      </c>
      <c r="B6716" s="73">
        <v>810</v>
      </c>
      <c r="C6716" s="85">
        <v>13</v>
      </c>
      <c r="D6716" s="32">
        <v>33</v>
      </c>
      <c r="E6716" s="84">
        <v>3</v>
      </c>
      <c r="F6716" s="91"/>
      <c r="G6716" s="24"/>
      <c r="H6716" s="94"/>
      <c r="I6716" s="99">
        <f>(C6716+F6716+1)*0.4</f>
        <v>5.6000000000000005</v>
      </c>
      <c r="J6716" s="100">
        <f>(D6716+G6716+1)*0.4</f>
        <v>13.600000000000001</v>
      </c>
      <c r="K6716" s="115"/>
    </row>
    <row r="6717" spans="1:11" x14ac:dyDescent="0.2">
      <c r="A6717" s="20" t="s">
        <v>6218</v>
      </c>
      <c r="B6717" s="73">
        <v>810</v>
      </c>
      <c r="C6717" s="85">
        <v>13</v>
      </c>
      <c r="D6717" s="37"/>
      <c r="E6717" s="87"/>
      <c r="F6717" s="91"/>
      <c r="G6717" s="24"/>
      <c r="H6717" s="94"/>
      <c r="I6717" s="91"/>
      <c r="J6717" s="84"/>
      <c r="K6717" s="111"/>
    </row>
    <row r="6718" spans="1:11" x14ac:dyDescent="0.2">
      <c r="A6718" s="19" t="s">
        <v>1109</v>
      </c>
      <c r="B6718" s="73">
        <v>5302</v>
      </c>
      <c r="C6718" s="85">
        <v>19</v>
      </c>
      <c r="D6718" s="32">
        <v>48</v>
      </c>
      <c r="E6718" s="84">
        <v>3</v>
      </c>
      <c r="F6718" s="91">
        <f>SUM(F6720:F6724)</f>
        <v>15</v>
      </c>
      <c r="G6718" s="24">
        <f>SUM(G6720:G6724)</f>
        <v>40</v>
      </c>
      <c r="H6718" s="94"/>
      <c r="I6718" s="99">
        <f>(C6718+F6718+1)*0.4</f>
        <v>14</v>
      </c>
      <c r="J6718" s="100">
        <f>(D6718+G6718+1)*0.4</f>
        <v>35.6</v>
      </c>
      <c r="K6718" s="115">
        <f>5*0.6</f>
        <v>3</v>
      </c>
    </row>
    <row r="6719" spans="1:11" x14ac:dyDescent="0.2">
      <c r="A6719" s="20" t="s">
        <v>6219</v>
      </c>
      <c r="B6719" s="73">
        <v>5302</v>
      </c>
      <c r="C6719" s="85">
        <v>19</v>
      </c>
      <c r="D6719" s="37"/>
      <c r="E6719" s="87"/>
      <c r="F6719" s="91"/>
      <c r="G6719" s="24"/>
      <c r="H6719" s="94"/>
      <c r="I6719" s="91"/>
      <c r="J6719" s="84"/>
      <c r="K6719" s="111"/>
    </row>
    <row r="6720" spans="1:11" x14ac:dyDescent="0.2">
      <c r="A6720" s="13" t="s">
        <v>5600</v>
      </c>
      <c r="B6720" s="74">
        <v>1268</v>
      </c>
      <c r="C6720" s="86"/>
      <c r="D6720" s="37"/>
      <c r="E6720" s="87"/>
      <c r="F6720" s="93">
        <v>3</v>
      </c>
      <c r="G6720" s="8">
        <v>8</v>
      </c>
      <c r="H6720" s="94">
        <f t="shared" si="103"/>
        <v>2</v>
      </c>
      <c r="I6720" s="93"/>
      <c r="J6720" s="94"/>
      <c r="K6720" s="138"/>
    </row>
    <row r="6721" spans="1:11" x14ac:dyDescent="0.2">
      <c r="A6721" s="13" t="s">
        <v>5601</v>
      </c>
      <c r="B6721" s="74">
        <v>1379</v>
      </c>
      <c r="C6721" s="86"/>
      <c r="D6721" s="37"/>
      <c r="E6721" s="87"/>
      <c r="F6721" s="93">
        <v>3</v>
      </c>
      <c r="G6721" s="8">
        <v>8</v>
      </c>
      <c r="H6721" s="94">
        <f t="shared" si="103"/>
        <v>2</v>
      </c>
      <c r="I6721" s="93"/>
      <c r="J6721" s="94"/>
      <c r="K6721" s="138"/>
    </row>
    <row r="6722" spans="1:11" x14ac:dyDescent="0.2">
      <c r="A6722" s="13" t="s">
        <v>5602</v>
      </c>
      <c r="B6722" s="74">
        <v>902</v>
      </c>
      <c r="C6722" s="86"/>
      <c r="D6722" s="37"/>
      <c r="E6722" s="87"/>
      <c r="F6722" s="93">
        <v>3</v>
      </c>
      <c r="G6722" s="8">
        <v>8</v>
      </c>
      <c r="H6722" s="94">
        <f t="shared" si="103"/>
        <v>2</v>
      </c>
      <c r="I6722" s="93"/>
      <c r="J6722" s="94"/>
      <c r="K6722" s="138"/>
    </row>
    <row r="6723" spans="1:11" x14ac:dyDescent="0.2">
      <c r="A6723" s="13" t="s">
        <v>5603</v>
      </c>
      <c r="B6723" s="74">
        <v>987</v>
      </c>
      <c r="C6723" s="86"/>
      <c r="D6723" s="37"/>
      <c r="E6723" s="87"/>
      <c r="F6723" s="93">
        <v>3</v>
      </c>
      <c r="G6723" s="8">
        <v>8</v>
      </c>
      <c r="H6723" s="94">
        <f t="shared" si="103"/>
        <v>2</v>
      </c>
      <c r="I6723" s="93"/>
      <c r="J6723" s="94"/>
      <c r="K6723" s="138"/>
    </row>
    <row r="6724" spans="1:11" x14ac:dyDescent="0.2">
      <c r="A6724" s="13" t="s">
        <v>4100</v>
      </c>
      <c r="B6724" s="74">
        <v>766</v>
      </c>
      <c r="C6724" s="86"/>
      <c r="D6724" s="37"/>
      <c r="E6724" s="87"/>
      <c r="F6724" s="93">
        <v>3</v>
      </c>
      <c r="G6724" s="8">
        <v>8</v>
      </c>
      <c r="H6724" s="94">
        <f t="shared" si="103"/>
        <v>2</v>
      </c>
      <c r="I6724" s="93"/>
      <c r="J6724" s="94"/>
      <c r="K6724" s="138"/>
    </row>
    <row r="6725" spans="1:11" x14ac:dyDescent="0.2">
      <c r="A6725" s="19" t="s">
        <v>1110</v>
      </c>
      <c r="B6725" s="73">
        <v>1241</v>
      </c>
      <c r="C6725" s="85">
        <v>13</v>
      </c>
      <c r="D6725" s="32">
        <v>33</v>
      </c>
      <c r="E6725" s="84">
        <v>3</v>
      </c>
      <c r="F6725" s="91"/>
      <c r="G6725" s="24"/>
      <c r="H6725" s="94"/>
      <c r="I6725" s="99">
        <f>(C6725+F6725+1)*0.4</f>
        <v>5.6000000000000005</v>
      </c>
      <c r="J6725" s="100">
        <f>(D6725+G6725+1)*0.4</f>
        <v>13.600000000000001</v>
      </c>
      <c r="K6725" s="115"/>
    </row>
    <row r="6726" spans="1:11" x14ac:dyDescent="0.2">
      <c r="A6726" s="20" t="s">
        <v>6220</v>
      </c>
      <c r="B6726" s="73">
        <v>1241</v>
      </c>
      <c r="C6726" s="85">
        <v>13</v>
      </c>
      <c r="D6726" s="37"/>
      <c r="E6726" s="87"/>
      <c r="F6726" s="91"/>
      <c r="G6726" s="24"/>
      <c r="H6726" s="94"/>
      <c r="I6726" s="91"/>
      <c r="J6726" s="84"/>
      <c r="K6726" s="111"/>
    </row>
    <row r="6727" spans="1:11" x14ac:dyDescent="0.2">
      <c r="A6727" s="19" t="s">
        <v>1111</v>
      </c>
      <c r="B6727" s="73">
        <v>2777</v>
      </c>
      <c r="C6727" s="85">
        <v>15</v>
      </c>
      <c r="D6727" s="32">
        <v>38</v>
      </c>
      <c r="E6727" s="84">
        <v>3</v>
      </c>
      <c r="F6727" s="91">
        <f>SUM(F6729:F6730)</f>
        <v>6</v>
      </c>
      <c r="G6727" s="24">
        <f>SUM(G6729:G6730)</f>
        <v>16</v>
      </c>
      <c r="H6727" s="94"/>
      <c r="I6727" s="99">
        <f>(C6727+F6727+1)*0.4</f>
        <v>8.8000000000000007</v>
      </c>
      <c r="J6727" s="100">
        <f>(D6727+G6727+1)*0.4</f>
        <v>22</v>
      </c>
      <c r="K6727" s="115">
        <f>2*0.6</f>
        <v>1.2</v>
      </c>
    </row>
    <row r="6728" spans="1:11" x14ac:dyDescent="0.2">
      <c r="A6728" s="20" t="s">
        <v>6221</v>
      </c>
      <c r="B6728" s="73">
        <v>2777</v>
      </c>
      <c r="C6728" s="85">
        <v>15</v>
      </c>
      <c r="D6728" s="37"/>
      <c r="E6728" s="87"/>
      <c r="F6728" s="91"/>
      <c r="G6728" s="24"/>
      <c r="H6728" s="94"/>
      <c r="I6728" s="91"/>
      <c r="J6728" s="84"/>
      <c r="K6728" s="111"/>
    </row>
    <row r="6729" spans="1:11" x14ac:dyDescent="0.2">
      <c r="A6729" s="13" t="s">
        <v>2055</v>
      </c>
      <c r="B6729" s="74">
        <v>1898</v>
      </c>
      <c r="C6729" s="86"/>
      <c r="D6729" s="37"/>
      <c r="E6729" s="87"/>
      <c r="F6729" s="93">
        <v>3</v>
      </c>
      <c r="G6729" s="8">
        <v>8</v>
      </c>
      <c r="H6729" s="94">
        <f t="shared" si="103"/>
        <v>2</v>
      </c>
      <c r="I6729" s="93"/>
      <c r="J6729" s="94"/>
      <c r="K6729" s="138"/>
    </row>
    <row r="6730" spans="1:11" x14ac:dyDescent="0.2">
      <c r="A6730" s="13" t="s">
        <v>5604</v>
      </c>
      <c r="B6730" s="74">
        <v>879</v>
      </c>
      <c r="C6730" s="86"/>
      <c r="D6730" s="37"/>
      <c r="E6730" s="87"/>
      <c r="F6730" s="93">
        <v>3</v>
      </c>
      <c r="G6730" s="8">
        <v>8</v>
      </c>
      <c r="H6730" s="94">
        <f t="shared" si="103"/>
        <v>2</v>
      </c>
      <c r="I6730" s="93"/>
      <c r="J6730" s="94"/>
      <c r="K6730" s="138"/>
    </row>
    <row r="6731" spans="1:11" x14ac:dyDescent="0.2">
      <c r="A6731" s="11" t="s">
        <v>1096</v>
      </c>
      <c r="B6731" s="72">
        <v>10704</v>
      </c>
      <c r="C6731" s="81"/>
      <c r="D6731" s="37"/>
      <c r="E6731" s="87"/>
      <c r="F6731" s="92"/>
      <c r="G6731" s="18"/>
      <c r="H6731" s="94"/>
      <c r="I6731" s="92"/>
      <c r="J6731" s="82"/>
      <c r="K6731" s="137"/>
    </row>
    <row r="6732" spans="1:11" x14ac:dyDescent="0.2">
      <c r="A6732" s="19" t="s">
        <v>1097</v>
      </c>
      <c r="B6732" s="73">
        <v>10704</v>
      </c>
      <c r="C6732" s="85">
        <v>25</v>
      </c>
      <c r="D6732" s="32">
        <v>63</v>
      </c>
      <c r="E6732" s="84">
        <v>4</v>
      </c>
      <c r="F6732" s="91">
        <f>SUM(F6734:F6735)</f>
        <v>10</v>
      </c>
      <c r="G6732" s="24">
        <f>SUM(G6734:G6735)</f>
        <v>26</v>
      </c>
      <c r="H6732" s="94"/>
      <c r="I6732" s="99">
        <f>(C6732+F6732+1)*0.4</f>
        <v>14.4</v>
      </c>
      <c r="J6732" s="100">
        <f>(D6732+G6732+1)*0.4</f>
        <v>36</v>
      </c>
      <c r="K6732" s="115">
        <f>2*0.6</f>
        <v>1.2</v>
      </c>
    </row>
    <row r="6733" spans="1:11" x14ac:dyDescent="0.2">
      <c r="A6733" s="20" t="s">
        <v>6222</v>
      </c>
      <c r="B6733" s="73">
        <v>10704</v>
      </c>
      <c r="C6733" s="85">
        <v>25</v>
      </c>
      <c r="D6733" s="37"/>
      <c r="E6733" s="87"/>
      <c r="F6733" s="91"/>
      <c r="G6733" s="24"/>
      <c r="H6733" s="94"/>
      <c r="I6733" s="91"/>
      <c r="J6733" s="84"/>
      <c r="K6733" s="111"/>
    </row>
    <row r="6734" spans="1:11" x14ac:dyDescent="0.2">
      <c r="A6734" s="13" t="s">
        <v>5605</v>
      </c>
      <c r="B6734" s="74">
        <v>2095</v>
      </c>
      <c r="C6734" s="86"/>
      <c r="D6734" s="37"/>
      <c r="E6734" s="87"/>
      <c r="F6734" s="93">
        <v>5</v>
      </c>
      <c r="G6734" s="8">
        <v>13</v>
      </c>
      <c r="H6734" s="94">
        <f t="shared" si="103"/>
        <v>2</v>
      </c>
      <c r="I6734" s="93"/>
      <c r="J6734" s="94"/>
      <c r="K6734" s="138"/>
    </row>
    <row r="6735" spans="1:11" x14ac:dyDescent="0.2">
      <c r="A6735" s="13" t="s">
        <v>5606</v>
      </c>
      <c r="B6735" s="74">
        <v>8609</v>
      </c>
      <c r="C6735" s="86"/>
      <c r="D6735" s="37"/>
      <c r="E6735" s="87"/>
      <c r="F6735" s="93">
        <v>5</v>
      </c>
      <c r="G6735" s="8">
        <v>13</v>
      </c>
      <c r="H6735" s="94">
        <f t="shared" si="103"/>
        <v>2</v>
      </c>
      <c r="I6735" s="93"/>
      <c r="J6735" s="94"/>
      <c r="K6735" s="138"/>
    </row>
    <row r="6736" spans="1:11" x14ac:dyDescent="0.2">
      <c r="A6736" s="11" t="s">
        <v>196</v>
      </c>
      <c r="B6736" s="72">
        <v>22539</v>
      </c>
      <c r="C6736" s="81"/>
      <c r="D6736" s="37"/>
      <c r="E6736" s="87"/>
      <c r="F6736" s="92"/>
      <c r="G6736" s="18"/>
      <c r="H6736" s="94"/>
      <c r="I6736" s="92"/>
      <c r="J6736" s="82"/>
      <c r="K6736" s="137"/>
    </row>
    <row r="6737" spans="1:11" x14ac:dyDescent="0.2">
      <c r="A6737" s="19" t="s">
        <v>197</v>
      </c>
      <c r="B6737" s="73">
        <v>1961</v>
      </c>
      <c r="C6737" s="85">
        <v>13</v>
      </c>
      <c r="D6737" s="32">
        <v>33</v>
      </c>
      <c r="E6737" s="84">
        <v>3</v>
      </c>
      <c r="F6737" s="91">
        <f>SUM(F6739:F6744)</f>
        <v>12</v>
      </c>
      <c r="G6737" s="24">
        <f>SUM(G6739:G6744)</f>
        <v>33</v>
      </c>
      <c r="H6737" s="94"/>
      <c r="I6737" s="99">
        <f>(C6737+F6739+F6740+F6744+1)*0.4</f>
        <v>9.2000000000000011</v>
      </c>
      <c r="J6737" s="99">
        <f>(D6737+G6739+G6740+G6744+1)*0.4</f>
        <v>23.200000000000003</v>
      </c>
      <c r="K6737" s="115">
        <f>6*0.6</f>
        <v>3.5999999999999996</v>
      </c>
    </row>
    <row r="6738" spans="1:11" x14ac:dyDescent="0.2">
      <c r="A6738" s="20" t="s">
        <v>6223</v>
      </c>
      <c r="B6738" s="73">
        <v>1961</v>
      </c>
      <c r="C6738" s="85">
        <v>13</v>
      </c>
      <c r="D6738" s="37"/>
      <c r="E6738" s="87"/>
      <c r="F6738" s="91"/>
      <c r="G6738" s="24"/>
      <c r="H6738" s="94"/>
      <c r="I6738" s="91"/>
      <c r="J6738" s="84"/>
      <c r="K6738" s="111"/>
    </row>
    <row r="6739" spans="1:11" x14ac:dyDescent="0.2">
      <c r="A6739" s="13" t="s">
        <v>5607</v>
      </c>
      <c r="B6739" s="74">
        <v>536</v>
      </c>
      <c r="C6739" s="86"/>
      <c r="D6739" s="37"/>
      <c r="E6739" s="87"/>
      <c r="F6739" s="93">
        <v>3</v>
      </c>
      <c r="G6739" s="8">
        <v>8</v>
      </c>
      <c r="H6739" s="94">
        <f t="shared" ref="H6739:H6802" si="104">IF(F6739=1,1,2)</f>
        <v>2</v>
      </c>
      <c r="I6739" s="93"/>
      <c r="J6739" s="94"/>
      <c r="K6739" s="138"/>
    </row>
    <row r="6740" spans="1:11" x14ac:dyDescent="0.2">
      <c r="A6740" s="13" t="s">
        <v>5608</v>
      </c>
      <c r="B6740" s="74">
        <v>446</v>
      </c>
      <c r="C6740" s="86"/>
      <c r="D6740" s="37"/>
      <c r="E6740" s="87"/>
      <c r="F6740" s="93">
        <v>3</v>
      </c>
      <c r="G6740" s="8">
        <v>8</v>
      </c>
      <c r="H6740" s="94">
        <f t="shared" si="104"/>
        <v>2</v>
      </c>
      <c r="I6740" s="93"/>
      <c r="J6740" s="94"/>
      <c r="K6740" s="138"/>
    </row>
    <row r="6741" spans="1:11" x14ac:dyDescent="0.2">
      <c r="A6741" s="13" t="s">
        <v>5609</v>
      </c>
      <c r="B6741" s="74">
        <v>182</v>
      </c>
      <c r="C6741" s="86"/>
      <c r="D6741" s="37"/>
      <c r="E6741" s="87"/>
      <c r="F6741" s="93">
        <v>1</v>
      </c>
      <c r="G6741" s="8">
        <v>3</v>
      </c>
      <c r="H6741" s="94">
        <f t="shared" si="104"/>
        <v>1</v>
      </c>
      <c r="I6741" s="93"/>
      <c r="J6741" s="94"/>
      <c r="K6741" s="138"/>
    </row>
    <row r="6742" spans="1:11" x14ac:dyDescent="0.2">
      <c r="A6742" s="13" t="s">
        <v>5610</v>
      </c>
      <c r="B6742" s="74">
        <v>75</v>
      </c>
      <c r="C6742" s="86"/>
      <c r="D6742" s="37"/>
      <c r="E6742" s="87"/>
      <c r="F6742" s="93">
        <v>1</v>
      </c>
      <c r="G6742" s="8">
        <v>3</v>
      </c>
      <c r="H6742" s="94">
        <f t="shared" si="104"/>
        <v>1</v>
      </c>
      <c r="I6742" s="93"/>
      <c r="J6742" s="94"/>
      <c r="K6742" s="138"/>
    </row>
    <row r="6743" spans="1:11" x14ac:dyDescent="0.2">
      <c r="A6743" s="13" t="s">
        <v>5611</v>
      </c>
      <c r="B6743" s="74">
        <v>154</v>
      </c>
      <c r="C6743" s="86"/>
      <c r="D6743" s="37"/>
      <c r="E6743" s="87"/>
      <c r="F6743" s="93">
        <v>1</v>
      </c>
      <c r="G6743" s="8">
        <v>3</v>
      </c>
      <c r="H6743" s="94">
        <f t="shared" si="104"/>
        <v>1</v>
      </c>
      <c r="I6743" s="93"/>
      <c r="J6743" s="94"/>
      <c r="K6743" s="138"/>
    </row>
    <row r="6744" spans="1:11" x14ac:dyDescent="0.2">
      <c r="A6744" s="13" t="s">
        <v>5612</v>
      </c>
      <c r="B6744" s="74">
        <v>568</v>
      </c>
      <c r="C6744" s="86"/>
      <c r="D6744" s="37"/>
      <c r="E6744" s="87"/>
      <c r="F6744" s="93">
        <v>3</v>
      </c>
      <c r="G6744" s="8">
        <v>8</v>
      </c>
      <c r="H6744" s="94">
        <f t="shared" si="104"/>
        <v>2</v>
      </c>
      <c r="I6744" s="93"/>
      <c r="J6744" s="94"/>
      <c r="K6744" s="138"/>
    </row>
    <row r="6745" spans="1:11" ht="31.5" x14ac:dyDescent="0.2">
      <c r="A6745" s="19" t="s">
        <v>305</v>
      </c>
      <c r="B6745" s="73">
        <v>20578</v>
      </c>
      <c r="C6745" s="85">
        <v>25</v>
      </c>
      <c r="D6745" s="36">
        <f>SUM(D6746:D6776)</f>
        <v>65</v>
      </c>
      <c r="E6745" s="88">
        <v>4</v>
      </c>
      <c r="F6745" s="91">
        <f>SUM(F6747:F6777)</f>
        <v>70</v>
      </c>
      <c r="G6745" s="24">
        <f>SUM(G6747:G6777)</f>
        <v>188</v>
      </c>
      <c r="H6745" s="94"/>
      <c r="I6745" s="99">
        <f>(C6745+F6745+1-F6752-F6753-F6756-F6758-F6761)*0.4</f>
        <v>36.4</v>
      </c>
      <c r="J6745" s="99">
        <f>(D6745+G6745+1-G6752-G6753-G6756-G6758-G6761)*0.4</f>
        <v>95.600000000000009</v>
      </c>
      <c r="K6745" s="115">
        <f>26*0.6</f>
        <v>15.6</v>
      </c>
    </row>
    <row r="6746" spans="1:11" x14ac:dyDescent="0.2">
      <c r="A6746" s="20" t="s">
        <v>316</v>
      </c>
      <c r="B6746" s="73">
        <v>213</v>
      </c>
      <c r="C6746" s="85">
        <v>1</v>
      </c>
      <c r="D6746" s="32">
        <v>3</v>
      </c>
      <c r="E6746" s="84"/>
      <c r="F6746" s="93"/>
      <c r="H6746" s="94"/>
      <c r="I6746" s="93"/>
      <c r="J6746" s="94"/>
      <c r="K6746" s="138"/>
    </row>
    <row r="6747" spans="1:11" x14ac:dyDescent="0.2">
      <c r="A6747" s="13" t="s">
        <v>5613</v>
      </c>
      <c r="B6747" s="74">
        <v>213</v>
      </c>
      <c r="C6747" s="86"/>
      <c r="D6747" s="37"/>
      <c r="E6747" s="87"/>
      <c r="F6747" s="93">
        <v>3</v>
      </c>
      <c r="G6747" s="8">
        <v>8</v>
      </c>
      <c r="H6747" s="94">
        <f t="shared" si="104"/>
        <v>2</v>
      </c>
      <c r="I6747" s="93"/>
      <c r="J6747" s="94"/>
      <c r="K6747" s="138"/>
    </row>
    <row r="6748" spans="1:11" x14ac:dyDescent="0.2">
      <c r="A6748" s="20" t="s">
        <v>317</v>
      </c>
      <c r="B6748" s="73">
        <v>4889</v>
      </c>
      <c r="C6748" s="85">
        <v>5</v>
      </c>
      <c r="D6748" s="32">
        <v>13</v>
      </c>
      <c r="E6748" s="84"/>
      <c r="F6748" s="93"/>
      <c r="H6748" s="94"/>
      <c r="I6748" s="93"/>
      <c r="J6748" s="94"/>
      <c r="K6748" s="138"/>
    </row>
    <row r="6749" spans="1:11" x14ac:dyDescent="0.2">
      <c r="A6749" s="13" t="s">
        <v>5614</v>
      </c>
      <c r="B6749" s="74">
        <v>773</v>
      </c>
      <c r="C6749" s="86"/>
      <c r="D6749" s="37"/>
      <c r="E6749" s="87"/>
      <c r="F6749" s="93">
        <v>3</v>
      </c>
      <c r="G6749" s="8">
        <v>8</v>
      </c>
      <c r="H6749" s="94">
        <f t="shared" si="104"/>
        <v>2</v>
      </c>
      <c r="I6749" s="93"/>
      <c r="J6749" s="94"/>
      <c r="K6749" s="138"/>
    </row>
    <row r="6750" spans="1:11" x14ac:dyDescent="0.2">
      <c r="A6750" s="13" t="s">
        <v>5615</v>
      </c>
      <c r="B6750" s="74">
        <v>1617</v>
      </c>
      <c r="C6750" s="86"/>
      <c r="D6750" s="37"/>
      <c r="E6750" s="87"/>
      <c r="F6750" s="93">
        <v>3</v>
      </c>
      <c r="G6750" s="8">
        <v>8</v>
      </c>
      <c r="H6750" s="94">
        <f t="shared" si="104"/>
        <v>2</v>
      </c>
      <c r="I6750" s="93"/>
      <c r="J6750" s="94"/>
      <c r="K6750" s="138"/>
    </row>
    <row r="6751" spans="1:11" x14ac:dyDescent="0.2">
      <c r="A6751" s="13" t="s">
        <v>5616</v>
      </c>
      <c r="B6751" s="74">
        <v>526</v>
      </c>
      <c r="C6751" s="86"/>
      <c r="D6751" s="37"/>
      <c r="E6751" s="87"/>
      <c r="F6751" s="93">
        <v>3</v>
      </c>
      <c r="G6751" s="8">
        <v>8</v>
      </c>
      <c r="H6751" s="94">
        <f t="shared" si="104"/>
        <v>2</v>
      </c>
      <c r="I6751" s="93"/>
      <c r="J6751" s="94"/>
      <c r="K6751" s="138"/>
    </row>
    <row r="6752" spans="1:11" x14ac:dyDescent="0.2">
      <c r="A6752" s="13" t="s">
        <v>5617</v>
      </c>
      <c r="B6752" s="74">
        <v>102</v>
      </c>
      <c r="C6752" s="86"/>
      <c r="D6752" s="37"/>
      <c r="E6752" s="87"/>
      <c r="F6752" s="93">
        <v>1</v>
      </c>
      <c r="G6752" s="8">
        <v>3</v>
      </c>
      <c r="H6752" s="94">
        <f t="shared" si="104"/>
        <v>1</v>
      </c>
      <c r="I6752" s="93"/>
      <c r="J6752" s="94"/>
      <c r="K6752" s="138"/>
    </row>
    <row r="6753" spans="1:11" x14ac:dyDescent="0.2">
      <c r="A6753" s="13" t="s">
        <v>1800</v>
      </c>
      <c r="B6753" s="74">
        <v>56</v>
      </c>
      <c r="C6753" s="86"/>
      <c r="D6753" s="37"/>
      <c r="E6753" s="87"/>
      <c r="F6753" s="93">
        <v>1</v>
      </c>
      <c r="G6753" s="8">
        <v>3</v>
      </c>
      <c r="H6753" s="94">
        <f t="shared" si="104"/>
        <v>1</v>
      </c>
      <c r="I6753" s="93"/>
      <c r="J6753" s="94"/>
      <c r="K6753" s="138"/>
    </row>
    <row r="6754" spans="1:11" x14ac:dyDescent="0.2">
      <c r="A6754" s="13" t="s">
        <v>5618</v>
      </c>
      <c r="B6754" s="74">
        <v>504</v>
      </c>
      <c r="C6754" s="86"/>
      <c r="D6754" s="37"/>
      <c r="E6754" s="87"/>
      <c r="F6754" s="93">
        <v>3</v>
      </c>
      <c r="G6754" s="8">
        <v>8</v>
      </c>
      <c r="H6754" s="94">
        <f t="shared" si="104"/>
        <v>2</v>
      </c>
      <c r="I6754" s="93"/>
      <c r="J6754" s="94"/>
      <c r="K6754" s="138"/>
    </row>
    <row r="6755" spans="1:11" x14ac:dyDescent="0.2">
      <c r="A6755" s="13" t="s">
        <v>5619</v>
      </c>
      <c r="B6755" s="74">
        <v>395</v>
      </c>
      <c r="C6755" s="86"/>
      <c r="D6755" s="37"/>
      <c r="E6755" s="87"/>
      <c r="F6755" s="93">
        <v>3</v>
      </c>
      <c r="G6755" s="8">
        <v>8</v>
      </c>
      <c r="H6755" s="94">
        <f t="shared" si="104"/>
        <v>2</v>
      </c>
      <c r="I6755" s="93"/>
      <c r="J6755" s="94"/>
      <c r="K6755" s="138"/>
    </row>
    <row r="6756" spans="1:11" x14ac:dyDescent="0.2">
      <c r="A6756" s="13" t="s">
        <v>1938</v>
      </c>
      <c r="B6756" s="74">
        <v>93</v>
      </c>
      <c r="C6756" s="86"/>
      <c r="D6756" s="37"/>
      <c r="E6756" s="87"/>
      <c r="F6756" s="93">
        <v>1</v>
      </c>
      <c r="G6756" s="8">
        <v>3</v>
      </c>
      <c r="H6756" s="94">
        <f t="shared" si="104"/>
        <v>1</v>
      </c>
      <c r="I6756" s="93"/>
      <c r="J6756" s="94"/>
      <c r="K6756" s="138"/>
    </row>
    <row r="6757" spans="1:11" x14ac:dyDescent="0.2">
      <c r="A6757" s="13" t="s">
        <v>5620</v>
      </c>
      <c r="B6757" s="74">
        <v>227</v>
      </c>
      <c r="C6757" s="86"/>
      <c r="D6757" s="37"/>
      <c r="E6757" s="87"/>
      <c r="F6757" s="93">
        <v>3</v>
      </c>
      <c r="G6757" s="8">
        <v>8</v>
      </c>
      <c r="H6757" s="94">
        <f t="shared" si="104"/>
        <v>2</v>
      </c>
      <c r="I6757" s="93"/>
      <c r="J6757" s="94"/>
      <c r="K6757" s="138"/>
    </row>
    <row r="6758" spans="1:11" x14ac:dyDescent="0.2">
      <c r="A6758" s="13" t="s">
        <v>5621</v>
      </c>
      <c r="B6758" s="74">
        <v>106</v>
      </c>
      <c r="C6758" s="86"/>
      <c r="D6758" s="37"/>
      <c r="E6758" s="87"/>
      <c r="F6758" s="93">
        <v>1</v>
      </c>
      <c r="G6758" s="8">
        <v>3</v>
      </c>
      <c r="H6758" s="94">
        <f t="shared" si="104"/>
        <v>1</v>
      </c>
      <c r="I6758" s="93"/>
      <c r="J6758" s="94"/>
      <c r="K6758" s="138"/>
    </row>
    <row r="6759" spans="1:11" x14ac:dyDescent="0.2">
      <c r="A6759" s="13" t="s">
        <v>5010</v>
      </c>
      <c r="B6759" s="74">
        <v>490</v>
      </c>
      <c r="C6759" s="86"/>
      <c r="D6759" s="37"/>
      <c r="E6759" s="87"/>
      <c r="F6759" s="93">
        <v>3</v>
      </c>
      <c r="G6759" s="8">
        <v>8</v>
      </c>
      <c r="H6759" s="94">
        <f t="shared" si="104"/>
        <v>2</v>
      </c>
      <c r="I6759" s="93"/>
      <c r="J6759" s="94"/>
      <c r="K6759" s="138"/>
    </row>
    <row r="6760" spans="1:11" x14ac:dyDescent="0.2">
      <c r="A6760" s="20" t="s">
        <v>1008</v>
      </c>
      <c r="B6760" s="73">
        <v>148</v>
      </c>
      <c r="C6760" s="85">
        <v>1</v>
      </c>
      <c r="D6760" s="32">
        <v>3</v>
      </c>
      <c r="E6760" s="84"/>
      <c r="F6760" s="93"/>
      <c r="H6760" s="94"/>
      <c r="I6760" s="93"/>
      <c r="J6760" s="94"/>
      <c r="K6760" s="138"/>
    </row>
    <row r="6761" spans="1:11" x14ac:dyDescent="0.2">
      <c r="A6761" s="13" t="s">
        <v>2400</v>
      </c>
      <c r="B6761" s="74">
        <v>148</v>
      </c>
      <c r="C6761" s="86"/>
      <c r="D6761" s="37"/>
      <c r="E6761" s="87"/>
      <c r="F6761" s="93">
        <v>1</v>
      </c>
      <c r="G6761" s="8">
        <v>3</v>
      </c>
      <c r="H6761" s="94">
        <f t="shared" si="104"/>
        <v>1</v>
      </c>
      <c r="I6761" s="93"/>
      <c r="J6761" s="94"/>
      <c r="K6761" s="138"/>
    </row>
    <row r="6762" spans="1:11" x14ac:dyDescent="0.2">
      <c r="A6762" s="20" t="s">
        <v>658</v>
      </c>
      <c r="B6762" s="73">
        <v>391</v>
      </c>
      <c r="C6762" s="85">
        <v>1</v>
      </c>
      <c r="D6762" s="32">
        <v>3</v>
      </c>
      <c r="E6762" s="84"/>
      <c r="F6762" s="93"/>
      <c r="H6762" s="94"/>
      <c r="I6762" s="93"/>
      <c r="J6762" s="94"/>
      <c r="K6762" s="138"/>
    </row>
    <row r="6763" spans="1:11" x14ac:dyDescent="0.2">
      <c r="A6763" s="13" t="s">
        <v>5622</v>
      </c>
      <c r="B6763" s="74">
        <v>391</v>
      </c>
      <c r="C6763" s="86"/>
      <c r="D6763" s="37"/>
      <c r="E6763" s="87"/>
      <c r="F6763" s="93">
        <v>3</v>
      </c>
      <c r="G6763" s="8">
        <v>8</v>
      </c>
      <c r="H6763" s="94">
        <f t="shared" si="104"/>
        <v>2</v>
      </c>
      <c r="I6763" s="93"/>
      <c r="J6763" s="94"/>
      <c r="K6763" s="138"/>
    </row>
    <row r="6764" spans="1:11" x14ac:dyDescent="0.2">
      <c r="A6764" s="20" t="s">
        <v>659</v>
      </c>
      <c r="B6764" s="73">
        <v>14708</v>
      </c>
      <c r="C6764" s="85">
        <v>16</v>
      </c>
      <c r="D6764" s="32">
        <v>40</v>
      </c>
      <c r="E6764" s="84"/>
      <c r="F6764" s="93"/>
      <c r="H6764" s="94"/>
      <c r="I6764" s="93"/>
      <c r="J6764" s="94"/>
      <c r="K6764" s="138"/>
    </row>
    <row r="6765" spans="1:11" x14ac:dyDescent="0.2">
      <c r="A6765" s="13" t="s">
        <v>5623</v>
      </c>
      <c r="B6765" s="74">
        <v>1366</v>
      </c>
      <c r="C6765" s="86"/>
      <c r="D6765" s="37"/>
      <c r="E6765" s="87"/>
      <c r="F6765" s="93">
        <v>3</v>
      </c>
      <c r="G6765" s="8">
        <v>8</v>
      </c>
      <c r="H6765" s="94">
        <f t="shared" si="104"/>
        <v>2</v>
      </c>
      <c r="I6765" s="93"/>
      <c r="J6765" s="94"/>
      <c r="K6765" s="138"/>
    </row>
    <row r="6766" spans="1:11" x14ac:dyDescent="0.2">
      <c r="A6766" s="13" t="s">
        <v>5624</v>
      </c>
      <c r="B6766" s="74">
        <v>8897</v>
      </c>
      <c r="C6766" s="86"/>
      <c r="D6766" s="37"/>
      <c r="E6766" s="87"/>
      <c r="F6766" s="93">
        <v>5</v>
      </c>
      <c r="G6766" s="8">
        <v>13</v>
      </c>
      <c r="H6766" s="94">
        <f t="shared" si="104"/>
        <v>2</v>
      </c>
      <c r="I6766" s="93"/>
      <c r="J6766" s="94"/>
      <c r="K6766" s="138"/>
    </row>
    <row r="6767" spans="1:11" x14ac:dyDescent="0.2">
      <c r="A6767" s="13" t="s">
        <v>5625</v>
      </c>
      <c r="B6767" s="74">
        <v>809</v>
      </c>
      <c r="C6767" s="86"/>
      <c r="D6767" s="37"/>
      <c r="E6767" s="87"/>
      <c r="F6767" s="93">
        <v>3</v>
      </c>
      <c r="G6767" s="8">
        <v>8</v>
      </c>
      <c r="H6767" s="94">
        <f t="shared" si="104"/>
        <v>2</v>
      </c>
      <c r="I6767" s="93"/>
      <c r="J6767" s="94"/>
      <c r="K6767" s="138"/>
    </row>
    <row r="6768" spans="1:11" x14ac:dyDescent="0.2">
      <c r="A6768" s="13" t="s">
        <v>5626</v>
      </c>
      <c r="B6768" s="74">
        <v>515</v>
      </c>
      <c r="C6768" s="86"/>
      <c r="D6768" s="37"/>
      <c r="E6768" s="87"/>
      <c r="F6768" s="93">
        <v>3</v>
      </c>
      <c r="G6768" s="8">
        <v>8</v>
      </c>
      <c r="H6768" s="94">
        <f t="shared" si="104"/>
        <v>2</v>
      </c>
      <c r="I6768" s="93"/>
      <c r="J6768" s="94"/>
      <c r="K6768" s="138"/>
    </row>
    <row r="6769" spans="1:11" x14ac:dyDescent="0.2">
      <c r="A6769" s="13" t="s">
        <v>1738</v>
      </c>
      <c r="B6769" s="74">
        <v>235</v>
      </c>
      <c r="C6769" s="86"/>
      <c r="D6769" s="37"/>
      <c r="E6769" s="87"/>
      <c r="F6769" s="93">
        <v>3</v>
      </c>
      <c r="G6769" s="8">
        <v>8</v>
      </c>
      <c r="H6769" s="94">
        <f t="shared" si="104"/>
        <v>2</v>
      </c>
      <c r="I6769" s="93"/>
      <c r="J6769" s="94"/>
      <c r="K6769" s="138"/>
    </row>
    <row r="6770" spans="1:11" x14ac:dyDescent="0.2">
      <c r="A6770" s="13" t="s">
        <v>5627</v>
      </c>
      <c r="B6770" s="74">
        <v>743</v>
      </c>
      <c r="C6770" s="86"/>
      <c r="D6770" s="37"/>
      <c r="E6770" s="87"/>
      <c r="F6770" s="93">
        <v>3</v>
      </c>
      <c r="G6770" s="8">
        <v>8</v>
      </c>
      <c r="H6770" s="94">
        <f t="shared" si="104"/>
        <v>2</v>
      </c>
      <c r="I6770" s="93"/>
      <c r="J6770" s="94"/>
      <c r="K6770" s="138"/>
    </row>
    <row r="6771" spans="1:11" x14ac:dyDescent="0.2">
      <c r="A6771" s="13" t="s">
        <v>5628</v>
      </c>
      <c r="B6771" s="74">
        <v>217</v>
      </c>
      <c r="C6771" s="86"/>
      <c r="D6771" s="37"/>
      <c r="E6771" s="87"/>
      <c r="F6771" s="93">
        <v>3</v>
      </c>
      <c r="G6771" s="8">
        <v>8</v>
      </c>
      <c r="H6771" s="94">
        <f t="shared" si="104"/>
        <v>2</v>
      </c>
      <c r="I6771" s="93"/>
      <c r="J6771" s="94"/>
      <c r="K6771" s="138"/>
    </row>
    <row r="6772" spans="1:11" x14ac:dyDescent="0.2">
      <c r="A6772" s="13" t="s">
        <v>5629</v>
      </c>
      <c r="B6772" s="74">
        <v>441</v>
      </c>
      <c r="C6772" s="86"/>
      <c r="D6772" s="37"/>
      <c r="E6772" s="87"/>
      <c r="F6772" s="93">
        <v>3</v>
      </c>
      <c r="G6772" s="8">
        <v>8</v>
      </c>
      <c r="H6772" s="94">
        <f t="shared" si="104"/>
        <v>2</v>
      </c>
      <c r="I6772" s="93"/>
      <c r="J6772" s="94"/>
      <c r="K6772" s="138"/>
    </row>
    <row r="6773" spans="1:11" x14ac:dyDescent="0.2">
      <c r="A6773" s="13" t="s">
        <v>5630</v>
      </c>
      <c r="B6773" s="74">
        <v>709</v>
      </c>
      <c r="C6773" s="86"/>
      <c r="D6773" s="37"/>
      <c r="E6773" s="87"/>
      <c r="F6773" s="93">
        <v>3</v>
      </c>
      <c r="G6773" s="8">
        <v>8</v>
      </c>
      <c r="H6773" s="94">
        <f t="shared" si="104"/>
        <v>2</v>
      </c>
      <c r="I6773" s="93"/>
      <c r="J6773" s="94"/>
      <c r="K6773" s="138"/>
    </row>
    <row r="6774" spans="1:11" x14ac:dyDescent="0.2">
      <c r="A6774" s="13" t="s">
        <v>1782</v>
      </c>
      <c r="B6774" s="74">
        <v>244</v>
      </c>
      <c r="C6774" s="86"/>
      <c r="D6774" s="37"/>
      <c r="E6774" s="87"/>
      <c r="F6774" s="93">
        <v>3</v>
      </c>
      <c r="G6774" s="8">
        <v>8</v>
      </c>
      <c r="H6774" s="94">
        <f t="shared" si="104"/>
        <v>2</v>
      </c>
      <c r="I6774" s="93"/>
      <c r="J6774" s="94"/>
      <c r="K6774" s="138"/>
    </row>
    <row r="6775" spans="1:11" x14ac:dyDescent="0.2">
      <c r="A6775" s="13" t="s">
        <v>5631</v>
      </c>
      <c r="B6775" s="74">
        <v>532</v>
      </c>
      <c r="C6775" s="86"/>
      <c r="D6775" s="37"/>
      <c r="E6775" s="87"/>
      <c r="F6775" s="93">
        <v>3</v>
      </c>
      <c r="G6775" s="8">
        <v>8</v>
      </c>
      <c r="H6775" s="94">
        <f t="shared" si="104"/>
        <v>2</v>
      </c>
      <c r="I6775" s="93"/>
      <c r="J6775" s="94"/>
      <c r="K6775" s="138"/>
    </row>
    <row r="6776" spans="1:11" x14ac:dyDescent="0.2">
      <c r="A6776" s="20" t="s">
        <v>372</v>
      </c>
      <c r="B6776" s="73">
        <v>229</v>
      </c>
      <c r="C6776" s="85">
        <v>1</v>
      </c>
      <c r="D6776" s="32">
        <v>3</v>
      </c>
      <c r="E6776" s="84"/>
      <c r="F6776" s="93"/>
      <c r="H6776" s="94"/>
      <c r="I6776" s="93"/>
      <c r="J6776" s="94"/>
      <c r="K6776" s="138"/>
    </row>
    <row r="6777" spans="1:11" x14ac:dyDescent="0.2">
      <c r="A6777" s="13" t="s">
        <v>5632</v>
      </c>
      <c r="B6777" s="74">
        <v>229</v>
      </c>
      <c r="C6777" s="86"/>
      <c r="D6777" s="37"/>
      <c r="E6777" s="87"/>
      <c r="F6777" s="93">
        <v>3</v>
      </c>
      <c r="G6777" s="8">
        <v>8</v>
      </c>
      <c r="H6777" s="94">
        <f t="shared" si="104"/>
        <v>2</v>
      </c>
      <c r="I6777" s="93"/>
      <c r="J6777" s="94"/>
      <c r="K6777" s="138"/>
    </row>
    <row r="6778" spans="1:11" x14ac:dyDescent="0.2">
      <c r="A6778" s="11" t="s">
        <v>373</v>
      </c>
      <c r="B6778" s="72">
        <v>15785</v>
      </c>
      <c r="C6778" s="81"/>
      <c r="D6778" s="37"/>
      <c r="E6778" s="87"/>
      <c r="F6778" s="92"/>
      <c r="G6778" s="18"/>
      <c r="H6778" s="94"/>
      <c r="I6778" s="92"/>
      <c r="J6778" s="82"/>
      <c r="K6778" s="137"/>
    </row>
    <row r="6779" spans="1:11" x14ac:dyDescent="0.2">
      <c r="A6779" s="19" t="s">
        <v>231</v>
      </c>
      <c r="B6779" s="73">
        <v>1265</v>
      </c>
      <c r="C6779" s="85">
        <v>13</v>
      </c>
      <c r="D6779" s="32">
        <v>33</v>
      </c>
      <c r="E6779" s="84">
        <v>3</v>
      </c>
      <c r="F6779" s="91"/>
      <c r="G6779" s="24"/>
      <c r="H6779" s="94"/>
      <c r="I6779" s="99">
        <f>(C6779+F6779+1)*0.4</f>
        <v>5.6000000000000005</v>
      </c>
      <c r="J6779" s="100">
        <f>(D6779+G6779+1)*0.4</f>
        <v>13.600000000000001</v>
      </c>
      <c r="K6779" s="115"/>
    </row>
    <row r="6780" spans="1:11" x14ac:dyDescent="0.2">
      <c r="A6780" s="20" t="s">
        <v>6224</v>
      </c>
      <c r="B6780" s="73">
        <v>1265</v>
      </c>
      <c r="C6780" s="85">
        <v>13</v>
      </c>
      <c r="D6780" s="37"/>
      <c r="E6780" s="87"/>
      <c r="F6780" s="91"/>
      <c r="G6780" s="24"/>
      <c r="H6780" s="94"/>
      <c r="I6780" s="91"/>
      <c r="J6780" s="84"/>
      <c r="K6780" s="111"/>
    </row>
    <row r="6781" spans="1:11" x14ac:dyDescent="0.2">
      <c r="A6781" s="19" t="s">
        <v>232</v>
      </c>
      <c r="B6781" s="73">
        <v>14520</v>
      </c>
      <c r="C6781" s="85">
        <v>25</v>
      </c>
      <c r="D6781" s="32">
        <v>63</v>
      </c>
      <c r="E6781" s="84">
        <v>4</v>
      </c>
      <c r="F6781" s="91">
        <f>SUM(F6783:F6789)</f>
        <v>25</v>
      </c>
      <c r="G6781" s="24">
        <f>SUM(G6783:G6789)</f>
        <v>66</v>
      </c>
      <c r="H6781" s="94"/>
      <c r="I6781" s="99">
        <f>(C6781+F6781+1)*0.4</f>
        <v>20.400000000000002</v>
      </c>
      <c r="J6781" s="100">
        <f>(D6781+G6781+1)*0.4</f>
        <v>52</v>
      </c>
      <c r="K6781" s="115">
        <f>7*0.6</f>
        <v>4.2</v>
      </c>
    </row>
    <row r="6782" spans="1:11" x14ac:dyDescent="0.2">
      <c r="A6782" s="20" t="s">
        <v>6225</v>
      </c>
      <c r="B6782" s="73">
        <v>14520</v>
      </c>
      <c r="C6782" s="85">
        <v>25</v>
      </c>
      <c r="D6782" s="37"/>
      <c r="E6782" s="87"/>
      <c r="F6782" s="91"/>
      <c r="G6782" s="24"/>
      <c r="H6782" s="94"/>
      <c r="I6782" s="91"/>
      <c r="J6782" s="84"/>
      <c r="K6782" s="111"/>
    </row>
    <row r="6783" spans="1:11" x14ac:dyDescent="0.2">
      <c r="A6783" s="13" t="s">
        <v>5633</v>
      </c>
      <c r="B6783" s="74">
        <v>3134</v>
      </c>
      <c r="C6783" s="86"/>
      <c r="D6783" s="37"/>
      <c r="E6783" s="87"/>
      <c r="F6783" s="93">
        <v>5</v>
      </c>
      <c r="G6783" s="8">
        <v>13</v>
      </c>
      <c r="H6783" s="94">
        <f t="shared" si="104"/>
        <v>2</v>
      </c>
      <c r="I6783" s="93"/>
      <c r="J6783" s="94"/>
      <c r="K6783" s="138"/>
    </row>
    <row r="6784" spans="1:11" x14ac:dyDescent="0.2">
      <c r="A6784" s="13" t="s">
        <v>5634</v>
      </c>
      <c r="B6784" s="74">
        <v>6204</v>
      </c>
      <c r="C6784" s="86"/>
      <c r="D6784" s="37"/>
      <c r="E6784" s="87"/>
      <c r="F6784" s="93">
        <v>5</v>
      </c>
      <c r="G6784" s="8">
        <v>13</v>
      </c>
      <c r="H6784" s="94">
        <f t="shared" si="104"/>
        <v>2</v>
      </c>
      <c r="I6784" s="93"/>
      <c r="J6784" s="94"/>
      <c r="K6784" s="138"/>
    </row>
    <row r="6785" spans="1:11" x14ac:dyDescent="0.2">
      <c r="A6785" s="13" t="s">
        <v>5635</v>
      </c>
      <c r="B6785" s="74">
        <v>1302</v>
      </c>
      <c r="C6785" s="86"/>
      <c r="D6785" s="37"/>
      <c r="E6785" s="87"/>
      <c r="F6785" s="93">
        <v>3</v>
      </c>
      <c r="G6785" s="8">
        <v>8</v>
      </c>
      <c r="H6785" s="94">
        <f t="shared" si="104"/>
        <v>2</v>
      </c>
      <c r="I6785" s="93"/>
      <c r="J6785" s="94"/>
      <c r="K6785" s="138"/>
    </row>
    <row r="6786" spans="1:11" x14ac:dyDescent="0.2">
      <c r="A6786" s="13" t="s">
        <v>5636</v>
      </c>
      <c r="B6786" s="74">
        <v>1138</v>
      </c>
      <c r="C6786" s="86"/>
      <c r="D6786" s="37"/>
      <c r="E6786" s="87"/>
      <c r="F6786" s="93">
        <v>3</v>
      </c>
      <c r="G6786" s="8">
        <v>8</v>
      </c>
      <c r="H6786" s="94">
        <f t="shared" si="104"/>
        <v>2</v>
      </c>
      <c r="I6786" s="93"/>
      <c r="J6786" s="94"/>
      <c r="K6786" s="138"/>
    </row>
    <row r="6787" spans="1:11" x14ac:dyDescent="0.2">
      <c r="A6787" s="13" t="s">
        <v>5637</v>
      </c>
      <c r="B6787" s="74">
        <v>546</v>
      </c>
      <c r="C6787" s="86"/>
      <c r="D6787" s="37"/>
      <c r="E6787" s="87"/>
      <c r="F6787" s="93">
        <v>3</v>
      </c>
      <c r="G6787" s="8">
        <v>8</v>
      </c>
      <c r="H6787" s="94">
        <f t="shared" si="104"/>
        <v>2</v>
      </c>
      <c r="I6787" s="93"/>
      <c r="J6787" s="94"/>
      <c r="K6787" s="138"/>
    </row>
    <row r="6788" spans="1:11" x14ac:dyDescent="0.2">
      <c r="A6788" s="13" t="s">
        <v>5638</v>
      </c>
      <c r="B6788" s="74">
        <v>877</v>
      </c>
      <c r="C6788" s="86"/>
      <c r="D6788" s="37"/>
      <c r="E6788" s="87"/>
      <c r="F6788" s="93">
        <v>3</v>
      </c>
      <c r="G6788" s="8">
        <v>8</v>
      </c>
      <c r="H6788" s="94">
        <f t="shared" si="104"/>
        <v>2</v>
      </c>
      <c r="I6788" s="93"/>
      <c r="J6788" s="94"/>
      <c r="K6788" s="138"/>
    </row>
    <row r="6789" spans="1:11" x14ac:dyDescent="0.2">
      <c r="A6789" s="13" t="s">
        <v>5639</v>
      </c>
      <c r="B6789" s="74">
        <v>1319</v>
      </c>
      <c r="C6789" s="86"/>
      <c r="D6789" s="37"/>
      <c r="E6789" s="87"/>
      <c r="F6789" s="93">
        <v>3</v>
      </c>
      <c r="G6789" s="8">
        <v>8</v>
      </c>
      <c r="H6789" s="94">
        <f t="shared" si="104"/>
        <v>2</v>
      </c>
      <c r="I6789" s="93"/>
      <c r="J6789" s="94"/>
      <c r="K6789" s="138"/>
    </row>
    <row r="6790" spans="1:11" x14ac:dyDescent="0.2">
      <c r="A6790" s="11" t="s">
        <v>235</v>
      </c>
      <c r="B6790" s="72">
        <v>129521</v>
      </c>
      <c r="C6790" s="81"/>
      <c r="D6790" s="37"/>
      <c r="E6790" s="87"/>
      <c r="F6790" s="92"/>
      <c r="G6790" s="18"/>
      <c r="H6790" s="94"/>
      <c r="I6790" s="92"/>
      <c r="J6790" s="82"/>
      <c r="K6790" s="137"/>
    </row>
    <row r="6791" spans="1:11" x14ac:dyDescent="0.2">
      <c r="A6791" s="19" t="s">
        <v>236</v>
      </c>
      <c r="B6791" s="73">
        <v>584</v>
      </c>
      <c r="C6791" s="85">
        <v>13</v>
      </c>
      <c r="D6791" s="32">
        <v>33</v>
      </c>
      <c r="E6791" s="84">
        <v>3</v>
      </c>
      <c r="F6791" s="91"/>
      <c r="G6791" s="24"/>
      <c r="H6791" s="94"/>
      <c r="I6791" s="99">
        <f>(C6791+F6791+1)*0.4</f>
        <v>5.6000000000000005</v>
      </c>
      <c r="J6791" s="100">
        <f>(D6791+G6791+1)*0.4</f>
        <v>13.600000000000001</v>
      </c>
      <c r="K6791" s="115"/>
    </row>
    <row r="6792" spans="1:11" x14ac:dyDescent="0.2">
      <c r="A6792" s="20" t="s">
        <v>6226</v>
      </c>
      <c r="B6792" s="73">
        <v>584</v>
      </c>
      <c r="C6792" s="85">
        <v>13</v>
      </c>
      <c r="D6792" s="37"/>
      <c r="E6792" s="87"/>
      <c r="F6792" s="91"/>
      <c r="G6792" s="24"/>
      <c r="H6792" s="94"/>
      <c r="I6792" s="91"/>
      <c r="J6792" s="84"/>
      <c r="K6792" s="111"/>
    </row>
    <row r="6793" spans="1:11" x14ac:dyDescent="0.2">
      <c r="A6793" s="19" t="s">
        <v>237</v>
      </c>
      <c r="B6793" s="73">
        <v>125113</v>
      </c>
      <c r="C6793" s="85">
        <v>43</v>
      </c>
      <c r="D6793" s="36">
        <f>SUM(D6794:D6845)</f>
        <v>111</v>
      </c>
      <c r="E6793" s="88">
        <v>4</v>
      </c>
      <c r="F6793" s="91">
        <f>SUM(F6795:F6846)</f>
        <v>147</v>
      </c>
      <c r="G6793" s="24">
        <f>SUM(G6795:G6846)</f>
        <v>387</v>
      </c>
      <c r="H6793" s="94"/>
      <c r="I6793" s="99">
        <f>(C6793+F6793+1-F6802-F6803-F6818-F6829-F6833-F6835-F6836-F6837)*0.4</f>
        <v>73.2</v>
      </c>
      <c r="J6793" s="99">
        <f>(D6793+G6793+1-G6802-G6803-G6818-G6829-G6833-G6835-G6836-G6837)*0.4</f>
        <v>190.8</v>
      </c>
      <c r="K6793" s="115">
        <f>43*0.6</f>
        <v>25.8</v>
      </c>
    </row>
    <row r="6794" spans="1:11" x14ac:dyDescent="0.2">
      <c r="A6794" s="20" t="s">
        <v>238</v>
      </c>
      <c r="B6794" s="73">
        <v>7786</v>
      </c>
      <c r="C6794" s="85">
        <v>3</v>
      </c>
      <c r="D6794" s="32">
        <v>8</v>
      </c>
      <c r="E6794" s="84"/>
      <c r="F6794" s="93"/>
      <c r="H6794" s="94"/>
      <c r="I6794" s="93"/>
      <c r="J6794" s="94"/>
      <c r="K6794" s="138"/>
    </row>
    <row r="6795" spans="1:11" x14ac:dyDescent="0.2">
      <c r="A6795" s="13" t="s">
        <v>2242</v>
      </c>
      <c r="B6795" s="74">
        <v>5695</v>
      </c>
      <c r="C6795" s="86"/>
      <c r="D6795" s="37"/>
      <c r="E6795" s="87"/>
      <c r="F6795" s="93">
        <v>5</v>
      </c>
      <c r="G6795" s="8">
        <v>13</v>
      </c>
      <c r="H6795" s="94">
        <f t="shared" si="104"/>
        <v>2</v>
      </c>
      <c r="I6795" s="93"/>
      <c r="J6795" s="94"/>
      <c r="K6795" s="138"/>
    </row>
    <row r="6796" spans="1:11" x14ac:dyDescent="0.2">
      <c r="A6796" s="13" t="s">
        <v>5640</v>
      </c>
      <c r="B6796" s="74">
        <v>1060</v>
      </c>
      <c r="C6796" s="86"/>
      <c r="D6796" s="37"/>
      <c r="E6796" s="87"/>
      <c r="F6796" s="93">
        <v>3</v>
      </c>
      <c r="G6796" s="8">
        <v>8</v>
      </c>
      <c r="H6796" s="94">
        <f t="shared" si="104"/>
        <v>2</v>
      </c>
      <c r="I6796" s="93"/>
      <c r="J6796" s="94"/>
      <c r="K6796" s="138"/>
    </row>
    <row r="6797" spans="1:11" x14ac:dyDescent="0.2">
      <c r="A6797" s="13" t="s">
        <v>5641</v>
      </c>
      <c r="B6797" s="74">
        <v>1031</v>
      </c>
      <c r="C6797" s="86"/>
      <c r="D6797" s="37"/>
      <c r="E6797" s="87"/>
      <c r="F6797" s="93">
        <v>3</v>
      </c>
      <c r="G6797" s="8">
        <v>8</v>
      </c>
      <c r="H6797" s="94">
        <f t="shared" si="104"/>
        <v>2</v>
      </c>
      <c r="I6797" s="93"/>
      <c r="J6797" s="94"/>
      <c r="K6797" s="138"/>
    </row>
    <row r="6798" spans="1:11" x14ac:dyDescent="0.2">
      <c r="A6798" s="20" t="s">
        <v>724</v>
      </c>
      <c r="B6798" s="73">
        <v>2127</v>
      </c>
      <c r="C6798" s="85">
        <v>1</v>
      </c>
      <c r="D6798" s="32">
        <v>3</v>
      </c>
      <c r="E6798" s="84"/>
      <c r="F6798" s="93"/>
      <c r="H6798" s="94"/>
      <c r="I6798" s="93"/>
      <c r="J6798" s="94"/>
      <c r="K6798" s="138"/>
    </row>
    <row r="6799" spans="1:11" x14ac:dyDescent="0.2">
      <c r="A6799" s="13" t="s">
        <v>5642</v>
      </c>
      <c r="B6799" s="74">
        <v>1167</v>
      </c>
      <c r="C6799" s="86"/>
      <c r="D6799" s="37"/>
      <c r="E6799" s="87"/>
      <c r="F6799" s="93">
        <v>3</v>
      </c>
      <c r="G6799" s="8">
        <v>8</v>
      </c>
      <c r="H6799" s="94">
        <f t="shared" si="104"/>
        <v>2</v>
      </c>
      <c r="I6799" s="93"/>
      <c r="J6799" s="94"/>
      <c r="K6799" s="138"/>
    </row>
    <row r="6800" spans="1:11" x14ac:dyDescent="0.2">
      <c r="A6800" s="13" t="s">
        <v>5643</v>
      </c>
      <c r="B6800" s="74">
        <v>277</v>
      </c>
      <c r="C6800" s="86"/>
      <c r="D6800" s="37"/>
      <c r="E6800" s="87"/>
      <c r="F6800" s="93">
        <v>3</v>
      </c>
      <c r="G6800" s="8">
        <v>8</v>
      </c>
      <c r="H6800" s="94">
        <f t="shared" si="104"/>
        <v>2</v>
      </c>
      <c r="I6800" s="93"/>
      <c r="J6800" s="94"/>
      <c r="K6800" s="138"/>
    </row>
    <row r="6801" spans="1:11" x14ac:dyDescent="0.2">
      <c r="A6801" s="13" t="s">
        <v>5644</v>
      </c>
      <c r="B6801" s="74">
        <v>388</v>
      </c>
      <c r="C6801" s="86"/>
      <c r="D6801" s="37"/>
      <c r="E6801" s="87"/>
      <c r="F6801" s="93">
        <v>3</v>
      </c>
      <c r="G6801" s="8">
        <v>8</v>
      </c>
      <c r="H6801" s="94">
        <f t="shared" si="104"/>
        <v>2</v>
      </c>
      <c r="I6801" s="93"/>
      <c r="J6801" s="94"/>
      <c r="K6801" s="138"/>
    </row>
    <row r="6802" spans="1:11" x14ac:dyDescent="0.2">
      <c r="A6802" s="13" t="s">
        <v>5645</v>
      </c>
      <c r="B6802" s="74">
        <v>169</v>
      </c>
      <c r="C6802" s="86"/>
      <c r="D6802" s="37"/>
      <c r="E6802" s="87"/>
      <c r="F6802" s="93">
        <v>1</v>
      </c>
      <c r="G6802" s="8">
        <v>3</v>
      </c>
      <c r="H6802" s="94">
        <f t="shared" si="104"/>
        <v>1</v>
      </c>
      <c r="I6802" s="93"/>
      <c r="J6802" s="94"/>
      <c r="K6802" s="138"/>
    </row>
    <row r="6803" spans="1:11" x14ac:dyDescent="0.2">
      <c r="A6803" s="13" t="s">
        <v>5646</v>
      </c>
      <c r="B6803" s="74">
        <v>126</v>
      </c>
      <c r="C6803" s="86"/>
      <c r="D6803" s="37"/>
      <c r="E6803" s="87"/>
      <c r="F6803" s="93">
        <v>1</v>
      </c>
      <c r="G6803" s="8">
        <v>3</v>
      </c>
      <c r="H6803" s="94">
        <f t="shared" ref="H6803:H6866" si="105">IF(F6803=1,1,2)</f>
        <v>1</v>
      </c>
      <c r="I6803" s="93"/>
      <c r="J6803" s="94"/>
      <c r="K6803" s="138"/>
    </row>
    <row r="6804" spans="1:11" x14ac:dyDescent="0.2">
      <c r="A6804" s="20" t="s">
        <v>351</v>
      </c>
      <c r="B6804" s="73">
        <v>7940</v>
      </c>
      <c r="C6804" s="85">
        <v>3</v>
      </c>
      <c r="D6804" s="32">
        <v>8</v>
      </c>
      <c r="E6804" s="84"/>
      <c r="F6804" s="93"/>
      <c r="H6804" s="94"/>
      <c r="I6804" s="93"/>
      <c r="J6804" s="94"/>
      <c r="K6804" s="138"/>
    </row>
    <row r="6805" spans="1:11" x14ac:dyDescent="0.2">
      <c r="A6805" s="13" t="s">
        <v>5647</v>
      </c>
      <c r="B6805" s="74">
        <v>7291</v>
      </c>
      <c r="C6805" s="86"/>
      <c r="D6805" s="37"/>
      <c r="E6805" s="87"/>
      <c r="F6805" s="93">
        <v>5</v>
      </c>
      <c r="G6805" s="8">
        <v>13</v>
      </c>
      <c r="H6805" s="94">
        <f t="shared" si="105"/>
        <v>2</v>
      </c>
      <c r="I6805" s="93"/>
      <c r="J6805" s="94"/>
      <c r="K6805" s="138"/>
    </row>
    <row r="6806" spans="1:11" x14ac:dyDescent="0.2">
      <c r="A6806" s="13" t="s">
        <v>5648</v>
      </c>
      <c r="B6806" s="74">
        <v>649</v>
      </c>
      <c r="C6806" s="86"/>
      <c r="D6806" s="37"/>
      <c r="E6806" s="87"/>
      <c r="F6806" s="93">
        <v>3</v>
      </c>
      <c r="G6806" s="8">
        <v>8</v>
      </c>
      <c r="H6806" s="94">
        <f t="shared" si="105"/>
        <v>2</v>
      </c>
      <c r="I6806" s="93"/>
      <c r="J6806" s="94"/>
      <c r="K6806" s="138"/>
    </row>
    <row r="6807" spans="1:11" x14ac:dyDescent="0.2">
      <c r="A6807" s="20" t="s">
        <v>352</v>
      </c>
      <c r="B6807" s="73">
        <v>12717</v>
      </c>
      <c r="C6807" s="85">
        <v>4</v>
      </c>
      <c r="D6807" s="32">
        <v>10</v>
      </c>
      <c r="E6807" s="84"/>
      <c r="F6807" s="93"/>
      <c r="H6807" s="94"/>
      <c r="I6807" s="93"/>
      <c r="J6807" s="94"/>
      <c r="K6807" s="138"/>
    </row>
    <row r="6808" spans="1:11" x14ac:dyDescent="0.2">
      <c r="A6808" s="13" t="s">
        <v>5649</v>
      </c>
      <c r="B6808" s="74">
        <v>12717</v>
      </c>
      <c r="C6808" s="86"/>
      <c r="D6808" s="37"/>
      <c r="E6808" s="87"/>
      <c r="F6808" s="93">
        <v>11</v>
      </c>
      <c r="G6808" s="8">
        <v>28</v>
      </c>
      <c r="H6808" s="94">
        <f t="shared" si="105"/>
        <v>2</v>
      </c>
      <c r="I6808" s="93"/>
      <c r="J6808" s="94"/>
      <c r="K6808" s="138"/>
    </row>
    <row r="6809" spans="1:11" x14ac:dyDescent="0.2">
      <c r="A6809" s="20" t="s">
        <v>861</v>
      </c>
      <c r="B6809" s="73">
        <v>10416</v>
      </c>
      <c r="C6809" s="85">
        <v>4</v>
      </c>
      <c r="D6809" s="32">
        <v>10</v>
      </c>
      <c r="E6809" s="84"/>
      <c r="F6809" s="93"/>
      <c r="H6809" s="94"/>
      <c r="I6809" s="93"/>
      <c r="J6809" s="94"/>
      <c r="K6809" s="138"/>
    </row>
    <row r="6810" spans="1:11" x14ac:dyDescent="0.2">
      <c r="A6810" s="13" t="s">
        <v>5650</v>
      </c>
      <c r="B6810" s="74">
        <v>4739</v>
      </c>
      <c r="C6810" s="86"/>
      <c r="D6810" s="37"/>
      <c r="E6810" s="87"/>
      <c r="F6810" s="93">
        <v>5</v>
      </c>
      <c r="G6810" s="8">
        <v>13</v>
      </c>
      <c r="H6810" s="94">
        <f t="shared" si="105"/>
        <v>2</v>
      </c>
      <c r="I6810" s="93"/>
      <c r="J6810" s="94"/>
      <c r="K6810" s="138"/>
    </row>
    <row r="6811" spans="1:11" x14ac:dyDescent="0.2">
      <c r="A6811" s="13" t="s">
        <v>5651</v>
      </c>
      <c r="B6811" s="74">
        <v>4948</v>
      </c>
      <c r="C6811" s="86"/>
      <c r="D6811" s="37"/>
      <c r="E6811" s="87"/>
      <c r="F6811" s="93">
        <v>5</v>
      </c>
      <c r="G6811" s="8">
        <v>13</v>
      </c>
      <c r="H6811" s="94">
        <f t="shared" si="105"/>
        <v>2</v>
      </c>
      <c r="I6811" s="93"/>
      <c r="J6811" s="94"/>
      <c r="K6811" s="138"/>
    </row>
    <row r="6812" spans="1:11" x14ac:dyDescent="0.2">
      <c r="A6812" s="13" t="s">
        <v>5652</v>
      </c>
      <c r="B6812" s="74">
        <v>729</v>
      </c>
      <c r="C6812" s="86"/>
      <c r="D6812" s="37"/>
      <c r="E6812" s="87"/>
      <c r="F6812" s="93">
        <v>3</v>
      </c>
      <c r="G6812" s="8">
        <v>8</v>
      </c>
      <c r="H6812" s="94">
        <f t="shared" si="105"/>
        <v>2</v>
      </c>
      <c r="I6812" s="93"/>
      <c r="J6812" s="94"/>
      <c r="K6812" s="138"/>
    </row>
    <row r="6813" spans="1:11" x14ac:dyDescent="0.2">
      <c r="A6813" s="20" t="s">
        <v>862</v>
      </c>
      <c r="B6813" s="73">
        <v>4401</v>
      </c>
      <c r="C6813" s="85">
        <v>1</v>
      </c>
      <c r="D6813" s="32">
        <v>3</v>
      </c>
      <c r="E6813" s="84"/>
      <c r="F6813" s="93"/>
      <c r="H6813" s="94"/>
      <c r="I6813" s="93"/>
      <c r="J6813" s="94"/>
      <c r="K6813" s="138"/>
    </row>
    <row r="6814" spans="1:11" x14ac:dyDescent="0.2">
      <c r="A6814" s="13" t="s">
        <v>5653</v>
      </c>
      <c r="B6814" s="74">
        <v>1265</v>
      </c>
      <c r="C6814" s="86"/>
      <c r="D6814" s="37"/>
      <c r="E6814" s="87"/>
      <c r="F6814" s="93">
        <v>3</v>
      </c>
      <c r="G6814" s="8">
        <v>8</v>
      </c>
      <c r="H6814" s="94">
        <f t="shared" si="105"/>
        <v>2</v>
      </c>
      <c r="I6814" s="93"/>
      <c r="J6814" s="94"/>
      <c r="K6814" s="138"/>
    </row>
    <row r="6815" spans="1:11" x14ac:dyDescent="0.2">
      <c r="A6815" s="13" t="s">
        <v>5654</v>
      </c>
      <c r="B6815" s="74">
        <v>680</v>
      </c>
      <c r="C6815" s="86"/>
      <c r="D6815" s="37"/>
      <c r="E6815" s="87"/>
      <c r="F6815" s="93">
        <v>3</v>
      </c>
      <c r="G6815" s="8">
        <v>8</v>
      </c>
      <c r="H6815" s="94">
        <f t="shared" si="105"/>
        <v>2</v>
      </c>
      <c r="I6815" s="93"/>
      <c r="J6815" s="94"/>
      <c r="K6815" s="138"/>
    </row>
    <row r="6816" spans="1:11" x14ac:dyDescent="0.2">
      <c r="A6816" s="13" t="s">
        <v>5655</v>
      </c>
      <c r="B6816" s="74">
        <v>472</v>
      </c>
      <c r="C6816" s="86"/>
      <c r="D6816" s="37"/>
      <c r="E6816" s="87"/>
      <c r="F6816" s="93">
        <v>3</v>
      </c>
      <c r="G6816" s="8">
        <v>8</v>
      </c>
      <c r="H6816" s="94">
        <f t="shared" si="105"/>
        <v>2</v>
      </c>
      <c r="I6816" s="93"/>
      <c r="J6816" s="94"/>
      <c r="K6816" s="138"/>
    </row>
    <row r="6817" spans="1:11" x14ac:dyDescent="0.2">
      <c r="A6817" s="13" t="s">
        <v>5656</v>
      </c>
      <c r="B6817" s="74">
        <v>514</v>
      </c>
      <c r="C6817" s="86"/>
      <c r="D6817" s="37"/>
      <c r="E6817" s="87"/>
      <c r="F6817" s="93">
        <v>3</v>
      </c>
      <c r="G6817" s="8">
        <v>8</v>
      </c>
      <c r="H6817" s="94">
        <f t="shared" si="105"/>
        <v>2</v>
      </c>
      <c r="I6817" s="93"/>
      <c r="J6817" s="94"/>
      <c r="K6817" s="138"/>
    </row>
    <row r="6818" spans="1:11" x14ac:dyDescent="0.2">
      <c r="A6818" s="13" t="s">
        <v>5367</v>
      </c>
      <c r="B6818" s="74">
        <v>103</v>
      </c>
      <c r="C6818" s="86"/>
      <c r="D6818" s="37"/>
      <c r="E6818" s="87"/>
      <c r="F6818" s="93">
        <v>1</v>
      </c>
      <c r="G6818" s="8">
        <v>1</v>
      </c>
      <c r="H6818" s="94">
        <f t="shared" si="105"/>
        <v>1</v>
      </c>
      <c r="I6818" s="93"/>
      <c r="J6818" s="94"/>
      <c r="K6818" s="138"/>
    </row>
    <row r="6819" spans="1:11" x14ac:dyDescent="0.2">
      <c r="A6819" s="13" t="s">
        <v>5657</v>
      </c>
      <c r="B6819" s="74">
        <v>508</v>
      </c>
      <c r="C6819" s="86"/>
      <c r="D6819" s="37"/>
      <c r="E6819" s="87"/>
      <c r="F6819" s="93">
        <v>3</v>
      </c>
      <c r="G6819" s="8">
        <v>8</v>
      </c>
      <c r="H6819" s="94">
        <f t="shared" si="105"/>
        <v>2</v>
      </c>
      <c r="I6819" s="93"/>
      <c r="J6819" s="94"/>
      <c r="K6819" s="138"/>
    </row>
    <row r="6820" spans="1:11" x14ac:dyDescent="0.2">
      <c r="A6820" s="13" t="s">
        <v>5658</v>
      </c>
      <c r="B6820" s="74">
        <v>859</v>
      </c>
      <c r="C6820" s="86"/>
      <c r="D6820" s="37"/>
      <c r="E6820" s="87"/>
      <c r="F6820" s="93">
        <v>3</v>
      </c>
      <c r="G6820" s="8">
        <v>8</v>
      </c>
      <c r="H6820" s="94">
        <f t="shared" si="105"/>
        <v>2</v>
      </c>
      <c r="I6820" s="93"/>
      <c r="J6820" s="94"/>
      <c r="K6820" s="138"/>
    </row>
    <row r="6821" spans="1:11" x14ac:dyDescent="0.2">
      <c r="A6821" s="20" t="s">
        <v>863</v>
      </c>
      <c r="B6821" s="73">
        <v>4496</v>
      </c>
      <c r="C6821" s="85">
        <v>2</v>
      </c>
      <c r="D6821" s="32">
        <v>5</v>
      </c>
      <c r="E6821" s="84"/>
      <c r="F6821" s="93"/>
      <c r="H6821" s="94"/>
      <c r="I6821" s="93"/>
      <c r="J6821" s="94"/>
      <c r="K6821" s="138"/>
    </row>
    <row r="6822" spans="1:11" x14ac:dyDescent="0.2">
      <c r="A6822" s="13" t="s">
        <v>5659</v>
      </c>
      <c r="B6822" s="74">
        <v>1888</v>
      </c>
      <c r="C6822" s="86"/>
      <c r="D6822" s="37"/>
      <c r="E6822" s="87"/>
      <c r="F6822" s="93">
        <v>3</v>
      </c>
      <c r="G6822" s="8">
        <v>8</v>
      </c>
      <c r="H6822" s="94">
        <f t="shared" si="105"/>
        <v>2</v>
      </c>
      <c r="I6822" s="93"/>
      <c r="J6822" s="94"/>
      <c r="K6822" s="138"/>
    </row>
    <row r="6823" spans="1:11" x14ac:dyDescent="0.2">
      <c r="A6823" s="13" t="s">
        <v>5660</v>
      </c>
      <c r="B6823" s="74">
        <v>1096</v>
      </c>
      <c r="C6823" s="86"/>
      <c r="D6823" s="37"/>
      <c r="E6823" s="87"/>
      <c r="F6823" s="93">
        <v>3</v>
      </c>
      <c r="G6823" s="8">
        <v>8</v>
      </c>
      <c r="H6823" s="94">
        <f t="shared" si="105"/>
        <v>2</v>
      </c>
      <c r="I6823" s="93"/>
      <c r="J6823" s="94"/>
      <c r="K6823" s="138"/>
    </row>
    <row r="6824" spans="1:11" x14ac:dyDescent="0.2">
      <c r="A6824" s="13" t="s">
        <v>5661</v>
      </c>
      <c r="B6824" s="74">
        <v>533</v>
      </c>
      <c r="C6824" s="86"/>
      <c r="D6824" s="37"/>
      <c r="E6824" s="87"/>
      <c r="F6824" s="93">
        <v>3</v>
      </c>
      <c r="G6824" s="8">
        <v>8</v>
      </c>
      <c r="H6824" s="94">
        <f t="shared" si="105"/>
        <v>2</v>
      </c>
      <c r="I6824" s="93"/>
      <c r="J6824" s="94"/>
      <c r="K6824" s="138"/>
    </row>
    <row r="6825" spans="1:11" x14ac:dyDescent="0.2">
      <c r="A6825" s="13" t="s">
        <v>5662</v>
      </c>
      <c r="B6825" s="74">
        <v>365</v>
      </c>
      <c r="C6825" s="86"/>
      <c r="D6825" s="37"/>
      <c r="E6825" s="87"/>
      <c r="F6825" s="93">
        <v>3</v>
      </c>
      <c r="G6825" s="8">
        <v>8</v>
      </c>
      <c r="H6825" s="94">
        <f t="shared" si="105"/>
        <v>2</v>
      </c>
      <c r="I6825" s="93"/>
      <c r="J6825" s="94"/>
      <c r="K6825" s="138"/>
    </row>
    <row r="6826" spans="1:11" x14ac:dyDescent="0.2">
      <c r="A6826" s="13" t="s">
        <v>5663</v>
      </c>
      <c r="B6826" s="74">
        <v>614</v>
      </c>
      <c r="C6826" s="86"/>
      <c r="D6826" s="37"/>
      <c r="E6826" s="87"/>
      <c r="F6826" s="93">
        <v>3</v>
      </c>
      <c r="G6826" s="8">
        <v>8</v>
      </c>
      <c r="H6826" s="94">
        <f t="shared" si="105"/>
        <v>2</v>
      </c>
      <c r="I6826" s="93"/>
      <c r="J6826" s="94"/>
      <c r="K6826" s="138"/>
    </row>
    <row r="6827" spans="1:11" x14ac:dyDescent="0.2">
      <c r="A6827" s="20" t="s">
        <v>867</v>
      </c>
      <c r="B6827" s="73">
        <v>3704</v>
      </c>
      <c r="C6827" s="85">
        <v>1</v>
      </c>
      <c r="D6827" s="32">
        <v>3</v>
      </c>
      <c r="E6827" s="84"/>
      <c r="F6827" s="93"/>
      <c r="H6827" s="94"/>
      <c r="I6827" s="93"/>
      <c r="J6827" s="94"/>
      <c r="K6827" s="138"/>
    </row>
    <row r="6828" spans="1:11" x14ac:dyDescent="0.2">
      <c r="A6828" s="13" t="s">
        <v>5664</v>
      </c>
      <c r="B6828" s="74">
        <v>409</v>
      </c>
      <c r="C6828" s="86"/>
      <c r="D6828" s="37"/>
      <c r="E6828" s="87"/>
      <c r="F6828" s="93">
        <v>3</v>
      </c>
      <c r="G6828" s="8">
        <v>8</v>
      </c>
      <c r="H6828" s="94">
        <f t="shared" si="105"/>
        <v>2</v>
      </c>
      <c r="I6828" s="93"/>
      <c r="J6828" s="94"/>
      <c r="K6828" s="138"/>
    </row>
    <row r="6829" spans="1:11" x14ac:dyDescent="0.2">
      <c r="A6829" s="13" t="s">
        <v>5665</v>
      </c>
      <c r="B6829" s="74">
        <v>124</v>
      </c>
      <c r="C6829" s="86"/>
      <c r="D6829" s="37"/>
      <c r="E6829" s="87"/>
      <c r="F6829" s="93">
        <v>1</v>
      </c>
      <c r="G6829" s="8">
        <v>3</v>
      </c>
      <c r="H6829" s="94">
        <f t="shared" si="105"/>
        <v>1</v>
      </c>
      <c r="I6829" s="93"/>
      <c r="J6829" s="94"/>
      <c r="K6829" s="138"/>
    </row>
    <row r="6830" spans="1:11" x14ac:dyDescent="0.2">
      <c r="A6830" s="13" t="s">
        <v>4780</v>
      </c>
      <c r="B6830" s="74">
        <v>765</v>
      </c>
      <c r="C6830" s="86"/>
      <c r="D6830" s="37"/>
      <c r="E6830" s="87"/>
      <c r="F6830" s="93">
        <v>3</v>
      </c>
      <c r="G6830" s="8">
        <v>8</v>
      </c>
      <c r="H6830" s="94">
        <f t="shared" si="105"/>
        <v>2</v>
      </c>
      <c r="I6830" s="93"/>
      <c r="J6830" s="94"/>
      <c r="K6830" s="138"/>
    </row>
    <row r="6831" spans="1:11" x14ac:dyDescent="0.2">
      <c r="A6831" s="13" t="s">
        <v>5666</v>
      </c>
      <c r="B6831" s="74">
        <v>333</v>
      </c>
      <c r="C6831" s="86"/>
      <c r="D6831" s="37"/>
      <c r="E6831" s="87"/>
      <c r="F6831" s="93">
        <v>3</v>
      </c>
      <c r="G6831" s="8">
        <v>8</v>
      </c>
      <c r="H6831" s="94">
        <f t="shared" si="105"/>
        <v>2</v>
      </c>
      <c r="I6831" s="93"/>
      <c r="J6831" s="94"/>
      <c r="K6831" s="138"/>
    </row>
    <row r="6832" spans="1:11" x14ac:dyDescent="0.2">
      <c r="A6832" s="13" t="s">
        <v>5667</v>
      </c>
      <c r="B6832" s="74">
        <v>1224</v>
      </c>
      <c r="C6832" s="86"/>
      <c r="D6832" s="37"/>
      <c r="E6832" s="87"/>
      <c r="F6832" s="93">
        <v>3</v>
      </c>
      <c r="G6832" s="8">
        <v>8</v>
      </c>
      <c r="H6832" s="94">
        <f t="shared" si="105"/>
        <v>2</v>
      </c>
      <c r="I6832" s="93"/>
      <c r="J6832" s="94"/>
      <c r="K6832" s="138"/>
    </row>
    <row r="6833" spans="1:11" x14ac:dyDescent="0.2">
      <c r="A6833" s="13" t="s">
        <v>5668</v>
      </c>
      <c r="B6833" s="74">
        <v>160</v>
      </c>
      <c r="C6833" s="86"/>
      <c r="D6833" s="37"/>
      <c r="E6833" s="87"/>
      <c r="F6833" s="93">
        <v>1</v>
      </c>
      <c r="G6833" s="8">
        <v>3</v>
      </c>
      <c r="H6833" s="94">
        <f t="shared" si="105"/>
        <v>1</v>
      </c>
      <c r="I6833" s="93"/>
      <c r="J6833" s="94"/>
      <c r="K6833" s="138"/>
    </row>
    <row r="6834" spans="1:11" x14ac:dyDescent="0.2">
      <c r="A6834" s="13" t="s">
        <v>5669</v>
      </c>
      <c r="B6834" s="74">
        <v>323</v>
      </c>
      <c r="C6834" s="86"/>
      <c r="D6834" s="37"/>
      <c r="E6834" s="87"/>
      <c r="F6834" s="93">
        <v>3</v>
      </c>
      <c r="G6834" s="8">
        <v>8</v>
      </c>
      <c r="H6834" s="94">
        <f t="shared" si="105"/>
        <v>2</v>
      </c>
      <c r="I6834" s="93"/>
      <c r="J6834" s="94"/>
      <c r="K6834" s="138"/>
    </row>
    <row r="6835" spans="1:11" x14ac:dyDescent="0.2">
      <c r="A6835" s="13" t="s">
        <v>5670</v>
      </c>
      <c r="B6835" s="74">
        <v>139</v>
      </c>
      <c r="C6835" s="86"/>
      <c r="D6835" s="37"/>
      <c r="E6835" s="87"/>
      <c r="F6835" s="93">
        <v>1</v>
      </c>
      <c r="G6835" s="8">
        <v>3</v>
      </c>
      <c r="H6835" s="94">
        <f t="shared" si="105"/>
        <v>1</v>
      </c>
      <c r="I6835" s="93"/>
      <c r="J6835" s="94"/>
      <c r="K6835" s="138"/>
    </row>
    <row r="6836" spans="1:11" x14ac:dyDescent="0.2">
      <c r="A6836" s="13" t="s">
        <v>5671</v>
      </c>
      <c r="B6836" s="74">
        <v>96</v>
      </c>
      <c r="C6836" s="86"/>
      <c r="D6836" s="37"/>
      <c r="E6836" s="87"/>
      <c r="F6836" s="93">
        <v>1</v>
      </c>
      <c r="G6836" s="8">
        <v>3</v>
      </c>
      <c r="H6836" s="94">
        <f t="shared" si="105"/>
        <v>1</v>
      </c>
      <c r="I6836" s="93"/>
      <c r="J6836" s="94"/>
      <c r="K6836" s="138"/>
    </row>
    <row r="6837" spans="1:11" x14ac:dyDescent="0.2">
      <c r="A6837" s="13" t="s">
        <v>5672</v>
      </c>
      <c r="B6837" s="74">
        <v>131</v>
      </c>
      <c r="C6837" s="86"/>
      <c r="D6837" s="37"/>
      <c r="E6837" s="87"/>
      <c r="F6837" s="93">
        <v>1</v>
      </c>
      <c r="G6837" s="8">
        <v>3</v>
      </c>
      <c r="H6837" s="94">
        <f t="shared" si="105"/>
        <v>1</v>
      </c>
      <c r="I6837" s="93"/>
      <c r="J6837" s="94"/>
      <c r="K6837" s="138"/>
    </row>
    <row r="6838" spans="1:11" x14ac:dyDescent="0.2">
      <c r="A6838" s="20" t="s">
        <v>993</v>
      </c>
      <c r="B6838" s="73">
        <v>15086</v>
      </c>
      <c r="C6838" s="85">
        <v>5</v>
      </c>
      <c r="D6838" s="32">
        <v>13</v>
      </c>
      <c r="E6838" s="84"/>
      <c r="F6838" s="93"/>
      <c r="H6838" s="94"/>
      <c r="I6838" s="93"/>
      <c r="J6838" s="94"/>
      <c r="K6838" s="138"/>
    </row>
    <row r="6839" spans="1:11" x14ac:dyDescent="0.2">
      <c r="A6839" s="13" t="s">
        <v>5136</v>
      </c>
      <c r="B6839" s="74">
        <v>5597</v>
      </c>
      <c r="C6839" s="86"/>
      <c r="D6839" s="37"/>
      <c r="E6839" s="87"/>
      <c r="F6839" s="93">
        <v>5</v>
      </c>
      <c r="G6839" s="8">
        <v>13</v>
      </c>
      <c r="H6839" s="94">
        <f t="shared" si="105"/>
        <v>2</v>
      </c>
      <c r="I6839" s="93"/>
      <c r="J6839" s="94"/>
      <c r="K6839" s="138"/>
    </row>
    <row r="6840" spans="1:11" x14ac:dyDescent="0.2">
      <c r="A6840" s="13" t="s">
        <v>5673</v>
      </c>
      <c r="B6840" s="74">
        <v>1841</v>
      </c>
      <c r="C6840" s="86"/>
      <c r="D6840" s="37"/>
      <c r="E6840" s="87"/>
      <c r="F6840" s="93">
        <v>3</v>
      </c>
      <c r="G6840" s="8">
        <v>8</v>
      </c>
      <c r="H6840" s="94">
        <f t="shared" si="105"/>
        <v>2</v>
      </c>
      <c r="I6840" s="93"/>
      <c r="J6840" s="94"/>
      <c r="K6840" s="138"/>
    </row>
    <row r="6841" spans="1:11" x14ac:dyDescent="0.2">
      <c r="A6841" s="13" t="s">
        <v>4327</v>
      </c>
      <c r="B6841" s="74">
        <v>2623</v>
      </c>
      <c r="C6841" s="86"/>
      <c r="D6841" s="37"/>
      <c r="E6841" s="87"/>
      <c r="F6841" s="93">
        <v>5</v>
      </c>
      <c r="G6841" s="8">
        <v>13</v>
      </c>
      <c r="H6841" s="94">
        <f t="shared" si="105"/>
        <v>2</v>
      </c>
      <c r="I6841" s="93"/>
      <c r="J6841" s="94"/>
      <c r="K6841" s="138"/>
    </row>
    <row r="6842" spans="1:11" x14ac:dyDescent="0.2">
      <c r="A6842" s="13" t="s">
        <v>5674</v>
      </c>
      <c r="B6842" s="74">
        <v>3643</v>
      </c>
      <c r="C6842" s="86"/>
      <c r="D6842" s="37"/>
      <c r="E6842" s="87"/>
      <c r="F6842" s="93">
        <v>5</v>
      </c>
      <c r="G6842" s="8">
        <v>13</v>
      </c>
      <c r="H6842" s="94">
        <f t="shared" si="105"/>
        <v>2</v>
      </c>
      <c r="I6842" s="93"/>
      <c r="J6842" s="94"/>
      <c r="K6842" s="138"/>
    </row>
    <row r="6843" spans="1:11" x14ac:dyDescent="0.2">
      <c r="A6843" s="13" t="s">
        <v>5675</v>
      </c>
      <c r="B6843" s="74">
        <v>573</v>
      </c>
      <c r="C6843" s="86"/>
      <c r="D6843" s="37"/>
      <c r="E6843" s="87"/>
      <c r="F6843" s="93">
        <v>3</v>
      </c>
      <c r="G6843" s="8">
        <v>8</v>
      </c>
      <c r="H6843" s="94">
        <f t="shared" si="105"/>
        <v>2</v>
      </c>
      <c r="I6843" s="93"/>
      <c r="J6843" s="94"/>
      <c r="K6843" s="138"/>
    </row>
    <row r="6844" spans="1:11" x14ac:dyDescent="0.2">
      <c r="A6844" s="13" t="s">
        <v>1779</v>
      </c>
      <c r="B6844" s="74">
        <v>809</v>
      </c>
      <c r="C6844" s="86"/>
      <c r="D6844" s="37"/>
      <c r="E6844" s="87"/>
      <c r="F6844" s="93">
        <v>3</v>
      </c>
      <c r="G6844" s="8">
        <v>8</v>
      </c>
      <c r="H6844" s="94">
        <f t="shared" si="105"/>
        <v>2</v>
      </c>
      <c r="I6844" s="93"/>
      <c r="J6844" s="94"/>
      <c r="K6844" s="138"/>
    </row>
    <row r="6845" spans="1:11" x14ac:dyDescent="0.2">
      <c r="A6845" s="20" t="s">
        <v>868</v>
      </c>
      <c r="B6845" s="73">
        <v>56440</v>
      </c>
      <c r="C6845" s="85">
        <v>19</v>
      </c>
      <c r="D6845" s="32">
        <v>48</v>
      </c>
      <c r="E6845" s="84"/>
      <c r="F6845" s="93"/>
      <c r="H6845" s="94"/>
      <c r="I6845" s="93"/>
      <c r="J6845" s="94"/>
      <c r="K6845" s="138"/>
    </row>
    <row r="6846" spans="1:11" x14ac:dyDescent="0.2">
      <c r="A6846" s="13" t="s">
        <v>5676</v>
      </c>
      <c r="B6846" s="74">
        <v>56440</v>
      </c>
      <c r="C6846" s="86"/>
      <c r="D6846" s="37"/>
      <c r="E6846" s="87"/>
      <c r="F6846" s="93">
        <v>15</v>
      </c>
      <c r="G6846" s="8">
        <v>38</v>
      </c>
      <c r="H6846" s="94">
        <f t="shared" si="105"/>
        <v>2</v>
      </c>
      <c r="I6846" s="93"/>
      <c r="J6846" s="94"/>
      <c r="K6846" s="138"/>
    </row>
    <row r="6847" spans="1:11" x14ac:dyDescent="0.2">
      <c r="A6847" s="19" t="s">
        <v>869</v>
      </c>
      <c r="B6847" s="73">
        <v>2603</v>
      </c>
      <c r="C6847" s="85">
        <v>15</v>
      </c>
      <c r="D6847" s="32">
        <v>38</v>
      </c>
      <c r="E6847" s="84">
        <v>3</v>
      </c>
      <c r="F6847" s="91"/>
      <c r="G6847" s="24"/>
      <c r="H6847" s="94"/>
      <c r="I6847" s="99">
        <f>(C6847+F6847+1)*0.4</f>
        <v>6.4</v>
      </c>
      <c r="J6847" s="100">
        <f>(D6847+G6847+1)*0.4</f>
        <v>15.600000000000001</v>
      </c>
      <c r="K6847" s="115"/>
    </row>
    <row r="6848" spans="1:11" x14ac:dyDescent="0.2">
      <c r="A6848" s="20" t="s">
        <v>6227</v>
      </c>
      <c r="B6848" s="73">
        <v>2603</v>
      </c>
      <c r="C6848" s="85">
        <v>15</v>
      </c>
      <c r="D6848" s="37"/>
      <c r="E6848" s="87"/>
      <c r="F6848" s="91"/>
      <c r="G6848" s="24"/>
      <c r="H6848" s="94"/>
      <c r="I6848" s="91"/>
      <c r="J6848" s="84"/>
      <c r="K6848" s="111"/>
    </row>
    <row r="6849" spans="1:11" x14ac:dyDescent="0.2">
      <c r="A6849" s="19" t="s">
        <v>870</v>
      </c>
      <c r="B6849" s="73">
        <v>746</v>
      </c>
      <c r="C6849" s="85">
        <v>13</v>
      </c>
      <c r="D6849" s="32">
        <v>33</v>
      </c>
      <c r="E6849" s="84">
        <v>3</v>
      </c>
      <c r="F6849" s="91">
        <f>SUM(F6851:F6852)</f>
        <v>6</v>
      </c>
      <c r="G6849" s="24">
        <f>SUM(G6851:G6852)</f>
        <v>16</v>
      </c>
      <c r="H6849" s="94"/>
      <c r="I6849" s="99">
        <f>(C6849+F6849+1)*0.4</f>
        <v>8</v>
      </c>
      <c r="J6849" s="100">
        <f>(D6849+G6849+1)*0.4</f>
        <v>20</v>
      </c>
      <c r="K6849" s="115">
        <f>2*0.6</f>
        <v>1.2</v>
      </c>
    </row>
    <row r="6850" spans="1:11" x14ac:dyDescent="0.2">
      <c r="A6850" s="20" t="s">
        <v>6228</v>
      </c>
      <c r="B6850" s="73">
        <v>746</v>
      </c>
      <c r="C6850" s="85">
        <v>13</v>
      </c>
      <c r="D6850" s="37"/>
      <c r="E6850" s="87"/>
      <c r="F6850" s="91"/>
      <c r="G6850" s="24"/>
      <c r="H6850" s="94"/>
      <c r="I6850" s="91"/>
      <c r="J6850" s="84"/>
      <c r="K6850" s="111"/>
    </row>
    <row r="6851" spans="1:11" x14ac:dyDescent="0.2">
      <c r="A6851" s="13" t="s">
        <v>2213</v>
      </c>
      <c r="B6851" s="74">
        <v>419</v>
      </c>
      <c r="C6851" s="86"/>
      <c r="D6851" s="37"/>
      <c r="E6851" s="87"/>
      <c r="F6851" s="93">
        <v>3</v>
      </c>
      <c r="G6851" s="8">
        <v>8</v>
      </c>
      <c r="H6851" s="94">
        <f t="shared" si="105"/>
        <v>2</v>
      </c>
      <c r="I6851" s="93"/>
      <c r="J6851" s="94"/>
      <c r="K6851" s="138"/>
    </row>
    <row r="6852" spans="1:11" x14ac:dyDescent="0.2">
      <c r="A6852" s="13" t="s">
        <v>5677</v>
      </c>
      <c r="B6852" s="74">
        <v>327</v>
      </c>
      <c r="C6852" s="86"/>
      <c r="D6852" s="37"/>
      <c r="E6852" s="87"/>
      <c r="F6852" s="93">
        <v>3</v>
      </c>
      <c r="G6852" s="8">
        <v>8</v>
      </c>
      <c r="H6852" s="94">
        <f t="shared" si="105"/>
        <v>2</v>
      </c>
      <c r="I6852" s="93"/>
      <c r="J6852" s="94"/>
      <c r="K6852" s="138"/>
    </row>
    <row r="6853" spans="1:11" ht="31.5" x14ac:dyDescent="0.2">
      <c r="A6853" s="19" t="s">
        <v>1004</v>
      </c>
      <c r="B6853" s="73">
        <v>475</v>
      </c>
      <c r="C6853" s="85">
        <v>13</v>
      </c>
      <c r="D6853" s="32">
        <v>33</v>
      </c>
      <c r="E6853" s="84">
        <v>3</v>
      </c>
      <c r="F6853" s="91"/>
      <c r="G6853" s="24"/>
      <c r="H6853" s="94"/>
      <c r="I6853" s="99">
        <f>(C6853+F6853+1)*0.4</f>
        <v>5.6000000000000005</v>
      </c>
      <c r="J6853" s="100">
        <f>(D6853+G6853+1)*0.4</f>
        <v>13.600000000000001</v>
      </c>
      <c r="K6853" s="115"/>
    </row>
    <row r="6854" spans="1:11" x14ac:dyDescent="0.2">
      <c r="A6854" s="20" t="s">
        <v>6229</v>
      </c>
      <c r="B6854" s="73">
        <v>475</v>
      </c>
      <c r="C6854" s="85">
        <v>13</v>
      </c>
      <c r="D6854" s="37"/>
      <c r="E6854" s="87"/>
      <c r="F6854" s="91"/>
      <c r="G6854" s="24"/>
      <c r="H6854" s="94"/>
      <c r="I6854" s="91"/>
      <c r="J6854" s="84"/>
      <c r="K6854" s="111"/>
    </row>
    <row r="6855" spans="1:11" x14ac:dyDescent="0.2">
      <c r="A6855" s="11" t="s">
        <v>1005</v>
      </c>
      <c r="B6855" s="72">
        <v>21124</v>
      </c>
      <c r="C6855" s="81"/>
      <c r="D6855" s="37"/>
      <c r="E6855" s="87"/>
      <c r="F6855" s="92"/>
      <c r="G6855" s="18"/>
      <c r="H6855" s="94"/>
      <c r="I6855" s="92"/>
      <c r="J6855" s="82"/>
      <c r="K6855" s="137"/>
    </row>
    <row r="6856" spans="1:11" ht="31.5" x14ac:dyDescent="0.2">
      <c r="A6856" s="19" t="s">
        <v>1006</v>
      </c>
      <c r="B6856" s="73">
        <v>21124</v>
      </c>
      <c r="C6856" s="85">
        <v>25</v>
      </c>
      <c r="D6856" s="36">
        <f>SUM(D6857:D6865)</f>
        <v>63</v>
      </c>
      <c r="E6856" s="88">
        <v>4</v>
      </c>
      <c r="F6856" s="91">
        <f>SUM(F6858:F6868)</f>
        <v>39</v>
      </c>
      <c r="G6856" s="24">
        <f>SUM(G6858:G6868)</f>
        <v>102</v>
      </c>
      <c r="H6856" s="94"/>
      <c r="I6856" s="99">
        <f>(C6856+F6856+1)*0.4</f>
        <v>26</v>
      </c>
      <c r="J6856" s="100">
        <f>(D6856+G6856+1)*0.4</f>
        <v>66.400000000000006</v>
      </c>
      <c r="K6856" s="115">
        <f>9*0.6</f>
        <v>5.3999999999999995</v>
      </c>
    </row>
    <row r="6857" spans="1:11" x14ac:dyDescent="0.2">
      <c r="A6857" s="20" t="s">
        <v>1007</v>
      </c>
      <c r="B6857" s="73">
        <v>3611</v>
      </c>
      <c r="C6857" s="85">
        <v>4</v>
      </c>
      <c r="D6857" s="32">
        <v>10</v>
      </c>
      <c r="E6857" s="84"/>
      <c r="F6857" s="93"/>
      <c r="H6857" s="94"/>
      <c r="I6857" s="93"/>
      <c r="J6857" s="94"/>
      <c r="K6857" s="138"/>
    </row>
    <row r="6858" spans="1:11" x14ac:dyDescent="0.2">
      <c r="A6858" s="13" t="s">
        <v>5678</v>
      </c>
      <c r="B6858" s="74">
        <v>1856</v>
      </c>
      <c r="C6858" s="86"/>
      <c r="D6858" s="37"/>
      <c r="E6858" s="87"/>
      <c r="F6858" s="93">
        <v>3</v>
      </c>
      <c r="G6858" s="8">
        <v>8</v>
      </c>
      <c r="H6858" s="94">
        <f t="shared" si="105"/>
        <v>2</v>
      </c>
      <c r="I6858" s="93"/>
      <c r="J6858" s="94"/>
      <c r="K6858" s="138"/>
    </row>
    <row r="6859" spans="1:11" x14ac:dyDescent="0.2">
      <c r="A6859" s="13" t="s">
        <v>5679</v>
      </c>
      <c r="B6859" s="74">
        <v>565</v>
      </c>
      <c r="C6859" s="86"/>
      <c r="D6859" s="37"/>
      <c r="E6859" s="87"/>
      <c r="F6859" s="93">
        <v>3</v>
      </c>
      <c r="G6859" s="8">
        <v>8</v>
      </c>
      <c r="H6859" s="94">
        <f t="shared" si="105"/>
        <v>2</v>
      </c>
      <c r="I6859" s="93"/>
      <c r="J6859" s="94"/>
      <c r="K6859" s="138"/>
    </row>
    <row r="6860" spans="1:11" x14ac:dyDescent="0.2">
      <c r="A6860" s="13" t="s">
        <v>5680</v>
      </c>
      <c r="B6860" s="74">
        <v>909</v>
      </c>
      <c r="C6860" s="86"/>
      <c r="D6860" s="37"/>
      <c r="E6860" s="87"/>
      <c r="F6860" s="93">
        <v>3</v>
      </c>
      <c r="G6860" s="8">
        <v>8</v>
      </c>
      <c r="H6860" s="94">
        <f t="shared" si="105"/>
        <v>2</v>
      </c>
      <c r="I6860" s="93"/>
      <c r="J6860" s="94"/>
      <c r="K6860" s="138"/>
    </row>
    <row r="6861" spans="1:11" x14ac:dyDescent="0.2">
      <c r="A6861" s="13" t="s">
        <v>5681</v>
      </c>
      <c r="B6861" s="74">
        <v>281</v>
      </c>
      <c r="C6861" s="86"/>
      <c r="D6861" s="37"/>
      <c r="E6861" s="87"/>
      <c r="F6861" s="93">
        <v>3</v>
      </c>
      <c r="G6861" s="8">
        <v>8</v>
      </c>
      <c r="H6861" s="94">
        <f t="shared" si="105"/>
        <v>2</v>
      </c>
      <c r="I6861" s="93"/>
      <c r="J6861" s="94"/>
      <c r="K6861" s="138"/>
    </row>
    <row r="6862" spans="1:11" x14ac:dyDescent="0.2">
      <c r="A6862" s="20" t="s">
        <v>997</v>
      </c>
      <c r="B6862" s="73">
        <v>13399</v>
      </c>
      <c r="C6862" s="85">
        <v>16</v>
      </c>
      <c r="D6862" s="32">
        <v>40</v>
      </c>
      <c r="E6862" s="84"/>
      <c r="F6862" s="93"/>
      <c r="H6862" s="94"/>
      <c r="I6862" s="93"/>
      <c r="J6862" s="94"/>
      <c r="K6862" s="138"/>
    </row>
    <row r="6863" spans="1:11" x14ac:dyDescent="0.2">
      <c r="A6863" s="13" t="s">
        <v>5682</v>
      </c>
      <c r="B6863" s="74">
        <v>11039</v>
      </c>
      <c r="C6863" s="86"/>
      <c r="D6863" s="37"/>
      <c r="E6863" s="87"/>
      <c r="F6863" s="93">
        <v>11</v>
      </c>
      <c r="G6863" s="8">
        <v>28</v>
      </c>
      <c r="H6863" s="94">
        <f t="shared" si="105"/>
        <v>2</v>
      </c>
      <c r="I6863" s="93"/>
      <c r="J6863" s="94"/>
      <c r="K6863" s="138"/>
    </row>
    <row r="6864" spans="1:11" x14ac:dyDescent="0.2">
      <c r="A6864" s="13" t="s">
        <v>5683</v>
      </c>
      <c r="B6864" s="74">
        <v>2360</v>
      </c>
      <c r="C6864" s="86"/>
      <c r="D6864" s="37"/>
      <c r="E6864" s="87"/>
      <c r="F6864" s="93">
        <v>5</v>
      </c>
      <c r="G6864" s="8">
        <v>13</v>
      </c>
      <c r="H6864" s="94">
        <f t="shared" si="105"/>
        <v>2</v>
      </c>
      <c r="I6864" s="93"/>
      <c r="J6864" s="94"/>
      <c r="K6864" s="138"/>
    </row>
    <row r="6865" spans="1:11" x14ac:dyDescent="0.2">
      <c r="A6865" s="20" t="s">
        <v>76</v>
      </c>
      <c r="B6865" s="73">
        <v>4114</v>
      </c>
      <c r="C6865" s="85">
        <v>5</v>
      </c>
      <c r="D6865" s="32">
        <v>13</v>
      </c>
      <c r="E6865" s="84"/>
      <c r="F6865" s="93"/>
      <c r="H6865" s="94"/>
      <c r="I6865" s="93"/>
      <c r="J6865" s="94"/>
      <c r="K6865" s="138"/>
    </row>
    <row r="6866" spans="1:11" x14ac:dyDescent="0.2">
      <c r="A6866" s="13" t="s">
        <v>4712</v>
      </c>
      <c r="B6866" s="74">
        <v>2121</v>
      </c>
      <c r="C6866" s="86"/>
      <c r="D6866" s="37"/>
      <c r="E6866" s="87"/>
      <c r="F6866" s="93">
        <v>5</v>
      </c>
      <c r="G6866" s="8">
        <v>13</v>
      </c>
      <c r="H6866" s="94">
        <f t="shared" si="105"/>
        <v>2</v>
      </c>
      <c r="I6866" s="93"/>
      <c r="J6866" s="94"/>
      <c r="K6866" s="138"/>
    </row>
    <row r="6867" spans="1:11" x14ac:dyDescent="0.2">
      <c r="A6867" s="13" t="s">
        <v>5684</v>
      </c>
      <c r="B6867" s="74">
        <v>967</v>
      </c>
      <c r="C6867" s="86"/>
      <c r="D6867" s="37"/>
      <c r="E6867" s="87"/>
      <c r="F6867" s="93">
        <v>3</v>
      </c>
      <c r="G6867" s="8">
        <v>8</v>
      </c>
      <c r="H6867" s="94">
        <f t="shared" ref="H6867:H6886" si="106">IF(F6867=1,1,2)</f>
        <v>2</v>
      </c>
      <c r="I6867" s="93"/>
      <c r="J6867" s="94"/>
      <c r="K6867" s="138"/>
    </row>
    <row r="6868" spans="1:11" x14ac:dyDescent="0.2">
      <c r="A6868" s="13" t="s">
        <v>5685</v>
      </c>
      <c r="B6868" s="74">
        <v>1026</v>
      </c>
      <c r="C6868" s="86"/>
      <c r="D6868" s="37"/>
      <c r="E6868" s="87"/>
      <c r="F6868" s="93">
        <v>3</v>
      </c>
      <c r="G6868" s="8">
        <v>8</v>
      </c>
      <c r="H6868" s="94">
        <f t="shared" si="106"/>
        <v>2</v>
      </c>
      <c r="I6868" s="93"/>
      <c r="J6868" s="94"/>
      <c r="K6868" s="138"/>
    </row>
    <row r="6869" spans="1:11" x14ac:dyDescent="0.2">
      <c r="A6869" s="11" t="s">
        <v>11</v>
      </c>
      <c r="B6869" s="72">
        <v>8934</v>
      </c>
      <c r="C6869" s="81"/>
      <c r="D6869" s="37"/>
      <c r="E6869" s="87"/>
      <c r="F6869" s="92"/>
      <c r="G6869" s="18"/>
      <c r="H6869" s="94"/>
      <c r="I6869" s="92"/>
      <c r="J6869" s="82"/>
      <c r="K6869" s="137"/>
    </row>
    <row r="6870" spans="1:11" ht="31.5" x14ac:dyDescent="0.2">
      <c r="A6870" s="19" t="s">
        <v>12</v>
      </c>
      <c r="B6870" s="73">
        <v>8934</v>
      </c>
      <c r="C6870" s="177">
        <v>19</v>
      </c>
      <c r="D6870" s="36">
        <f>SUM(D6871:D6883)</f>
        <v>49</v>
      </c>
      <c r="E6870" s="88">
        <v>3</v>
      </c>
      <c r="F6870" s="91">
        <f>SUM(F6872:F6886)</f>
        <v>33</v>
      </c>
      <c r="G6870" s="24">
        <f>SUM(G6872:G6886)</f>
        <v>89</v>
      </c>
      <c r="H6870" s="94"/>
      <c r="I6870" s="99">
        <f>(C6870+F6870+1-F6872-F6875-F6879-F6885)*0.4</f>
        <v>19.600000000000001</v>
      </c>
      <c r="J6870" s="99">
        <f>(D6870+G6870+1-G6872-G6875-G6879-G6885)*0.4</f>
        <v>50.800000000000004</v>
      </c>
      <c r="K6870" s="115">
        <f>13*0.6</f>
        <v>7.8</v>
      </c>
    </row>
    <row r="6871" spans="1:11" x14ac:dyDescent="0.2">
      <c r="A6871" s="20" t="s">
        <v>13</v>
      </c>
      <c r="B6871" s="73">
        <v>2276</v>
      </c>
      <c r="C6871" s="85">
        <v>5</v>
      </c>
      <c r="D6871" s="32">
        <v>13</v>
      </c>
      <c r="E6871" s="84"/>
      <c r="F6871" s="93"/>
      <c r="H6871" s="94"/>
      <c r="I6871" s="93"/>
      <c r="J6871" s="94"/>
      <c r="K6871" s="138"/>
    </row>
    <row r="6872" spans="1:11" x14ac:dyDescent="0.2">
      <c r="A6872" s="13" t="s">
        <v>5686</v>
      </c>
      <c r="B6872" s="74">
        <v>79</v>
      </c>
      <c r="C6872" s="86"/>
      <c r="D6872" s="37"/>
      <c r="E6872" s="87"/>
      <c r="F6872" s="93">
        <v>1</v>
      </c>
      <c r="G6872" s="8">
        <v>3</v>
      </c>
      <c r="H6872" s="94">
        <f t="shared" si="106"/>
        <v>1</v>
      </c>
      <c r="I6872" s="93"/>
      <c r="J6872" s="94"/>
      <c r="K6872" s="138"/>
    </row>
    <row r="6873" spans="1:11" x14ac:dyDescent="0.2">
      <c r="A6873" s="13" t="s">
        <v>2555</v>
      </c>
      <c r="B6873" s="74">
        <v>282</v>
      </c>
      <c r="C6873" s="86"/>
      <c r="D6873" s="37"/>
      <c r="E6873" s="87"/>
      <c r="F6873" s="93">
        <v>3</v>
      </c>
      <c r="G6873" s="8">
        <v>8</v>
      </c>
      <c r="H6873" s="94">
        <f t="shared" si="106"/>
        <v>2</v>
      </c>
      <c r="I6873" s="93"/>
      <c r="J6873" s="94"/>
      <c r="K6873" s="138"/>
    </row>
    <row r="6874" spans="1:11" x14ac:dyDescent="0.2">
      <c r="A6874" s="13" t="s">
        <v>4167</v>
      </c>
      <c r="B6874" s="74">
        <v>214</v>
      </c>
      <c r="C6874" s="86"/>
      <c r="D6874" s="37"/>
      <c r="E6874" s="87"/>
      <c r="F6874" s="93">
        <v>3</v>
      </c>
      <c r="G6874" s="8">
        <v>8</v>
      </c>
      <c r="H6874" s="94">
        <f t="shared" si="106"/>
        <v>2</v>
      </c>
      <c r="I6874" s="93"/>
      <c r="J6874" s="94"/>
      <c r="K6874" s="138"/>
    </row>
    <row r="6875" spans="1:11" x14ac:dyDescent="0.2">
      <c r="A6875" s="13" t="s">
        <v>5687</v>
      </c>
      <c r="B6875" s="74">
        <v>148</v>
      </c>
      <c r="C6875" s="86"/>
      <c r="D6875" s="37"/>
      <c r="E6875" s="87"/>
      <c r="F6875" s="93">
        <v>1</v>
      </c>
      <c r="G6875" s="8">
        <v>3</v>
      </c>
      <c r="H6875" s="94">
        <f t="shared" si="106"/>
        <v>1</v>
      </c>
      <c r="I6875" s="93"/>
      <c r="J6875" s="94"/>
      <c r="K6875" s="138"/>
    </row>
    <row r="6876" spans="1:11" x14ac:dyDescent="0.2">
      <c r="A6876" s="13" t="s">
        <v>5688</v>
      </c>
      <c r="B6876" s="74">
        <v>391</v>
      </c>
      <c r="C6876" s="86"/>
      <c r="D6876" s="37"/>
      <c r="E6876" s="87"/>
      <c r="F6876" s="93">
        <v>3</v>
      </c>
      <c r="G6876" s="8">
        <v>8</v>
      </c>
      <c r="H6876" s="94">
        <f t="shared" si="106"/>
        <v>2</v>
      </c>
      <c r="I6876" s="93"/>
      <c r="J6876" s="94"/>
      <c r="K6876" s="138"/>
    </row>
    <row r="6877" spans="1:11" x14ac:dyDescent="0.2">
      <c r="A6877" s="13" t="s">
        <v>4961</v>
      </c>
      <c r="B6877" s="74">
        <v>309</v>
      </c>
      <c r="C6877" s="86"/>
      <c r="D6877" s="37"/>
      <c r="E6877" s="87"/>
      <c r="F6877" s="93">
        <v>3</v>
      </c>
      <c r="G6877" s="8">
        <v>8</v>
      </c>
      <c r="H6877" s="94">
        <f t="shared" si="106"/>
        <v>2</v>
      </c>
      <c r="I6877" s="93"/>
      <c r="J6877" s="94"/>
      <c r="K6877" s="138"/>
    </row>
    <row r="6878" spans="1:11" x14ac:dyDescent="0.2">
      <c r="A6878" s="13" t="s">
        <v>5689</v>
      </c>
      <c r="B6878" s="74">
        <v>491</v>
      </c>
      <c r="C6878" s="86"/>
      <c r="D6878" s="37"/>
      <c r="E6878" s="87"/>
      <c r="F6878" s="93">
        <v>3</v>
      </c>
      <c r="G6878" s="8">
        <v>8</v>
      </c>
      <c r="H6878" s="94">
        <f t="shared" si="106"/>
        <v>2</v>
      </c>
      <c r="I6878" s="93"/>
      <c r="J6878" s="94"/>
      <c r="K6878" s="138"/>
    </row>
    <row r="6879" spans="1:11" x14ac:dyDescent="0.2">
      <c r="A6879" s="13" t="s">
        <v>5690</v>
      </c>
      <c r="B6879" s="74">
        <v>117</v>
      </c>
      <c r="C6879" s="86"/>
      <c r="D6879" s="37"/>
      <c r="E6879" s="87"/>
      <c r="F6879" s="93">
        <v>1</v>
      </c>
      <c r="G6879" s="8">
        <v>3</v>
      </c>
      <c r="H6879" s="94">
        <f t="shared" si="106"/>
        <v>1</v>
      </c>
      <c r="I6879" s="93"/>
      <c r="J6879" s="94"/>
      <c r="K6879" s="138"/>
    </row>
    <row r="6880" spans="1:11" x14ac:dyDescent="0.2">
      <c r="A6880" s="13" t="s">
        <v>5691</v>
      </c>
      <c r="B6880" s="74">
        <v>245</v>
      </c>
      <c r="C6880" s="86"/>
      <c r="D6880" s="37"/>
      <c r="E6880" s="87"/>
      <c r="F6880" s="93">
        <v>3</v>
      </c>
      <c r="G6880" s="8">
        <v>8</v>
      </c>
      <c r="H6880" s="94">
        <f t="shared" si="106"/>
        <v>2</v>
      </c>
      <c r="I6880" s="93"/>
      <c r="J6880" s="94"/>
      <c r="K6880" s="138"/>
    </row>
    <row r="6881" spans="1:11" x14ac:dyDescent="0.2">
      <c r="A6881" s="20" t="s">
        <v>283</v>
      </c>
      <c r="B6881" s="73">
        <v>566</v>
      </c>
      <c r="C6881" s="85">
        <v>1</v>
      </c>
      <c r="D6881" s="32">
        <v>3</v>
      </c>
      <c r="E6881" s="84"/>
      <c r="F6881" s="93"/>
      <c r="H6881" s="94"/>
      <c r="I6881" s="93"/>
      <c r="J6881" s="94"/>
      <c r="K6881" s="138"/>
    </row>
    <row r="6882" spans="1:11" x14ac:dyDescent="0.2">
      <c r="A6882" s="13" t="s">
        <v>4646</v>
      </c>
      <c r="B6882" s="74">
        <v>566</v>
      </c>
      <c r="C6882" s="86"/>
      <c r="D6882" s="37"/>
      <c r="E6882" s="87"/>
      <c r="F6882" s="93">
        <v>3</v>
      </c>
      <c r="G6882" s="8">
        <v>8</v>
      </c>
      <c r="H6882" s="94">
        <f t="shared" si="106"/>
        <v>2</v>
      </c>
      <c r="I6882" s="93"/>
      <c r="J6882" s="94"/>
      <c r="K6882" s="138"/>
    </row>
    <row r="6883" spans="1:11" x14ac:dyDescent="0.2">
      <c r="A6883" s="20" t="s">
        <v>1056</v>
      </c>
      <c r="B6883" s="73">
        <v>6092</v>
      </c>
      <c r="C6883" s="85">
        <v>13</v>
      </c>
      <c r="D6883" s="32">
        <v>33</v>
      </c>
      <c r="E6883" s="84"/>
      <c r="F6883" s="93"/>
      <c r="H6883" s="94"/>
      <c r="I6883" s="93"/>
      <c r="J6883" s="94"/>
      <c r="K6883" s="138"/>
    </row>
    <row r="6884" spans="1:11" x14ac:dyDescent="0.2">
      <c r="A6884" s="13" t="s">
        <v>5692</v>
      </c>
      <c r="B6884" s="74">
        <v>5111</v>
      </c>
      <c r="C6884" s="86"/>
      <c r="D6884" s="37"/>
      <c r="E6884" s="87"/>
      <c r="F6884" s="93">
        <v>5</v>
      </c>
      <c r="G6884" s="8">
        <v>13</v>
      </c>
      <c r="H6884" s="94">
        <f t="shared" si="106"/>
        <v>2</v>
      </c>
      <c r="I6884" s="93"/>
      <c r="J6884" s="94"/>
      <c r="K6884" s="138"/>
    </row>
    <row r="6885" spans="1:11" x14ac:dyDescent="0.2">
      <c r="A6885" s="13" t="s">
        <v>5693</v>
      </c>
      <c r="B6885" s="74">
        <v>183</v>
      </c>
      <c r="C6885" s="86"/>
      <c r="D6885" s="37"/>
      <c r="E6885" s="87"/>
      <c r="F6885" s="93">
        <v>1</v>
      </c>
      <c r="G6885" s="8">
        <v>3</v>
      </c>
      <c r="H6885" s="94">
        <f t="shared" si="106"/>
        <v>1</v>
      </c>
      <c r="I6885" s="93"/>
      <c r="J6885" s="94"/>
      <c r="K6885" s="138"/>
    </row>
    <row r="6886" spans="1:11" ht="16.5" thickBot="1" x14ac:dyDescent="0.25">
      <c r="A6886" s="15" t="s">
        <v>5694</v>
      </c>
      <c r="B6886" s="76">
        <v>798</v>
      </c>
      <c r="C6886" s="122"/>
      <c r="D6886" s="38"/>
      <c r="E6886" s="123"/>
      <c r="F6886" s="124">
        <v>3</v>
      </c>
      <c r="G6886" s="125">
        <v>8</v>
      </c>
      <c r="H6886" s="126">
        <f t="shared" si="106"/>
        <v>2</v>
      </c>
      <c r="I6886" s="124"/>
      <c r="J6886" s="126"/>
      <c r="K6886" s="140"/>
    </row>
    <row r="6887" spans="1:11" ht="16.5" thickTop="1" x14ac:dyDescent="0.2">
      <c r="A6887" s="25" t="s">
        <v>96</v>
      </c>
      <c r="B6887" s="174">
        <v>624408</v>
      </c>
      <c r="C6887" s="175"/>
      <c r="D6887" s="39"/>
      <c r="E6887" s="182"/>
      <c r="F6887" s="166"/>
      <c r="G6887" s="1"/>
      <c r="H6887" s="167"/>
      <c r="I6887" s="166"/>
      <c r="J6887" s="167"/>
      <c r="K6887" s="168"/>
    </row>
    <row r="6888" spans="1:11" x14ac:dyDescent="0.2">
      <c r="A6888" s="26" t="s">
        <v>97</v>
      </c>
      <c r="B6888" s="72">
        <v>305017</v>
      </c>
      <c r="C6888" s="81"/>
      <c r="D6888" s="34"/>
      <c r="E6888" s="164"/>
      <c r="F6888" s="183"/>
      <c r="G6888" s="3"/>
      <c r="H6888" s="184"/>
      <c r="I6888" s="183"/>
      <c r="J6888" s="184"/>
      <c r="K6888" s="185"/>
    </row>
    <row r="6889" spans="1:11" ht="31.5" x14ac:dyDescent="0.2">
      <c r="A6889" s="29" t="s">
        <v>98</v>
      </c>
      <c r="B6889" s="73">
        <v>16072</v>
      </c>
      <c r="C6889" s="85">
        <v>25</v>
      </c>
      <c r="D6889" s="36">
        <f>SUM(D6890:D6906)</f>
        <v>63</v>
      </c>
      <c r="E6889" s="84">
        <v>4</v>
      </c>
      <c r="F6889" s="91">
        <f>SUM(F6891:F6919)</f>
        <v>77</v>
      </c>
      <c r="G6889" s="24">
        <f>SUM(G6891:G6919)</f>
        <v>206</v>
      </c>
      <c r="H6889" s="84"/>
      <c r="I6889" s="99">
        <f>(C6889+F6889+1-F6899-F6900-F6908)*0.4</f>
        <v>40</v>
      </c>
      <c r="J6889" s="99">
        <f>(D6889+G6889+1-G6899-G6900-G6908)*0.4</f>
        <v>104.4</v>
      </c>
      <c r="K6889" s="115">
        <f>27*0.6</f>
        <v>16.2</v>
      </c>
    </row>
    <row r="6890" spans="1:11" x14ac:dyDescent="0.2">
      <c r="A6890" s="30" t="s">
        <v>99</v>
      </c>
      <c r="B6890" s="73">
        <v>5064</v>
      </c>
      <c r="C6890" s="85">
        <v>8</v>
      </c>
      <c r="D6890" s="36">
        <v>20</v>
      </c>
      <c r="E6890" s="88"/>
      <c r="F6890" s="91"/>
      <c r="G6890" s="24"/>
      <c r="H6890" s="84"/>
      <c r="I6890" s="91"/>
      <c r="J6890" s="84"/>
      <c r="K6890" s="111"/>
    </row>
    <row r="6891" spans="1:11" x14ac:dyDescent="0.2">
      <c r="A6891" s="27" t="s">
        <v>5695</v>
      </c>
      <c r="B6891" s="74">
        <v>3901</v>
      </c>
      <c r="C6891" s="86"/>
      <c r="D6891" s="37"/>
      <c r="E6891" s="87"/>
      <c r="F6891" s="93">
        <v>5</v>
      </c>
      <c r="G6891" s="8">
        <v>13</v>
      </c>
      <c r="H6891" s="94">
        <f>IF(F6891=1,1,2)</f>
        <v>2</v>
      </c>
      <c r="I6891" s="93"/>
      <c r="J6891" s="94"/>
      <c r="K6891" s="138"/>
    </row>
    <row r="6892" spans="1:11" x14ac:dyDescent="0.2">
      <c r="A6892" s="27" t="s">
        <v>5696</v>
      </c>
      <c r="B6892" s="74">
        <v>1163</v>
      </c>
      <c r="C6892" s="86"/>
      <c r="D6892" s="37"/>
      <c r="E6892" s="87"/>
      <c r="F6892" s="93">
        <v>3</v>
      </c>
      <c r="G6892" s="8">
        <v>8</v>
      </c>
      <c r="H6892" s="94">
        <f t="shared" ref="H6892:H6955" si="107">IF(F6892=1,1,2)</f>
        <v>2</v>
      </c>
      <c r="I6892" s="93"/>
      <c r="J6892" s="94"/>
      <c r="K6892" s="138"/>
    </row>
    <row r="6893" spans="1:11" x14ac:dyDescent="0.2">
      <c r="A6893" s="30" t="s">
        <v>348</v>
      </c>
      <c r="B6893" s="73">
        <v>4943</v>
      </c>
      <c r="C6893" s="85">
        <v>8</v>
      </c>
      <c r="D6893" s="36">
        <v>20</v>
      </c>
      <c r="E6893" s="88"/>
      <c r="F6893" s="91"/>
      <c r="H6893" s="94"/>
      <c r="I6893" s="91"/>
      <c r="J6893" s="84"/>
      <c r="K6893" s="111"/>
    </row>
    <row r="6894" spans="1:11" x14ac:dyDescent="0.2">
      <c r="A6894" s="27" t="s">
        <v>5697</v>
      </c>
      <c r="B6894" s="74">
        <v>284</v>
      </c>
      <c r="C6894" s="86"/>
      <c r="D6894" s="37"/>
      <c r="E6894" s="87"/>
      <c r="F6894" s="93">
        <v>3</v>
      </c>
      <c r="G6894" s="8">
        <v>8</v>
      </c>
      <c r="H6894" s="94">
        <f t="shared" si="107"/>
        <v>2</v>
      </c>
      <c r="I6894" s="93"/>
      <c r="J6894" s="94"/>
      <c r="K6894" s="138"/>
    </row>
    <row r="6895" spans="1:11" x14ac:dyDescent="0.2">
      <c r="A6895" s="27" t="s">
        <v>5698</v>
      </c>
      <c r="B6895" s="74">
        <v>261</v>
      </c>
      <c r="C6895" s="86"/>
      <c r="D6895" s="37"/>
      <c r="E6895" s="87"/>
      <c r="F6895" s="93">
        <v>3</v>
      </c>
      <c r="G6895" s="8">
        <v>8</v>
      </c>
      <c r="H6895" s="94">
        <f t="shared" si="107"/>
        <v>2</v>
      </c>
      <c r="I6895" s="93"/>
      <c r="J6895" s="94"/>
      <c r="K6895" s="138"/>
    </row>
    <row r="6896" spans="1:11" x14ac:dyDescent="0.2">
      <c r="A6896" s="27" t="s">
        <v>2296</v>
      </c>
      <c r="B6896" s="74">
        <v>250</v>
      </c>
      <c r="C6896" s="86"/>
      <c r="D6896" s="37"/>
      <c r="E6896" s="87"/>
      <c r="F6896" s="93">
        <v>3</v>
      </c>
      <c r="G6896" s="8">
        <v>8</v>
      </c>
      <c r="H6896" s="94">
        <f t="shared" si="107"/>
        <v>2</v>
      </c>
      <c r="I6896" s="93"/>
      <c r="J6896" s="94"/>
      <c r="K6896" s="138"/>
    </row>
    <row r="6897" spans="1:11" x14ac:dyDescent="0.2">
      <c r="A6897" s="27" t="s">
        <v>5699</v>
      </c>
      <c r="B6897" s="74">
        <v>461</v>
      </c>
      <c r="C6897" s="86"/>
      <c r="D6897" s="37"/>
      <c r="E6897" s="87"/>
      <c r="F6897" s="93">
        <v>3</v>
      </c>
      <c r="G6897" s="8">
        <v>8</v>
      </c>
      <c r="H6897" s="94">
        <f t="shared" si="107"/>
        <v>2</v>
      </c>
      <c r="I6897" s="93"/>
      <c r="J6897" s="94"/>
      <c r="K6897" s="138"/>
    </row>
    <row r="6898" spans="1:11" x14ac:dyDescent="0.2">
      <c r="A6898" s="27" t="s">
        <v>2832</v>
      </c>
      <c r="B6898" s="74">
        <v>595</v>
      </c>
      <c r="C6898" s="86"/>
      <c r="D6898" s="37"/>
      <c r="E6898" s="87"/>
      <c r="F6898" s="93">
        <v>3</v>
      </c>
      <c r="G6898" s="8">
        <v>8</v>
      </c>
      <c r="H6898" s="94">
        <f t="shared" si="107"/>
        <v>2</v>
      </c>
      <c r="I6898" s="93"/>
      <c r="J6898" s="94"/>
      <c r="K6898" s="138"/>
    </row>
    <row r="6899" spans="1:11" x14ac:dyDescent="0.2">
      <c r="A6899" s="27" t="s">
        <v>5700</v>
      </c>
      <c r="B6899" s="74">
        <v>176</v>
      </c>
      <c r="C6899" s="86"/>
      <c r="D6899" s="37"/>
      <c r="E6899" s="87"/>
      <c r="F6899" s="93">
        <v>1</v>
      </c>
      <c r="G6899" s="8">
        <v>3</v>
      </c>
      <c r="H6899" s="94">
        <f t="shared" si="107"/>
        <v>1</v>
      </c>
      <c r="I6899" s="93"/>
      <c r="J6899" s="94"/>
      <c r="K6899" s="138"/>
    </row>
    <row r="6900" spans="1:11" x14ac:dyDescent="0.2">
      <c r="A6900" s="27" t="s">
        <v>5701</v>
      </c>
      <c r="B6900" s="74">
        <v>154</v>
      </c>
      <c r="C6900" s="86"/>
      <c r="D6900" s="37"/>
      <c r="E6900" s="87"/>
      <c r="F6900" s="93">
        <v>1</v>
      </c>
      <c r="G6900" s="8">
        <v>3</v>
      </c>
      <c r="H6900" s="94">
        <f t="shared" si="107"/>
        <v>1</v>
      </c>
      <c r="I6900" s="93"/>
      <c r="J6900" s="94"/>
      <c r="K6900" s="138"/>
    </row>
    <row r="6901" spans="1:11" x14ac:dyDescent="0.2">
      <c r="A6901" s="27" t="s">
        <v>3214</v>
      </c>
      <c r="B6901" s="74">
        <v>981</v>
      </c>
      <c r="C6901" s="86"/>
      <c r="D6901" s="37"/>
      <c r="E6901" s="87"/>
      <c r="F6901" s="93">
        <v>3</v>
      </c>
      <c r="G6901" s="8">
        <v>8</v>
      </c>
      <c r="H6901" s="94">
        <f t="shared" si="107"/>
        <v>2</v>
      </c>
      <c r="I6901" s="93"/>
      <c r="J6901" s="94"/>
      <c r="K6901" s="138"/>
    </row>
    <row r="6902" spans="1:11" x14ac:dyDescent="0.2">
      <c r="A6902" s="27" t="s">
        <v>5702</v>
      </c>
      <c r="B6902" s="74">
        <v>627</v>
      </c>
      <c r="C6902" s="86"/>
      <c r="D6902" s="37"/>
      <c r="E6902" s="87"/>
      <c r="F6902" s="93">
        <v>3</v>
      </c>
      <c r="G6902" s="8">
        <v>8</v>
      </c>
      <c r="H6902" s="94">
        <f t="shared" si="107"/>
        <v>2</v>
      </c>
      <c r="I6902" s="93"/>
      <c r="J6902" s="94"/>
      <c r="K6902" s="138"/>
    </row>
    <row r="6903" spans="1:11" x14ac:dyDescent="0.2">
      <c r="A6903" s="27" t="s">
        <v>5703</v>
      </c>
      <c r="B6903" s="74">
        <v>334</v>
      </c>
      <c r="C6903" s="86"/>
      <c r="D6903" s="37"/>
      <c r="E6903" s="87"/>
      <c r="F6903" s="93">
        <v>3</v>
      </c>
      <c r="G6903" s="8">
        <v>8</v>
      </c>
      <c r="H6903" s="94">
        <f t="shared" si="107"/>
        <v>2</v>
      </c>
      <c r="I6903" s="93"/>
      <c r="J6903" s="94"/>
      <c r="K6903" s="138"/>
    </row>
    <row r="6904" spans="1:11" x14ac:dyDescent="0.2">
      <c r="A6904" s="27" t="s">
        <v>5155</v>
      </c>
      <c r="B6904" s="74">
        <v>820</v>
      </c>
      <c r="C6904" s="86"/>
      <c r="D6904" s="37"/>
      <c r="E6904" s="87"/>
      <c r="F6904" s="93">
        <v>3</v>
      </c>
      <c r="G6904" s="8">
        <v>8</v>
      </c>
      <c r="H6904" s="94">
        <f t="shared" si="107"/>
        <v>2</v>
      </c>
      <c r="I6904" s="93"/>
      <c r="J6904" s="94"/>
      <c r="K6904" s="138"/>
    </row>
    <row r="6905" spans="1:11" x14ac:dyDescent="0.2">
      <c r="A6905" s="30" t="s">
        <v>353</v>
      </c>
      <c r="B6905" s="73">
        <v>6065</v>
      </c>
      <c r="C6905" s="85">
        <v>9</v>
      </c>
      <c r="D6905" s="36">
        <v>23</v>
      </c>
      <c r="E6905" s="88"/>
      <c r="F6905" s="91"/>
      <c r="H6905" s="94"/>
      <c r="I6905" s="91"/>
      <c r="J6905" s="84"/>
      <c r="K6905" s="111"/>
    </row>
    <row r="6906" spans="1:11" x14ac:dyDescent="0.2">
      <c r="A6906" s="27" t="s">
        <v>2107</v>
      </c>
      <c r="B6906" s="74">
        <v>386</v>
      </c>
      <c r="C6906" s="86"/>
      <c r="D6906" s="37"/>
      <c r="E6906" s="87"/>
      <c r="F6906" s="93">
        <v>3</v>
      </c>
      <c r="G6906" s="8">
        <v>8</v>
      </c>
      <c r="H6906" s="94">
        <f t="shared" si="107"/>
        <v>2</v>
      </c>
      <c r="I6906" s="93"/>
      <c r="J6906" s="94"/>
      <c r="K6906" s="138"/>
    </row>
    <row r="6907" spans="1:11" x14ac:dyDescent="0.2">
      <c r="A6907" s="27" t="s">
        <v>5704</v>
      </c>
      <c r="B6907" s="74">
        <v>825</v>
      </c>
      <c r="C6907" s="86"/>
      <c r="D6907" s="37"/>
      <c r="E6907" s="87"/>
      <c r="F6907" s="93">
        <v>3</v>
      </c>
      <c r="G6907" s="8">
        <v>8</v>
      </c>
      <c r="H6907" s="94">
        <f t="shared" si="107"/>
        <v>2</v>
      </c>
      <c r="I6907" s="93"/>
      <c r="J6907" s="94"/>
      <c r="K6907" s="138"/>
    </row>
    <row r="6908" spans="1:11" x14ac:dyDescent="0.2">
      <c r="A6908" s="27" t="s">
        <v>5705</v>
      </c>
      <c r="B6908" s="74">
        <v>166</v>
      </c>
      <c r="C6908" s="86"/>
      <c r="D6908" s="37"/>
      <c r="E6908" s="87"/>
      <c r="F6908" s="93">
        <v>1</v>
      </c>
      <c r="G6908" s="8">
        <v>3</v>
      </c>
      <c r="H6908" s="94">
        <f t="shared" si="107"/>
        <v>1</v>
      </c>
      <c r="I6908" s="93"/>
      <c r="J6908" s="94"/>
      <c r="K6908" s="138"/>
    </row>
    <row r="6909" spans="1:11" x14ac:dyDescent="0.2">
      <c r="A6909" s="27" t="s">
        <v>5706</v>
      </c>
      <c r="B6909" s="74">
        <v>213</v>
      </c>
      <c r="C6909" s="86"/>
      <c r="D6909" s="37"/>
      <c r="E6909" s="87"/>
      <c r="F6909" s="93">
        <v>3</v>
      </c>
      <c r="G6909" s="8">
        <v>8</v>
      </c>
      <c r="H6909" s="94">
        <f t="shared" si="107"/>
        <v>2</v>
      </c>
      <c r="I6909" s="93"/>
      <c r="J6909" s="94"/>
      <c r="K6909" s="138"/>
    </row>
    <row r="6910" spans="1:11" x14ac:dyDescent="0.2">
      <c r="A6910" s="27" t="s">
        <v>5707</v>
      </c>
      <c r="B6910" s="74">
        <v>287</v>
      </c>
      <c r="C6910" s="86"/>
      <c r="D6910" s="37"/>
      <c r="E6910" s="87"/>
      <c r="F6910" s="93">
        <v>3</v>
      </c>
      <c r="G6910" s="8">
        <v>8</v>
      </c>
      <c r="H6910" s="94">
        <f t="shared" si="107"/>
        <v>2</v>
      </c>
      <c r="I6910" s="93"/>
      <c r="J6910" s="94"/>
      <c r="K6910" s="138"/>
    </row>
    <row r="6911" spans="1:11" x14ac:dyDescent="0.2">
      <c r="A6911" s="27" t="s">
        <v>5708</v>
      </c>
      <c r="B6911" s="74">
        <v>271</v>
      </c>
      <c r="C6911" s="86"/>
      <c r="D6911" s="37"/>
      <c r="E6911" s="87"/>
      <c r="F6911" s="93">
        <v>3</v>
      </c>
      <c r="G6911" s="8">
        <v>8</v>
      </c>
      <c r="H6911" s="94">
        <f t="shared" si="107"/>
        <v>2</v>
      </c>
      <c r="I6911" s="93"/>
      <c r="J6911" s="94"/>
      <c r="K6911" s="138"/>
    </row>
    <row r="6912" spans="1:11" x14ac:dyDescent="0.2">
      <c r="A6912" s="27" t="s">
        <v>2555</v>
      </c>
      <c r="B6912" s="74">
        <v>226</v>
      </c>
      <c r="C6912" s="86"/>
      <c r="D6912" s="37"/>
      <c r="E6912" s="87"/>
      <c r="F6912" s="93">
        <v>3</v>
      </c>
      <c r="G6912" s="8">
        <v>8</v>
      </c>
      <c r="H6912" s="94">
        <f t="shared" si="107"/>
        <v>2</v>
      </c>
      <c r="I6912" s="93"/>
      <c r="J6912" s="94"/>
      <c r="K6912" s="138"/>
    </row>
    <row r="6913" spans="1:11" x14ac:dyDescent="0.2">
      <c r="A6913" s="27" t="s">
        <v>5709</v>
      </c>
      <c r="B6913" s="74">
        <v>315</v>
      </c>
      <c r="C6913" s="86"/>
      <c r="D6913" s="37"/>
      <c r="E6913" s="87"/>
      <c r="F6913" s="93">
        <v>3</v>
      </c>
      <c r="G6913" s="8">
        <v>8</v>
      </c>
      <c r="H6913" s="94">
        <f t="shared" si="107"/>
        <v>2</v>
      </c>
      <c r="I6913" s="93"/>
      <c r="J6913" s="94"/>
      <c r="K6913" s="138"/>
    </row>
    <row r="6914" spans="1:11" x14ac:dyDescent="0.2">
      <c r="A6914" s="27" t="s">
        <v>5710</v>
      </c>
      <c r="B6914" s="74">
        <v>886</v>
      </c>
      <c r="C6914" s="86"/>
      <c r="D6914" s="37"/>
      <c r="E6914" s="87"/>
      <c r="F6914" s="93">
        <v>3</v>
      </c>
      <c r="G6914" s="8">
        <v>8</v>
      </c>
      <c r="H6914" s="94">
        <f t="shared" si="107"/>
        <v>2</v>
      </c>
      <c r="I6914" s="93"/>
      <c r="J6914" s="94"/>
      <c r="K6914" s="138"/>
    </row>
    <row r="6915" spans="1:11" x14ac:dyDescent="0.2">
      <c r="A6915" s="27" t="s">
        <v>5711</v>
      </c>
      <c r="B6915" s="74">
        <v>314</v>
      </c>
      <c r="C6915" s="86"/>
      <c r="D6915" s="37"/>
      <c r="E6915" s="87"/>
      <c r="F6915" s="93">
        <v>3</v>
      </c>
      <c r="G6915" s="8">
        <v>8</v>
      </c>
      <c r="H6915" s="94">
        <f t="shared" si="107"/>
        <v>2</v>
      </c>
      <c r="I6915" s="93"/>
      <c r="J6915" s="94"/>
      <c r="K6915" s="138"/>
    </row>
    <row r="6916" spans="1:11" x14ac:dyDescent="0.2">
      <c r="A6916" s="27" t="s">
        <v>3424</v>
      </c>
      <c r="B6916" s="74">
        <v>539</v>
      </c>
      <c r="C6916" s="86"/>
      <c r="D6916" s="37"/>
      <c r="E6916" s="87"/>
      <c r="F6916" s="93">
        <v>3</v>
      </c>
      <c r="G6916" s="8">
        <v>8</v>
      </c>
      <c r="H6916" s="94">
        <f t="shared" si="107"/>
        <v>2</v>
      </c>
      <c r="I6916" s="93"/>
      <c r="J6916" s="94"/>
      <c r="K6916" s="138"/>
    </row>
    <row r="6917" spans="1:11" x14ac:dyDescent="0.2">
      <c r="A6917" s="27" t="s">
        <v>3781</v>
      </c>
      <c r="B6917" s="74">
        <v>502</v>
      </c>
      <c r="C6917" s="86"/>
      <c r="D6917" s="37"/>
      <c r="E6917" s="87"/>
      <c r="F6917" s="93">
        <v>3</v>
      </c>
      <c r="G6917" s="8">
        <v>8</v>
      </c>
      <c r="H6917" s="94">
        <f t="shared" si="107"/>
        <v>2</v>
      </c>
      <c r="I6917" s="93"/>
      <c r="J6917" s="94"/>
      <c r="K6917" s="138"/>
    </row>
    <row r="6918" spans="1:11" x14ac:dyDescent="0.2">
      <c r="A6918" s="27" t="s">
        <v>5712</v>
      </c>
      <c r="B6918" s="74">
        <v>435</v>
      </c>
      <c r="C6918" s="86"/>
      <c r="D6918" s="37"/>
      <c r="E6918" s="87"/>
      <c r="F6918" s="93">
        <v>3</v>
      </c>
      <c r="G6918" s="8">
        <v>8</v>
      </c>
      <c r="H6918" s="94">
        <f t="shared" si="107"/>
        <v>2</v>
      </c>
      <c r="I6918" s="93"/>
      <c r="J6918" s="94"/>
      <c r="K6918" s="138"/>
    </row>
    <row r="6919" spans="1:11" x14ac:dyDescent="0.2">
      <c r="A6919" s="27" t="s">
        <v>5713</v>
      </c>
      <c r="B6919" s="74">
        <v>700</v>
      </c>
      <c r="C6919" s="86"/>
      <c r="D6919" s="37"/>
      <c r="E6919" s="87"/>
      <c r="F6919" s="93">
        <v>3</v>
      </c>
      <c r="G6919" s="8">
        <v>8</v>
      </c>
      <c r="H6919" s="94">
        <f t="shared" si="107"/>
        <v>2</v>
      </c>
      <c r="I6919" s="93"/>
      <c r="J6919" s="94"/>
      <c r="K6919" s="138"/>
    </row>
    <row r="6920" spans="1:11" x14ac:dyDescent="0.2">
      <c r="A6920" s="29" t="s">
        <v>965</v>
      </c>
      <c r="B6920" s="181">
        <v>4436</v>
      </c>
      <c r="C6920" s="91">
        <v>15</v>
      </c>
      <c r="D6920" s="36">
        <v>38</v>
      </c>
      <c r="E6920" s="88">
        <v>3</v>
      </c>
      <c r="F6920" s="91">
        <f>SUM(F6922:F6937)</f>
        <v>30</v>
      </c>
      <c r="G6920" s="24">
        <f>SUM(G6922:G6937)</f>
        <v>83</v>
      </c>
      <c r="H6920" s="94"/>
      <c r="I6920" s="99">
        <f>(C6920+F6922+F6923+F6924+F6927+F6928+F6936+F6937+1)*0.4</f>
        <v>14.8</v>
      </c>
      <c r="J6920" s="99">
        <f>(D6920+G6922+G6923+G6924+G6927+G6928+G6936+G6937+1)*0.4</f>
        <v>38</v>
      </c>
      <c r="K6920" s="115">
        <f>16*0.6</f>
        <v>9.6</v>
      </c>
    </row>
    <row r="6921" spans="1:11" x14ac:dyDescent="0.2">
      <c r="A6921" s="30" t="s">
        <v>6199</v>
      </c>
      <c r="B6921" s="181">
        <v>4436</v>
      </c>
      <c r="C6921" s="91">
        <v>15</v>
      </c>
      <c r="D6921" s="37"/>
      <c r="E6921" s="87"/>
      <c r="F6921" s="91"/>
      <c r="H6921" s="94"/>
      <c r="I6921" s="91"/>
      <c r="J6921" s="84"/>
      <c r="K6921" s="111"/>
    </row>
    <row r="6922" spans="1:11" x14ac:dyDescent="0.2">
      <c r="A6922" s="27" t="s">
        <v>2107</v>
      </c>
      <c r="B6922" s="74">
        <v>274</v>
      </c>
      <c r="C6922" s="86"/>
      <c r="D6922" s="37"/>
      <c r="E6922" s="87"/>
      <c r="F6922" s="93">
        <v>3</v>
      </c>
      <c r="G6922" s="8">
        <v>8</v>
      </c>
      <c r="H6922" s="94">
        <f t="shared" si="107"/>
        <v>2</v>
      </c>
      <c r="I6922" s="93"/>
      <c r="J6922" s="94"/>
      <c r="K6922" s="138"/>
    </row>
    <row r="6923" spans="1:11" x14ac:dyDescent="0.2">
      <c r="A6923" s="27" t="s">
        <v>5714</v>
      </c>
      <c r="B6923" s="74">
        <v>698</v>
      </c>
      <c r="C6923" s="86"/>
      <c r="D6923" s="37"/>
      <c r="E6923" s="87"/>
      <c r="F6923" s="93">
        <v>3</v>
      </c>
      <c r="G6923" s="8">
        <v>8</v>
      </c>
      <c r="H6923" s="94">
        <f t="shared" si="107"/>
        <v>2</v>
      </c>
      <c r="I6923" s="93"/>
      <c r="J6923" s="94"/>
      <c r="K6923" s="138"/>
    </row>
    <row r="6924" spans="1:11" x14ac:dyDescent="0.2">
      <c r="A6924" s="27" t="s">
        <v>5715</v>
      </c>
      <c r="B6924" s="74">
        <v>908</v>
      </c>
      <c r="C6924" s="86"/>
      <c r="D6924" s="37"/>
      <c r="E6924" s="87"/>
      <c r="F6924" s="93">
        <v>3</v>
      </c>
      <c r="G6924" s="8">
        <v>8</v>
      </c>
      <c r="H6924" s="94">
        <f t="shared" si="107"/>
        <v>2</v>
      </c>
      <c r="I6924" s="93"/>
      <c r="J6924" s="94"/>
      <c r="K6924" s="138"/>
    </row>
    <row r="6925" spans="1:11" x14ac:dyDescent="0.2">
      <c r="A6925" s="27" t="s">
        <v>4394</v>
      </c>
      <c r="B6925" s="74">
        <v>113</v>
      </c>
      <c r="C6925" s="86"/>
      <c r="D6925" s="37"/>
      <c r="E6925" s="87"/>
      <c r="F6925" s="93">
        <v>1</v>
      </c>
      <c r="G6925" s="8">
        <v>3</v>
      </c>
      <c r="H6925" s="94">
        <f t="shared" si="107"/>
        <v>1</v>
      </c>
      <c r="I6925" s="93"/>
      <c r="J6925" s="94"/>
      <c r="K6925" s="138"/>
    </row>
    <row r="6926" spans="1:11" x14ac:dyDescent="0.2">
      <c r="A6926" s="27" t="s">
        <v>5716</v>
      </c>
      <c r="B6926" s="74">
        <v>102</v>
      </c>
      <c r="C6926" s="86"/>
      <c r="D6926" s="37"/>
      <c r="E6926" s="87"/>
      <c r="F6926" s="93">
        <v>1</v>
      </c>
      <c r="G6926" s="8">
        <v>3</v>
      </c>
      <c r="H6926" s="94">
        <f t="shared" si="107"/>
        <v>1</v>
      </c>
      <c r="I6926" s="93"/>
      <c r="J6926" s="94"/>
      <c r="K6926" s="138"/>
    </row>
    <row r="6927" spans="1:11" x14ac:dyDescent="0.2">
      <c r="A6927" s="27" t="s">
        <v>5717</v>
      </c>
      <c r="B6927" s="74">
        <v>302</v>
      </c>
      <c r="C6927" s="86"/>
      <c r="D6927" s="37"/>
      <c r="E6927" s="87"/>
      <c r="F6927" s="93">
        <v>3</v>
      </c>
      <c r="G6927" s="8">
        <v>8</v>
      </c>
      <c r="H6927" s="94">
        <f t="shared" si="107"/>
        <v>2</v>
      </c>
      <c r="I6927" s="93"/>
      <c r="J6927" s="94"/>
      <c r="K6927" s="138"/>
    </row>
    <row r="6928" spans="1:11" x14ac:dyDescent="0.2">
      <c r="A6928" s="27" t="s">
        <v>5718</v>
      </c>
      <c r="B6928" s="74">
        <v>399</v>
      </c>
      <c r="C6928" s="86"/>
      <c r="D6928" s="37"/>
      <c r="E6928" s="87"/>
      <c r="F6928" s="93">
        <v>3</v>
      </c>
      <c r="G6928" s="8">
        <v>8</v>
      </c>
      <c r="H6928" s="94">
        <f t="shared" si="107"/>
        <v>2</v>
      </c>
      <c r="I6928" s="152"/>
      <c r="J6928" s="153"/>
      <c r="K6928" s="154"/>
    </row>
    <row r="6929" spans="1:11" x14ac:dyDescent="0.2">
      <c r="A6929" s="27" t="s">
        <v>5719</v>
      </c>
      <c r="B6929" s="74">
        <v>117</v>
      </c>
      <c r="C6929" s="86"/>
      <c r="D6929" s="37"/>
      <c r="E6929" s="87"/>
      <c r="F6929" s="93">
        <v>1</v>
      </c>
      <c r="G6929" s="8">
        <v>3</v>
      </c>
      <c r="H6929" s="94">
        <f t="shared" si="107"/>
        <v>1</v>
      </c>
      <c r="I6929" s="93"/>
      <c r="J6929" s="94"/>
      <c r="K6929" s="138"/>
    </row>
    <row r="6930" spans="1:11" x14ac:dyDescent="0.2">
      <c r="A6930" s="27" t="s">
        <v>5720</v>
      </c>
      <c r="B6930" s="74">
        <v>52</v>
      </c>
      <c r="C6930" s="86"/>
      <c r="D6930" s="37"/>
      <c r="E6930" s="87"/>
      <c r="F6930" s="93">
        <v>1</v>
      </c>
      <c r="G6930" s="8">
        <v>3</v>
      </c>
      <c r="H6930" s="94">
        <f t="shared" si="107"/>
        <v>1</v>
      </c>
      <c r="I6930" s="93"/>
      <c r="J6930" s="94"/>
      <c r="K6930" s="138"/>
    </row>
    <row r="6931" spans="1:11" x14ac:dyDescent="0.2">
      <c r="A6931" s="27" t="s">
        <v>5721</v>
      </c>
      <c r="B6931" s="74">
        <v>119</v>
      </c>
      <c r="C6931" s="86"/>
      <c r="D6931" s="37"/>
      <c r="E6931" s="87"/>
      <c r="F6931" s="93">
        <v>1</v>
      </c>
      <c r="G6931" s="8">
        <v>3</v>
      </c>
      <c r="H6931" s="94">
        <f t="shared" si="107"/>
        <v>1</v>
      </c>
      <c r="I6931" s="93"/>
      <c r="J6931" s="94"/>
      <c r="K6931" s="138"/>
    </row>
    <row r="6932" spans="1:11" x14ac:dyDescent="0.2">
      <c r="A6932" s="27" t="s">
        <v>5722</v>
      </c>
      <c r="B6932" s="74">
        <v>132</v>
      </c>
      <c r="C6932" s="86"/>
      <c r="D6932" s="37"/>
      <c r="E6932" s="87"/>
      <c r="F6932" s="93">
        <v>1</v>
      </c>
      <c r="G6932" s="8">
        <v>3</v>
      </c>
      <c r="H6932" s="94">
        <f t="shared" si="107"/>
        <v>1</v>
      </c>
      <c r="I6932" s="93"/>
      <c r="J6932" s="94"/>
      <c r="K6932" s="138"/>
    </row>
    <row r="6933" spans="1:11" x14ac:dyDescent="0.2">
      <c r="A6933" s="27" t="s">
        <v>5723</v>
      </c>
      <c r="B6933" s="74">
        <v>131</v>
      </c>
      <c r="C6933" s="86"/>
      <c r="D6933" s="37"/>
      <c r="E6933" s="87"/>
      <c r="F6933" s="93">
        <v>1</v>
      </c>
      <c r="G6933" s="8">
        <v>3</v>
      </c>
      <c r="H6933" s="94">
        <f t="shared" si="107"/>
        <v>1</v>
      </c>
      <c r="I6933" s="93"/>
      <c r="J6933" s="94"/>
      <c r="K6933" s="138"/>
    </row>
    <row r="6934" spans="1:11" x14ac:dyDescent="0.2">
      <c r="A6934" s="27" t="s">
        <v>5724</v>
      </c>
      <c r="B6934" s="74">
        <v>147</v>
      </c>
      <c r="C6934" s="86"/>
      <c r="D6934" s="37"/>
      <c r="E6934" s="87"/>
      <c r="F6934" s="93">
        <v>1</v>
      </c>
      <c r="G6934" s="8">
        <v>3</v>
      </c>
      <c r="H6934" s="94">
        <f t="shared" si="107"/>
        <v>1</v>
      </c>
      <c r="I6934" s="93"/>
      <c r="J6934" s="94"/>
      <c r="K6934" s="138"/>
    </row>
    <row r="6935" spans="1:11" x14ac:dyDescent="0.2">
      <c r="A6935" s="27" t="s">
        <v>4028</v>
      </c>
      <c r="B6935" s="74">
        <v>194</v>
      </c>
      <c r="C6935" s="86"/>
      <c r="D6935" s="37"/>
      <c r="E6935" s="87"/>
      <c r="F6935" s="93">
        <v>1</v>
      </c>
      <c r="G6935" s="8">
        <v>3</v>
      </c>
      <c r="H6935" s="94">
        <f t="shared" si="107"/>
        <v>1</v>
      </c>
      <c r="I6935" s="93"/>
      <c r="J6935" s="94"/>
      <c r="K6935" s="138"/>
    </row>
    <row r="6936" spans="1:11" x14ac:dyDescent="0.2">
      <c r="A6936" s="27" t="s">
        <v>5725</v>
      </c>
      <c r="B6936" s="74">
        <v>305</v>
      </c>
      <c r="C6936" s="86"/>
      <c r="D6936" s="37"/>
      <c r="E6936" s="87"/>
      <c r="F6936" s="93">
        <v>3</v>
      </c>
      <c r="G6936" s="8">
        <v>8</v>
      </c>
      <c r="H6936" s="94">
        <f t="shared" si="107"/>
        <v>2</v>
      </c>
      <c r="I6936" s="93"/>
      <c r="J6936" s="94"/>
      <c r="K6936" s="138"/>
    </row>
    <row r="6937" spans="1:11" x14ac:dyDescent="0.2">
      <c r="A6937" s="27" t="s">
        <v>5726</v>
      </c>
      <c r="B6937" s="74">
        <v>443</v>
      </c>
      <c r="C6937" s="86"/>
      <c r="D6937" s="37"/>
      <c r="E6937" s="87"/>
      <c r="F6937" s="93">
        <v>3</v>
      </c>
      <c r="G6937" s="8">
        <v>8</v>
      </c>
      <c r="H6937" s="94">
        <f t="shared" si="107"/>
        <v>2</v>
      </c>
      <c r="I6937" s="93"/>
      <c r="J6937" s="94"/>
      <c r="K6937" s="138"/>
    </row>
    <row r="6938" spans="1:11" x14ac:dyDescent="0.2">
      <c r="A6938" s="29" t="s">
        <v>50</v>
      </c>
      <c r="B6938" s="73">
        <v>14167</v>
      </c>
      <c r="C6938" s="85">
        <v>25</v>
      </c>
      <c r="D6938" s="36">
        <f>SUM(D6939:D6970)</f>
        <v>64</v>
      </c>
      <c r="E6938" s="88">
        <v>4</v>
      </c>
      <c r="F6938" s="91">
        <f>SUM(F6940:F6973)</f>
        <v>81</v>
      </c>
      <c r="G6938" s="24">
        <f>SUM(G6940:G6973)</f>
        <v>218</v>
      </c>
      <c r="H6938" s="94"/>
      <c r="I6938" s="99">
        <f>(C6938+F6938+1-F6943-F6946-F6948-F6951-F6953-F6959-F6973)*0.4</f>
        <v>40</v>
      </c>
      <c r="J6938" s="99">
        <f>(D6938+G6938+1-G6943-G6946-G6948-G6951-G6953-G6959-G6973)*0.4</f>
        <v>104.80000000000001</v>
      </c>
      <c r="K6938" s="115">
        <f>31*0.6</f>
        <v>18.599999999999998</v>
      </c>
    </row>
    <row r="6939" spans="1:11" x14ac:dyDescent="0.2">
      <c r="A6939" s="30" t="s">
        <v>51</v>
      </c>
      <c r="B6939" s="73">
        <v>4241</v>
      </c>
      <c r="C6939" s="85">
        <v>8</v>
      </c>
      <c r="D6939" s="36">
        <v>20</v>
      </c>
      <c r="E6939" s="88"/>
      <c r="F6939" s="91"/>
      <c r="H6939" s="94"/>
      <c r="I6939" s="91"/>
      <c r="J6939" s="84"/>
      <c r="K6939" s="111"/>
    </row>
    <row r="6940" spans="1:11" x14ac:dyDescent="0.2">
      <c r="A6940" s="27" t="s">
        <v>2006</v>
      </c>
      <c r="B6940" s="74">
        <v>2096</v>
      </c>
      <c r="C6940" s="86"/>
      <c r="D6940" s="37"/>
      <c r="E6940" s="87"/>
      <c r="F6940" s="93">
        <v>5</v>
      </c>
      <c r="G6940" s="8">
        <v>13</v>
      </c>
      <c r="H6940" s="94">
        <f t="shared" si="107"/>
        <v>2</v>
      </c>
      <c r="I6940" s="93"/>
      <c r="J6940" s="94"/>
      <c r="K6940" s="138"/>
    </row>
    <row r="6941" spans="1:11" x14ac:dyDescent="0.2">
      <c r="A6941" s="27" t="s">
        <v>3793</v>
      </c>
      <c r="B6941" s="74">
        <v>604</v>
      </c>
      <c r="C6941" s="86"/>
      <c r="D6941" s="37"/>
      <c r="E6941" s="87"/>
      <c r="F6941" s="93">
        <v>3</v>
      </c>
      <c r="G6941" s="8">
        <v>8</v>
      </c>
      <c r="H6941" s="94">
        <f t="shared" si="107"/>
        <v>2</v>
      </c>
      <c r="I6941" s="93"/>
      <c r="J6941" s="94"/>
      <c r="K6941" s="138"/>
    </row>
    <row r="6942" spans="1:11" x14ac:dyDescent="0.2">
      <c r="A6942" s="27" t="s">
        <v>5727</v>
      </c>
      <c r="B6942" s="74">
        <v>310</v>
      </c>
      <c r="C6942" s="86"/>
      <c r="D6942" s="37"/>
      <c r="E6942" s="87"/>
      <c r="F6942" s="93">
        <v>3</v>
      </c>
      <c r="G6942" s="8">
        <v>8</v>
      </c>
      <c r="H6942" s="94">
        <f t="shared" si="107"/>
        <v>2</v>
      </c>
      <c r="I6942" s="93"/>
      <c r="J6942" s="94"/>
      <c r="K6942" s="138"/>
    </row>
    <row r="6943" spans="1:11" x14ac:dyDescent="0.2">
      <c r="A6943" s="27" t="s">
        <v>5728</v>
      </c>
      <c r="B6943" s="74">
        <v>169</v>
      </c>
      <c r="C6943" s="86"/>
      <c r="D6943" s="37"/>
      <c r="E6943" s="87"/>
      <c r="F6943" s="93">
        <v>1</v>
      </c>
      <c r="G6943" s="8">
        <v>3</v>
      </c>
      <c r="H6943" s="94">
        <f t="shared" si="107"/>
        <v>1</v>
      </c>
      <c r="I6943" s="93"/>
      <c r="J6943" s="94"/>
      <c r="K6943" s="138"/>
    </row>
    <row r="6944" spans="1:11" x14ac:dyDescent="0.2">
      <c r="A6944" s="27" t="s">
        <v>5729</v>
      </c>
      <c r="B6944" s="74">
        <v>206</v>
      </c>
      <c r="C6944" s="86"/>
      <c r="D6944" s="37"/>
      <c r="E6944" s="87"/>
      <c r="F6944" s="93">
        <v>3</v>
      </c>
      <c r="G6944" s="8">
        <v>8</v>
      </c>
      <c r="H6944" s="94">
        <f t="shared" si="107"/>
        <v>2</v>
      </c>
      <c r="I6944" s="152"/>
      <c r="J6944" s="153"/>
      <c r="K6944" s="154"/>
    </row>
    <row r="6945" spans="1:11" x14ac:dyDescent="0.2">
      <c r="A6945" s="27" t="s">
        <v>2165</v>
      </c>
      <c r="B6945" s="74">
        <v>662</v>
      </c>
      <c r="C6945" s="86"/>
      <c r="D6945" s="37"/>
      <c r="E6945" s="87"/>
      <c r="F6945" s="93">
        <v>3</v>
      </c>
      <c r="G6945" s="8">
        <v>8</v>
      </c>
      <c r="H6945" s="94">
        <f t="shared" si="107"/>
        <v>2</v>
      </c>
      <c r="I6945" s="93"/>
      <c r="J6945" s="94"/>
      <c r="K6945" s="138"/>
    </row>
    <row r="6946" spans="1:11" x14ac:dyDescent="0.2">
      <c r="A6946" s="27" t="s">
        <v>5730</v>
      </c>
      <c r="B6946" s="74">
        <v>194</v>
      </c>
      <c r="C6946" s="86"/>
      <c r="D6946" s="37"/>
      <c r="E6946" s="87"/>
      <c r="F6946" s="93">
        <v>1</v>
      </c>
      <c r="G6946" s="8">
        <v>3</v>
      </c>
      <c r="H6946" s="94">
        <f t="shared" si="107"/>
        <v>1</v>
      </c>
      <c r="I6946" s="93"/>
      <c r="J6946" s="94"/>
      <c r="K6946" s="138"/>
    </row>
    <row r="6947" spans="1:11" x14ac:dyDescent="0.2">
      <c r="A6947" s="30" t="s">
        <v>31</v>
      </c>
      <c r="B6947" s="73">
        <v>4137</v>
      </c>
      <c r="C6947" s="85">
        <v>7</v>
      </c>
      <c r="D6947" s="36">
        <v>18</v>
      </c>
      <c r="E6947" s="88"/>
      <c r="F6947" s="91"/>
      <c r="H6947" s="94"/>
      <c r="I6947" s="91"/>
      <c r="J6947" s="84"/>
      <c r="K6947" s="111"/>
    </row>
    <row r="6948" spans="1:11" x14ac:dyDescent="0.2">
      <c r="A6948" s="27" t="s">
        <v>5731</v>
      </c>
      <c r="B6948" s="74">
        <v>139</v>
      </c>
      <c r="C6948" s="86"/>
      <c r="D6948" s="37"/>
      <c r="E6948" s="87"/>
      <c r="F6948" s="93">
        <v>1</v>
      </c>
      <c r="G6948" s="8">
        <v>3</v>
      </c>
      <c r="H6948" s="94">
        <f t="shared" si="107"/>
        <v>1</v>
      </c>
      <c r="I6948" s="93"/>
      <c r="J6948" s="94"/>
      <c r="K6948" s="138"/>
    </row>
    <row r="6949" spans="1:11" x14ac:dyDescent="0.2">
      <c r="A6949" s="27" t="s">
        <v>1449</v>
      </c>
      <c r="B6949" s="74">
        <v>785</v>
      </c>
      <c r="C6949" s="86"/>
      <c r="D6949" s="37"/>
      <c r="E6949" s="87"/>
      <c r="F6949" s="93">
        <v>3</v>
      </c>
      <c r="G6949" s="8">
        <v>8</v>
      </c>
      <c r="H6949" s="94">
        <f t="shared" si="107"/>
        <v>2</v>
      </c>
      <c r="I6949" s="93"/>
      <c r="J6949" s="94"/>
      <c r="K6949" s="138"/>
    </row>
    <row r="6950" spans="1:11" x14ac:dyDescent="0.2">
      <c r="A6950" s="27" t="s">
        <v>5732</v>
      </c>
      <c r="B6950" s="74">
        <v>265</v>
      </c>
      <c r="C6950" s="86"/>
      <c r="D6950" s="37"/>
      <c r="E6950" s="87"/>
      <c r="F6950" s="93">
        <v>3</v>
      </c>
      <c r="G6950" s="8">
        <v>8</v>
      </c>
      <c r="H6950" s="94">
        <f t="shared" si="107"/>
        <v>2</v>
      </c>
      <c r="I6950" s="93"/>
      <c r="J6950" s="94"/>
      <c r="K6950" s="138"/>
    </row>
    <row r="6951" spans="1:11" x14ac:dyDescent="0.2">
      <c r="A6951" s="27" t="s">
        <v>5733</v>
      </c>
      <c r="B6951" s="74">
        <v>76</v>
      </c>
      <c r="C6951" s="86"/>
      <c r="D6951" s="37"/>
      <c r="E6951" s="87"/>
      <c r="F6951" s="93">
        <v>1</v>
      </c>
      <c r="G6951" s="8">
        <v>3</v>
      </c>
      <c r="H6951" s="94">
        <f t="shared" si="107"/>
        <v>1</v>
      </c>
      <c r="I6951" s="93"/>
      <c r="J6951" s="94"/>
      <c r="K6951" s="138"/>
    </row>
    <row r="6952" spans="1:11" x14ac:dyDescent="0.2">
      <c r="A6952" s="27" t="s">
        <v>5734</v>
      </c>
      <c r="B6952" s="74">
        <v>742</v>
      </c>
      <c r="C6952" s="86"/>
      <c r="D6952" s="37"/>
      <c r="E6952" s="87"/>
      <c r="F6952" s="93">
        <v>3</v>
      </c>
      <c r="G6952" s="8">
        <v>8</v>
      </c>
      <c r="H6952" s="94">
        <f t="shared" si="107"/>
        <v>2</v>
      </c>
      <c r="I6952" s="93"/>
      <c r="J6952" s="94"/>
      <c r="K6952" s="138"/>
    </row>
    <row r="6953" spans="1:11" x14ac:dyDescent="0.2">
      <c r="A6953" s="27" t="s">
        <v>1585</v>
      </c>
      <c r="B6953" s="74">
        <v>163</v>
      </c>
      <c r="C6953" s="86"/>
      <c r="D6953" s="37"/>
      <c r="E6953" s="87"/>
      <c r="F6953" s="93">
        <v>1</v>
      </c>
      <c r="G6953" s="8">
        <v>3</v>
      </c>
      <c r="H6953" s="94">
        <f t="shared" si="107"/>
        <v>1</v>
      </c>
      <c r="I6953" s="93"/>
      <c r="J6953" s="94"/>
      <c r="K6953" s="138"/>
    </row>
    <row r="6954" spans="1:11" x14ac:dyDescent="0.2">
      <c r="A6954" s="27" t="s">
        <v>5735</v>
      </c>
      <c r="B6954" s="74">
        <v>289</v>
      </c>
      <c r="C6954" s="86"/>
      <c r="D6954" s="37"/>
      <c r="E6954" s="87"/>
      <c r="F6954" s="93">
        <v>3</v>
      </c>
      <c r="G6954" s="8">
        <v>8</v>
      </c>
      <c r="H6954" s="94">
        <f t="shared" si="107"/>
        <v>2</v>
      </c>
      <c r="I6954" s="93"/>
      <c r="J6954" s="94"/>
      <c r="K6954" s="138"/>
    </row>
    <row r="6955" spans="1:11" x14ac:dyDescent="0.2">
      <c r="A6955" s="27" t="s">
        <v>5736</v>
      </c>
      <c r="B6955" s="74">
        <v>425</v>
      </c>
      <c r="C6955" s="86"/>
      <c r="D6955" s="37"/>
      <c r="E6955" s="87"/>
      <c r="F6955" s="93">
        <v>3</v>
      </c>
      <c r="G6955" s="8">
        <v>8</v>
      </c>
      <c r="H6955" s="94">
        <f t="shared" si="107"/>
        <v>2</v>
      </c>
      <c r="I6955" s="93"/>
      <c r="J6955" s="94"/>
      <c r="K6955" s="138"/>
    </row>
    <row r="6956" spans="1:11" x14ac:dyDescent="0.2">
      <c r="A6956" s="27" t="s">
        <v>5737</v>
      </c>
      <c r="B6956" s="74">
        <v>370</v>
      </c>
      <c r="C6956" s="86"/>
      <c r="D6956" s="37"/>
      <c r="E6956" s="87"/>
      <c r="F6956" s="93">
        <v>3</v>
      </c>
      <c r="G6956" s="8">
        <v>8</v>
      </c>
      <c r="H6956" s="94">
        <f t="shared" ref="H6956:H7019" si="108">IF(F6956=1,1,2)</f>
        <v>2</v>
      </c>
      <c r="I6956" s="93"/>
      <c r="J6956" s="94"/>
      <c r="K6956" s="138"/>
    </row>
    <row r="6957" spans="1:11" x14ac:dyDescent="0.2">
      <c r="A6957" s="27" t="s">
        <v>5738</v>
      </c>
      <c r="B6957" s="74">
        <v>252</v>
      </c>
      <c r="C6957" s="86"/>
      <c r="D6957" s="37"/>
      <c r="E6957" s="87"/>
      <c r="F6957" s="93">
        <v>3</v>
      </c>
      <c r="G6957" s="8">
        <v>8</v>
      </c>
      <c r="H6957" s="94">
        <f t="shared" si="108"/>
        <v>2</v>
      </c>
      <c r="I6957" s="93"/>
      <c r="J6957" s="94"/>
      <c r="K6957" s="138"/>
    </row>
    <row r="6958" spans="1:11" x14ac:dyDescent="0.2">
      <c r="A6958" s="27" t="s">
        <v>1993</v>
      </c>
      <c r="B6958" s="74">
        <v>207</v>
      </c>
      <c r="C6958" s="86"/>
      <c r="D6958" s="37"/>
      <c r="E6958" s="87"/>
      <c r="F6958" s="93">
        <v>3</v>
      </c>
      <c r="G6958" s="8">
        <v>8</v>
      </c>
      <c r="H6958" s="94">
        <f t="shared" si="108"/>
        <v>2</v>
      </c>
      <c r="I6958" s="93"/>
      <c r="J6958" s="94"/>
      <c r="K6958" s="138"/>
    </row>
    <row r="6959" spans="1:11" x14ac:dyDescent="0.2">
      <c r="A6959" s="27" t="s">
        <v>5739</v>
      </c>
      <c r="B6959" s="74">
        <v>194</v>
      </c>
      <c r="C6959" s="86"/>
      <c r="D6959" s="37"/>
      <c r="E6959" s="87"/>
      <c r="F6959" s="93">
        <v>1</v>
      </c>
      <c r="G6959" s="8">
        <v>3</v>
      </c>
      <c r="H6959" s="94">
        <f t="shared" si="108"/>
        <v>1</v>
      </c>
      <c r="I6959" s="93"/>
      <c r="J6959" s="94"/>
      <c r="K6959" s="138"/>
    </row>
    <row r="6960" spans="1:11" x14ac:dyDescent="0.2">
      <c r="A6960" s="27" t="s">
        <v>5740</v>
      </c>
      <c r="B6960" s="74">
        <v>230</v>
      </c>
      <c r="C6960" s="86"/>
      <c r="D6960" s="37"/>
      <c r="E6960" s="87"/>
      <c r="F6960" s="93">
        <v>3</v>
      </c>
      <c r="G6960" s="8">
        <v>8</v>
      </c>
      <c r="H6960" s="94">
        <f t="shared" si="108"/>
        <v>2</v>
      </c>
      <c r="I6960" s="93"/>
      <c r="J6960" s="94"/>
      <c r="K6960" s="138"/>
    </row>
    <row r="6961" spans="1:11" x14ac:dyDescent="0.2">
      <c r="A6961" s="30" t="s">
        <v>546</v>
      </c>
      <c r="B6961" s="73">
        <v>4076</v>
      </c>
      <c r="C6961" s="85">
        <v>7</v>
      </c>
      <c r="D6961" s="36">
        <v>18</v>
      </c>
      <c r="E6961" s="88"/>
      <c r="F6961" s="91"/>
      <c r="H6961" s="94"/>
      <c r="I6961" s="91"/>
      <c r="J6961" s="84"/>
      <c r="K6961" s="111"/>
    </row>
    <row r="6962" spans="1:11" x14ac:dyDescent="0.2">
      <c r="A6962" s="27" t="s">
        <v>5741</v>
      </c>
      <c r="B6962" s="74">
        <v>655</v>
      </c>
      <c r="C6962" s="86"/>
      <c r="D6962" s="37"/>
      <c r="E6962" s="87"/>
      <c r="F6962" s="93">
        <v>3</v>
      </c>
      <c r="G6962" s="8">
        <v>8</v>
      </c>
      <c r="H6962" s="94">
        <f t="shared" si="108"/>
        <v>2</v>
      </c>
      <c r="I6962" s="93"/>
      <c r="J6962" s="94"/>
      <c r="K6962" s="138"/>
    </row>
    <row r="6963" spans="1:11" x14ac:dyDescent="0.2">
      <c r="A6963" s="27" t="s">
        <v>5742</v>
      </c>
      <c r="B6963" s="74">
        <v>1148</v>
      </c>
      <c r="C6963" s="86"/>
      <c r="D6963" s="37"/>
      <c r="E6963" s="87"/>
      <c r="F6963" s="93">
        <v>3</v>
      </c>
      <c r="G6963" s="8">
        <v>8</v>
      </c>
      <c r="H6963" s="94">
        <f t="shared" si="108"/>
        <v>2</v>
      </c>
      <c r="I6963" s="93"/>
      <c r="J6963" s="94"/>
      <c r="K6963" s="138"/>
    </row>
    <row r="6964" spans="1:11" x14ac:dyDescent="0.2">
      <c r="A6964" s="27" t="s">
        <v>2521</v>
      </c>
      <c r="B6964" s="74">
        <v>297</v>
      </c>
      <c r="C6964" s="86"/>
      <c r="D6964" s="37"/>
      <c r="E6964" s="87"/>
      <c r="F6964" s="93">
        <v>3</v>
      </c>
      <c r="G6964" s="8">
        <v>8</v>
      </c>
      <c r="H6964" s="94">
        <f t="shared" si="108"/>
        <v>2</v>
      </c>
      <c r="I6964" s="93"/>
      <c r="J6964" s="94"/>
      <c r="K6964" s="138"/>
    </row>
    <row r="6965" spans="1:11" x14ac:dyDescent="0.2">
      <c r="A6965" s="27" t="s">
        <v>5743</v>
      </c>
      <c r="B6965" s="74">
        <v>208</v>
      </c>
      <c r="C6965" s="86"/>
      <c r="D6965" s="37"/>
      <c r="E6965" s="87"/>
      <c r="F6965" s="93">
        <v>3</v>
      </c>
      <c r="G6965" s="8">
        <v>8</v>
      </c>
      <c r="H6965" s="94">
        <f t="shared" si="108"/>
        <v>2</v>
      </c>
      <c r="I6965" s="93"/>
      <c r="J6965" s="94"/>
      <c r="K6965" s="138"/>
    </row>
    <row r="6966" spans="1:11" x14ac:dyDescent="0.2">
      <c r="A6966" s="27" t="s">
        <v>5744</v>
      </c>
      <c r="B6966" s="74">
        <v>628</v>
      </c>
      <c r="C6966" s="86"/>
      <c r="D6966" s="37"/>
      <c r="E6966" s="87"/>
      <c r="F6966" s="93">
        <v>3</v>
      </c>
      <c r="G6966" s="8">
        <v>8</v>
      </c>
      <c r="H6966" s="94">
        <f t="shared" si="108"/>
        <v>2</v>
      </c>
      <c r="I6966" s="93"/>
      <c r="J6966" s="94"/>
      <c r="K6966" s="138"/>
    </row>
    <row r="6967" spans="1:11" x14ac:dyDescent="0.2">
      <c r="A6967" s="27" t="s">
        <v>5745</v>
      </c>
      <c r="B6967" s="74">
        <v>467</v>
      </c>
      <c r="C6967" s="86"/>
      <c r="D6967" s="37"/>
      <c r="E6967" s="87"/>
      <c r="F6967" s="93">
        <v>3</v>
      </c>
      <c r="G6967" s="8">
        <v>8</v>
      </c>
      <c r="H6967" s="94">
        <f t="shared" si="108"/>
        <v>2</v>
      </c>
      <c r="I6967" s="93"/>
      <c r="J6967" s="94"/>
      <c r="K6967" s="138"/>
    </row>
    <row r="6968" spans="1:11" x14ac:dyDescent="0.2">
      <c r="A6968" s="27" t="s">
        <v>5746</v>
      </c>
      <c r="B6968" s="74">
        <v>269</v>
      </c>
      <c r="C6968" s="86"/>
      <c r="D6968" s="37"/>
      <c r="E6968" s="87"/>
      <c r="F6968" s="93">
        <v>3</v>
      </c>
      <c r="G6968" s="8">
        <v>8</v>
      </c>
      <c r="H6968" s="94">
        <f t="shared" si="108"/>
        <v>2</v>
      </c>
      <c r="I6968" s="152"/>
      <c r="J6968" s="153"/>
      <c r="K6968" s="154"/>
    </row>
    <row r="6969" spans="1:11" x14ac:dyDescent="0.2">
      <c r="A6969" s="27" t="s">
        <v>5747</v>
      </c>
      <c r="B6969" s="74">
        <v>404</v>
      </c>
      <c r="C6969" s="86"/>
      <c r="D6969" s="37"/>
      <c r="E6969" s="87"/>
      <c r="F6969" s="93">
        <v>3</v>
      </c>
      <c r="G6969" s="8">
        <v>8</v>
      </c>
      <c r="H6969" s="94">
        <f t="shared" si="108"/>
        <v>2</v>
      </c>
      <c r="I6969" s="93"/>
      <c r="J6969" s="94"/>
      <c r="K6969" s="138"/>
    </row>
    <row r="6970" spans="1:11" x14ac:dyDescent="0.2">
      <c r="A6970" s="30" t="s">
        <v>593</v>
      </c>
      <c r="B6970" s="73">
        <v>1713</v>
      </c>
      <c r="C6970" s="85">
        <v>3</v>
      </c>
      <c r="D6970" s="36">
        <v>8</v>
      </c>
      <c r="E6970" s="88"/>
      <c r="F6970" s="91"/>
      <c r="H6970" s="94"/>
      <c r="I6970" s="91"/>
      <c r="J6970" s="84"/>
      <c r="K6970" s="111"/>
    </row>
    <row r="6971" spans="1:11" x14ac:dyDescent="0.2">
      <c r="A6971" s="27" t="s">
        <v>5748</v>
      </c>
      <c r="B6971" s="74">
        <v>1345</v>
      </c>
      <c r="C6971" s="86"/>
      <c r="D6971" s="37"/>
      <c r="E6971" s="87"/>
      <c r="F6971" s="93">
        <v>3</v>
      </c>
      <c r="G6971" s="8">
        <v>8</v>
      </c>
      <c r="H6971" s="94">
        <f t="shared" si="108"/>
        <v>2</v>
      </c>
      <c r="I6971" s="93"/>
      <c r="J6971" s="94"/>
      <c r="K6971" s="138"/>
    </row>
    <row r="6972" spans="1:11" x14ac:dyDescent="0.2">
      <c r="A6972" s="27" t="s">
        <v>5749</v>
      </c>
      <c r="B6972" s="74">
        <v>212</v>
      </c>
      <c r="C6972" s="86"/>
      <c r="D6972" s="37"/>
      <c r="E6972" s="87"/>
      <c r="F6972" s="93">
        <v>3</v>
      </c>
      <c r="G6972" s="8">
        <v>8</v>
      </c>
      <c r="H6972" s="94">
        <f t="shared" si="108"/>
        <v>2</v>
      </c>
      <c r="I6972" s="93"/>
      <c r="J6972" s="94"/>
      <c r="K6972" s="138"/>
    </row>
    <row r="6973" spans="1:11" x14ac:dyDescent="0.2">
      <c r="A6973" s="27" t="s">
        <v>5750</v>
      </c>
      <c r="B6973" s="74">
        <v>156</v>
      </c>
      <c r="C6973" s="86"/>
      <c r="D6973" s="37"/>
      <c r="E6973" s="87"/>
      <c r="F6973" s="93">
        <v>1</v>
      </c>
      <c r="G6973" s="8">
        <v>3</v>
      </c>
      <c r="H6973" s="94">
        <f t="shared" si="108"/>
        <v>1</v>
      </c>
      <c r="I6973" s="93"/>
      <c r="J6973" s="94"/>
      <c r="K6973" s="138"/>
    </row>
    <row r="6974" spans="1:11" ht="31.5" x14ac:dyDescent="0.2">
      <c r="A6974" s="29" t="s">
        <v>1171</v>
      </c>
      <c r="B6974" s="73">
        <v>179302</v>
      </c>
      <c r="C6974" s="85">
        <v>43</v>
      </c>
      <c r="D6974" s="36">
        <f>SUM(D6975:D7000)</f>
        <v>110</v>
      </c>
      <c r="E6974" s="88">
        <v>4</v>
      </c>
      <c r="F6974" s="91">
        <f>SUM(F6976:F7003)</f>
        <v>114</v>
      </c>
      <c r="G6974" s="24">
        <f>SUM(G6976:G7003)</f>
        <v>297</v>
      </c>
      <c r="H6974" s="94"/>
      <c r="I6974" s="99">
        <f>(C6974+F6974+1-F6980-F6999)*0.4</f>
        <v>62.400000000000006</v>
      </c>
      <c r="J6974" s="99">
        <f>(D6974+G6974+1-G6980-G6999)*0.4</f>
        <v>160.80000000000001</v>
      </c>
      <c r="K6974" s="115">
        <f>24*0.6</f>
        <v>14.399999999999999</v>
      </c>
    </row>
    <row r="6975" spans="1:11" x14ac:dyDescent="0.2">
      <c r="A6975" s="30" t="s">
        <v>1341</v>
      </c>
      <c r="B6975" s="73">
        <v>2525</v>
      </c>
      <c r="C6975" s="85">
        <v>1</v>
      </c>
      <c r="D6975" s="36">
        <v>3</v>
      </c>
      <c r="E6975" s="88"/>
      <c r="F6975" s="91"/>
      <c r="H6975" s="94"/>
      <c r="I6975" s="91"/>
      <c r="J6975" s="84"/>
      <c r="K6975" s="111"/>
    </row>
    <row r="6976" spans="1:11" x14ac:dyDescent="0.2">
      <c r="A6976" s="27" t="s">
        <v>5751</v>
      </c>
      <c r="B6976" s="74">
        <v>569</v>
      </c>
      <c r="C6976" s="86"/>
      <c r="D6976" s="37"/>
      <c r="E6976" s="87"/>
      <c r="F6976" s="93">
        <v>3</v>
      </c>
      <c r="G6976" s="8">
        <v>8</v>
      </c>
      <c r="H6976" s="94">
        <f t="shared" si="108"/>
        <v>2</v>
      </c>
      <c r="I6976" s="93"/>
      <c r="J6976" s="94"/>
      <c r="K6976" s="138"/>
    </row>
    <row r="6977" spans="1:11" x14ac:dyDescent="0.2">
      <c r="A6977" s="27" t="s">
        <v>5752</v>
      </c>
      <c r="B6977" s="74">
        <v>325</v>
      </c>
      <c r="C6977" s="86"/>
      <c r="D6977" s="37"/>
      <c r="E6977" s="87"/>
      <c r="F6977" s="93">
        <v>3</v>
      </c>
      <c r="G6977" s="8">
        <v>8</v>
      </c>
      <c r="H6977" s="94">
        <f t="shared" si="108"/>
        <v>2</v>
      </c>
      <c r="I6977" s="93"/>
      <c r="J6977" s="94"/>
      <c r="K6977" s="138"/>
    </row>
    <row r="6978" spans="1:11" x14ac:dyDescent="0.2">
      <c r="A6978" s="27" t="s">
        <v>5753</v>
      </c>
      <c r="B6978" s="74">
        <v>1040</v>
      </c>
      <c r="C6978" s="86"/>
      <c r="D6978" s="37"/>
      <c r="E6978" s="87"/>
      <c r="F6978" s="93">
        <v>3</v>
      </c>
      <c r="G6978" s="8">
        <v>8</v>
      </c>
      <c r="H6978" s="94">
        <f t="shared" si="108"/>
        <v>2</v>
      </c>
      <c r="I6978" s="93"/>
      <c r="J6978" s="94"/>
      <c r="K6978" s="138"/>
    </row>
    <row r="6979" spans="1:11" x14ac:dyDescent="0.2">
      <c r="A6979" s="27" t="s">
        <v>5754</v>
      </c>
      <c r="B6979" s="74">
        <v>219</v>
      </c>
      <c r="C6979" s="86"/>
      <c r="D6979" s="37"/>
      <c r="E6979" s="87"/>
      <c r="F6979" s="93">
        <v>3</v>
      </c>
      <c r="G6979" s="8">
        <v>8</v>
      </c>
      <c r="H6979" s="94">
        <f t="shared" si="108"/>
        <v>2</v>
      </c>
      <c r="I6979" s="93"/>
      <c r="J6979" s="94"/>
      <c r="K6979" s="138"/>
    </row>
    <row r="6980" spans="1:11" x14ac:dyDescent="0.2">
      <c r="A6980" s="27" t="s">
        <v>5755</v>
      </c>
      <c r="B6980" s="74">
        <v>105</v>
      </c>
      <c r="C6980" s="86"/>
      <c r="D6980" s="37"/>
      <c r="E6980" s="87"/>
      <c r="F6980" s="93">
        <v>1</v>
      </c>
      <c r="G6980" s="8">
        <v>3</v>
      </c>
      <c r="H6980" s="94">
        <f t="shared" si="108"/>
        <v>1</v>
      </c>
      <c r="I6980" s="93"/>
      <c r="J6980" s="94"/>
      <c r="K6980" s="138"/>
    </row>
    <row r="6981" spans="1:11" x14ac:dyDescent="0.2">
      <c r="A6981" s="27" t="s">
        <v>5756</v>
      </c>
      <c r="B6981" s="74">
        <v>267</v>
      </c>
      <c r="C6981" s="86"/>
      <c r="D6981" s="37"/>
      <c r="E6981" s="87"/>
      <c r="F6981" s="93">
        <v>3</v>
      </c>
      <c r="G6981" s="8">
        <v>8</v>
      </c>
      <c r="H6981" s="94">
        <f t="shared" si="108"/>
        <v>2</v>
      </c>
      <c r="I6981" s="93"/>
      <c r="J6981" s="94"/>
      <c r="K6981" s="138"/>
    </row>
    <row r="6982" spans="1:11" x14ac:dyDescent="0.2">
      <c r="A6982" s="30" t="s">
        <v>560</v>
      </c>
      <c r="B6982" s="73">
        <v>156842</v>
      </c>
      <c r="C6982" s="85">
        <v>37</v>
      </c>
      <c r="D6982" s="36">
        <v>93</v>
      </c>
      <c r="E6982" s="87"/>
      <c r="F6982" s="91"/>
      <c r="H6982" s="94"/>
      <c r="I6982" s="91"/>
      <c r="J6982" s="84"/>
      <c r="K6982" s="111"/>
    </row>
    <row r="6983" spans="1:11" ht="31.5" x14ac:dyDescent="0.2">
      <c r="A6983" s="27" t="s">
        <v>5757</v>
      </c>
      <c r="B6983" s="150">
        <v>17841</v>
      </c>
      <c r="C6983" s="86"/>
      <c r="D6983" s="36"/>
      <c r="E6983" s="88"/>
      <c r="F6983" s="93">
        <v>11</v>
      </c>
      <c r="G6983" s="8">
        <v>28</v>
      </c>
      <c r="H6983" s="94">
        <f t="shared" si="108"/>
        <v>2</v>
      </c>
      <c r="I6983" s="93"/>
      <c r="J6983" s="94"/>
      <c r="K6983" s="138"/>
    </row>
    <row r="6984" spans="1:11" ht="31.5" x14ac:dyDescent="0.2">
      <c r="A6984" s="27" t="s">
        <v>5758</v>
      </c>
      <c r="B6984" s="150">
        <v>23078</v>
      </c>
      <c r="C6984" s="86"/>
      <c r="D6984" s="36"/>
      <c r="E6984" s="88"/>
      <c r="F6984" s="93">
        <v>11</v>
      </c>
      <c r="G6984" s="8">
        <v>28</v>
      </c>
      <c r="H6984" s="94">
        <f t="shared" si="108"/>
        <v>2</v>
      </c>
      <c r="I6984" s="93"/>
      <c r="J6984" s="94"/>
      <c r="K6984" s="138"/>
    </row>
    <row r="6985" spans="1:11" ht="63" x14ac:dyDescent="0.2">
      <c r="A6985" s="27" t="s">
        <v>5759</v>
      </c>
      <c r="B6985" s="150">
        <v>40783</v>
      </c>
      <c r="C6985" s="86"/>
      <c r="D6985" s="36"/>
      <c r="E6985" s="88"/>
      <c r="F6985" s="93">
        <v>11</v>
      </c>
      <c r="G6985" s="8">
        <v>28</v>
      </c>
      <c r="H6985" s="94">
        <f t="shared" si="108"/>
        <v>2</v>
      </c>
      <c r="I6985" s="93"/>
      <c r="J6985" s="94"/>
      <c r="K6985" s="138"/>
    </row>
    <row r="6986" spans="1:11" ht="47.25" x14ac:dyDescent="0.2">
      <c r="A6986" s="27" t="s">
        <v>5760</v>
      </c>
      <c r="B6986" s="150">
        <v>67799</v>
      </c>
      <c r="C6986" s="86"/>
      <c r="D6986" s="36"/>
      <c r="E6986" s="88"/>
      <c r="F6986" s="93">
        <v>15</v>
      </c>
      <c r="G6986" s="8">
        <v>38</v>
      </c>
      <c r="H6986" s="94">
        <f t="shared" si="108"/>
        <v>2</v>
      </c>
      <c r="I6986" s="93"/>
      <c r="J6986" s="94"/>
      <c r="K6986" s="138"/>
    </row>
    <row r="6987" spans="1:11" x14ac:dyDescent="0.2">
      <c r="A6987" s="27" t="s">
        <v>5761</v>
      </c>
      <c r="B6987" s="74">
        <v>2384</v>
      </c>
      <c r="C6987" s="86"/>
      <c r="D6987" s="37"/>
      <c r="E6987" s="87"/>
      <c r="F6987" s="93">
        <v>5</v>
      </c>
      <c r="G6987" s="8">
        <v>13</v>
      </c>
      <c r="H6987" s="94">
        <f t="shared" si="108"/>
        <v>2</v>
      </c>
      <c r="I6987" s="93"/>
      <c r="J6987" s="94"/>
      <c r="K6987" s="138"/>
    </row>
    <row r="6988" spans="1:11" x14ac:dyDescent="0.2">
      <c r="A6988" s="27" t="s">
        <v>5762</v>
      </c>
      <c r="B6988" s="74">
        <v>1596</v>
      </c>
      <c r="C6988" s="86"/>
      <c r="D6988" s="37"/>
      <c r="E6988" s="87"/>
      <c r="F6988" s="93">
        <v>3</v>
      </c>
      <c r="G6988" s="8">
        <v>8</v>
      </c>
      <c r="H6988" s="94">
        <f t="shared" si="108"/>
        <v>2</v>
      </c>
      <c r="I6988" s="152"/>
      <c r="J6988" s="153"/>
      <c r="K6988" s="154"/>
    </row>
    <row r="6989" spans="1:11" x14ac:dyDescent="0.2">
      <c r="A6989" s="27" t="s">
        <v>5763</v>
      </c>
      <c r="B6989" s="74">
        <v>1133</v>
      </c>
      <c r="C6989" s="86"/>
      <c r="D6989" s="37"/>
      <c r="E6989" s="87"/>
      <c r="F6989" s="93">
        <v>3</v>
      </c>
      <c r="G6989" s="8">
        <v>8</v>
      </c>
      <c r="H6989" s="94">
        <f t="shared" si="108"/>
        <v>2</v>
      </c>
      <c r="I6989" s="93"/>
      <c r="J6989" s="94"/>
      <c r="K6989" s="138"/>
    </row>
    <row r="6990" spans="1:11" x14ac:dyDescent="0.2">
      <c r="A6990" s="27" t="s">
        <v>5764</v>
      </c>
      <c r="B6990" s="74">
        <v>1263</v>
      </c>
      <c r="C6990" s="86"/>
      <c r="D6990" s="37"/>
      <c r="E6990" s="87"/>
      <c r="F6990" s="93">
        <v>3</v>
      </c>
      <c r="G6990" s="8">
        <v>8</v>
      </c>
      <c r="H6990" s="94">
        <f t="shared" si="108"/>
        <v>2</v>
      </c>
      <c r="I6990" s="93"/>
      <c r="J6990" s="94"/>
      <c r="K6990" s="138"/>
    </row>
    <row r="6991" spans="1:11" x14ac:dyDescent="0.2">
      <c r="A6991" s="27" t="s">
        <v>5765</v>
      </c>
      <c r="B6991" s="74">
        <v>965</v>
      </c>
      <c r="C6991" s="86"/>
      <c r="D6991" s="37"/>
      <c r="E6991" s="87"/>
      <c r="F6991" s="93">
        <v>3</v>
      </c>
      <c r="G6991" s="8">
        <v>8</v>
      </c>
      <c r="H6991" s="94">
        <f t="shared" si="108"/>
        <v>2</v>
      </c>
      <c r="I6991" s="93"/>
      <c r="J6991" s="94"/>
      <c r="K6991" s="138"/>
    </row>
    <row r="6992" spans="1:11" ht="31.5" x14ac:dyDescent="0.2">
      <c r="A6992" s="30" t="s">
        <v>949</v>
      </c>
      <c r="B6992" s="73">
        <v>14624</v>
      </c>
      <c r="C6992" s="85">
        <v>3</v>
      </c>
      <c r="D6992" s="36">
        <v>8</v>
      </c>
      <c r="E6992" s="88"/>
      <c r="F6992" s="91"/>
      <c r="H6992" s="94"/>
      <c r="I6992" s="91"/>
      <c r="J6992" s="84"/>
      <c r="K6992" s="111"/>
    </row>
    <row r="6993" spans="1:11" x14ac:dyDescent="0.2">
      <c r="A6993" s="27" t="s">
        <v>5766</v>
      </c>
      <c r="B6993" s="74">
        <v>13090</v>
      </c>
      <c r="C6993" s="86"/>
      <c r="D6993" s="37"/>
      <c r="E6993" s="87"/>
      <c r="F6993" s="93">
        <v>11</v>
      </c>
      <c r="G6993" s="8">
        <v>28</v>
      </c>
      <c r="H6993" s="94">
        <f t="shared" si="108"/>
        <v>2</v>
      </c>
      <c r="I6993" s="93"/>
      <c r="J6993" s="94"/>
      <c r="K6993" s="138"/>
    </row>
    <row r="6994" spans="1:11" x14ac:dyDescent="0.2">
      <c r="A6994" s="27" t="s">
        <v>1356</v>
      </c>
      <c r="B6994" s="74">
        <v>1534</v>
      </c>
      <c r="C6994" s="86"/>
      <c r="D6994" s="37"/>
      <c r="E6994" s="87"/>
      <c r="F6994" s="93">
        <v>3</v>
      </c>
      <c r="G6994" s="8">
        <v>8</v>
      </c>
      <c r="H6994" s="94">
        <f t="shared" si="108"/>
        <v>2</v>
      </c>
      <c r="I6994" s="93"/>
      <c r="J6994" s="94"/>
      <c r="K6994" s="138"/>
    </row>
    <row r="6995" spans="1:11" x14ac:dyDescent="0.2">
      <c r="A6995" s="30" t="s">
        <v>811</v>
      </c>
      <c r="B6995" s="73">
        <v>1890</v>
      </c>
      <c r="C6995" s="85">
        <v>1</v>
      </c>
      <c r="D6995" s="36">
        <v>3</v>
      </c>
      <c r="E6995" s="88"/>
      <c r="F6995" s="91"/>
      <c r="H6995" s="94"/>
      <c r="I6995" s="91"/>
      <c r="J6995" s="84"/>
      <c r="K6995" s="111"/>
    </row>
    <row r="6996" spans="1:11" x14ac:dyDescent="0.2">
      <c r="A6996" s="27" t="s">
        <v>5767</v>
      </c>
      <c r="B6996" s="74">
        <v>613</v>
      </c>
      <c r="C6996" s="86"/>
      <c r="D6996" s="37"/>
      <c r="E6996" s="87"/>
      <c r="F6996" s="93">
        <v>3</v>
      </c>
      <c r="G6996" s="8">
        <v>8</v>
      </c>
      <c r="H6996" s="94">
        <f t="shared" si="108"/>
        <v>2</v>
      </c>
      <c r="I6996" s="93"/>
      <c r="J6996" s="94"/>
      <c r="K6996" s="138"/>
    </row>
    <row r="6997" spans="1:11" x14ac:dyDescent="0.2">
      <c r="A6997" s="27" t="s">
        <v>5768</v>
      </c>
      <c r="B6997" s="74">
        <v>849</v>
      </c>
      <c r="C6997" s="86"/>
      <c r="D6997" s="37"/>
      <c r="E6997" s="87"/>
      <c r="F6997" s="93">
        <v>3</v>
      </c>
      <c r="G6997" s="8">
        <v>8</v>
      </c>
      <c r="H6997" s="94">
        <f t="shared" si="108"/>
        <v>2</v>
      </c>
      <c r="I6997" s="93"/>
      <c r="J6997" s="94"/>
      <c r="K6997" s="138"/>
    </row>
    <row r="6998" spans="1:11" x14ac:dyDescent="0.2">
      <c r="A6998" s="27" t="s">
        <v>5769</v>
      </c>
      <c r="B6998" s="74">
        <v>257</v>
      </c>
      <c r="C6998" s="86"/>
      <c r="D6998" s="37"/>
      <c r="E6998" s="87"/>
      <c r="F6998" s="93">
        <v>3</v>
      </c>
      <c r="G6998" s="8">
        <v>8</v>
      </c>
      <c r="H6998" s="94">
        <f t="shared" si="108"/>
        <v>2</v>
      </c>
      <c r="I6998" s="93"/>
      <c r="J6998" s="94"/>
      <c r="K6998" s="138"/>
    </row>
    <row r="6999" spans="1:11" x14ac:dyDescent="0.2">
      <c r="A6999" s="27" t="s">
        <v>5770</v>
      </c>
      <c r="B6999" s="74">
        <v>171</v>
      </c>
      <c r="C6999" s="86"/>
      <c r="D6999" s="37"/>
      <c r="E6999" s="87"/>
      <c r="F6999" s="93">
        <v>1</v>
      </c>
      <c r="G6999" s="8">
        <v>3</v>
      </c>
      <c r="H6999" s="94">
        <f t="shared" si="108"/>
        <v>1</v>
      </c>
      <c r="I6999" s="93"/>
      <c r="J6999" s="94"/>
      <c r="K6999" s="138"/>
    </row>
    <row r="7000" spans="1:11" x14ac:dyDescent="0.2">
      <c r="A7000" s="30" t="s">
        <v>561</v>
      </c>
      <c r="B7000" s="73">
        <v>3421</v>
      </c>
      <c r="C7000" s="85">
        <v>1</v>
      </c>
      <c r="D7000" s="36">
        <v>3</v>
      </c>
      <c r="E7000" s="88"/>
      <c r="F7000" s="91"/>
      <c r="H7000" s="94"/>
      <c r="I7000" s="91"/>
      <c r="J7000" s="84"/>
      <c r="K7000" s="111"/>
    </row>
    <row r="7001" spans="1:11" x14ac:dyDescent="0.2">
      <c r="A7001" s="27" t="s">
        <v>5771</v>
      </c>
      <c r="B7001" s="74">
        <v>1368</v>
      </c>
      <c r="C7001" s="86"/>
      <c r="D7001" s="37"/>
      <c r="E7001" s="87"/>
      <c r="F7001" s="93">
        <v>3</v>
      </c>
      <c r="G7001" s="8">
        <v>8</v>
      </c>
      <c r="H7001" s="94">
        <f t="shared" si="108"/>
        <v>2</v>
      </c>
      <c r="I7001" s="93"/>
      <c r="J7001" s="94"/>
      <c r="K7001" s="138"/>
    </row>
    <row r="7002" spans="1:11" x14ac:dyDescent="0.2">
      <c r="A7002" s="27" t="s">
        <v>3001</v>
      </c>
      <c r="B7002" s="74">
        <v>733</v>
      </c>
      <c r="C7002" s="86"/>
      <c r="D7002" s="37"/>
      <c r="E7002" s="87"/>
      <c r="F7002" s="93">
        <v>3</v>
      </c>
      <c r="G7002" s="8">
        <v>8</v>
      </c>
      <c r="H7002" s="94">
        <f t="shared" si="108"/>
        <v>2</v>
      </c>
      <c r="I7002" s="93"/>
      <c r="J7002" s="94"/>
      <c r="K7002" s="138"/>
    </row>
    <row r="7003" spans="1:11" x14ac:dyDescent="0.2">
      <c r="A7003" s="27" t="s">
        <v>5772</v>
      </c>
      <c r="B7003" s="74">
        <v>1320</v>
      </c>
      <c r="C7003" s="86"/>
      <c r="D7003" s="37"/>
      <c r="E7003" s="87"/>
      <c r="F7003" s="93">
        <v>3</v>
      </c>
      <c r="G7003" s="8">
        <v>8</v>
      </c>
      <c r="H7003" s="94">
        <f t="shared" si="108"/>
        <v>2</v>
      </c>
      <c r="I7003" s="93"/>
      <c r="J7003" s="94"/>
      <c r="K7003" s="138"/>
    </row>
    <row r="7004" spans="1:11" x14ac:dyDescent="0.2">
      <c r="A7004" s="29" t="s">
        <v>557</v>
      </c>
      <c r="B7004" s="73">
        <v>25734</v>
      </c>
      <c r="C7004" s="85">
        <v>25</v>
      </c>
      <c r="D7004" s="36">
        <f>SUM(D7005:D7017)</f>
        <v>63</v>
      </c>
      <c r="E7004" s="88">
        <v>4</v>
      </c>
      <c r="F7004" s="91">
        <f>SUM(F7006:F7026)</f>
        <v>53</v>
      </c>
      <c r="G7004" s="24">
        <f>SUM(G7006:G7026)</f>
        <v>142</v>
      </c>
      <c r="H7004" s="94"/>
      <c r="I7004" s="99">
        <f>(C7004+F7004+1-F7014-F7015-F7017-F7018-F7020-F7021-F7022)*0.4</f>
        <v>28.8</v>
      </c>
      <c r="J7004" s="99">
        <f>(D7004+G7004+1-G7014-G7015-G7017-G7018-G7020-G7021-G7022)*0.4</f>
        <v>74</v>
      </c>
      <c r="K7004" s="115">
        <f>19*0.6</f>
        <v>11.4</v>
      </c>
    </row>
    <row r="7005" spans="1:11" x14ac:dyDescent="0.2">
      <c r="A7005" s="30" t="s">
        <v>558</v>
      </c>
      <c r="B7005" s="73">
        <v>20918</v>
      </c>
      <c r="C7005" s="85">
        <v>20</v>
      </c>
      <c r="D7005" s="36">
        <v>50</v>
      </c>
      <c r="E7005" s="88"/>
      <c r="F7005" s="91"/>
      <c r="H7005" s="94"/>
      <c r="I7005" s="91"/>
      <c r="J7005" s="84"/>
      <c r="K7005" s="111"/>
    </row>
    <row r="7006" spans="1:11" x14ac:dyDescent="0.2">
      <c r="A7006" s="27" t="s">
        <v>5773</v>
      </c>
      <c r="B7006" s="74">
        <v>16256</v>
      </c>
      <c r="C7006" s="86"/>
      <c r="D7006" s="37"/>
      <c r="E7006" s="87"/>
      <c r="F7006" s="93">
        <v>11</v>
      </c>
      <c r="G7006" s="8">
        <v>28</v>
      </c>
      <c r="H7006" s="94">
        <f t="shared" si="108"/>
        <v>2</v>
      </c>
      <c r="I7006" s="93"/>
      <c r="J7006" s="94"/>
      <c r="K7006" s="138"/>
    </row>
    <row r="7007" spans="1:11" x14ac:dyDescent="0.2">
      <c r="A7007" s="27" t="s">
        <v>2836</v>
      </c>
      <c r="B7007" s="74">
        <v>921</v>
      </c>
      <c r="C7007" s="86"/>
      <c r="D7007" s="37"/>
      <c r="E7007" s="87"/>
      <c r="F7007" s="93">
        <v>3</v>
      </c>
      <c r="G7007" s="8">
        <v>8</v>
      </c>
      <c r="H7007" s="94">
        <f t="shared" si="108"/>
        <v>2</v>
      </c>
      <c r="I7007" s="152"/>
      <c r="J7007" s="153"/>
      <c r="K7007" s="154"/>
    </row>
    <row r="7008" spans="1:11" x14ac:dyDescent="0.2">
      <c r="A7008" s="27" t="s">
        <v>5774</v>
      </c>
      <c r="B7008" s="74">
        <v>1337</v>
      </c>
      <c r="C7008" s="86"/>
      <c r="D7008" s="37"/>
      <c r="E7008" s="87"/>
      <c r="F7008" s="93">
        <v>3</v>
      </c>
      <c r="G7008" s="8">
        <v>8</v>
      </c>
      <c r="H7008" s="94">
        <f t="shared" si="108"/>
        <v>2</v>
      </c>
      <c r="I7008" s="93"/>
      <c r="J7008" s="94"/>
      <c r="K7008" s="138"/>
    </row>
    <row r="7009" spans="1:11" x14ac:dyDescent="0.2">
      <c r="A7009" s="27" t="s">
        <v>2579</v>
      </c>
      <c r="B7009" s="74">
        <v>1832</v>
      </c>
      <c r="C7009" s="86"/>
      <c r="D7009" s="37"/>
      <c r="E7009" s="87"/>
      <c r="F7009" s="93">
        <v>3</v>
      </c>
      <c r="G7009" s="8">
        <v>8</v>
      </c>
      <c r="H7009" s="94">
        <f t="shared" si="108"/>
        <v>2</v>
      </c>
      <c r="I7009" s="93"/>
      <c r="J7009" s="94"/>
      <c r="K7009" s="138"/>
    </row>
    <row r="7010" spans="1:11" x14ac:dyDescent="0.2">
      <c r="A7010" s="27" t="s">
        <v>5775</v>
      </c>
      <c r="B7010" s="74">
        <v>572</v>
      </c>
      <c r="C7010" s="86"/>
      <c r="D7010" s="37"/>
      <c r="E7010" s="87"/>
      <c r="F7010" s="93">
        <v>3</v>
      </c>
      <c r="G7010" s="8">
        <v>8</v>
      </c>
      <c r="H7010" s="94">
        <f t="shared" si="108"/>
        <v>2</v>
      </c>
      <c r="I7010" s="93"/>
      <c r="J7010" s="94"/>
      <c r="K7010" s="138"/>
    </row>
    <row r="7011" spans="1:11" x14ac:dyDescent="0.2">
      <c r="A7011" s="30" t="s">
        <v>151</v>
      </c>
      <c r="B7011" s="73">
        <v>2564</v>
      </c>
      <c r="C7011" s="85">
        <v>3</v>
      </c>
      <c r="D7011" s="36">
        <v>8</v>
      </c>
      <c r="E7011" s="88"/>
      <c r="F7011" s="91"/>
      <c r="H7011" s="94"/>
      <c r="I7011" s="91"/>
      <c r="J7011" s="84"/>
      <c r="K7011" s="111"/>
    </row>
    <row r="7012" spans="1:11" x14ac:dyDescent="0.2">
      <c r="A7012" s="27" t="s">
        <v>5776</v>
      </c>
      <c r="B7012" s="74">
        <v>2094</v>
      </c>
      <c r="C7012" s="86"/>
      <c r="D7012" s="37"/>
      <c r="E7012" s="87"/>
      <c r="F7012" s="93">
        <v>5</v>
      </c>
      <c r="G7012" s="8">
        <v>13</v>
      </c>
      <c r="H7012" s="94">
        <f t="shared" si="108"/>
        <v>2</v>
      </c>
      <c r="I7012" s="93"/>
      <c r="J7012" s="94"/>
      <c r="K7012" s="138"/>
    </row>
    <row r="7013" spans="1:11" x14ac:dyDescent="0.2">
      <c r="A7013" s="27" t="s">
        <v>4001</v>
      </c>
      <c r="B7013" s="74">
        <v>222</v>
      </c>
      <c r="C7013" s="86"/>
      <c r="D7013" s="37"/>
      <c r="E7013" s="87"/>
      <c r="F7013" s="93">
        <v>3</v>
      </c>
      <c r="G7013" s="8">
        <v>8</v>
      </c>
      <c r="H7013" s="94">
        <f t="shared" si="108"/>
        <v>2</v>
      </c>
      <c r="I7013" s="93"/>
      <c r="J7013" s="94"/>
      <c r="K7013" s="138"/>
    </row>
    <row r="7014" spans="1:11" x14ac:dyDescent="0.2">
      <c r="A7014" s="27" t="s">
        <v>2231</v>
      </c>
      <c r="B7014" s="74">
        <v>132</v>
      </c>
      <c r="C7014" s="86"/>
      <c r="D7014" s="37"/>
      <c r="E7014" s="87"/>
      <c r="F7014" s="93">
        <v>1</v>
      </c>
      <c r="G7014" s="8">
        <v>3</v>
      </c>
      <c r="H7014" s="94">
        <f t="shared" si="108"/>
        <v>1</v>
      </c>
      <c r="I7014" s="93"/>
      <c r="J7014" s="94"/>
      <c r="K7014" s="138"/>
    </row>
    <row r="7015" spans="1:11" x14ac:dyDescent="0.2">
      <c r="A7015" s="27" t="s">
        <v>5777</v>
      </c>
      <c r="B7015" s="74">
        <v>116</v>
      </c>
      <c r="C7015" s="86"/>
      <c r="D7015" s="37"/>
      <c r="E7015" s="87"/>
      <c r="F7015" s="93">
        <v>1</v>
      </c>
      <c r="G7015" s="8">
        <v>3</v>
      </c>
      <c r="H7015" s="94">
        <f t="shared" si="108"/>
        <v>1</v>
      </c>
      <c r="I7015" s="93"/>
      <c r="J7015" s="94"/>
      <c r="K7015" s="138"/>
    </row>
    <row r="7016" spans="1:11" x14ac:dyDescent="0.2">
      <c r="A7016" s="30" t="s">
        <v>382</v>
      </c>
      <c r="B7016" s="73">
        <v>2252</v>
      </c>
      <c r="C7016" s="85">
        <v>2</v>
      </c>
      <c r="D7016" s="36">
        <v>5</v>
      </c>
      <c r="E7016" s="88"/>
      <c r="F7016" s="91"/>
      <c r="H7016" s="94"/>
      <c r="I7016" s="91"/>
      <c r="J7016" s="84"/>
      <c r="K7016" s="111"/>
    </row>
    <row r="7017" spans="1:11" x14ac:dyDescent="0.2">
      <c r="A7017" s="27" t="s">
        <v>2380</v>
      </c>
      <c r="B7017" s="74">
        <v>34</v>
      </c>
      <c r="C7017" s="86"/>
      <c r="D7017" s="37"/>
      <c r="E7017" s="87"/>
      <c r="F7017" s="93">
        <v>1</v>
      </c>
      <c r="G7017" s="8">
        <v>3</v>
      </c>
      <c r="H7017" s="94">
        <f t="shared" si="108"/>
        <v>1</v>
      </c>
      <c r="I7017" s="93"/>
      <c r="J7017" s="94"/>
      <c r="K7017" s="138"/>
    </row>
    <row r="7018" spans="1:11" x14ac:dyDescent="0.2">
      <c r="A7018" s="27" t="s">
        <v>5778</v>
      </c>
      <c r="B7018" s="74">
        <v>197</v>
      </c>
      <c r="C7018" s="86"/>
      <c r="D7018" s="37"/>
      <c r="E7018" s="87"/>
      <c r="F7018" s="93">
        <v>1</v>
      </c>
      <c r="G7018" s="8">
        <v>3</v>
      </c>
      <c r="H7018" s="94">
        <f t="shared" si="108"/>
        <v>1</v>
      </c>
      <c r="I7018" s="93"/>
      <c r="J7018" s="94"/>
      <c r="K7018" s="138"/>
    </row>
    <row r="7019" spans="1:11" x14ac:dyDescent="0.2">
      <c r="A7019" s="27" t="s">
        <v>5779</v>
      </c>
      <c r="B7019" s="74">
        <v>206</v>
      </c>
      <c r="C7019" s="86"/>
      <c r="D7019" s="37"/>
      <c r="E7019" s="87"/>
      <c r="F7019" s="93">
        <v>3</v>
      </c>
      <c r="G7019" s="8">
        <v>8</v>
      </c>
      <c r="H7019" s="94">
        <f t="shared" si="108"/>
        <v>2</v>
      </c>
      <c r="I7019" s="93"/>
      <c r="J7019" s="94"/>
      <c r="K7019" s="138"/>
    </row>
    <row r="7020" spans="1:11" x14ac:dyDescent="0.2">
      <c r="A7020" s="27" t="s">
        <v>4493</v>
      </c>
      <c r="B7020" s="74">
        <v>115</v>
      </c>
      <c r="C7020" s="86"/>
      <c r="D7020" s="37"/>
      <c r="E7020" s="87"/>
      <c r="F7020" s="93">
        <v>1</v>
      </c>
      <c r="G7020" s="8">
        <v>3</v>
      </c>
      <c r="H7020" s="94">
        <f t="shared" ref="H7020:H7083" si="109">IF(F7020=1,1,2)</f>
        <v>1</v>
      </c>
      <c r="I7020" s="93"/>
      <c r="J7020" s="94"/>
      <c r="K7020" s="138"/>
    </row>
    <row r="7021" spans="1:11" x14ac:dyDescent="0.2">
      <c r="A7021" s="27" t="s">
        <v>4975</v>
      </c>
      <c r="B7021" s="74">
        <v>44</v>
      </c>
      <c r="C7021" s="86"/>
      <c r="D7021" s="37"/>
      <c r="E7021" s="87"/>
      <c r="F7021" s="93">
        <v>1</v>
      </c>
      <c r="G7021" s="8">
        <v>3</v>
      </c>
      <c r="H7021" s="94">
        <f t="shared" si="109"/>
        <v>1</v>
      </c>
      <c r="I7021" s="93"/>
      <c r="J7021" s="94"/>
      <c r="K7021" s="138"/>
    </row>
    <row r="7022" spans="1:11" x14ac:dyDescent="0.2">
      <c r="A7022" s="27" t="s">
        <v>5780</v>
      </c>
      <c r="B7022" s="74">
        <v>34</v>
      </c>
      <c r="C7022" s="86"/>
      <c r="D7022" s="37"/>
      <c r="E7022" s="87"/>
      <c r="F7022" s="93">
        <v>1</v>
      </c>
      <c r="G7022" s="8">
        <v>3</v>
      </c>
      <c r="H7022" s="94">
        <f t="shared" si="109"/>
        <v>1</v>
      </c>
      <c r="I7022" s="93"/>
      <c r="J7022" s="94"/>
      <c r="K7022" s="138"/>
    </row>
    <row r="7023" spans="1:11" x14ac:dyDescent="0.2">
      <c r="A7023" s="27" t="s">
        <v>5781</v>
      </c>
      <c r="B7023" s="74">
        <v>249</v>
      </c>
      <c r="C7023" s="86"/>
      <c r="D7023" s="37"/>
      <c r="E7023" s="87"/>
      <c r="F7023" s="93">
        <v>3</v>
      </c>
      <c r="G7023" s="8">
        <v>8</v>
      </c>
      <c r="H7023" s="94">
        <f t="shared" si="109"/>
        <v>2</v>
      </c>
      <c r="I7023" s="93"/>
      <c r="J7023" s="94"/>
      <c r="K7023" s="138"/>
    </row>
    <row r="7024" spans="1:11" x14ac:dyDescent="0.2">
      <c r="A7024" s="27" t="s">
        <v>3339</v>
      </c>
      <c r="B7024" s="74">
        <v>222</v>
      </c>
      <c r="C7024" s="86"/>
      <c r="D7024" s="37"/>
      <c r="E7024" s="87"/>
      <c r="F7024" s="93">
        <v>3</v>
      </c>
      <c r="G7024" s="8">
        <v>8</v>
      </c>
      <c r="H7024" s="94">
        <f t="shared" si="109"/>
        <v>2</v>
      </c>
      <c r="I7024" s="93"/>
      <c r="J7024" s="94"/>
      <c r="K7024" s="138"/>
    </row>
    <row r="7025" spans="1:11" x14ac:dyDescent="0.2">
      <c r="A7025" s="27" t="s">
        <v>5620</v>
      </c>
      <c r="B7025" s="74">
        <v>207</v>
      </c>
      <c r="C7025" s="86"/>
      <c r="D7025" s="37"/>
      <c r="E7025" s="87"/>
      <c r="F7025" s="93">
        <v>3</v>
      </c>
      <c r="G7025" s="8">
        <v>8</v>
      </c>
      <c r="H7025" s="94">
        <f t="shared" si="109"/>
        <v>2</v>
      </c>
      <c r="I7025" s="93"/>
      <c r="J7025" s="94"/>
      <c r="K7025" s="138"/>
    </row>
    <row r="7026" spans="1:11" x14ac:dyDescent="0.2">
      <c r="A7026" s="27" t="s">
        <v>5782</v>
      </c>
      <c r="B7026" s="74">
        <v>944</v>
      </c>
      <c r="C7026" s="86"/>
      <c r="D7026" s="37"/>
      <c r="E7026" s="87"/>
      <c r="F7026" s="93">
        <v>3</v>
      </c>
      <c r="G7026" s="8">
        <v>8</v>
      </c>
      <c r="H7026" s="94">
        <f t="shared" si="109"/>
        <v>2</v>
      </c>
      <c r="I7026" s="93"/>
      <c r="J7026" s="94"/>
      <c r="K7026" s="138"/>
    </row>
    <row r="7027" spans="1:11" ht="47.25" x14ac:dyDescent="0.2">
      <c r="A7027" s="29" t="s">
        <v>1023</v>
      </c>
      <c r="B7027" s="73">
        <v>14165</v>
      </c>
      <c r="C7027" s="85">
        <v>25</v>
      </c>
      <c r="D7027" s="36">
        <f>SUM(D7028:D7048)</f>
        <v>64</v>
      </c>
      <c r="E7027" s="88">
        <v>4</v>
      </c>
      <c r="F7027" s="91">
        <f>SUM(F7029:F7062)</f>
        <v>84</v>
      </c>
      <c r="G7027" s="24">
        <f>SUM(G7029:G7062)</f>
        <v>226</v>
      </c>
      <c r="H7027" s="94"/>
      <c r="I7027" s="99">
        <f>(C7027+F7027+1-F7041-F7047-F7049-F7054-F7055-F7058-F7060)*0.4</f>
        <v>41.2</v>
      </c>
      <c r="J7027" s="99">
        <f>(D7027+G7027+1-G7041-G7047-G7049-G7054-G7055-G7058-G7060)*0.4</f>
        <v>108</v>
      </c>
      <c r="K7027" s="115">
        <f>32*0.6</f>
        <v>19.2</v>
      </c>
    </row>
    <row r="7028" spans="1:11" x14ac:dyDescent="0.2">
      <c r="A7028" s="30" t="s">
        <v>1024</v>
      </c>
      <c r="B7028" s="73">
        <v>8547</v>
      </c>
      <c r="C7028" s="85">
        <v>15</v>
      </c>
      <c r="D7028" s="36">
        <v>38</v>
      </c>
      <c r="E7028" s="88"/>
      <c r="F7028" s="91"/>
      <c r="H7028" s="94"/>
      <c r="I7028" s="91"/>
      <c r="J7028" s="84"/>
      <c r="K7028" s="111"/>
    </row>
    <row r="7029" spans="1:11" x14ac:dyDescent="0.2">
      <c r="A7029" s="27" t="s">
        <v>5783</v>
      </c>
      <c r="B7029" s="74">
        <v>3927</v>
      </c>
      <c r="C7029" s="86"/>
      <c r="D7029" s="37"/>
      <c r="E7029" s="87"/>
      <c r="F7029" s="93">
        <v>5</v>
      </c>
      <c r="G7029" s="8">
        <v>13</v>
      </c>
      <c r="H7029" s="94">
        <f t="shared" si="109"/>
        <v>2</v>
      </c>
      <c r="I7029" s="93"/>
      <c r="J7029" s="94"/>
      <c r="K7029" s="138"/>
    </row>
    <row r="7030" spans="1:11" x14ac:dyDescent="0.2">
      <c r="A7030" s="27" t="s">
        <v>5784</v>
      </c>
      <c r="B7030" s="74">
        <v>347</v>
      </c>
      <c r="C7030" s="86"/>
      <c r="D7030" s="37"/>
      <c r="E7030" s="87"/>
      <c r="F7030" s="93">
        <v>3</v>
      </c>
      <c r="G7030" s="8">
        <v>8</v>
      </c>
      <c r="H7030" s="94">
        <f t="shared" si="109"/>
        <v>2</v>
      </c>
      <c r="I7030" s="93"/>
      <c r="J7030" s="94"/>
      <c r="K7030" s="138"/>
    </row>
    <row r="7031" spans="1:11" x14ac:dyDescent="0.2">
      <c r="A7031" s="27" t="s">
        <v>3086</v>
      </c>
      <c r="B7031" s="74">
        <v>287</v>
      </c>
      <c r="C7031" s="86"/>
      <c r="D7031" s="37"/>
      <c r="E7031" s="87"/>
      <c r="F7031" s="93">
        <v>3</v>
      </c>
      <c r="G7031" s="8">
        <v>8</v>
      </c>
      <c r="H7031" s="94">
        <f t="shared" si="109"/>
        <v>2</v>
      </c>
      <c r="I7031" s="93"/>
      <c r="J7031" s="94"/>
      <c r="K7031" s="138"/>
    </row>
    <row r="7032" spans="1:11" x14ac:dyDescent="0.2">
      <c r="A7032" s="27" t="s">
        <v>5785</v>
      </c>
      <c r="B7032" s="74">
        <v>421</v>
      </c>
      <c r="C7032" s="86"/>
      <c r="D7032" s="37"/>
      <c r="E7032" s="87"/>
      <c r="F7032" s="93">
        <v>3</v>
      </c>
      <c r="G7032" s="8">
        <v>8</v>
      </c>
      <c r="H7032" s="94">
        <f t="shared" si="109"/>
        <v>2</v>
      </c>
      <c r="I7032" s="93"/>
      <c r="J7032" s="94"/>
      <c r="K7032" s="138"/>
    </row>
    <row r="7033" spans="1:11" x14ac:dyDescent="0.2">
      <c r="A7033" s="27" t="s">
        <v>1535</v>
      </c>
      <c r="B7033" s="74">
        <v>234</v>
      </c>
      <c r="C7033" s="86"/>
      <c r="D7033" s="37"/>
      <c r="E7033" s="87"/>
      <c r="F7033" s="93">
        <v>3</v>
      </c>
      <c r="G7033" s="8">
        <v>8</v>
      </c>
      <c r="H7033" s="94">
        <f t="shared" si="109"/>
        <v>2</v>
      </c>
      <c r="I7033" s="93"/>
      <c r="J7033" s="94"/>
      <c r="K7033" s="138"/>
    </row>
    <row r="7034" spans="1:11" x14ac:dyDescent="0.2">
      <c r="A7034" s="27" t="s">
        <v>5786</v>
      </c>
      <c r="B7034" s="74">
        <v>387</v>
      </c>
      <c r="C7034" s="86"/>
      <c r="D7034" s="37"/>
      <c r="E7034" s="87"/>
      <c r="F7034" s="93">
        <v>3</v>
      </c>
      <c r="G7034" s="8">
        <v>8</v>
      </c>
      <c r="H7034" s="94">
        <f t="shared" si="109"/>
        <v>2</v>
      </c>
      <c r="I7034" s="93"/>
      <c r="J7034" s="94"/>
      <c r="K7034" s="138"/>
    </row>
    <row r="7035" spans="1:11" x14ac:dyDescent="0.2">
      <c r="A7035" s="27" t="s">
        <v>5787</v>
      </c>
      <c r="B7035" s="74">
        <v>479</v>
      </c>
      <c r="C7035" s="86"/>
      <c r="D7035" s="37"/>
      <c r="E7035" s="87"/>
      <c r="F7035" s="93">
        <v>3</v>
      </c>
      <c r="G7035" s="8">
        <v>8</v>
      </c>
      <c r="H7035" s="94">
        <f t="shared" si="109"/>
        <v>2</v>
      </c>
      <c r="I7035" s="93"/>
      <c r="J7035" s="94"/>
      <c r="K7035" s="138"/>
    </row>
    <row r="7036" spans="1:11" x14ac:dyDescent="0.2">
      <c r="A7036" s="27" t="s">
        <v>2121</v>
      </c>
      <c r="B7036" s="74">
        <v>310</v>
      </c>
      <c r="C7036" s="86"/>
      <c r="D7036" s="37"/>
      <c r="E7036" s="87"/>
      <c r="F7036" s="93">
        <v>3</v>
      </c>
      <c r="G7036" s="8">
        <v>8</v>
      </c>
      <c r="H7036" s="94">
        <f t="shared" si="109"/>
        <v>2</v>
      </c>
      <c r="I7036" s="93"/>
      <c r="J7036" s="94"/>
      <c r="K7036" s="138"/>
    </row>
    <row r="7037" spans="1:11" x14ac:dyDescent="0.2">
      <c r="A7037" s="27" t="s">
        <v>5788</v>
      </c>
      <c r="B7037" s="74">
        <v>389</v>
      </c>
      <c r="C7037" s="86"/>
      <c r="D7037" s="37"/>
      <c r="E7037" s="87"/>
      <c r="F7037" s="93">
        <v>3</v>
      </c>
      <c r="G7037" s="8">
        <v>8</v>
      </c>
      <c r="H7037" s="94">
        <f t="shared" si="109"/>
        <v>2</v>
      </c>
      <c r="I7037" s="93"/>
      <c r="J7037" s="94"/>
      <c r="K7037" s="138"/>
    </row>
    <row r="7038" spans="1:11" x14ac:dyDescent="0.2">
      <c r="A7038" s="27" t="s">
        <v>1784</v>
      </c>
      <c r="B7038" s="74">
        <v>349</v>
      </c>
      <c r="C7038" s="86"/>
      <c r="D7038" s="37"/>
      <c r="E7038" s="87"/>
      <c r="F7038" s="93">
        <v>3</v>
      </c>
      <c r="G7038" s="8">
        <v>8</v>
      </c>
      <c r="H7038" s="94">
        <f t="shared" si="109"/>
        <v>2</v>
      </c>
      <c r="I7038" s="93"/>
      <c r="J7038" s="94"/>
      <c r="K7038" s="138"/>
    </row>
    <row r="7039" spans="1:11" x14ac:dyDescent="0.2">
      <c r="A7039" s="27" t="s">
        <v>1682</v>
      </c>
      <c r="B7039" s="74">
        <v>389</v>
      </c>
      <c r="C7039" s="86"/>
      <c r="D7039" s="37"/>
      <c r="E7039" s="87"/>
      <c r="F7039" s="93">
        <v>3</v>
      </c>
      <c r="G7039" s="8">
        <v>8</v>
      </c>
      <c r="H7039" s="94">
        <f t="shared" si="109"/>
        <v>2</v>
      </c>
      <c r="I7039" s="93"/>
      <c r="J7039" s="94"/>
      <c r="K7039" s="138"/>
    </row>
    <row r="7040" spans="1:11" x14ac:dyDescent="0.2">
      <c r="A7040" s="27" t="s">
        <v>5789</v>
      </c>
      <c r="B7040" s="74">
        <v>364</v>
      </c>
      <c r="C7040" s="86"/>
      <c r="D7040" s="37"/>
      <c r="E7040" s="87"/>
      <c r="F7040" s="93">
        <v>3</v>
      </c>
      <c r="G7040" s="8">
        <v>8</v>
      </c>
      <c r="H7040" s="94">
        <f t="shared" si="109"/>
        <v>2</v>
      </c>
      <c r="I7040" s="93"/>
      <c r="J7040" s="94"/>
      <c r="K7040" s="138"/>
    </row>
    <row r="7041" spans="1:11" x14ac:dyDescent="0.2">
      <c r="A7041" s="27" t="s">
        <v>5790</v>
      </c>
      <c r="B7041" s="74">
        <v>158</v>
      </c>
      <c r="C7041" s="86"/>
      <c r="D7041" s="37"/>
      <c r="E7041" s="87"/>
      <c r="F7041" s="93">
        <v>1</v>
      </c>
      <c r="G7041" s="8">
        <v>3</v>
      </c>
      <c r="H7041" s="94">
        <f t="shared" si="109"/>
        <v>1</v>
      </c>
      <c r="I7041" s="93"/>
      <c r="J7041" s="94"/>
      <c r="K7041" s="138"/>
    </row>
    <row r="7042" spans="1:11" x14ac:dyDescent="0.2">
      <c r="A7042" s="27" t="s">
        <v>5791</v>
      </c>
      <c r="B7042" s="74">
        <v>506</v>
      </c>
      <c r="C7042" s="86"/>
      <c r="D7042" s="37"/>
      <c r="E7042" s="87"/>
      <c r="F7042" s="93">
        <v>3</v>
      </c>
      <c r="G7042" s="8">
        <v>8</v>
      </c>
      <c r="H7042" s="94">
        <f t="shared" si="109"/>
        <v>2</v>
      </c>
      <c r="I7042" s="93"/>
      <c r="J7042" s="94"/>
      <c r="K7042" s="138"/>
    </row>
    <row r="7043" spans="1:11" x14ac:dyDescent="0.2">
      <c r="A7043" s="30" t="s">
        <v>69</v>
      </c>
      <c r="B7043" s="73">
        <v>1588</v>
      </c>
      <c r="C7043" s="85">
        <v>3</v>
      </c>
      <c r="D7043" s="36">
        <v>8</v>
      </c>
      <c r="E7043" s="88"/>
      <c r="F7043" s="91"/>
      <c r="H7043" s="94"/>
      <c r="I7043" s="91"/>
      <c r="J7043" s="84"/>
      <c r="K7043" s="111"/>
    </row>
    <row r="7044" spans="1:11" x14ac:dyDescent="0.2">
      <c r="A7044" s="27" t="s">
        <v>5792</v>
      </c>
      <c r="B7044" s="74">
        <v>347</v>
      </c>
      <c r="C7044" s="86"/>
      <c r="D7044" s="37"/>
      <c r="E7044" s="87"/>
      <c r="F7044" s="93">
        <v>3</v>
      </c>
      <c r="G7044" s="8">
        <v>8</v>
      </c>
      <c r="H7044" s="94">
        <f t="shared" si="109"/>
        <v>2</v>
      </c>
      <c r="I7044" s="93"/>
      <c r="J7044" s="94"/>
      <c r="K7044" s="138"/>
    </row>
    <row r="7045" spans="1:11" x14ac:dyDescent="0.2">
      <c r="A7045" s="27" t="s">
        <v>5793</v>
      </c>
      <c r="B7045" s="74">
        <v>219</v>
      </c>
      <c r="C7045" s="86"/>
      <c r="D7045" s="37"/>
      <c r="E7045" s="87"/>
      <c r="F7045" s="93">
        <v>3</v>
      </c>
      <c r="G7045" s="8">
        <v>8</v>
      </c>
      <c r="H7045" s="94">
        <f t="shared" si="109"/>
        <v>2</v>
      </c>
      <c r="I7045" s="93"/>
      <c r="J7045" s="94"/>
      <c r="K7045" s="138"/>
    </row>
    <row r="7046" spans="1:11" x14ac:dyDescent="0.2">
      <c r="A7046" s="27" t="s">
        <v>5794</v>
      </c>
      <c r="B7046" s="74">
        <v>956</v>
      </c>
      <c r="C7046" s="86"/>
      <c r="D7046" s="37"/>
      <c r="E7046" s="87"/>
      <c r="F7046" s="93">
        <v>3</v>
      </c>
      <c r="G7046" s="8">
        <v>8</v>
      </c>
      <c r="H7046" s="94">
        <f t="shared" si="109"/>
        <v>2</v>
      </c>
      <c r="I7046" s="93"/>
      <c r="J7046" s="94"/>
      <c r="K7046" s="138"/>
    </row>
    <row r="7047" spans="1:11" x14ac:dyDescent="0.2">
      <c r="A7047" s="27" t="s">
        <v>5795</v>
      </c>
      <c r="B7047" s="74">
        <v>66</v>
      </c>
      <c r="C7047" s="86"/>
      <c r="D7047" s="37"/>
      <c r="E7047" s="87"/>
      <c r="F7047" s="93">
        <v>1</v>
      </c>
      <c r="G7047" s="8">
        <v>3</v>
      </c>
      <c r="H7047" s="94">
        <f t="shared" si="109"/>
        <v>1</v>
      </c>
      <c r="I7047" s="93"/>
      <c r="J7047" s="94"/>
      <c r="K7047" s="138"/>
    </row>
    <row r="7048" spans="1:11" x14ac:dyDescent="0.2">
      <c r="A7048" s="30" t="s">
        <v>438</v>
      </c>
      <c r="B7048" s="73">
        <v>4030</v>
      </c>
      <c r="C7048" s="85">
        <v>7</v>
      </c>
      <c r="D7048" s="36">
        <v>18</v>
      </c>
      <c r="E7048" s="88"/>
      <c r="F7048" s="91"/>
      <c r="H7048" s="94"/>
      <c r="I7048" s="91"/>
      <c r="J7048" s="84"/>
      <c r="K7048" s="111"/>
    </row>
    <row r="7049" spans="1:11" x14ac:dyDescent="0.2">
      <c r="A7049" s="27" t="s">
        <v>5796</v>
      </c>
      <c r="B7049" s="74">
        <v>114</v>
      </c>
      <c r="C7049" s="86"/>
      <c r="D7049" s="37"/>
      <c r="E7049" s="87"/>
      <c r="F7049" s="93">
        <v>1</v>
      </c>
      <c r="G7049" s="8">
        <v>3</v>
      </c>
      <c r="H7049" s="94">
        <f t="shared" si="109"/>
        <v>1</v>
      </c>
      <c r="I7049" s="93"/>
      <c r="J7049" s="94"/>
      <c r="K7049" s="138"/>
    </row>
    <row r="7050" spans="1:11" x14ac:dyDescent="0.2">
      <c r="A7050" s="27" t="s">
        <v>5797</v>
      </c>
      <c r="B7050" s="74">
        <v>278</v>
      </c>
      <c r="C7050" s="86"/>
      <c r="D7050" s="37"/>
      <c r="E7050" s="87"/>
      <c r="F7050" s="93">
        <v>3</v>
      </c>
      <c r="G7050" s="8">
        <v>8</v>
      </c>
      <c r="H7050" s="94">
        <f t="shared" si="109"/>
        <v>2</v>
      </c>
      <c r="I7050" s="93"/>
      <c r="J7050" s="94"/>
      <c r="K7050" s="138"/>
    </row>
    <row r="7051" spans="1:11" x14ac:dyDescent="0.2">
      <c r="A7051" s="27" t="s">
        <v>2242</v>
      </c>
      <c r="B7051" s="74">
        <v>236</v>
      </c>
      <c r="C7051" s="86"/>
      <c r="D7051" s="37"/>
      <c r="E7051" s="87"/>
      <c r="F7051" s="93">
        <v>3</v>
      </c>
      <c r="G7051" s="8">
        <v>8</v>
      </c>
      <c r="H7051" s="94">
        <f t="shared" si="109"/>
        <v>2</v>
      </c>
      <c r="I7051" s="93"/>
      <c r="J7051" s="94"/>
      <c r="K7051" s="138"/>
    </row>
    <row r="7052" spans="1:11" x14ac:dyDescent="0.2">
      <c r="A7052" s="27" t="s">
        <v>5798</v>
      </c>
      <c r="B7052" s="74">
        <v>201</v>
      </c>
      <c r="C7052" s="86"/>
      <c r="D7052" s="37"/>
      <c r="E7052" s="87"/>
      <c r="F7052" s="93">
        <v>3</v>
      </c>
      <c r="G7052" s="8">
        <v>8</v>
      </c>
      <c r="H7052" s="94">
        <f t="shared" si="109"/>
        <v>2</v>
      </c>
      <c r="I7052" s="93"/>
      <c r="J7052" s="94"/>
      <c r="K7052" s="138"/>
    </row>
    <row r="7053" spans="1:11" x14ac:dyDescent="0.2">
      <c r="A7053" s="27" t="s">
        <v>4152</v>
      </c>
      <c r="B7053" s="74">
        <v>364</v>
      </c>
      <c r="C7053" s="86"/>
      <c r="D7053" s="37"/>
      <c r="E7053" s="87"/>
      <c r="F7053" s="93">
        <v>3</v>
      </c>
      <c r="G7053" s="8">
        <v>8</v>
      </c>
      <c r="H7053" s="94">
        <f t="shared" si="109"/>
        <v>2</v>
      </c>
      <c r="I7053" s="93"/>
      <c r="J7053" s="94"/>
      <c r="K7053" s="138"/>
    </row>
    <row r="7054" spans="1:11" x14ac:dyDescent="0.2">
      <c r="A7054" s="27" t="s">
        <v>2051</v>
      </c>
      <c r="B7054" s="74">
        <v>190</v>
      </c>
      <c r="C7054" s="86"/>
      <c r="D7054" s="37"/>
      <c r="E7054" s="87"/>
      <c r="F7054" s="93">
        <v>1</v>
      </c>
      <c r="G7054" s="8">
        <v>3</v>
      </c>
      <c r="H7054" s="94">
        <f t="shared" si="109"/>
        <v>1</v>
      </c>
      <c r="I7054" s="93"/>
      <c r="J7054" s="94"/>
      <c r="K7054" s="138"/>
    </row>
    <row r="7055" spans="1:11" x14ac:dyDescent="0.2">
      <c r="A7055" s="27" t="s">
        <v>5799</v>
      </c>
      <c r="B7055" s="74">
        <v>78</v>
      </c>
      <c r="C7055" s="86"/>
      <c r="D7055" s="37"/>
      <c r="E7055" s="87"/>
      <c r="F7055" s="93">
        <v>1</v>
      </c>
      <c r="G7055" s="8">
        <v>3</v>
      </c>
      <c r="H7055" s="94">
        <f t="shared" si="109"/>
        <v>1</v>
      </c>
      <c r="I7055" s="152"/>
      <c r="J7055" s="153"/>
      <c r="K7055" s="154"/>
    </row>
    <row r="7056" spans="1:11" x14ac:dyDescent="0.2">
      <c r="A7056" s="27" t="s">
        <v>5800</v>
      </c>
      <c r="B7056" s="74">
        <v>223</v>
      </c>
      <c r="C7056" s="86"/>
      <c r="D7056" s="37"/>
      <c r="E7056" s="87"/>
      <c r="F7056" s="93">
        <v>3</v>
      </c>
      <c r="G7056" s="8">
        <v>8</v>
      </c>
      <c r="H7056" s="94">
        <f t="shared" si="109"/>
        <v>2</v>
      </c>
      <c r="I7056" s="93"/>
      <c r="J7056" s="94"/>
      <c r="K7056" s="138"/>
    </row>
    <row r="7057" spans="1:11" x14ac:dyDescent="0.2">
      <c r="A7057" s="27" t="s">
        <v>4015</v>
      </c>
      <c r="B7057" s="74">
        <v>1285</v>
      </c>
      <c r="C7057" s="86"/>
      <c r="D7057" s="37"/>
      <c r="E7057" s="87"/>
      <c r="F7057" s="93">
        <v>3</v>
      </c>
      <c r="G7057" s="8">
        <v>8</v>
      </c>
      <c r="H7057" s="94">
        <f t="shared" si="109"/>
        <v>2</v>
      </c>
      <c r="I7057" s="93"/>
      <c r="J7057" s="94"/>
      <c r="K7057" s="138"/>
    </row>
    <row r="7058" spans="1:11" x14ac:dyDescent="0.2">
      <c r="A7058" s="27" t="s">
        <v>5801</v>
      </c>
      <c r="B7058" s="74">
        <v>70</v>
      </c>
      <c r="C7058" s="86"/>
      <c r="D7058" s="37"/>
      <c r="E7058" s="87"/>
      <c r="F7058" s="93">
        <v>1</v>
      </c>
      <c r="G7058" s="8">
        <v>3</v>
      </c>
      <c r="H7058" s="94">
        <f t="shared" si="109"/>
        <v>1</v>
      </c>
      <c r="I7058" s="93"/>
      <c r="J7058" s="94"/>
      <c r="K7058" s="138"/>
    </row>
    <row r="7059" spans="1:11" x14ac:dyDescent="0.2">
      <c r="A7059" s="27" t="s">
        <v>5802</v>
      </c>
      <c r="B7059" s="74">
        <v>225</v>
      </c>
      <c r="C7059" s="86"/>
      <c r="D7059" s="37"/>
      <c r="E7059" s="87"/>
      <c r="F7059" s="93">
        <v>3</v>
      </c>
      <c r="G7059" s="8">
        <v>8</v>
      </c>
      <c r="H7059" s="94">
        <f t="shared" si="109"/>
        <v>2</v>
      </c>
      <c r="I7059" s="93"/>
      <c r="J7059" s="94"/>
      <c r="K7059" s="138"/>
    </row>
    <row r="7060" spans="1:11" x14ac:dyDescent="0.2">
      <c r="A7060" s="27" t="s">
        <v>5803</v>
      </c>
      <c r="B7060" s="74">
        <v>137</v>
      </c>
      <c r="C7060" s="86"/>
      <c r="D7060" s="37"/>
      <c r="E7060" s="87"/>
      <c r="F7060" s="93">
        <v>1</v>
      </c>
      <c r="G7060" s="8">
        <v>3</v>
      </c>
      <c r="H7060" s="94">
        <f t="shared" si="109"/>
        <v>1</v>
      </c>
      <c r="I7060" s="93"/>
      <c r="J7060" s="94"/>
      <c r="K7060" s="138"/>
    </row>
    <row r="7061" spans="1:11" x14ac:dyDescent="0.2">
      <c r="A7061" s="27" t="s">
        <v>3588</v>
      </c>
      <c r="B7061" s="74">
        <v>301</v>
      </c>
      <c r="C7061" s="86"/>
      <c r="D7061" s="37"/>
      <c r="E7061" s="87"/>
      <c r="F7061" s="93">
        <v>3</v>
      </c>
      <c r="G7061" s="8">
        <v>8</v>
      </c>
      <c r="H7061" s="94">
        <f t="shared" si="109"/>
        <v>2</v>
      </c>
      <c r="I7061" s="93"/>
      <c r="J7061" s="94"/>
      <c r="K7061" s="138"/>
    </row>
    <row r="7062" spans="1:11" x14ac:dyDescent="0.2">
      <c r="A7062" s="27" t="s">
        <v>5804</v>
      </c>
      <c r="B7062" s="74">
        <v>328</v>
      </c>
      <c r="C7062" s="86"/>
      <c r="D7062" s="37"/>
      <c r="E7062" s="87"/>
      <c r="F7062" s="93">
        <v>3</v>
      </c>
      <c r="G7062" s="8">
        <v>8</v>
      </c>
      <c r="H7062" s="94">
        <f t="shared" si="109"/>
        <v>2</v>
      </c>
      <c r="I7062" s="93"/>
      <c r="J7062" s="94"/>
      <c r="K7062" s="138"/>
    </row>
    <row r="7063" spans="1:11" ht="31.5" x14ac:dyDescent="0.2">
      <c r="A7063" s="29" t="s">
        <v>219</v>
      </c>
      <c r="B7063" s="73">
        <v>23921</v>
      </c>
      <c r="C7063" s="85">
        <v>25</v>
      </c>
      <c r="D7063" s="36">
        <f>SUM(D7064:D7081)</f>
        <v>63</v>
      </c>
      <c r="E7063" s="88">
        <v>4</v>
      </c>
      <c r="F7063" s="91">
        <f>SUM(F7065:F7092)</f>
        <v>70</v>
      </c>
      <c r="G7063" s="24">
        <f>SUM(G7065:G7092)</f>
        <v>188</v>
      </c>
      <c r="H7063" s="94"/>
      <c r="I7063" s="99">
        <f>(C7063+F7063+1-F7070-F7074-F7075-F7079-F7084-F7088)*0.4</f>
        <v>36</v>
      </c>
      <c r="J7063" s="99">
        <f>(D7063+G7063+1-G7070-G7074-G7075-G7079-G7084-G7088)*0.4</f>
        <v>93.600000000000009</v>
      </c>
      <c r="K7063" s="115">
        <f>26*0.6</f>
        <v>15.6</v>
      </c>
    </row>
    <row r="7064" spans="1:11" x14ac:dyDescent="0.2">
      <c r="A7064" s="30" t="s">
        <v>220</v>
      </c>
      <c r="B7064" s="73">
        <v>2565</v>
      </c>
      <c r="C7064" s="85">
        <v>3</v>
      </c>
      <c r="D7064" s="36">
        <v>8</v>
      </c>
      <c r="E7064" s="88"/>
      <c r="F7064" s="91"/>
      <c r="H7064" s="94"/>
      <c r="I7064" s="91"/>
      <c r="J7064" s="84"/>
      <c r="K7064" s="111"/>
    </row>
    <row r="7065" spans="1:11" x14ac:dyDescent="0.2">
      <c r="A7065" s="27" t="s">
        <v>5805</v>
      </c>
      <c r="B7065" s="74">
        <v>1756</v>
      </c>
      <c r="C7065" s="86"/>
      <c r="D7065" s="37"/>
      <c r="E7065" s="87"/>
      <c r="F7065" s="93">
        <v>3</v>
      </c>
      <c r="G7065" s="8">
        <v>8</v>
      </c>
      <c r="H7065" s="94">
        <f t="shared" si="109"/>
        <v>2</v>
      </c>
      <c r="I7065" s="93"/>
      <c r="J7065" s="94"/>
      <c r="K7065" s="138"/>
    </row>
    <row r="7066" spans="1:11" x14ac:dyDescent="0.2">
      <c r="A7066" s="27" t="s">
        <v>5806</v>
      </c>
      <c r="B7066" s="74">
        <v>508</v>
      </c>
      <c r="C7066" s="86"/>
      <c r="D7066" s="37"/>
      <c r="E7066" s="87"/>
      <c r="F7066" s="93">
        <v>3</v>
      </c>
      <c r="G7066" s="8">
        <v>8</v>
      </c>
      <c r="H7066" s="94">
        <f t="shared" si="109"/>
        <v>2</v>
      </c>
      <c r="I7066" s="93"/>
      <c r="J7066" s="94"/>
      <c r="K7066" s="138"/>
    </row>
    <row r="7067" spans="1:11" x14ac:dyDescent="0.2">
      <c r="A7067" s="27" t="s">
        <v>5807</v>
      </c>
      <c r="B7067" s="74">
        <v>301</v>
      </c>
      <c r="C7067" s="86"/>
      <c r="D7067" s="37"/>
      <c r="E7067" s="87"/>
      <c r="F7067" s="93">
        <v>3</v>
      </c>
      <c r="G7067" s="8">
        <v>8</v>
      </c>
      <c r="H7067" s="94">
        <f t="shared" si="109"/>
        <v>2</v>
      </c>
      <c r="I7067" s="93"/>
      <c r="J7067" s="94"/>
      <c r="K7067" s="138"/>
    </row>
    <row r="7068" spans="1:11" x14ac:dyDescent="0.2">
      <c r="A7068" s="30" t="s">
        <v>239</v>
      </c>
      <c r="B7068" s="73">
        <v>11399</v>
      </c>
      <c r="C7068" s="85">
        <v>12</v>
      </c>
      <c r="D7068" s="36">
        <v>30</v>
      </c>
      <c r="E7068" s="88"/>
      <c r="F7068" s="91"/>
      <c r="H7068" s="94"/>
      <c r="I7068" s="91"/>
      <c r="J7068" s="84"/>
      <c r="K7068" s="111"/>
    </row>
    <row r="7069" spans="1:11" x14ac:dyDescent="0.2">
      <c r="A7069" s="27" t="s">
        <v>5808</v>
      </c>
      <c r="B7069" s="74">
        <v>6869</v>
      </c>
      <c r="C7069" s="86"/>
      <c r="D7069" s="37"/>
      <c r="E7069" s="87"/>
      <c r="F7069" s="93">
        <v>5</v>
      </c>
      <c r="G7069" s="8">
        <v>13</v>
      </c>
      <c r="H7069" s="94">
        <f t="shared" si="109"/>
        <v>2</v>
      </c>
      <c r="I7069" s="93"/>
      <c r="J7069" s="94"/>
      <c r="K7069" s="138"/>
    </row>
    <row r="7070" spans="1:11" x14ac:dyDescent="0.2">
      <c r="A7070" s="27" t="s">
        <v>5809</v>
      </c>
      <c r="B7070" s="74">
        <v>162</v>
      </c>
      <c r="C7070" s="86"/>
      <c r="D7070" s="37"/>
      <c r="E7070" s="87"/>
      <c r="F7070" s="93">
        <v>1</v>
      </c>
      <c r="G7070" s="8">
        <v>3</v>
      </c>
      <c r="H7070" s="94">
        <f t="shared" si="109"/>
        <v>1</v>
      </c>
      <c r="I7070" s="93"/>
      <c r="J7070" s="94"/>
      <c r="K7070" s="138"/>
    </row>
    <row r="7071" spans="1:11" x14ac:dyDescent="0.2">
      <c r="A7071" s="27" t="s">
        <v>5810</v>
      </c>
      <c r="B7071" s="74">
        <v>534</v>
      </c>
      <c r="C7071" s="86"/>
      <c r="D7071" s="37"/>
      <c r="E7071" s="87"/>
      <c r="F7071" s="93">
        <v>3</v>
      </c>
      <c r="G7071" s="8">
        <v>8</v>
      </c>
      <c r="H7071" s="94">
        <f t="shared" si="109"/>
        <v>2</v>
      </c>
      <c r="I7071" s="93"/>
      <c r="J7071" s="94"/>
      <c r="K7071" s="138"/>
    </row>
    <row r="7072" spans="1:11" x14ac:dyDescent="0.2">
      <c r="A7072" s="27" t="s">
        <v>5811</v>
      </c>
      <c r="B7072" s="74">
        <v>833</v>
      </c>
      <c r="C7072" s="86"/>
      <c r="D7072" s="37"/>
      <c r="E7072" s="87"/>
      <c r="F7072" s="93">
        <v>3</v>
      </c>
      <c r="G7072" s="8">
        <v>8</v>
      </c>
      <c r="H7072" s="94">
        <f t="shared" si="109"/>
        <v>2</v>
      </c>
      <c r="I7072" s="93"/>
      <c r="J7072" s="94"/>
      <c r="K7072" s="138"/>
    </row>
    <row r="7073" spans="1:11" x14ac:dyDescent="0.2">
      <c r="A7073" s="27" t="s">
        <v>4015</v>
      </c>
      <c r="B7073" s="74">
        <v>252</v>
      </c>
      <c r="C7073" s="86"/>
      <c r="D7073" s="37"/>
      <c r="E7073" s="87"/>
      <c r="F7073" s="93">
        <v>3</v>
      </c>
      <c r="G7073" s="8">
        <v>8</v>
      </c>
      <c r="H7073" s="94">
        <f t="shared" si="109"/>
        <v>2</v>
      </c>
      <c r="I7073" s="93"/>
      <c r="J7073" s="94"/>
      <c r="K7073" s="138"/>
    </row>
    <row r="7074" spans="1:11" x14ac:dyDescent="0.2">
      <c r="A7074" s="27" t="s">
        <v>5812</v>
      </c>
      <c r="B7074" s="74">
        <v>115</v>
      </c>
      <c r="C7074" s="86"/>
      <c r="D7074" s="37"/>
      <c r="E7074" s="87"/>
      <c r="F7074" s="93">
        <v>1</v>
      </c>
      <c r="G7074" s="8">
        <v>3</v>
      </c>
      <c r="H7074" s="94">
        <f t="shared" si="109"/>
        <v>1</v>
      </c>
      <c r="I7074" s="93"/>
      <c r="J7074" s="94"/>
      <c r="K7074" s="138"/>
    </row>
    <row r="7075" spans="1:11" x14ac:dyDescent="0.2">
      <c r="A7075" s="27" t="s">
        <v>5813</v>
      </c>
      <c r="B7075" s="74">
        <v>110</v>
      </c>
      <c r="C7075" s="86"/>
      <c r="D7075" s="37"/>
      <c r="E7075" s="87"/>
      <c r="F7075" s="93">
        <v>1</v>
      </c>
      <c r="G7075" s="8">
        <v>3</v>
      </c>
      <c r="H7075" s="94">
        <f t="shared" si="109"/>
        <v>1</v>
      </c>
      <c r="I7075" s="93"/>
      <c r="J7075" s="94"/>
      <c r="K7075" s="138"/>
    </row>
    <row r="7076" spans="1:11" x14ac:dyDescent="0.2">
      <c r="A7076" s="27" t="s">
        <v>5814</v>
      </c>
      <c r="B7076" s="74">
        <v>813</v>
      </c>
      <c r="C7076" s="86"/>
      <c r="D7076" s="37"/>
      <c r="E7076" s="87"/>
      <c r="F7076" s="93">
        <v>3</v>
      </c>
      <c r="G7076" s="8">
        <v>8</v>
      </c>
      <c r="H7076" s="94">
        <f t="shared" si="109"/>
        <v>2</v>
      </c>
      <c r="I7076" s="93"/>
      <c r="J7076" s="94"/>
      <c r="K7076" s="138"/>
    </row>
    <row r="7077" spans="1:11" x14ac:dyDescent="0.2">
      <c r="A7077" s="27" t="s">
        <v>5815</v>
      </c>
      <c r="B7077" s="74">
        <v>388</v>
      </c>
      <c r="C7077" s="86"/>
      <c r="D7077" s="37"/>
      <c r="E7077" s="87"/>
      <c r="F7077" s="93">
        <v>3</v>
      </c>
      <c r="G7077" s="8">
        <v>8</v>
      </c>
      <c r="H7077" s="94">
        <f t="shared" si="109"/>
        <v>2</v>
      </c>
      <c r="I7077" s="93"/>
      <c r="J7077" s="94"/>
      <c r="K7077" s="138"/>
    </row>
    <row r="7078" spans="1:11" x14ac:dyDescent="0.2">
      <c r="A7078" s="27" t="s">
        <v>5816</v>
      </c>
      <c r="B7078" s="74">
        <v>872</v>
      </c>
      <c r="C7078" s="86"/>
      <c r="D7078" s="37"/>
      <c r="E7078" s="87"/>
      <c r="F7078" s="93">
        <v>3</v>
      </c>
      <c r="G7078" s="8">
        <v>8</v>
      </c>
      <c r="H7078" s="94">
        <f t="shared" si="109"/>
        <v>2</v>
      </c>
      <c r="I7078" s="93"/>
      <c r="J7078" s="94"/>
      <c r="K7078" s="138"/>
    </row>
    <row r="7079" spans="1:11" x14ac:dyDescent="0.2">
      <c r="A7079" s="27" t="s">
        <v>5817</v>
      </c>
      <c r="B7079" s="74">
        <v>116</v>
      </c>
      <c r="C7079" s="86"/>
      <c r="D7079" s="37"/>
      <c r="E7079" s="87"/>
      <c r="F7079" s="93">
        <v>1</v>
      </c>
      <c r="G7079" s="8">
        <v>3</v>
      </c>
      <c r="H7079" s="94">
        <f t="shared" si="109"/>
        <v>1</v>
      </c>
      <c r="I7079" s="93"/>
      <c r="J7079" s="94"/>
      <c r="K7079" s="138"/>
    </row>
    <row r="7080" spans="1:11" x14ac:dyDescent="0.2">
      <c r="A7080" s="27" t="s">
        <v>5818</v>
      </c>
      <c r="B7080" s="74">
        <v>335</v>
      </c>
      <c r="C7080" s="86"/>
      <c r="D7080" s="37"/>
      <c r="E7080" s="87"/>
      <c r="F7080" s="93">
        <v>3</v>
      </c>
      <c r="G7080" s="8">
        <v>8</v>
      </c>
      <c r="H7080" s="94">
        <f t="shared" si="109"/>
        <v>2</v>
      </c>
      <c r="I7080" s="93"/>
      <c r="J7080" s="94"/>
      <c r="K7080" s="138"/>
    </row>
    <row r="7081" spans="1:11" x14ac:dyDescent="0.2">
      <c r="A7081" s="30" t="s">
        <v>556</v>
      </c>
      <c r="B7081" s="73">
        <v>9957</v>
      </c>
      <c r="C7081" s="85">
        <v>10</v>
      </c>
      <c r="D7081" s="36">
        <v>25</v>
      </c>
      <c r="E7081" s="88"/>
      <c r="F7081" s="91"/>
      <c r="H7081" s="94"/>
      <c r="I7081" s="91"/>
      <c r="J7081" s="84"/>
      <c r="K7081" s="111"/>
    </row>
    <row r="7082" spans="1:11" x14ac:dyDescent="0.2">
      <c r="A7082" s="27" t="s">
        <v>5819</v>
      </c>
      <c r="B7082" s="74">
        <v>5515</v>
      </c>
      <c r="C7082" s="86"/>
      <c r="D7082" s="37"/>
      <c r="E7082" s="87"/>
      <c r="F7082" s="93">
        <v>5</v>
      </c>
      <c r="G7082" s="8">
        <v>13</v>
      </c>
      <c r="H7082" s="94">
        <f t="shared" si="109"/>
        <v>2</v>
      </c>
      <c r="I7082" s="93"/>
      <c r="J7082" s="94"/>
      <c r="K7082" s="138"/>
    </row>
    <row r="7083" spans="1:11" x14ac:dyDescent="0.2">
      <c r="A7083" s="27" t="s">
        <v>5820</v>
      </c>
      <c r="B7083" s="74">
        <v>729</v>
      </c>
      <c r="C7083" s="86"/>
      <c r="D7083" s="37"/>
      <c r="E7083" s="87"/>
      <c r="F7083" s="93">
        <v>3</v>
      </c>
      <c r="G7083" s="8">
        <v>8</v>
      </c>
      <c r="H7083" s="94">
        <f t="shared" si="109"/>
        <v>2</v>
      </c>
      <c r="I7083" s="93"/>
      <c r="J7083" s="94"/>
      <c r="K7083" s="138"/>
    </row>
    <row r="7084" spans="1:11" x14ac:dyDescent="0.2">
      <c r="A7084" s="27" t="s">
        <v>5821</v>
      </c>
      <c r="B7084" s="74">
        <v>138</v>
      </c>
      <c r="C7084" s="86"/>
      <c r="D7084" s="37"/>
      <c r="E7084" s="87"/>
      <c r="F7084" s="93">
        <v>1</v>
      </c>
      <c r="G7084" s="8">
        <v>3</v>
      </c>
      <c r="H7084" s="94">
        <f t="shared" ref="H7084:H7147" si="110">IF(F7084=1,1,2)</f>
        <v>1</v>
      </c>
      <c r="I7084" s="93"/>
      <c r="J7084" s="94"/>
      <c r="K7084" s="138"/>
    </row>
    <row r="7085" spans="1:11" x14ac:dyDescent="0.2">
      <c r="A7085" s="27" t="s">
        <v>3908</v>
      </c>
      <c r="B7085" s="74">
        <v>280</v>
      </c>
      <c r="C7085" s="86"/>
      <c r="D7085" s="37"/>
      <c r="E7085" s="87"/>
      <c r="F7085" s="93">
        <v>3</v>
      </c>
      <c r="G7085" s="8">
        <v>8</v>
      </c>
      <c r="H7085" s="94">
        <f t="shared" si="110"/>
        <v>2</v>
      </c>
      <c r="I7085" s="93"/>
      <c r="J7085" s="94"/>
      <c r="K7085" s="138"/>
    </row>
    <row r="7086" spans="1:11" x14ac:dyDescent="0.2">
      <c r="A7086" s="27" t="s">
        <v>5822</v>
      </c>
      <c r="B7086" s="74">
        <v>795</v>
      </c>
      <c r="C7086" s="86"/>
      <c r="D7086" s="37"/>
      <c r="E7086" s="87"/>
      <c r="F7086" s="93">
        <v>3</v>
      </c>
      <c r="G7086" s="8">
        <v>8</v>
      </c>
      <c r="H7086" s="94">
        <f t="shared" si="110"/>
        <v>2</v>
      </c>
      <c r="I7086" s="93"/>
      <c r="J7086" s="94"/>
      <c r="K7086" s="138"/>
    </row>
    <row r="7087" spans="1:11" x14ac:dyDescent="0.2">
      <c r="A7087" s="27" t="s">
        <v>3586</v>
      </c>
      <c r="B7087" s="74">
        <v>240</v>
      </c>
      <c r="C7087" s="86"/>
      <c r="D7087" s="37"/>
      <c r="E7087" s="87"/>
      <c r="F7087" s="93">
        <v>3</v>
      </c>
      <c r="G7087" s="8">
        <v>8</v>
      </c>
      <c r="H7087" s="94">
        <f t="shared" si="110"/>
        <v>2</v>
      </c>
      <c r="I7087" s="93"/>
      <c r="J7087" s="94"/>
      <c r="K7087" s="138"/>
    </row>
    <row r="7088" spans="1:11" x14ac:dyDescent="0.2">
      <c r="A7088" s="27" t="s">
        <v>5823</v>
      </c>
      <c r="B7088" s="74">
        <v>100</v>
      </c>
      <c r="C7088" s="86"/>
      <c r="D7088" s="37"/>
      <c r="E7088" s="87"/>
      <c r="F7088" s="93">
        <v>1</v>
      </c>
      <c r="G7088" s="8">
        <v>3</v>
      </c>
      <c r="H7088" s="94">
        <f t="shared" si="110"/>
        <v>1</v>
      </c>
      <c r="I7088" s="93"/>
      <c r="J7088" s="94"/>
      <c r="K7088" s="138"/>
    </row>
    <row r="7089" spans="1:11" x14ac:dyDescent="0.2">
      <c r="A7089" s="27" t="s">
        <v>5824</v>
      </c>
      <c r="B7089" s="74">
        <v>425</v>
      </c>
      <c r="C7089" s="86"/>
      <c r="D7089" s="37"/>
      <c r="E7089" s="87"/>
      <c r="F7089" s="93">
        <v>3</v>
      </c>
      <c r="G7089" s="8">
        <v>8</v>
      </c>
      <c r="H7089" s="94">
        <f t="shared" si="110"/>
        <v>2</v>
      </c>
      <c r="I7089" s="93"/>
      <c r="J7089" s="94"/>
      <c r="K7089" s="138"/>
    </row>
    <row r="7090" spans="1:11" x14ac:dyDescent="0.2">
      <c r="A7090" s="27" t="s">
        <v>5825</v>
      </c>
      <c r="B7090" s="74">
        <v>799</v>
      </c>
      <c r="C7090" s="86"/>
      <c r="D7090" s="37"/>
      <c r="E7090" s="87"/>
      <c r="F7090" s="93">
        <v>3</v>
      </c>
      <c r="G7090" s="8">
        <v>8</v>
      </c>
      <c r="H7090" s="94">
        <f t="shared" si="110"/>
        <v>2</v>
      </c>
      <c r="I7090" s="93"/>
      <c r="J7090" s="94"/>
      <c r="K7090" s="138"/>
    </row>
    <row r="7091" spans="1:11" x14ac:dyDescent="0.2">
      <c r="A7091" s="27" t="s">
        <v>5826</v>
      </c>
      <c r="B7091" s="74">
        <v>369</v>
      </c>
      <c r="C7091" s="86"/>
      <c r="D7091" s="37"/>
      <c r="E7091" s="87"/>
      <c r="F7091" s="93">
        <v>3</v>
      </c>
      <c r="G7091" s="8">
        <v>8</v>
      </c>
      <c r="H7091" s="94">
        <f t="shared" si="110"/>
        <v>2</v>
      </c>
      <c r="I7091" s="93"/>
      <c r="J7091" s="94"/>
      <c r="K7091" s="138"/>
    </row>
    <row r="7092" spans="1:11" x14ac:dyDescent="0.2">
      <c r="A7092" s="27" t="s">
        <v>2884</v>
      </c>
      <c r="B7092" s="74">
        <v>567</v>
      </c>
      <c r="C7092" s="86"/>
      <c r="D7092" s="37"/>
      <c r="E7092" s="87"/>
      <c r="F7092" s="93">
        <v>3</v>
      </c>
      <c r="G7092" s="8">
        <v>8</v>
      </c>
      <c r="H7092" s="94">
        <f t="shared" si="110"/>
        <v>2</v>
      </c>
      <c r="I7092" s="93"/>
      <c r="J7092" s="94"/>
      <c r="K7092" s="138"/>
    </row>
    <row r="7093" spans="1:11" x14ac:dyDescent="0.2">
      <c r="A7093" s="29" t="s">
        <v>849</v>
      </c>
      <c r="B7093" s="73">
        <v>27220</v>
      </c>
      <c r="C7093" s="85">
        <v>25</v>
      </c>
      <c r="D7093" s="36">
        <f>SUM(D7094:D7113)</f>
        <v>64</v>
      </c>
      <c r="E7093" s="88">
        <v>4</v>
      </c>
      <c r="F7093" s="91">
        <f>SUM(F7095:F7119)</f>
        <v>70</v>
      </c>
      <c r="G7093" s="24">
        <f>SUM(G7095:G7119)</f>
        <v>186</v>
      </c>
      <c r="H7093" s="94"/>
      <c r="I7093" s="99">
        <f>(C7093+F7093+1-F7102-F7105-F7112-F7118)*0.4</f>
        <v>36.800000000000004</v>
      </c>
      <c r="J7093" s="99">
        <f>(D7093+G7093+1-G7102-G7105-G7112-G7118)*0.4</f>
        <v>95.600000000000009</v>
      </c>
      <c r="K7093" s="115">
        <f>22*0.6</f>
        <v>13.2</v>
      </c>
    </row>
    <row r="7094" spans="1:11" x14ac:dyDescent="0.2">
      <c r="A7094" s="30" t="s">
        <v>574</v>
      </c>
      <c r="B7094" s="73">
        <v>12095</v>
      </c>
      <c r="C7094" s="85">
        <v>11</v>
      </c>
      <c r="D7094" s="36">
        <v>28</v>
      </c>
      <c r="E7094" s="88"/>
      <c r="F7094" s="91"/>
      <c r="H7094" s="94"/>
      <c r="I7094" s="91"/>
      <c r="J7094" s="84"/>
      <c r="K7094" s="111"/>
    </row>
    <row r="7095" spans="1:11" x14ac:dyDescent="0.2">
      <c r="A7095" s="27" t="s">
        <v>5827</v>
      </c>
      <c r="B7095" s="74">
        <v>3875</v>
      </c>
      <c r="C7095" s="86"/>
      <c r="D7095" s="37"/>
      <c r="E7095" s="87"/>
      <c r="F7095" s="93">
        <v>5</v>
      </c>
      <c r="G7095" s="8">
        <v>13</v>
      </c>
      <c r="H7095" s="94">
        <f t="shared" si="110"/>
        <v>2</v>
      </c>
      <c r="I7095" s="93"/>
      <c r="J7095" s="94"/>
      <c r="K7095" s="138"/>
    </row>
    <row r="7096" spans="1:11" x14ac:dyDescent="0.2">
      <c r="A7096" s="27" t="s">
        <v>4302</v>
      </c>
      <c r="B7096" s="74">
        <v>3487</v>
      </c>
      <c r="C7096" s="86"/>
      <c r="D7096" s="37"/>
      <c r="E7096" s="87"/>
      <c r="F7096" s="93">
        <v>5</v>
      </c>
      <c r="G7096" s="8">
        <v>13</v>
      </c>
      <c r="H7096" s="94">
        <f t="shared" si="110"/>
        <v>2</v>
      </c>
      <c r="I7096" s="93"/>
      <c r="J7096" s="94"/>
      <c r="K7096" s="138"/>
    </row>
    <row r="7097" spans="1:11" x14ac:dyDescent="0.2">
      <c r="A7097" s="27" t="s">
        <v>1751</v>
      </c>
      <c r="B7097" s="74">
        <v>2309</v>
      </c>
      <c r="C7097" s="86"/>
      <c r="D7097" s="37"/>
      <c r="E7097" s="87"/>
      <c r="F7097" s="93">
        <v>5</v>
      </c>
      <c r="G7097" s="8">
        <v>13</v>
      </c>
      <c r="H7097" s="94">
        <f t="shared" si="110"/>
        <v>2</v>
      </c>
      <c r="I7097" s="93"/>
      <c r="J7097" s="94"/>
      <c r="K7097" s="138"/>
    </row>
    <row r="7098" spans="1:11" x14ac:dyDescent="0.2">
      <c r="A7098" s="27" t="s">
        <v>5828</v>
      </c>
      <c r="B7098" s="74">
        <v>285</v>
      </c>
      <c r="C7098" s="86"/>
      <c r="D7098" s="37"/>
      <c r="E7098" s="87"/>
      <c r="F7098" s="93">
        <v>3</v>
      </c>
      <c r="G7098" s="8">
        <v>8</v>
      </c>
      <c r="H7098" s="94">
        <f t="shared" si="110"/>
        <v>2</v>
      </c>
      <c r="I7098" s="93"/>
      <c r="J7098" s="94"/>
      <c r="K7098" s="138"/>
    </row>
    <row r="7099" spans="1:11" x14ac:dyDescent="0.2">
      <c r="A7099" s="27" t="s">
        <v>5829</v>
      </c>
      <c r="B7099" s="74">
        <v>214</v>
      </c>
      <c r="C7099" s="86"/>
      <c r="D7099" s="37"/>
      <c r="E7099" s="87"/>
      <c r="F7099" s="93">
        <v>3</v>
      </c>
      <c r="G7099" s="8">
        <v>8</v>
      </c>
      <c r="H7099" s="94">
        <f t="shared" si="110"/>
        <v>2</v>
      </c>
      <c r="I7099" s="93"/>
      <c r="J7099" s="94"/>
      <c r="K7099" s="138"/>
    </row>
    <row r="7100" spans="1:11" x14ac:dyDescent="0.2">
      <c r="A7100" s="27" t="s">
        <v>5830</v>
      </c>
      <c r="B7100" s="74">
        <v>1582</v>
      </c>
      <c r="C7100" s="86"/>
      <c r="D7100" s="37"/>
      <c r="E7100" s="87"/>
      <c r="F7100" s="93">
        <v>3</v>
      </c>
      <c r="G7100" s="8">
        <v>8</v>
      </c>
      <c r="H7100" s="94">
        <f t="shared" si="110"/>
        <v>2</v>
      </c>
      <c r="I7100" s="93"/>
      <c r="J7100" s="94"/>
      <c r="K7100" s="138"/>
    </row>
    <row r="7101" spans="1:11" x14ac:dyDescent="0.2">
      <c r="A7101" s="27" t="s">
        <v>5831</v>
      </c>
      <c r="B7101" s="74">
        <v>220</v>
      </c>
      <c r="C7101" s="86"/>
      <c r="D7101" s="37"/>
      <c r="E7101" s="87"/>
      <c r="F7101" s="93">
        <v>3</v>
      </c>
      <c r="G7101" s="8">
        <v>8</v>
      </c>
      <c r="H7101" s="94">
        <f t="shared" si="110"/>
        <v>2</v>
      </c>
      <c r="I7101" s="93"/>
      <c r="J7101" s="94"/>
      <c r="K7101" s="138"/>
    </row>
    <row r="7102" spans="1:11" x14ac:dyDescent="0.2">
      <c r="A7102" s="27" t="s">
        <v>5832</v>
      </c>
      <c r="B7102" s="74">
        <v>123</v>
      </c>
      <c r="C7102" s="86"/>
      <c r="D7102" s="37"/>
      <c r="E7102" s="87"/>
      <c r="F7102" s="93">
        <v>1</v>
      </c>
      <c r="G7102" s="8">
        <v>3</v>
      </c>
      <c r="H7102" s="94">
        <f t="shared" si="110"/>
        <v>1</v>
      </c>
      <c r="I7102" s="93"/>
      <c r="J7102" s="94"/>
      <c r="K7102" s="138"/>
    </row>
    <row r="7103" spans="1:11" x14ac:dyDescent="0.2">
      <c r="A7103" s="30" t="s">
        <v>984</v>
      </c>
      <c r="B7103" s="73">
        <v>2291</v>
      </c>
      <c r="C7103" s="85">
        <v>2</v>
      </c>
      <c r="D7103" s="36">
        <v>5</v>
      </c>
      <c r="E7103" s="88"/>
      <c r="F7103" s="91"/>
      <c r="H7103" s="94"/>
      <c r="I7103" s="91"/>
      <c r="J7103" s="84"/>
      <c r="K7103" s="111"/>
    </row>
    <row r="7104" spans="1:11" x14ac:dyDescent="0.2">
      <c r="A7104" s="27" t="s">
        <v>5833</v>
      </c>
      <c r="B7104" s="74">
        <v>211</v>
      </c>
      <c r="C7104" s="86"/>
      <c r="D7104" s="37"/>
      <c r="E7104" s="87"/>
      <c r="F7104" s="93">
        <v>3</v>
      </c>
      <c r="G7104" s="8">
        <v>8</v>
      </c>
      <c r="H7104" s="94">
        <f t="shared" si="110"/>
        <v>2</v>
      </c>
      <c r="I7104" s="93"/>
      <c r="J7104" s="94"/>
      <c r="K7104" s="138"/>
    </row>
    <row r="7105" spans="1:11" x14ac:dyDescent="0.2">
      <c r="A7105" s="27" t="s">
        <v>5834</v>
      </c>
      <c r="B7105" s="74">
        <v>200</v>
      </c>
      <c r="C7105" s="86"/>
      <c r="D7105" s="37"/>
      <c r="E7105" s="87"/>
      <c r="F7105" s="93">
        <v>1</v>
      </c>
      <c r="G7105" s="8">
        <v>3</v>
      </c>
      <c r="H7105" s="94">
        <f t="shared" si="110"/>
        <v>1</v>
      </c>
      <c r="I7105" s="93"/>
      <c r="J7105" s="94"/>
      <c r="K7105" s="138"/>
    </row>
    <row r="7106" spans="1:11" x14ac:dyDescent="0.2">
      <c r="A7106" s="27" t="s">
        <v>1979</v>
      </c>
      <c r="B7106" s="74">
        <v>1214</v>
      </c>
      <c r="C7106" s="86"/>
      <c r="D7106" s="37"/>
      <c r="E7106" s="87"/>
      <c r="F7106" s="93">
        <v>3</v>
      </c>
      <c r="G7106" s="8">
        <v>8</v>
      </c>
      <c r="H7106" s="94">
        <f t="shared" si="110"/>
        <v>2</v>
      </c>
      <c r="I7106" s="93"/>
      <c r="J7106" s="94"/>
      <c r="K7106" s="138"/>
    </row>
    <row r="7107" spans="1:11" x14ac:dyDescent="0.2">
      <c r="A7107" s="27" t="s">
        <v>5335</v>
      </c>
      <c r="B7107" s="74">
        <v>234</v>
      </c>
      <c r="C7107" s="86"/>
      <c r="D7107" s="37"/>
      <c r="E7107" s="87"/>
      <c r="F7107" s="93">
        <v>3</v>
      </c>
      <c r="G7107" s="8">
        <v>8</v>
      </c>
      <c r="H7107" s="94">
        <f t="shared" si="110"/>
        <v>2</v>
      </c>
      <c r="I7107" s="93"/>
      <c r="J7107" s="94"/>
      <c r="K7107" s="138"/>
    </row>
    <row r="7108" spans="1:11" x14ac:dyDescent="0.2">
      <c r="A7108" s="27" t="s">
        <v>5835</v>
      </c>
      <c r="B7108" s="74">
        <v>432</v>
      </c>
      <c r="C7108" s="86"/>
      <c r="D7108" s="37"/>
      <c r="E7108" s="87"/>
      <c r="F7108" s="93">
        <v>3</v>
      </c>
      <c r="G7108" s="8">
        <v>8</v>
      </c>
      <c r="H7108" s="94">
        <f t="shared" si="110"/>
        <v>2</v>
      </c>
      <c r="I7108" s="93"/>
      <c r="J7108" s="94"/>
      <c r="K7108" s="138"/>
    </row>
    <row r="7109" spans="1:11" x14ac:dyDescent="0.2">
      <c r="A7109" s="30" t="s">
        <v>1143</v>
      </c>
      <c r="B7109" s="73">
        <v>5501</v>
      </c>
      <c r="C7109" s="85">
        <v>5</v>
      </c>
      <c r="D7109" s="36">
        <v>13</v>
      </c>
      <c r="E7109" s="88"/>
      <c r="F7109" s="91"/>
      <c r="H7109" s="94"/>
      <c r="I7109" s="91"/>
      <c r="J7109" s="84"/>
      <c r="K7109" s="111"/>
    </row>
    <row r="7110" spans="1:11" x14ac:dyDescent="0.2">
      <c r="A7110" s="27" t="s">
        <v>5836</v>
      </c>
      <c r="B7110" s="74">
        <v>3522</v>
      </c>
      <c r="C7110" s="86"/>
      <c r="D7110" s="37"/>
      <c r="E7110" s="87"/>
      <c r="F7110" s="93">
        <v>5</v>
      </c>
      <c r="G7110" s="8">
        <v>13</v>
      </c>
      <c r="H7110" s="94">
        <f t="shared" si="110"/>
        <v>2</v>
      </c>
      <c r="I7110" s="93"/>
      <c r="J7110" s="94"/>
      <c r="K7110" s="138"/>
    </row>
    <row r="7111" spans="1:11" x14ac:dyDescent="0.2">
      <c r="A7111" s="27" t="s">
        <v>5837</v>
      </c>
      <c r="B7111" s="74">
        <v>1843</v>
      </c>
      <c r="C7111" s="86"/>
      <c r="D7111" s="37"/>
      <c r="E7111" s="87"/>
      <c r="F7111" s="93">
        <v>3</v>
      </c>
      <c r="G7111" s="8">
        <v>8</v>
      </c>
      <c r="H7111" s="94">
        <f t="shared" si="110"/>
        <v>2</v>
      </c>
      <c r="I7111" s="93"/>
      <c r="J7111" s="94"/>
      <c r="K7111" s="138"/>
    </row>
    <row r="7112" spans="1:11" x14ac:dyDescent="0.2">
      <c r="A7112" s="27" t="s">
        <v>5838</v>
      </c>
      <c r="B7112" s="74">
        <v>136</v>
      </c>
      <c r="C7112" s="86"/>
      <c r="D7112" s="37"/>
      <c r="E7112" s="87"/>
      <c r="F7112" s="93">
        <v>1</v>
      </c>
      <c r="G7112" s="8">
        <v>3</v>
      </c>
      <c r="H7112" s="94">
        <f t="shared" si="110"/>
        <v>1</v>
      </c>
      <c r="I7112" s="93"/>
      <c r="J7112" s="94"/>
      <c r="K7112" s="138"/>
    </row>
    <row r="7113" spans="1:11" x14ac:dyDescent="0.2">
      <c r="A7113" s="30" t="s">
        <v>247</v>
      </c>
      <c r="B7113" s="73">
        <v>7333</v>
      </c>
      <c r="C7113" s="85">
        <v>7</v>
      </c>
      <c r="D7113" s="36">
        <v>18</v>
      </c>
      <c r="E7113" s="88"/>
      <c r="F7113" s="91"/>
      <c r="H7113" s="94"/>
      <c r="I7113" s="91"/>
      <c r="J7113" s="84"/>
      <c r="K7113" s="111"/>
    </row>
    <row r="7114" spans="1:11" x14ac:dyDescent="0.2">
      <c r="A7114" s="27" t="s">
        <v>5839</v>
      </c>
      <c r="B7114" s="74">
        <v>3270</v>
      </c>
      <c r="C7114" s="86"/>
      <c r="D7114" s="37"/>
      <c r="E7114" s="87"/>
      <c r="F7114" s="93">
        <v>5</v>
      </c>
      <c r="G7114" s="8">
        <v>13</v>
      </c>
      <c r="H7114" s="94">
        <f t="shared" si="110"/>
        <v>2</v>
      </c>
      <c r="I7114" s="93"/>
      <c r="J7114" s="94"/>
      <c r="K7114" s="138"/>
    </row>
    <row r="7115" spans="1:11" x14ac:dyDescent="0.2">
      <c r="A7115" s="27" t="s">
        <v>5840</v>
      </c>
      <c r="B7115" s="74">
        <v>2985</v>
      </c>
      <c r="C7115" s="86"/>
      <c r="D7115" s="37"/>
      <c r="E7115" s="87"/>
      <c r="F7115" s="93">
        <v>5</v>
      </c>
      <c r="G7115" s="8">
        <v>13</v>
      </c>
      <c r="H7115" s="94">
        <f t="shared" si="110"/>
        <v>2</v>
      </c>
      <c r="I7115" s="93"/>
      <c r="J7115" s="94"/>
      <c r="K7115" s="138"/>
    </row>
    <row r="7116" spans="1:11" x14ac:dyDescent="0.2">
      <c r="A7116" s="27" t="s">
        <v>5841</v>
      </c>
      <c r="B7116" s="74">
        <v>238</v>
      </c>
      <c r="C7116" s="86"/>
      <c r="D7116" s="37"/>
      <c r="E7116" s="87"/>
      <c r="F7116" s="93">
        <v>3</v>
      </c>
      <c r="G7116" s="8">
        <v>8</v>
      </c>
      <c r="H7116" s="94">
        <f t="shared" si="110"/>
        <v>2</v>
      </c>
      <c r="I7116" s="93"/>
      <c r="J7116" s="94"/>
      <c r="K7116" s="138"/>
    </row>
    <row r="7117" spans="1:11" x14ac:dyDescent="0.2">
      <c r="A7117" s="27" t="s">
        <v>5842</v>
      </c>
      <c r="B7117" s="74">
        <v>406</v>
      </c>
      <c r="C7117" s="86"/>
      <c r="D7117" s="37"/>
      <c r="E7117" s="87"/>
      <c r="F7117" s="93">
        <v>3</v>
      </c>
      <c r="G7117" s="8">
        <v>8</v>
      </c>
      <c r="H7117" s="94">
        <f t="shared" si="110"/>
        <v>2</v>
      </c>
      <c r="I7117" s="93"/>
      <c r="J7117" s="94"/>
      <c r="K7117" s="138"/>
    </row>
    <row r="7118" spans="1:11" x14ac:dyDescent="0.2">
      <c r="A7118" s="27" t="s">
        <v>5843</v>
      </c>
      <c r="B7118" s="74">
        <v>86</v>
      </c>
      <c r="C7118" s="86"/>
      <c r="D7118" s="37"/>
      <c r="E7118" s="87"/>
      <c r="F7118" s="93">
        <v>1</v>
      </c>
      <c r="G7118" s="8">
        <v>3</v>
      </c>
      <c r="H7118" s="94">
        <f t="shared" si="110"/>
        <v>1</v>
      </c>
      <c r="I7118" s="93"/>
      <c r="J7118" s="94"/>
      <c r="K7118" s="138"/>
    </row>
    <row r="7119" spans="1:11" x14ac:dyDescent="0.2">
      <c r="A7119" s="27" t="s">
        <v>5844</v>
      </c>
      <c r="B7119" s="74">
        <v>348</v>
      </c>
      <c r="C7119" s="86"/>
      <c r="D7119" s="37"/>
      <c r="E7119" s="87"/>
      <c r="F7119" s="93">
        <v>3</v>
      </c>
      <c r="G7119" s="8">
        <v>8</v>
      </c>
      <c r="H7119" s="94">
        <f t="shared" si="110"/>
        <v>2</v>
      </c>
      <c r="I7119" s="93"/>
      <c r="J7119" s="94"/>
      <c r="K7119" s="138"/>
    </row>
    <row r="7120" spans="1:11" x14ac:dyDescent="0.2">
      <c r="A7120" s="26" t="s">
        <v>288</v>
      </c>
      <c r="B7120" s="72">
        <v>77819</v>
      </c>
      <c r="C7120" s="81"/>
      <c r="D7120" s="37"/>
      <c r="E7120" s="87"/>
      <c r="F7120" s="93"/>
      <c r="H7120" s="94"/>
      <c r="I7120" s="93"/>
      <c r="J7120" s="94"/>
      <c r="K7120" s="138"/>
    </row>
    <row r="7121" spans="1:11" ht="31.5" x14ac:dyDescent="0.2">
      <c r="A7121" s="29" t="s">
        <v>289</v>
      </c>
      <c r="B7121" s="73">
        <v>27785</v>
      </c>
      <c r="C7121" s="85">
        <v>25</v>
      </c>
      <c r="D7121" s="36">
        <f>SUM(D7122:D7139)</f>
        <v>63</v>
      </c>
      <c r="E7121" s="88">
        <v>4</v>
      </c>
      <c r="F7121" s="91">
        <f>SUM(F7123:F7149)</f>
        <v>65</v>
      </c>
      <c r="G7121" s="24">
        <f>SUM(G7123:G7149)</f>
        <v>175</v>
      </c>
      <c r="H7121" s="94"/>
      <c r="I7121" s="99">
        <f>(C7121+F7123+F7124+F7125+F7127+F7130+F7131+F7132+F7134+F7138+F7140+F7142+F7146+F7148+1)*0.4</f>
        <v>31.6</v>
      </c>
      <c r="J7121" s="99">
        <f>(D7121+G7123+G7124+G7125+G7127+G7130+G7131+G7132+G7134+G7138+G7140+G7142+G7146+G7148+1)*0.4</f>
        <v>81.2</v>
      </c>
      <c r="K7121" s="115">
        <f>25*0.6</f>
        <v>15</v>
      </c>
    </row>
    <row r="7122" spans="1:11" x14ac:dyDescent="0.2">
      <c r="A7122" s="30" t="s">
        <v>290</v>
      </c>
      <c r="B7122" s="73">
        <v>21562</v>
      </c>
      <c r="C7122" s="85">
        <v>19</v>
      </c>
      <c r="D7122" s="36">
        <v>48</v>
      </c>
      <c r="E7122" s="88"/>
      <c r="F7122" s="91"/>
      <c r="H7122" s="94"/>
      <c r="I7122" s="91"/>
      <c r="J7122" s="84"/>
      <c r="K7122" s="111"/>
    </row>
    <row r="7123" spans="1:11" x14ac:dyDescent="0.2">
      <c r="A7123" s="27" t="s">
        <v>1492</v>
      </c>
      <c r="B7123" s="74">
        <v>13605</v>
      </c>
      <c r="C7123" s="86"/>
      <c r="D7123" s="37"/>
      <c r="E7123" s="87"/>
      <c r="F7123" s="93">
        <v>11</v>
      </c>
      <c r="G7123" s="8">
        <v>28</v>
      </c>
      <c r="H7123" s="94">
        <f t="shared" si="110"/>
        <v>2</v>
      </c>
      <c r="I7123" s="93"/>
      <c r="J7123" s="94"/>
      <c r="K7123" s="138"/>
    </row>
    <row r="7124" spans="1:11" x14ac:dyDescent="0.2">
      <c r="A7124" s="27" t="s">
        <v>5845</v>
      </c>
      <c r="B7124" s="74">
        <v>2254</v>
      </c>
      <c r="C7124" s="86"/>
      <c r="D7124" s="37"/>
      <c r="E7124" s="87"/>
      <c r="F7124" s="93">
        <v>5</v>
      </c>
      <c r="G7124" s="8">
        <v>13</v>
      </c>
      <c r="H7124" s="94">
        <f t="shared" si="110"/>
        <v>2</v>
      </c>
      <c r="I7124" s="93"/>
      <c r="J7124" s="94"/>
      <c r="K7124" s="138"/>
    </row>
    <row r="7125" spans="1:11" x14ac:dyDescent="0.2">
      <c r="A7125" s="27" t="s">
        <v>5846</v>
      </c>
      <c r="B7125" s="74">
        <v>2630</v>
      </c>
      <c r="C7125" s="86"/>
      <c r="D7125" s="37"/>
      <c r="E7125" s="87"/>
      <c r="F7125" s="93">
        <v>5</v>
      </c>
      <c r="G7125" s="8">
        <v>13</v>
      </c>
      <c r="H7125" s="94">
        <f t="shared" si="110"/>
        <v>2</v>
      </c>
      <c r="I7125" s="93"/>
      <c r="J7125" s="94"/>
      <c r="K7125" s="138"/>
    </row>
    <row r="7126" spans="1:11" x14ac:dyDescent="0.2">
      <c r="A7126" s="27" t="s">
        <v>5847</v>
      </c>
      <c r="B7126" s="74">
        <v>170</v>
      </c>
      <c r="C7126" s="86"/>
      <c r="D7126" s="37"/>
      <c r="E7126" s="87"/>
      <c r="F7126" s="93">
        <v>1</v>
      </c>
      <c r="G7126" s="8">
        <v>3</v>
      </c>
      <c r="H7126" s="94">
        <f t="shared" si="110"/>
        <v>1</v>
      </c>
      <c r="I7126" s="93"/>
      <c r="J7126" s="94"/>
      <c r="K7126" s="138"/>
    </row>
    <row r="7127" spans="1:11" x14ac:dyDescent="0.2">
      <c r="A7127" s="27" t="s">
        <v>5848</v>
      </c>
      <c r="B7127" s="74">
        <v>254</v>
      </c>
      <c r="C7127" s="86"/>
      <c r="D7127" s="37"/>
      <c r="E7127" s="87"/>
      <c r="F7127" s="93">
        <v>3</v>
      </c>
      <c r="G7127" s="8">
        <v>8</v>
      </c>
      <c r="H7127" s="94">
        <f t="shared" si="110"/>
        <v>2</v>
      </c>
      <c r="I7127" s="93"/>
      <c r="J7127" s="94"/>
      <c r="K7127" s="138"/>
    </row>
    <row r="7128" spans="1:11" x14ac:dyDescent="0.2">
      <c r="A7128" s="27" t="s">
        <v>5849</v>
      </c>
      <c r="B7128" s="74">
        <v>52</v>
      </c>
      <c r="C7128" s="86"/>
      <c r="D7128" s="37"/>
      <c r="E7128" s="87"/>
      <c r="F7128" s="93">
        <v>1</v>
      </c>
      <c r="G7128" s="8">
        <v>3</v>
      </c>
      <c r="H7128" s="94">
        <f t="shared" si="110"/>
        <v>1</v>
      </c>
      <c r="I7128" s="93"/>
      <c r="J7128" s="94"/>
      <c r="K7128" s="138"/>
    </row>
    <row r="7129" spans="1:11" x14ac:dyDescent="0.2">
      <c r="A7129" s="27" t="s">
        <v>5850</v>
      </c>
      <c r="B7129" s="74">
        <v>31</v>
      </c>
      <c r="C7129" s="86"/>
      <c r="D7129" s="37"/>
      <c r="E7129" s="87"/>
      <c r="F7129" s="93">
        <v>1</v>
      </c>
      <c r="G7129" s="8">
        <v>3</v>
      </c>
      <c r="H7129" s="94">
        <f t="shared" si="110"/>
        <v>1</v>
      </c>
      <c r="I7129" s="93"/>
      <c r="J7129" s="94"/>
      <c r="K7129" s="138"/>
    </row>
    <row r="7130" spans="1:11" x14ac:dyDescent="0.2">
      <c r="A7130" s="27" t="s">
        <v>5829</v>
      </c>
      <c r="B7130" s="74">
        <v>1197</v>
      </c>
      <c r="C7130" s="86"/>
      <c r="D7130" s="37"/>
      <c r="E7130" s="87"/>
      <c r="F7130" s="93">
        <v>3</v>
      </c>
      <c r="G7130" s="8">
        <v>8</v>
      </c>
      <c r="H7130" s="94">
        <f t="shared" si="110"/>
        <v>2</v>
      </c>
      <c r="I7130" s="93"/>
      <c r="J7130" s="94"/>
      <c r="K7130" s="138"/>
    </row>
    <row r="7131" spans="1:11" x14ac:dyDescent="0.2">
      <c r="A7131" s="27" t="s">
        <v>5851</v>
      </c>
      <c r="B7131" s="74">
        <v>415</v>
      </c>
      <c r="C7131" s="86"/>
      <c r="D7131" s="37"/>
      <c r="E7131" s="87"/>
      <c r="F7131" s="93">
        <v>3</v>
      </c>
      <c r="G7131" s="8">
        <v>8</v>
      </c>
      <c r="H7131" s="94">
        <f t="shared" si="110"/>
        <v>2</v>
      </c>
      <c r="I7131" s="93"/>
      <c r="J7131" s="94"/>
      <c r="K7131" s="138"/>
    </row>
    <row r="7132" spans="1:11" x14ac:dyDescent="0.2">
      <c r="A7132" s="27" t="s">
        <v>4773</v>
      </c>
      <c r="B7132" s="74">
        <v>359</v>
      </c>
      <c r="C7132" s="86"/>
      <c r="D7132" s="37"/>
      <c r="E7132" s="87"/>
      <c r="F7132" s="93">
        <v>3</v>
      </c>
      <c r="G7132" s="8">
        <v>8</v>
      </c>
      <c r="H7132" s="94">
        <f t="shared" si="110"/>
        <v>2</v>
      </c>
      <c r="I7132" s="93"/>
      <c r="J7132" s="94"/>
      <c r="K7132" s="138"/>
    </row>
    <row r="7133" spans="1:11" x14ac:dyDescent="0.2">
      <c r="A7133" s="27" t="s">
        <v>5852</v>
      </c>
      <c r="B7133" s="74">
        <v>45</v>
      </c>
      <c r="C7133" s="86"/>
      <c r="D7133" s="37"/>
      <c r="E7133" s="87"/>
      <c r="F7133" s="93">
        <v>1</v>
      </c>
      <c r="G7133" s="8">
        <v>3</v>
      </c>
      <c r="H7133" s="94">
        <f t="shared" si="110"/>
        <v>1</v>
      </c>
      <c r="I7133" s="93"/>
      <c r="J7133" s="94"/>
      <c r="K7133" s="138"/>
    </row>
    <row r="7134" spans="1:11" x14ac:dyDescent="0.2">
      <c r="A7134" s="27" t="s">
        <v>5853</v>
      </c>
      <c r="B7134" s="74">
        <v>396</v>
      </c>
      <c r="C7134" s="86"/>
      <c r="D7134" s="37"/>
      <c r="E7134" s="87"/>
      <c r="F7134" s="93">
        <v>3</v>
      </c>
      <c r="G7134" s="8">
        <v>8</v>
      </c>
      <c r="H7134" s="94">
        <f t="shared" si="110"/>
        <v>2</v>
      </c>
      <c r="I7134" s="93"/>
      <c r="J7134" s="94"/>
      <c r="K7134" s="138"/>
    </row>
    <row r="7135" spans="1:11" x14ac:dyDescent="0.2">
      <c r="A7135" s="27" t="s">
        <v>5854</v>
      </c>
      <c r="B7135" s="74">
        <v>59</v>
      </c>
      <c r="C7135" s="86"/>
      <c r="D7135" s="37"/>
      <c r="E7135" s="87"/>
      <c r="F7135" s="93">
        <v>1</v>
      </c>
      <c r="G7135" s="8">
        <v>3</v>
      </c>
      <c r="H7135" s="94">
        <f t="shared" si="110"/>
        <v>1</v>
      </c>
      <c r="I7135" s="93"/>
      <c r="J7135" s="94"/>
      <c r="K7135" s="138"/>
    </row>
    <row r="7136" spans="1:11" x14ac:dyDescent="0.2">
      <c r="A7136" s="27" t="s">
        <v>5791</v>
      </c>
      <c r="B7136" s="74">
        <v>95</v>
      </c>
      <c r="C7136" s="86"/>
      <c r="D7136" s="37"/>
      <c r="E7136" s="87"/>
      <c r="F7136" s="93">
        <v>1</v>
      </c>
      <c r="G7136" s="8">
        <v>3</v>
      </c>
      <c r="H7136" s="94">
        <f t="shared" si="110"/>
        <v>1</v>
      </c>
      <c r="I7136" s="93"/>
      <c r="J7136" s="94"/>
      <c r="K7136" s="138"/>
    </row>
    <row r="7137" spans="1:11" x14ac:dyDescent="0.2">
      <c r="A7137" s="30" t="s">
        <v>455</v>
      </c>
      <c r="B7137" s="73">
        <v>1903</v>
      </c>
      <c r="C7137" s="85">
        <v>2</v>
      </c>
      <c r="D7137" s="36">
        <v>5</v>
      </c>
      <c r="E7137" s="88"/>
      <c r="F7137" s="91"/>
      <c r="H7137" s="94"/>
      <c r="I7137" s="91"/>
      <c r="J7137" s="84"/>
      <c r="K7137" s="111"/>
    </row>
    <row r="7138" spans="1:11" x14ac:dyDescent="0.2">
      <c r="A7138" s="27" t="s">
        <v>5855</v>
      </c>
      <c r="B7138" s="74">
        <v>1903</v>
      </c>
      <c r="C7138" s="86"/>
      <c r="D7138" s="37"/>
      <c r="E7138" s="87"/>
      <c r="F7138" s="93">
        <v>3</v>
      </c>
      <c r="G7138" s="8">
        <v>8</v>
      </c>
      <c r="H7138" s="94">
        <f t="shared" si="110"/>
        <v>2</v>
      </c>
      <c r="I7138" s="93"/>
      <c r="J7138" s="94"/>
      <c r="K7138" s="138"/>
    </row>
    <row r="7139" spans="1:11" x14ac:dyDescent="0.2">
      <c r="A7139" s="30" t="s">
        <v>456</v>
      </c>
      <c r="B7139" s="73">
        <v>4320</v>
      </c>
      <c r="C7139" s="85">
        <v>4</v>
      </c>
      <c r="D7139" s="36">
        <v>10</v>
      </c>
      <c r="E7139" s="88"/>
      <c r="F7139" s="91"/>
      <c r="H7139" s="94"/>
      <c r="I7139" s="91"/>
      <c r="J7139" s="84"/>
      <c r="K7139" s="111"/>
    </row>
    <row r="7140" spans="1:11" x14ac:dyDescent="0.2">
      <c r="A7140" s="27" t="s">
        <v>2127</v>
      </c>
      <c r="B7140" s="74">
        <v>2889</v>
      </c>
      <c r="C7140" s="86"/>
      <c r="D7140" s="37"/>
      <c r="E7140" s="87"/>
      <c r="F7140" s="93">
        <v>5</v>
      </c>
      <c r="G7140" s="8">
        <v>13</v>
      </c>
      <c r="H7140" s="94">
        <f t="shared" si="110"/>
        <v>2</v>
      </c>
      <c r="I7140" s="93"/>
      <c r="J7140" s="94"/>
      <c r="K7140" s="138"/>
    </row>
    <row r="7141" spans="1:11" x14ac:dyDescent="0.2">
      <c r="A7141" s="27" t="s">
        <v>2077</v>
      </c>
      <c r="B7141" s="74">
        <v>22</v>
      </c>
      <c r="C7141" s="86"/>
      <c r="D7141" s="37"/>
      <c r="E7141" s="87"/>
      <c r="F7141" s="93">
        <v>1</v>
      </c>
      <c r="G7141" s="8">
        <v>3</v>
      </c>
      <c r="H7141" s="94">
        <f t="shared" si="110"/>
        <v>1</v>
      </c>
      <c r="I7141" s="93"/>
      <c r="J7141" s="94"/>
      <c r="K7141" s="138"/>
    </row>
    <row r="7142" spans="1:11" x14ac:dyDescent="0.2">
      <c r="A7142" s="27" t="s">
        <v>5856</v>
      </c>
      <c r="B7142" s="74">
        <v>329</v>
      </c>
      <c r="C7142" s="86"/>
      <c r="D7142" s="37"/>
      <c r="E7142" s="87"/>
      <c r="F7142" s="93">
        <v>3</v>
      </c>
      <c r="G7142" s="8">
        <v>8</v>
      </c>
      <c r="H7142" s="94">
        <f t="shared" si="110"/>
        <v>2</v>
      </c>
      <c r="I7142" s="93"/>
      <c r="J7142" s="94"/>
      <c r="K7142" s="138"/>
    </row>
    <row r="7143" spans="1:11" x14ac:dyDescent="0.2">
      <c r="A7143" s="27" t="s">
        <v>5374</v>
      </c>
      <c r="B7143" s="74">
        <v>178</v>
      </c>
      <c r="C7143" s="86"/>
      <c r="D7143" s="37"/>
      <c r="E7143" s="87"/>
      <c r="F7143" s="93">
        <v>1</v>
      </c>
      <c r="G7143" s="8">
        <v>3</v>
      </c>
      <c r="H7143" s="94">
        <f t="shared" si="110"/>
        <v>1</v>
      </c>
      <c r="I7143" s="93"/>
      <c r="J7143" s="94"/>
      <c r="K7143" s="138"/>
    </row>
    <row r="7144" spans="1:11" x14ac:dyDescent="0.2">
      <c r="A7144" s="27" t="s">
        <v>5857</v>
      </c>
      <c r="B7144" s="74">
        <v>89</v>
      </c>
      <c r="C7144" s="86"/>
      <c r="D7144" s="37"/>
      <c r="E7144" s="87"/>
      <c r="F7144" s="93">
        <v>1</v>
      </c>
      <c r="G7144" s="8">
        <v>3</v>
      </c>
      <c r="H7144" s="94">
        <f t="shared" si="110"/>
        <v>1</v>
      </c>
      <c r="I7144" s="93"/>
      <c r="J7144" s="94"/>
      <c r="K7144" s="138"/>
    </row>
    <row r="7145" spans="1:11" x14ac:dyDescent="0.2">
      <c r="A7145" s="27" t="s">
        <v>5858</v>
      </c>
      <c r="B7145" s="74">
        <v>88</v>
      </c>
      <c r="C7145" s="86"/>
      <c r="D7145" s="37"/>
      <c r="E7145" s="87"/>
      <c r="F7145" s="93">
        <v>1</v>
      </c>
      <c r="G7145" s="8">
        <v>3</v>
      </c>
      <c r="H7145" s="94">
        <f t="shared" si="110"/>
        <v>1</v>
      </c>
      <c r="I7145" s="93"/>
      <c r="J7145" s="94"/>
      <c r="K7145" s="138"/>
    </row>
    <row r="7146" spans="1:11" x14ac:dyDescent="0.2">
      <c r="A7146" s="27" t="s">
        <v>5859</v>
      </c>
      <c r="B7146" s="74">
        <v>259</v>
      </c>
      <c r="C7146" s="86"/>
      <c r="D7146" s="37"/>
      <c r="E7146" s="87"/>
      <c r="F7146" s="93">
        <v>3</v>
      </c>
      <c r="G7146" s="8">
        <v>8</v>
      </c>
      <c r="H7146" s="94">
        <f t="shared" si="110"/>
        <v>2</v>
      </c>
      <c r="I7146" s="93"/>
      <c r="J7146" s="94"/>
      <c r="K7146" s="138"/>
    </row>
    <row r="7147" spans="1:11" x14ac:dyDescent="0.2">
      <c r="A7147" s="27" t="s">
        <v>5860</v>
      </c>
      <c r="B7147" s="74">
        <v>55</v>
      </c>
      <c r="C7147" s="86"/>
      <c r="D7147" s="37"/>
      <c r="E7147" s="87"/>
      <c r="F7147" s="93">
        <v>1</v>
      </c>
      <c r="G7147" s="8">
        <v>3</v>
      </c>
      <c r="H7147" s="94">
        <f t="shared" si="110"/>
        <v>1</v>
      </c>
      <c r="I7147" s="93"/>
      <c r="J7147" s="94"/>
      <c r="K7147" s="138"/>
    </row>
    <row r="7148" spans="1:11" x14ac:dyDescent="0.2">
      <c r="A7148" s="27" t="s">
        <v>5861</v>
      </c>
      <c r="B7148" s="74">
        <v>236</v>
      </c>
      <c r="C7148" s="86"/>
      <c r="D7148" s="37"/>
      <c r="E7148" s="87"/>
      <c r="F7148" s="93">
        <v>3</v>
      </c>
      <c r="G7148" s="8">
        <v>8</v>
      </c>
      <c r="H7148" s="94">
        <f t="shared" ref="H7148:H7211" si="111">IF(F7148=1,1,2)</f>
        <v>2</v>
      </c>
      <c r="I7148" s="93"/>
      <c r="J7148" s="94"/>
      <c r="K7148" s="138"/>
    </row>
    <row r="7149" spans="1:11" x14ac:dyDescent="0.2">
      <c r="A7149" s="27" t="s">
        <v>5862</v>
      </c>
      <c r="B7149" s="74">
        <v>175</v>
      </c>
      <c r="C7149" s="86"/>
      <c r="D7149" s="37"/>
      <c r="E7149" s="87"/>
      <c r="F7149" s="93">
        <v>1</v>
      </c>
      <c r="G7149" s="8">
        <v>3</v>
      </c>
      <c r="H7149" s="94">
        <f t="shared" si="111"/>
        <v>1</v>
      </c>
      <c r="I7149" s="93"/>
      <c r="J7149" s="94"/>
      <c r="K7149" s="138"/>
    </row>
    <row r="7150" spans="1:11" x14ac:dyDescent="0.2">
      <c r="A7150" s="29" t="s">
        <v>642</v>
      </c>
      <c r="B7150" s="73">
        <v>27338</v>
      </c>
      <c r="C7150" s="85">
        <v>25</v>
      </c>
      <c r="D7150" s="36">
        <f>SUM(D7151:D7169)</f>
        <v>63</v>
      </c>
      <c r="E7150" s="88">
        <v>4</v>
      </c>
      <c r="F7150" s="91">
        <f>SUM(F7152:F7173)</f>
        <v>55</v>
      </c>
      <c r="G7150" s="24">
        <f>SUM(G7152:G7173)</f>
        <v>148</v>
      </c>
      <c r="H7150" s="94"/>
      <c r="I7150" s="99">
        <f>(C7150+F7150+1-F7155-F7159-F7161-F7162-F7163-F7164-F7167-F7168)*0.4</f>
        <v>29.200000000000003</v>
      </c>
      <c r="J7150" s="99">
        <f>(D7150+G7150+1-G7155-G7159-G7161-G7162-G7163-G7164-G7167-G7168)*0.4</f>
        <v>75.2</v>
      </c>
      <c r="K7150" s="115">
        <f>21*0.6</f>
        <v>12.6</v>
      </c>
    </row>
    <row r="7151" spans="1:11" x14ac:dyDescent="0.2">
      <c r="A7151" s="30" t="s">
        <v>643</v>
      </c>
      <c r="B7151" s="73">
        <v>24749</v>
      </c>
      <c r="C7151" s="85">
        <v>23</v>
      </c>
      <c r="D7151" s="36">
        <v>58</v>
      </c>
      <c r="E7151" s="88"/>
      <c r="F7151" s="91"/>
      <c r="H7151" s="94"/>
      <c r="I7151" s="91"/>
      <c r="J7151" s="84"/>
      <c r="K7151" s="111"/>
    </row>
    <row r="7152" spans="1:11" x14ac:dyDescent="0.2">
      <c r="A7152" s="27" t="s">
        <v>5863</v>
      </c>
      <c r="B7152" s="74">
        <v>17710</v>
      </c>
      <c r="C7152" s="86"/>
      <c r="D7152" s="37"/>
      <c r="E7152" s="87"/>
      <c r="F7152" s="93">
        <v>11</v>
      </c>
      <c r="G7152" s="8">
        <v>28</v>
      </c>
      <c r="H7152" s="94">
        <f t="shared" si="111"/>
        <v>2</v>
      </c>
      <c r="I7152" s="93"/>
      <c r="J7152" s="94"/>
      <c r="K7152" s="138"/>
    </row>
    <row r="7153" spans="1:11" x14ac:dyDescent="0.2">
      <c r="A7153" s="27" t="s">
        <v>1474</v>
      </c>
      <c r="B7153" s="74">
        <v>1154</v>
      </c>
      <c r="C7153" s="86"/>
      <c r="D7153" s="37"/>
      <c r="E7153" s="87"/>
      <c r="F7153" s="93">
        <v>3</v>
      </c>
      <c r="G7153" s="8">
        <v>8</v>
      </c>
      <c r="H7153" s="94">
        <f t="shared" si="111"/>
        <v>2</v>
      </c>
      <c r="I7153" s="93"/>
      <c r="J7153" s="94"/>
      <c r="K7153" s="138"/>
    </row>
    <row r="7154" spans="1:11" x14ac:dyDescent="0.2">
      <c r="A7154" s="27" t="s">
        <v>2465</v>
      </c>
      <c r="B7154" s="74">
        <v>1584</v>
      </c>
      <c r="C7154" s="86"/>
      <c r="D7154" s="37"/>
      <c r="E7154" s="87"/>
      <c r="F7154" s="93">
        <v>3</v>
      </c>
      <c r="G7154" s="8">
        <v>8</v>
      </c>
      <c r="H7154" s="94">
        <f t="shared" si="111"/>
        <v>2</v>
      </c>
      <c r="I7154" s="93"/>
      <c r="J7154" s="94"/>
      <c r="K7154" s="138"/>
    </row>
    <row r="7155" spans="1:11" x14ac:dyDescent="0.2">
      <c r="A7155" s="27" t="s">
        <v>5864</v>
      </c>
      <c r="B7155" s="74">
        <v>30</v>
      </c>
      <c r="C7155" s="86"/>
      <c r="D7155" s="37"/>
      <c r="E7155" s="87"/>
      <c r="F7155" s="93">
        <v>1</v>
      </c>
      <c r="G7155" s="8">
        <v>3</v>
      </c>
      <c r="H7155" s="94">
        <f t="shared" si="111"/>
        <v>1</v>
      </c>
      <c r="I7155" s="93"/>
      <c r="J7155" s="94"/>
      <c r="K7155" s="138"/>
    </row>
    <row r="7156" spans="1:11" x14ac:dyDescent="0.2">
      <c r="A7156" s="27" t="s">
        <v>5865</v>
      </c>
      <c r="B7156" s="74">
        <v>539</v>
      </c>
      <c r="C7156" s="86"/>
      <c r="D7156" s="37"/>
      <c r="E7156" s="87"/>
      <c r="F7156" s="93">
        <v>3</v>
      </c>
      <c r="G7156" s="8">
        <v>8</v>
      </c>
      <c r="H7156" s="94">
        <f t="shared" si="111"/>
        <v>2</v>
      </c>
      <c r="I7156" s="152"/>
      <c r="J7156" s="153"/>
      <c r="K7156" s="154"/>
    </row>
    <row r="7157" spans="1:11" x14ac:dyDescent="0.2">
      <c r="A7157" s="27" t="s">
        <v>5866</v>
      </c>
      <c r="B7157" s="74">
        <v>383</v>
      </c>
      <c r="C7157" s="86"/>
      <c r="D7157" s="37"/>
      <c r="E7157" s="87"/>
      <c r="F7157" s="93">
        <v>3</v>
      </c>
      <c r="G7157" s="8">
        <v>8</v>
      </c>
      <c r="H7157" s="94">
        <f t="shared" si="111"/>
        <v>2</v>
      </c>
      <c r="I7157" s="93"/>
      <c r="J7157" s="94"/>
      <c r="K7157" s="138"/>
    </row>
    <row r="7158" spans="1:11" x14ac:dyDescent="0.2">
      <c r="A7158" s="27" t="s">
        <v>5867</v>
      </c>
      <c r="B7158" s="74">
        <v>969</v>
      </c>
      <c r="C7158" s="86"/>
      <c r="D7158" s="37"/>
      <c r="E7158" s="87"/>
      <c r="F7158" s="93">
        <v>3</v>
      </c>
      <c r="G7158" s="8">
        <v>8</v>
      </c>
      <c r="H7158" s="94">
        <f t="shared" si="111"/>
        <v>2</v>
      </c>
      <c r="I7158" s="93"/>
      <c r="J7158" s="94"/>
      <c r="K7158" s="138"/>
    </row>
    <row r="7159" spans="1:11" x14ac:dyDescent="0.2">
      <c r="A7159" s="27" t="s">
        <v>5868</v>
      </c>
      <c r="B7159" s="74">
        <v>120</v>
      </c>
      <c r="C7159" s="86"/>
      <c r="D7159" s="37"/>
      <c r="E7159" s="87"/>
      <c r="F7159" s="93">
        <v>1</v>
      </c>
      <c r="G7159" s="8">
        <v>3</v>
      </c>
      <c r="H7159" s="94">
        <f t="shared" si="111"/>
        <v>1</v>
      </c>
      <c r="I7159" s="93"/>
      <c r="J7159" s="94"/>
      <c r="K7159" s="138"/>
    </row>
    <row r="7160" spans="1:11" x14ac:dyDescent="0.2">
      <c r="A7160" s="27" t="s">
        <v>5869</v>
      </c>
      <c r="B7160" s="74">
        <v>388</v>
      </c>
      <c r="C7160" s="86"/>
      <c r="D7160" s="37"/>
      <c r="E7160" s="87"/>
      <c r="F7160" s="93">
        <v>3</v>
      </c>
      <c r="G7160" s="8">
        <v>8</v>
      </c>
      <c r="H7160" s="94">
        <f t="shared" si="111"/>
        <v>2</v>
      </c>
      <c r="I7160" s="93"/>
      <c r="J7160" s="94"/>
      <c r="K7160" s="138"/>
    </row>
    <row r="7161" spans="1:11" x14ac:dyDescent="0.2">
      <c r="A7161" s="27" t="s">
        <v>5870</v>
      </c>
      <c r="B7161" s="74">
        <v>127</v>
      </c>
      <c r="C7161" s="86"/>
      <c r="D7161" s="37"/>
      <c r="E7161" s="87"/>
      <c r="F7161" s="93">
        <v>1</v>
      </c>
      <c r="G7161" s="8">
        <v>3</v>
      </c>
      <c r="H7161" s="94">
        <f t="shared" si="111"/>
        <v>1</v>
      </c>
      <c r="I7161" s="93"/>
      <c r="J7161" s="94"/>
      <c r="K7161" s="138"/>
    </row>
    <row r="7162" spans="1:11" x14ac:dyDescent="0.2">
      <c r="A7162" s="27" t="s">
        <v>3424</v>
      </c>
      <c r="B7162" s="74">
        <v>5</v>
      </c>
      <c r="C7162" s="86"/>
      <c r="D7162" s="37"/>
      <c r="E7162" s="87"/>
      <c r="F7162" s="93">
        <v>1</v>
      </c>
      <c r="G7162" s="8">
        <v>3</v>
      </c>
      <c r="H7162" s="94">
        <f t="shared" si="111"/>
        <v>1</v>
      </c>
      <c r="I7162" s="93"/>
      <c r="J7162" s="94"/>
      <c r="K7162" s="138"/>
    </row>
    <row r="7163" spans="1:11" x14ac:dyDescent="0.2">
      <c r="A7163" s="27" t="s">
        <v>5871</v>
      </c>
      <c r="B7163" s="74">
        <v>74</v>
      </c>
      <c r="C7163" s="86"/>
      <c r="D7163" s="37"/>
      <c r="E7163" s="87"/>
      <c r="F7163" s="93">
        <v>1</v>
      </c>
      <c r="G7163" s="8">
        <v>3</v>
      </c>
      <c r="H7163" s="94">
        <f t="shared" si="111"/>
        <v>1</v>
      </c>
      <c r="I7163" s="93"/>
      <c r="J7163" s="94"/>
      <c r="K7163" s="138"/>
    </row>
    <row r="7164" spans="1:11" x14ac:dyDescent="0.2">
      <c r="A7164" s="27" t="s">
        <v>5872</v>
      </c>
      <c r="B7164" s="74">
        <v>128</v>
      </c>
      <c r="C7164" s="86"/>
      <c r="D7164" s="37"/>
      <c r="E7164" s="87"/>
      <c r="F7164" s="93">
        <v>1</v>
      </c>
      <c r="G7164" s="8">
        <v>3</v>
      </c>
      <c r="H7164" s="94">
        <f t="shared" si="111"/>
        <v>1</v>
      </c>
      <c r="I7164" s="93"/>
      <c r="J7164" s="94"/>
      <c r="K7164" s="138"/>
    </row>
    <row r="7165" spans="1:11" x14ac:dyDescent="0.2">
      <c r="A7165" s="27" t="s">
        <v>3939</v>
      </c>
      <c r="B7165" s="74">
        <v>518</v>
      </c>
      <c r="C7165" s="86"/>
      <c r="D7165" s="37"/>
      <c r="E7165" s="87"/>
      <c r="F7165" s="93">
        <v>3</v>
      </c>
      <c r="G7165" s="8">
        <v>8</v>
      </c>
      <c r="H7165" s="94">
        <f t="shared" si="111"/>
        <v>2</v>
      </c>
      <c r="I7165" s="93"/>
      <c r="J7165" s="94"/>
      <c r="K7165" s="138"/>
    </row>
    <row r="7166" spans="1:11" x14ac:dyDescent="0.2">
      <c r="A7166" s="27" t="s">
        <v>5873</v>
      </c>
      <c r="B7166" s="74">
        <v>827</v>
      </c>
      <c r="C7166" s="86"/>
      <c r="D7166" s="37"/>
      <c r="E7166" s="87"/>
      <c r="F7166" s="93">
        <v>3</v>
      </c>
      <c r="G7166" s="8">
        <v>8</v>
      </c>
      <c r="H7166" s="94">
        <f t="shared" si="111"/>
        <v>2</v>
      </c>
      <c r="I7166" s="93"/>
      <c r="J7166" s="94"/>
      <c r="K7166" s="138"/>
    </row>
    <row r="7167" spans="1:11" x14ac:dyDescent="0.2">
      <c r="A7167" s="27" t="s">
        <v>5060</v>
      </c>
      <c r="B7167" s="74">
        <v>74</v>
      </c>
      <c r="C7167" s="86"/>
      <c r="D7167" s="37"/>
      <c r="E7167" s="87"/>
      <c r="F7167" s="93">
        <v>1</v>
      </c>
      <c r="G7167" s="8">
        <v>3</v>
      </c>
      <c r="H7167" s="94">
        <f t="shared" si="111"/>
        <v>1</v>
      </c>
      <c r="I7167" s="93"/>
      <c r="J7167" s="94"/>
      <c r="K7167" s="138"/>
    </row>
    <row r="7168" spans="1:11" x14ac:dyDescent="0.2">
      <c r="A7168" s="27" t="s">
        <v>2449</v>
      </c>
      <c r="B7168" s="74">
        <v>119</v>
      </c>
      <c r="C7168" s="86"/>
      <c r="D7168" s="37"/>
      <c r="E7168" s="87"/>
      <c r="F7168" s="93">
        <v>1</v>
      </c>
      <c r="G7168" s="8">
        <v>3</v>
      </c>
      <c r="H7168" s="94">
        <f t="shared" si="111"/>
        <v>1</v>
      </c>
      <c r="I7168" s="93"/>
      <c r="J7168" s="94"/>
      <c r="K7168" s="138"/>
    </row>
    <row r="7169" spans="1:11" x14ac:dyDescent="0.2">
      <c r="A7169" s="30" t="s">
        <v>826</v>
      </c>
      <c r="B7169" s="73">
        <v>2589</v>
      </c>
      <c r="C7169" s="85">
        <v>2</v>
      </c>
      <c r="D7169" s="36">
        <v>5</v>
      </c>
      <c r="E7169" s="88"/>
      <c r="F7169" s="91"/>
      <c r="H7169" s="94"/>
      <c r="I7169" s="91"/>
      <c r="J7169" s="84"/>
      <c r="K7169" s="111"/>
    </row>
    <row r="7170" spans="1:11" x14ac:dyDescent="0.2">
      <c r="A7170" s="27" t="s">
        <v>3943</v>
      </c>
      <c r="B7170" s="74">
        <v>900</v>
      </c>
      <c r="C7170" s="86"/>
      <c r="D7170" s="37"/>
      <c r="E7170" s="87"/>
      <c r="F7170" s="93">
        <v>3</v>
      </c>
      <c r="G7170" s="8">
        <v>8</v>
      </c>
      <c r="H7170" s="94">
        <f t="shared" si="111"/>
        <v>2</v>
      </c>
      <c r="I7170" s="93"/>
      <c r="J7170" s="94"/>
      <c r="K7170" s="138"/>
    </row>
    <row r="7171" spans="1:11" x14ac:dyDescent="0.2">
      <c r="A7171" s="27" t="s">
        <v>5874</v>
      </c>
      <c r="B7171" s="74">
        <v>314</v>
      </c>
      <c r="C7171" s="86"/>
      <c r="D7171" s="37"/>
      <c r="E7171" s="87"/>
      <c r="F7171" s="93">
        <v>3</v>
      </c>
      <c r="G7171" s="8">
        <v>8</v>
      </c>
      <c r="H7171" s="94">
        <f t="shared" si="111"/>
        <v>2</v>
      </c>
      <c r="I7171" s="93"/>
      <c r="J7171" s="94"/>
      <c r="K7171" s="138"/>
    </row>
    <row r="7172" spans="1:11" x14ac:dyDescent="0.2">
      <c r="A7172" s="27" t="s">
        <v>2168</v>
      </c>
      <c r="B7172" s="74">
        <v>879</v>
      </c>
      <c r="C7172" s="86"/>
      <c r="D7172" s="37"/>
      <c r="E7172" s="87"/>
      <c r="F7172" s="93">
        <v>3</v>
      </c>
      <c r="G7172" s="8">
        <v>8</v>
      </c>
      <c r="H7172" s="94">
        <f t="shared" si="111"/>
        <v>2</v>
      </c>
      <c r="I7172" s="93"/>
      <c r="J7172" s="94"/>
      <c r="K7172" s="138"/>
    </row>
    <row r="7173" spans="1:11" x14ac:dyDescent="0.2">
      <c r="A7173" s="27" t="s">
        <v>5875</v>
      </c>
      <c r="B7173" s="74">
        <v>496</v>
      </c>
      <c r="C7173" s="86"/>
      <c r="D7173" s="37"/>
      <c r="E7173" s="87"/>
      <c r="F7173" s="93">
        <v>3</v>
      </c>
      <c r="G7173" s="8">
        <v>8</v>
      </c>
      <c r="H7173" s="94">
        <f t="shared" si="111"/>
        <v>2</v>
      </c>
      <c r="I7173" s="93"/>
      <c r="J7173" s="94"/>
      <c r="K7173" s="138"/>
    </row>
    <row r="7174" spans="1:11" ht="31.5" x14ac:dyDescent="0.2">
      <c r="A7174" s="29" t="s">
        <v>1051</v>
      </c>
      <c r="B7174" s="73">
        <v>2258</v>
      </c>
      <c r="C7174" s="85">
        <v>15</v>
      </c>
      <c r="D7174" s="36">
        <v>38</v>
      </c>
      <c r="E7174" s="88">
        <v>3</v>
      </c>
      <c r="F7174" s="91">
        <f>SUM(F7176:F7186)</f>
        <v>19</v>
      </c>
      <c r="G7174" s="24">
        <f>SUM(G7176:G7186)</f>
        <v>53</v>
      </c>
      <c r="H7174" s="94"/>
      <c r="I7174" s="99">
        <f>(C7174+F7177+F7179+F7185+F7186+1)*0.4</f>
        <v>11.200000000000001</v>
      </c>
      <c r="J7174" s="99">
        <f>(D7174+G7177+G7179+G7185+G7186+1)*0.4</f>
        <v>28.400000000000002</v>
      </c>
      <c r="K7174" s="115">
        <f>11*0.6</f>
        <v>6.6</v>
      </c>
    </row>
    <row r="7175" spans="1:11" x14ac:dyDescent="0.2">
      <c r="A7175" s="30" t="s">
        <v>6200</v>
      </c>
      <c r="B7175" s="73">
        <v>2258</v>
      </c>
      <c r="C7175" s="85">
        <v>15</v>
      </c>
      <c r="D7175" s="37"/>
      <c r="E7175" s="87"/>
      <c r="F7175" s="91"/>
      <c r="H7175" s="94"/>
      <c r="I7175" s="91"/>
      <c r="J7175" s="84"/>
      <c r="K7175" s="111"/>
    </row>
    <row r="7176" spans="1:11" x14ac:dyDescent="0.2">
      <c r="A7176" s="27" t="s">
        <v>5876</v>
      </c>
      <c r="B7176" s="74">
        <v>182</v>
      </c>
      <c r="C7176" s="86"/>
      <c r="D7176" s="37"/>
      <c r="E7176" s="87"/>
      <c r="F7176" s="93">
        <v>1</v>
      </c>
      <c r="G7176" s="8">
        <v>3</v>
      </c>
      <c r="H7176" s="94">
        <f t="shared" si="111"/>
        <v>1</v>
      </c>
      <c r="I7176" s="93"/>
      <c r="J7176" s="94"/>
      <c r="K7176" s="138"/>
    </row>
    <row r="7177" spans="1:11" x14ac:dyDescent="0.2">
      <c r="A7177" s="27" t="s">
        <v>5877</v>
      </c>
      <c r="B7177" s="74">
        <v>544</v>
      </c>
      <c r="C7177" s="86"/>
      <c r="D7177" s="37"/>
      <c r="E7177" s="87"/>
      <c r="F7177" s="93">
        <v>3</v>
      </c>
      <c r="G7177" s="8">
        <v>8</v>
      </c>
      <c r="H7177" s="94">
        <f t="shared" si="111"/>
        <v>2</v>
      </c>
      <c r="I7177" s="93"/>
      <c r="J7177" s="94"/>
      <c r="K7177" s="138"/>
    </row>
    <row r="7178" spans="1:11" x14ac:dyDescent="0.2">
      <c r="A7178" s="27" t="s">
        <v>3682</v>
      </c>
      <c r="B7178" s="74">
        <v>82</v>
      </c>
      <c r="C7178" s="86"/>
      <c r="D7178" s="37"/>
      <c r="E7178" s="87"/>
      <c r="F7178" s="93">
        <v>1</v>
      </c>
      <c r="G7178" s="8">
        <v>3</v>
      </c>
      <c r="H7178" s="94">
        <f t="shared" si="111"/>
        <v>1</v>
      </c>
      <c r="I7178" s="93"/>
      <c r="J7178" s="94"/>
      <c r="K7178" s="138"/>
    </row>
    <row r="7179" spans="1:11" x14ac:dyDescent="0.2">
      <c r="A7179" s="27" t="s">
        <v>5878</v>
      </c>
      <c r="B7179" s="74">
        <v>222</v>
      </c>
      <c r="C7179" s="86"/>
      <c r="D7179" s="37"/>
      <c r="E7179" s="87"/>
      <c r="F7179" s="93">
        <v>3</v>
      </c>
      <c r="G7179" s="8">
        <v>8</v>
      </c>
      <c r="H7179" s="94">
        <f t="shared" si="111"/>
        <v>2</v>
      </c>
      <c r="I7179" s="93"/>
      <c r="J7179" s="94"/>
      <c r="K7179" s="138"/>
    </row>
    <row r="7180" spans="1:11" x14ac:dyDescent="0.2">
      <c r="A7180" s="27" t="s">
        <v>5879</v>
      </c>
      <c r="B7180" s="74">
        <v>107</v>
      </c>
      <c r="C7180" s="86"/>
      <c r="D7180" s="37"/>
      <c r="E7180" s="87"/>
      <c r="F7180" s="93">
        <v>1</v>
      </c>
      <c r="G7180" s="8">
        <v>3</v>
      </c>
      <c r="H7180" s="94">
        <f t="shared" si="111"/>
        <v>1</v>
      </c>
      <c r="I7180" s="93"/>
      <c r="J7180" s="94"/>
      <c r="K7180" s="138"/>
    </row>
    <row r="7181" spans="1:11" x14ac:dyDescent="0.2">
      <c r="A7181" s="27" t="s">
        <v>5880</v>
      </c>
      <c r="B7181" s="74">
        <v>62</v>
      </c>
      <c r="C7181" s="86"/>
      <c r="D7181" s="37"/>
      <c r="E7181" s="87"/>
      <c r="F7181" s="93">
        <v>1</v>
      </c>
      <c r="G7181" s="8">
        <v>3</v>
      </c>
      <c r="H7181" s="94">
        <f t="shared" si="111"/>
        <v>1</v>
      </c>
      <c r="I7181" s="93"/>
      <c r="J7181" s="94"/>
      <c r="K7181" s="138"/>
    </row>
    <row r="7182" spans="1:11" x14ac:dyDescent="0.2">
      <c r="A7182" s="27" t="s">
        <v>5881</v>
      </c>
      <c r="B7182" s="74">
        <v>45</v>
      </c>
      <c r="C7182" s="86"/>
      <c r="D7182" s="37"/>
      <c r="E7182" s="87"/>
      <c r="F7182" s="93">
        <v>1</v>
      </c>
      <c r="G7182" s="8">
        <v>3</v>
      </c>
      <c r="H7182" s="94">
        <f t="shared" si="111"/>
        <v>1</v>
      </c>
      <c r="I7182" s="93"/>
      <c r="J7182" s="94"/>
      <c r="K7182" s="138"/>
    </row>
    <row r="7183" spans="1:11" x14ac:dyDescent="0.2">
      <c r="A7183" s="27" t="s">
        <v>5882</v>
      </c>
      <c r="B7183" s="74">
        <v>96</v>
      </c>
      <c r="C7183" s="86"/>
      <c r="D7183" s="37"/>
      <c r="E7183" s="87"/>
      <c r="F7183" s="93">
        <v>1</v>
      </c>
      <c r="G7183" s="8">
        <v>3</v>
      </c>
      <c r="H7183" s="94">
        <f t="shared" si="111"/>
        <v>1</v>
      </c>
      <c r="I7183" s="93"/>
      <c r="J7183" s="94"/>
      <c r="K7183" s="138"/>
    </row>
    <row r="7184" spans="1:11" x14ac:dyDescent="0.2">
      <c r="A7184" s="27" t="s">
        <v>1759</v>
      </c>
      <c r="B7184" s="74">
        <v>107</v>
      </c>
      <c r="C7184" s="86"/>
      <c r="D7184" s="37"/>
      <c r="E7184" s="87"/>
      <c r="F7184" s="93">
        <v>1</v>
      </c>
      <c r="G7184" s="8">
        <v>3</v>
      </c>
      <c r="H7184" s="94">
        <f t="shared" si="111"/>
        <v>1</v>
      </c>
      <c r="I7184" s="93"/>
      <c r="J7184" s="94"/>
      <c r="K7184" s="138"/>
    </row>
    <row r="7185" spans="1:11" x14ac:dyDescent="0.2">
      <c r="A7185" s="27" t="s">
        <v>5883</v>
      </c>
      <c r="B7185" s="74">
        <v>609</v>
      </c>
      <c r="C7185" s="86"/>
      <c r="D7185" s="37"/>
      <c r="E7185" s="87"/>
      <c r="F7185" s="93">
        <v>3</v>
      </c>
      <c r="G7185" s="8">
        <v>8</v>
      </c>
      <c r="H7185" s="94">
        <f t="shared" si="111"/>
        <v>2</v>
      </c>
      <c r="I7185" s="93"/>
      <c r="J7185" s="94"/>
      <c r="K7185" s="138"/>
    </row>
    <row r="7186" spans="1:11" x14ac:dyDescent="0.2">
      <c r="A7186" s="27" t="s">
        <v>5884</v>
      </c>
      <c r="B7186" s="74">
        <v>202</v>
      </c>
      <c r="C7186" s="86"/>
      <c r="D7186" s="37"/>
      <c r="E7186" s="87"/>
      <c r="F7186" s="93">
        <v>3</v>
      </c>
      <c r="G7186" s="8">
        <v>8</v>
      </c>
      <c r="H7186" s="94">
        <f t="shared" si="111"/>
        <v>2</v>
      </c>
      <c r="I7186" s="93"/>
      <c r="J7186" s="94"/>
      <c r="K7186" s="138"/>
    </row>
    <row r="7187" spans="1:11" x14ac:dyDescent="0.2">
      <c r="A7187" s="29" t="s">
        <v>1037</v>
      </c>
      <c r="B7187" s="73">
        <v>20438</v>
      </c>
      <c r="C7187" s="85">
        <v>25</v>
      </c>
      <c r="D7187" s="36">
        <f>SUM(D7188:D7218)</f>
        <v>63</v>
      </c>
      <c r="E7187" s="88">
        <v>4</v>
      </c>
      <c r="F7187" s="91">
        <f>SUM(F7189:F7222)</f>
        <v>75</v>
      </c>
      <c r="G7187" s="24">
        <f>SUM(G7189:G7222)</f>
        <v>203</v>
      </c>
      <c r="H7187" s="94"/>
      <c r="I7187" s="99">
        <f>(C7187+F7187+1-F7190-F7193-F7198-F7201-F7204-F7205-F7206-F7207-F7209-F7211-F7214-F7220-F7222)*0.4</f>
        <v>35.200000000000003</v>
      </c>
      <c r="J7187" s="99">
        <f>(D7187+G7187+1-G7190-G7193-G7198-G7201-G7204-G7205-G7206-G7207-G7209-G7211-G7214-G7220-G7222)*0.4</f>
        <v>91.2</v>
      </c>
      <c r="K7187" s="115">
        <f>31*0.6</f>
        <v>18.599999999999998</v>
      </c>
    </row>
    <row r="7188" spans="1:11" x14ac:dyDescent="0.2">
      <c r="A7188" s="30" t="s">
        <v>728</v>
      </c>
      <c r="B7188" s="73">
        <v>2014</v>
      </c>
      <c r="C7188" s="85">
        <v>2</v>
      </c>
      <c r="D7188" s="36">
        <v>5</v>
      </c>
      <c r="E7188" s="88"/>
      <c r="F7188" s="91"/>
      <c r="H7188" s="94"/>
      <c r="I7188" s="91"/>
      <c r="J7188" s="84"/>
      <c r="K7188" s="111"/>
    </row>
    <row r="7189" spans="1:11" x14ac:dyDescent="0.2">
      <c r="A7189" s="27" t="s">
        <v>5885</v>
      </c>
      <c r="B7189" s="74">
        <v>720</v>
      </c>
      <c r="C7189" s="86"/>
      <c r="D7189" s="37"/>
      <c r="E7189" s="87"/>
      <c r="F7189" s="93">
        <v>3</v>
      </c>
      <c r="G7189" s="8">
        <v>8</v>
      </c>
      <c r="H7189" s="94">
        <f t="shared" si="111"/>
        <v>2</v>
      </c>
      <c r="I7189" s="93"/>
      <c r="J7189" s="94"/>
      <c r="K7189" s="138"/>
    </row>
    <row r="7190" spans="1:11" x14ac:dyDescent="0.2">
      <c r="A7190" s="27" t="s">
        <v>5886</v>
      </c>
      <c r="B7190" s="74">
        <v>40</v>
      </c>
      <c r="C7190" s="86"/>
      <c r="D7190" s="37"/>
      <c r="E7190" s="87"/>
      <c r="F7190" s="93">
        <v>1</v>
      </c>
      <c r="G7190" s="8">
        <v>3</v>
      </c>
      <c r="H7190" s="94">
        <f t="shared" si="111"/>
        <v>1</v>
      </c>
      <c r="I7190" s="93"/>
      <c r="J7190" s="94"/>
      <c r="K7190" s="138"/>
    </row>
    <row r="7191" spans="1:11" x14ac:dyDescent="0.2">
      <c r="A7191" s="27" t="s">
        <v>5887</v>
      </c>
      <c r="B7191" s="74">
        <v>1254</v>
      </c>
      <c r="C7191" s="86"/>
      <c r="D7191" s="37"/>
      <c r="E7191" s="87"/>
      <c r="F7191" s="93">
        <v>3</v>
      </c>
      <c r="G7191" s="8">
        <v>8</v>
      </c>
      <c r="H7191" s="94">
        <f t="shared" si="111"/>
        <v>2</v>
      </c>
      <c r="I7191" s="93"/>
      <c r="J7191" s="94"/>
      <c r="K7191" s="138"/>
    </row>
    <row r="7192" spans="1:11" x14ac:dyDescent="0.2">
      <c r="A7192" s="30" t="s">
        <v>729</v>
      </c>
      <c r="B7192" s="73">
        <v>1466</v>
      </c>
      <c r="C7192" s="85">
        <v>2</v>
      </c>
      <c r="D7192" s="36">
        <v>5</v>
      </c>
      <c r="E7192" s="88"/>
      <c r="F7192" s="91"/>
      <c r="H7192" s="94"/>
      <c r="I7192" s="91"/>
      <c r="J7192" s="84"/>
      <c r="K7192" s="111"/>
    </row>
    <row r="7193" spans="1:11" x14ac:dyDescent="0.2">
      <c r="A7193" s="27" t="s">
        <v>2071</v>
      </c>
      <c r="B7193" s="74">
        <v>58</v>
      </c>
      <c r="C7193" s="86"/>
      <c r="D7193" s="37"/>
      <c r="E7193" s="87"/>
      <c r="F7193" s="93">
        <v>1</v>
      </c>
      <c r="G7193" s="8">
        <v>3</v>
      </c>
      <c r="H7193" s="94">
        <f t="shared" si="111"/>
        <v>1</v>
      </c>
      <c r="I7193" s="93"/>
      <c r="J7193" s="94"/>
      <c r="K7193" s="138"/>
    </row>
    <row r="7194" spans="1:11" x14ac:dyDescent="0.2">
      <c r="A7194" s="27" t="s">
        <v>5888</v>
      </c>
      <c r="B7194" s="74">
        <v>319</v>
      </c>
      <c r="C7194" s="86"/>
      <c r="D7194" s="37"/>
      <c r="E7194" s="87"/>
      <c r="F7194" s="93">
        <v>3</v>
      </c>
      <c r="G7194" s="8">
        <v>8</v>
      </c>
      <c r="H7194" s="94">
        <f t="shared" si="111"/>
        <v>2</v>
      </c>
      <c r="I7194" s="93"/>
      <c r="J7194" s="94"/>
      <c r="K7194" s="138"/>
    </row>
    <row r="7195" spans="1:11" x14ac:dyDescent="0.2">
      <c r="A7195" s="27" t="s">
        <v>5889</v>
      </c>
      <c r="B7195" s="74">
        <v>288</v>
      </c>
      <c r="C7195" s="86"/>
      <c r="D7195" s="37"/>
      <c r="E7195" s="87"/>
      <c r="F7195" s="93">
        <v>3</v>
      </c>
      <c r="G7195" s="8">
        <v>8</v>
      </c>
      <c r="H7195" s="94">
        <f t="shared" si="111"/>
        <v>2</v>
      </c>
      <c r="I7195" s="93"/>
      <c r="J7195" s="94"/>
      <c r="K7195" s="138"/>
    </row>
    <row r="7196" spans="1:11" x14ac:dyDescent="0.2">
      <c r="A7196" s="27" t="s">
        <v>5890</v>
      </c>
      <c r="B7196" s="74">
        <v>399</v>
      </c>
      <c r="C7196" s="86"/>
      <c r="D7196" s="37"/>
      <c r="E7196" s="87"/>
      <c r="F7196" s="93">
        <v>3</v>
      </c>
      <c r="G7196" s="8">
        <v>8</v>
      </c>
      <c r="H7196" s="94">
        <f t="shared" si="111"/>
        <v>2</v>
      </c>
      <c r="I7196" s="93"/>
      <c r="J7196" s="94"/>
      <c r="K7196" s="138"/>
    </row>
    <row r="7197" spans="1:11" x14ac:dyDescent="0.2">
      <c r="A7197" s="27" t="s">
        <v>5891</v>
      </c>
      <c r="B7197" s="74">
        <v>210</v>
      </c>
      <c r="C7197" s="86"/>
      <c r="D7197" s="37"/>
      <c r="E7197" s="87"/>
      <c r="F7197" s="93">
        <v>3</v>
      </c>
      <c r="G7197" s="8">
        <v>8</v>
      </c>
      <c r="H7197" s="94">
        <f t="shared" si="111"/>
        <v>2</v>
      </c>
      <c r="I7197" s="93"/>
      <c r="J7197" s="94"/>
      <c r="K7197" s="138"/>
    </row>
    <row r="7198" spans="1:11" x14ac:dyDescent="0.2">
      <c r="A7198" s="27" t="s">
        <v>1748</v>
      </c>
      <c r="B7198" s="74">
        <v>192</v>
      </c>
      <c r="C7198" s="86"/>
      <c r="D7198" s="37"/>
      <c r="E7198" s="87"/>
      <c r="F7198" s="93">
        <v>1</v>
      </c>
      <c r="G7198" s="8">
        <v>3</v>
      </c>
      <c r="H7198" s="94">
        <f t="shared" si="111"/>
        <v>1</v>
      </c>
      <c r="I7198" s="93"/>
      <c r="J7198" s="94"/>
      <c r="K7198" s="138"/>
    </row>
    <row r="7199" spans="1:11" x14ac:dyDescent="0.2">
      <c r="A7199" s="30" t="s">
        <v>885</v>
      </c>
      <c r="B7199" s="73">
        <v>15615</v>
      </c>
      <c r="C7199" s="85">
        <v>19</v>
      </c>
      <c r="D7199" s="36">
        <v>48</v>
      </c>
      <c r="E7199" s="88"/>
      <c r="F7199" s="91"/>
      <c r="H7199" s="94"/>
      <c r="I7199" s="91"/>
      <c r="J7199" s="84"/>
      <c r="K7199" s="111"/>
    </row>
    <row r="7200" spans="1:11" x14ac:dyDescent="0.2">
      <c r="A7200" s="27" t="s">
        <v>5892</v>
      </c>
      <c r="B7200" s="74">
        <v>11166</v>
      </c>
      <c r="C7200" s="86"/>
      <c r="D7200" s="37"/>
      <c r="E7200" s="87"/>
      <c r="F7200" s="93">
        <v>11</v>
      </c>
      <c r="G7200" s="8">
        <v>28</v>
      </c>
      <c r="H7200" s="94">
        <f t="shared" si="111"/>
        <v>2</v>
      </c>
      <c r="I7200" s="93"/>
      <c r="J7200" s="94"/>
      <c r="K7200" s="138"/>
    </row>
    <row r="7201" spans="1:11" x14ac:dyDescent="0.2">
      <c r="A7201" s="27" t="s">
        <v>5893</v>
      </c>
      <c r="B7201" s="74">
        <v>111</v>
      </c>
      <c r="C7201" s="86"/>
      <c r="D7201" s="37"/>
      <c r="E7201" s="87"/>
      <c r="F7201" s="93">
        <v>1</v>
      </c>
      <c r="G7201" s="8">
        <v>3</v>
      </c>
      <c r="H7201" s="94">
        <f t="shared" si="111"/>
        <v>1</v>
      </c>
      <c r="I7201" s="93"/>
      <c r="J7201" s="94"/>
      <c r="K7201" s="138"/>
    </row>
    <row r="7202" spans="1:11" x14ac:dyDescent="0.2">
      <c r="A7202" s="27" t="s">
        <v>5894</v>
      </c>
      <c r="B7202" s="74">
        <v>237</v>
      </c>
      <c r="C7202" s="86"/>
      <c r="D7202" s="37"/>
      <c r="E7202" s="87"/>
      <c r="F7202" s="93">
        <v>3</v>
      </c>
      <c r="G7202" s="8">
        <v>8</v>
      </c>
      <c r="H7202" s="94">
        <f t="shared" si="111"/>
        <v>2</v>
      </c>
      <c r="I7202" s="93"/>
      <c r="J7202" s="94"/>
      <c r="K7202" s="138"/>
    </row>
    <row r="7203" spans="1:11" x14ac:dyDescent="0.2">
      <c r="A7203" s="27" t="s">
        <v>5895</v>
      </c>
      <c r="B7203" s="74">
        <v>232</v>
      </c>
      <c r="C7203" s="86"/>
      <c r="D7203" s="37"/>
      <c r="E7203" s="87"/>
      <c r="F7203" s="93">
        <v>3</v>
      </c>
      <c r="G7203" s="8">
        <v>8</v>
      </c>
      <c r="H7203" s="94">
        <f t="shared" si="111"/>
        <v>2</v>
      </c>
      <c r="I7203" s="93"/>
      <c r="J7203" s="94"/>
      <c r="K7203" s="138"/>
    </row>
    <row r="7204" spans="1:11" x14ac:dyDescent="0.2">
      <c r="A7204" s="27" t="s">
        <v>5896</v>
      </c>
      <c r="B7204" s="74">
        <v>68</v>
      </c>
      <c r="C7204" s="86"/>
      <c r="D7204" s="37"/>
      <c r="E7204" s="87"/>
      <c r="F7204" s="93">
        <v>1</v>
      </c>
      <c r="G7204" s="8">
        <v>3</v>
      </c>
      <c r="H7204" s="94">
        <f t="shared" si="111"/>
        <v>1</v>
      </c>
      <c r="I7204" s="93"/>
      <c r="J7204" s="94"/>
      <c r="K7204" s="138"/>
    </row>
    <row r="7205" spans="1:11" x14ac:dyDescent="0.2">
      <c r="A7205" s="27" t="s">
        <v>5897</v>
      </c>
      <c r="B7205" s="74">
        <v>97</v>
      </c>
      <c r="C7205" s="86"/>
      <c r="D7205" s="37"/>
      <c r="E7205" s="87"/>
      <c r="F7205" s="93">
        <v>1</v>
      </c>
      <c r="G7205" s="8">
        <v>3</v>
      </c>
      <c r="H7205" s="94">
        <f t="shared" si="111"/>
        <v>1</v>
      </c>
      <c r="I7205" s="93"/>
      <c r="J7205" s="94"/>
      <c r="K7205" s="138"/>
    </row>
    <row r="7206" spans="1:11" x14ac:dyDescent="0.2">
      <c r="A7206" s="27" t="s">
        <v>5898</v>
      </c>
      <c r="B7206" s="74">
        <v>120</v>
      </c>
      <c r="C7206" s="86"/>
      <c r="D7206" s="37"/>
      <c r="E7206" s="87"/>
      <c r="F7206" s="93">
        <v>1</v>
      </c>
      <c r="G7206" s="8">
        <v>3</v>
      </c>
      <c r="H7206" s="94">
        <f t="shared" si="111"/>
        <v>1</v>
      </c>
      <c r="I7206" s="93"/>
      <c r="J7206" s="94"/>
      <c r="K7206" s="138"/>
    </row>
    <row r="7207" spans="1:11" x14ac:dyDescent="0.2">
      <c r="A7207" s="27" t="s">
        <v>5899</v>
      </c>
      <c r="B7207" s="74">
        <v>124</v>
      </c>
      <c r="C7207" s="86"/>
      <c r="D7207" s="37"/>
      <c r="E7207" s="87"/>
      <c r="F7207" s="93">
        <v>1</v>
      </c>
      <c r="G7207" s="8">
        <v>3</v>
      </c>
      <c r="H7207" s="94">
        <f t="shared" si="111"/>
        <v>1</v>
      </c>
      <c r="I7207" s="93"/>
      <c r="J7207" s="94"/>
      <c r="K7207" s="138"/>
    </row>
    <row r="7208" spans="1:11" x14ac:dyDescent="0.2">
      <c r="A7208" s="27" t="s">
        <v>5900</v>
      </c>
      <c r="B7208" s="74">
        <v>320</v>
      </c>
      <c r="C7208" s="86"/>
      <c r="D7208" s="37"/>
      <c r="E7208" s="87"/>
      <c r="F7208" s="93">
        <v>3</v>
      </c>
      <c r="G7208" s="8">
        <v>8</v>
      </c>
      <c r="H7208" s="94">
        <f t="shared" si="111"/>
        <v>2</v>
      </c>
      <c r="I7208" s="93"/>
      <c r="J7208" s="94"/>
      <c r="K7208" s="138"/>
    </row>
    <row r="7209" spans="1:11" x14ac:dyDescent="0.2">
      <c r="A7209" s="27" t="s">
        <v>2578</v>
      </c>
      <c r="B7209" s="74">
        <v>162</v>
      </c>
      <c r="C7209" s="86"/>
      <c r="D7209" s="37"/>
      <c r="E7209" s="87"/>
      <c r="F7209" s="93">
        <v>1</v>
      </c>
      <c r="G7209" s="8">
        <v>3</v>
      </c>
      <c r="H7209" s="94">
        <f t="shared" si="111"/>
        <v>1</v>
      </c>
      <c r="I7209" s="93"/>
      <c r="J7209" s="94"/>
      <c r="K7209" s="138"/>
    </row>
    <row r="7210" spans="1:11" x14ac:dyDescent="0.2">
      <c r="A7210" s="27" t="s">
        <v>5901</v>
      </c>
      <c r="B7210" s="74">
        <v>820</v>
      </c>
      <c r="C7210" s="86"/>
      <c r="D7210" s="37"/>
      <c r="E7210" s="87"/>
      <c r="F7210" s="93">
        <v>3</v>
      </c>
      <c r="G7210" s="8">
        <v>8</v>
      </c>
      <c r="H7210" s="94">
        <f t="shared" si="111"/>
        <v>2</v>
      </c>
      <c r="I7210" s="93"/>
      <c r="J7210" s="94"/>
      <c r="K7210" s="138"/>
    </row>
    <row r="7211" spans="1:11" x14ac:dyDescent="0.2">
      <c r="A7211" s="27" t="s">
        <v>5902</v>
      </c>
      <c r="B7211" s="74">
        <v>114</v>
      </c>
      <c r="C7211" s="86"/>
      <c r="D7211" s="37"/>
      <c r="E7211" s="87"/>
      <c r="F7211" s="93">
        <v>1</v>
      </c>
      <c r="G7211" s="8">
        <v>3</v>
      </c>
      <c r="H7211" s="94">
        <f t="shared" si="111"/>
        <v>1</v>
      </c>
      <c r="I7211" s="93"/>
      <c r="J7211" s="94"/>
      <c r="K7211" s="138"/>
    </row>
    <row r="7212" spans="1:11" x14ac:dyDescent="0.2">
      <c r="A7212" s="27" t="s">
        <v>5903</v>
      </c>
      <c r="B7212" s="74">
        <v>306</v>
      </c>
      <c r="C7212" s="86"/>
      <c r="D7212" s="37"/>
      <c r="E7212" s="87"/>
      <c r="F7212" s="93">
        <v>3</v>
      </c>
      <c r="G7212" s="8">
        <v>8</v>
      </c>
      <c r="H7212" s="94">
        <f t="shared" ref="H7212:H7275" si="112">IF(F7212=1,1,2)</f>
        <v>2</v>
      </c>
      <c r="I7212" s="93"/>
      <c r="J7212" s="94"/>
      <c r="K7212" s="138"/>
    </row>
    <row r="7213" spans="1:11" x14ac:dyDescent="0.2">
      <c r="A7213" s="27" t="s">
        <v>4991</v>
      </c>
      <c r="B7213" s="74">
        <v>660</v>
      </c>
      <c r="C7213" s="86"/>
      <c r="D7213" s="37"/>
      <c r="E7213" s="87"/>
      <c r="F7213" s="93">
        <v>3</v>
      </c>
      <c r="G7213" s="8">
        <v>8</v>
      </c>
      <c r="H7213" s="94">
        <f t="shared" si="112"/>
        <v>2</v>
      </c>
      <c r="I7213" s="93"/>
      <c r="J7213" s="94"/>
      <c r="K7213" s="138"/>
    </row>
    <row r="7214" spans="1:11" x14ac:dyDescent="0.2">
      <c r="A7214" s="27" t="s">
        <v>5904</v>
      </c>
      <c r="B7214" s="74">
        <v>135</v>
      </c>
      <c r="C7214" s="86"/>
      <c r="D7214" s="37"/>
      <c r="E7214" s="87"/>
      <c r="F7214" s="93">
        <v>1</v>
      </c>
      <c r="G7214" s="8">
        <v>3</v>
      </c>
      <c r="H7214" s="94">
        <f t="shared" si="112"/>
        <v>1</v>
      </c>
      <c r="I7214" s="93"/>
      <c r="J7214" s="94"/>
      <c r="K7214" s="138"/>
    </row>
    <row r="7215" spans="1:11" x14ac:dyDescent="0.2">
      <c r="A7215" s="27" t="s">
        <v>4466</v>
      </c>
      <c r="B7215" s="74">
        <v>323</v>
      </c>
      <c r="C7215" s="86"/>
      <c r="D7215" s="37"/>
      <c r="E7215" s="87"/>
      <c r="F7215" s="93">
        <v>3</v>
      </c>
      <c r="G7215" s="8">
        <v>8</v>
      </c>
      <c r="H7215" s="94">
        <f t="shared" si="112"/>
        <v>2</v>
      </c>
      <c r="I7215" s="93"/>
      <c r="J7215" s="94"/>
      <c r="K7215" s="138"/>
    </row>
    <row r="7216" spans="1:11" x14ac:dyDescent="0.2">
      <c r="A7216" s="27" t="s">
        <v>5905</v>
      </c>
      <c r="B7216" s="74">
        <v>386</v>
      </c>
      <c r="C7216" s="86"/>
      <c r="D7216" s="37"/>
      <c r="E7216" s="87"/>
      <c r="F7216" s="93">
        <v>3</v>
      </c>
      <c r="G7216" s="8">
        <v>8</v>
      </c>
      <c r="H7216" s="94">
        <f t="shared" si="112"/>
        <v>2</v>
      </c>
      <c r="I7216" s="93"/>
      <c r="J7216" s="94"/>
      <c r="K7216" s="138"/>
    </row>
    <row r="7217" spans="1:11" x14ac:dyDescent="0.2">
      <c r="A7217" s="27" t="s">
        <v>5906</v>
      </c>
      <c r="B7217" s="74">
        <v>234</v>
      </c>
      <c r="C7217" s="86"/>
      <c r="D7217" s="37"/>
      <c r="E7217" s="87"/>
      <c r="F7217" s="93">
        <v>3</v>
      </c>
      <c r="G7217" s="8">
        <v>8</v>
      </c>
      <c r="H7217" s="94">
        <f t="shared" si="112"/>
        <v>2</v>
      </c>
      <c r="I7217" s="93"/>
      <c r="J7217" s="94"/>
      <c r="K7217" s="138"/>
    </row>
    <row r="7218" spans="1:11" x14ac:dyDescent="0.2">
      <c r="A7218" s="30" t="s">
        <v>1112</v>
      </c>
      <c r="B7218" s="73">
        <v>1343</v>
      </c>
      <c r="C7218" s="85">
        <v>2</v>
      </c>
      <c r="D7218" s="36">
        <v>5</v>
      </c>
      <c r="E7218" s="88"/>
      <c r="F7218" s="91"/>
      <c r="H7218" s="94"/>
      <c r="I7218" s="91"/>
      <c r="J7218" s="84"/>
      <c r="K7218" s="111"/>
    </row>
    <row r="7219" spans="1:11" x14ac:dyDescent="0.2">
      <c r="A7219" s="27" t="s">
        <v>5907</v>
      </c>
      <c r="B7219" s="74">
        <v>283</v>
      </c>
      <c r="C7219" s="86"/>
      <c r="D7219" s="37"/>
      <c r="E7219" s="87"/>
      <c r="F7219" s="93">
        <v>3</v>
      </c>
      <c r="G7219" s="8">
        <v>8</v>
      </c>
      <c r="H7219" s="94">
        <f t="shared" si="112"/>
        <v>2</v>
      </c>
      <c r="I7219" s="93"/>
      <c r="J7219" s="94"/>
      <c r="K7219" s="138"/>
    </row>
    <row r="7220" spans="1:11" x14ac:dyDescent="0.2">
      <c r="A7220" s="27" t="s">
        <v>5908</v>
      </c>
      <c r="B7220" s="74">
        <v>92</v>
      </c>
      <c r="C7220" s="86"/>
      <c r="D7220" s="37"/>
      <c r="E7220" s="87"/>
      <c r="F7220" s="93">
        <v>1</v>
      </c>
      <c r="G7220" s="8">
        <v>3</v>
      </c>
      <c r="H7220" s="94">
        <f t="shared" si="112"/>
        <v>1</v>
      </c>
      <c r="I7220" s="93"/>
      <c r="J7220" s="94"/>
      <c r="K7220" s="138"/>
    </row>
    <row r="7221" spans="1:11" x14ac:dyDescent="0.2">
      <c r="A7221" s="27" t="s">
        <v>2128</v>
      </c>
      <c r="B7221" s="74">
        <v>834</v>
      </c>
      <c r="C7221" s="86"/>
      <c r="D7221" s="37"/>
      <c r="E7221" s="87"/>
      <c r="F7221" s="93">
        <v>3</v>
      </c>
      <c r="G7221" s="8">
        <v>8</v>
      </c>
      <c r="H7221" s="94">
        <f t="shared" si="112"/>
        <v>2</v>
      </c>
      <c r="I7221" s="93"/>
      <c r="J7221" s="94"/>
      <c r="K7221" s="138"/>
    </row>
    <row r="7222" spans="1:11" x14ac:dyDescent="0.2">
      <c r="A7222" s="27" t="s">
        <v>3977</v>
      </c>
      <c r="B7222" s="74">
        <v>134</v>
      </c>
      <c r="C7222" s="86"/>
      <c r="D7222" s="37"/>
      <c r="E7222" s="87"/>
      <c r="F7222" s="93">
        <v>1</v>
      </c>
      <c r="G7222" s="8">
        <v>3</v>
      </c>
      <c r="H7222" s="94">
        <f t="shared" si="112"/>
        <v>1</v>
      </c>
      <c r="I7222" s="93"/>
      <c r="J7222" s="94"/>
      <c r="K7222" s="138"/>
    </row>
    <row r="7223" spans="1:11" x14ac:dyDescent="0.2">
      <c r="A7223" s="26" t="s">
        <v>1090</v>
      </c>
      <c r="B7223" s="72">
        <v>84866</v>
      </c>
      <c r="C7223" s="81"/>
      <c r="D7223" s="37"/>
      <c r="E7223" s="87"/>
      <c r="F7223" s="93"/>
      <c r="H7223" s="94"/>
      <c r="I7223" s="93"/>
      <c r="J7223" s="94"/>
      <c r="K7223" s="138"/>
    </row>
    <row r="7224" spans="1:11" x14ac:dyDescent="0.2">
      <c r="A7224" s="29" t="s">
        <v>1091</v>
      </c>
      <c r="B7224" s="73">
        <v>7018</v>
      </c>
      <c r="C7224" s="85">
        <v>19</v>
      </c>
      <c r="D7224" s="36">
        <f>SUM(D7225:D7242)</f>
        <v>48</v>
      </c>
      <c r="E7224" s="88">
        <v>3</v>
      </c>
      <c r="F7224" s="91">
        <f>SUM(F7226:F7252)</f>
        <v>54</v>
      </c>
      <c r="G7224" s="24">
        <f>SUM(G7226:G7252)</f>
        <v>148</v>
      </c>
      <c r="H7224" s="94"/>
      <c r="I7224" s="99">
        <f>(C7224+F7224+1-F7228-F7229-F7231-F7232-F7233-F7234-F7235-F7237-F7239-F7243-F7244-F7246)*0.4</f>
        <v>24.8</v>
      </c>
      <c r="J7224" s="99">
        <f>(D7224+G7224+1-G7228-G7229-G7231-G7232-G7233-G7234-G7235-G7237-G7239-G7243-G7244-G7246)*0.4</f>
        <v>64.400000000000006</v>
      </c>
      <c r="K7224" s="115">
        <f>26*0.6</f>
        <v>15.6</v>
      </c>
    </row>
    <row r="7225" spans="1:11" x14ac:dyDescent="0.2">
      <c r="A7225" s="30" t="s">
        <v>1087</v>
      </c>
      <c r="B7225" s="73">
        <v>3929</v>
      </c>
      <c r="C7225" s="85">
        <v>11</v>
      </c>
      <c r="D7225" s="36">
        <v>28</v>
      </c>
      <c r="E7225" s="88"/>
      <c r="F7225" s="91"/>
      <c r="H7225" s="94"/>
      <c r="I7225" s="91"/>
      <c r="J7225" s="84"/>
      <c r="K7225" s="111"/>
    </row>
    <row r="7226" spans="1:11" x14ac:dyDescent="0.2">
      <c r="A7226" s="27" t="s">
        <v>5909</v>
      </c>
      <c r="B7226" s="74">
        <v>646</v>
      </c>
      <c r="C7226" s="86"/>
      <c r="D7226" s="37"/>
      <c r="E7226" s="87"/>
      <c r="F7226" s="93">
        <v>3</v>
      </c>
      <c r="G7226" s="8">
        <v>8</v>
      </c>
      <c r="H7226" s="94">
        <f t="shared" si="112"/>
        <v>2</v>
      </c>
      <c r="I7226" s="93"/>
      <c r="J7226" s="94"/>
      <c r="K7226" s="138"/>
    </row>
    <row r="7227" spans="1:11" x14ac:dyDescent="0.2">
      <c r="A7227" s="27" t="s">
        <v>5910</v>
      </c>
      <c r="B7227" s="74">
        <v>472</v>
      </c>
      <c r="C7227" s="86"/>
      <c r="D7227" s="37"/>
      <c r="E7227" s="87"/>
      <c r="F7227" s="93">
        <v>3</v>
      </c>
      <c r="G7227" s="8">
        <v>8</v>
      </c>
      <c r="H7227" s="94">
        <f t="shared" si="112"/>
        <v>2</v>
      </c>
      <c r="I7227" s="93"/>
      <c r="J7227" s="94"/>
      <c r="K7227" s="138"/>
    </row>
    <row r="7228" spans="1:11" x14ac:dyDescent="0.2">
      <c r="A7228" s="27" t="s">
        <v>5911</v>
      </c>
      <c r="B7228" s="74">
        <v>117</v>
      </c>
      <c r="C7228" s="86"/>
      <c r="D7228" s="37"/>
      <c r="E7228" s="87"/>
      <c r="F7228" s="93">
        <v>1</v>
      </c>
      <c r="G7228" s="8">
        <v>3</v>
      </c>
      <c r="H7228" s="94">
        <f t="shared" si="112"/>
        <v>1</v>
      </c>
      <c r="I7228" s="93"/>
      <c r="J7228" s="94"/>
      <c r="K7228" s="138"/>
    </row>
    <row r="7229" spans="1:11" x14ac:dyDescent="0.2">
      <c r="A7229" s="27" t="s">
        <v>5912</v>
      </c>
      <c r="B7229" s="74">
        <v>34</v>
      </c>
      <c r="C7229" s="86"/>
      <c r="D7229" s="37"/>
      <c r="E7229" s="87"/>
      <c r="F7229" s="93">
        <v>1</v>
      </c>
      <c r="G7229" s="8">
        <v>3</v>
      </c>
      <c r="H7229" s="94">
        <f t="shared" si="112"/>
        <v>1</v>
      </c>
      <c r="I7229" s="93"/>
      <c r="J7229" s="94"/>
      <c r="K7229" s="138"/>
    </row>
    <row r="7230" spans="1:11" x14ac:dyDescent="0.2">
      <c r="A7230" s="27" t="s">
        <v>5913</v>
      </c>
      <c r="B7230" s="74">
        <v>206</v>
      </c>
      <c r="C7230" s="86"/>
      <c r="D7230" s="37"/>
      <c r="E7230" s="87"/>
      <c r="F7230" s="93">
        <v>3</v>
      </c>
      <c r="G7230" s="8">
        <v>8</v>
      </c>
      <c r="H7230" s="94">
        <f t="shared" si="112"/>
        <v>2</v>
      </c>
      <c r="I7230" s="93"/>
      <c r="J7230" s="94"/>
      <c r="K7230" s="138"/>
    </row>
    <row r="7231" spans="1:11" x14ac:dyDescent="0.2">
      <c r="A7231" s="27" t="s">
        <v>5914</v>
      </c>
      <c r="B7231" s="74">
        <v>72</v>
      </c>
      <c r="C7231" s="86"/>
      <c r="D7231" s="37"/>
      <c r="E7231" s="87"/>
      <c r="F7231" s="93">
        <v>1</v>
      </c>
      <c r="G7231" s="8">
        <v>3</v>
      </c>
      <c r="H7231" s="94">
        <f t="shared" si="112"/>
        <v>1</v>
      </c>
      <c r="I7231" s="93"/>
      <c r="J7231" s="94"/>
      <c r="K7231" s="138"/>
    </row>
    <row r="7232" spans="1:11" x14ac:dyDescent="0.2">
      <c r="A7232" s="27" t="s">
        <v>5915</v>
      </c>
      <c r="B7232" s="74">
        <v>187</v>
      </c>
      <c r="C7232" s="86"/>
      <c r="D7232" s="37"/>
      <c r="E7232" s="87"/>
      <c r="F7232" s="93">
        <v>1</v>
      </c>
      <c r="G7232" s="8">
        <v>3</v>
      </c>
      <c r="H7232" s="94">
        <f t="shared" si="112"/>
        <v>1</v>
      </c>
      <c r="I7232" s="93"/>
      <c r="J7232" s="94"/>
      <c r="K7232" s="138"/>
    </row>
    <row r="7233" spans="1:11" x14ac:dyDescent="0.2">
      <c r="A7233" s="27" t="s">
        <v>3557</v>
      </c>
      <c r="B7233" s="74">
        <v>144</v>
      </c>
      <c r="C7233" s="86"/>
      <c r="D7233" s="37"/>
      <c r="E7233" s="87"/>
      <c r="F7233" s="93">
        <v>1</v>
      </c>
      <c r="G7233" s="8">
        <v>3</v>
      </c>
      <c r="H7233" s="94">
        <f t="shared" si="112"/>
        <v>1</v>
      </c>
      <c r="I7233" s="93"/>
      <c r="J7233" s="94"/>
      <c r="K7233" s="138"/>
    </row>
    <row r="7234" spans="1:11" x14ac:dyDescent="0.2">
      <c r="A7234" s="27" t="s">
        <v>2268</v>
      </c>
      <c r="B7234" s="74">
        <v>108</v>
      </c>
      <c r="C7234" s="86"/>
      <c r="D7234" s="37"/>
      <c r="E7234" s="87"/>
      <c r="F7234" s="93">
        <v>1</v>
      </c>
      <c r="G7234" s="8">
        <v>3</v>
      </c>
      <c r="H7234" s="94">
        <f t="shared" si="112"/>
        <v>1</v>
      </c>
      <c r="I7234" s="93"/>
      <c r="J7234" s="94"/>
      <c r="K7234" s="138"/>
    </row>
    <row r="7235" spans="1:11" x14ac:dyDescent="0.2">
      <c r="A7235" s="27" t="s">
        <v>5916</v>
      </c>
      <c r="B7235" s="74">
        <v>116</v>
      </c>
      <c r="C7235" s="86"/>
      <c r="D7235" s="37"/>
      <c r="E7235" s="87"/>
      <c r="F7235" s="93">
        <v>1</v>
      </c>
      <c r="G7235" s="8">
        <v>3</v>
      </c>
      <c r="H7235" s="94">
        <f t="shared" si="112"/>
        <v>1</v>
      </c>
      <c r="I7235" s="93"/>
      <c r="J7235" s="94"/>
      <c r="K7235" s="138"/>
    </row>
    <row r="7236" spans="1:11" x14ac:dyDescent="0.2">
      <c r="A7236" s="27" t="s">
        <v>5917</v>
      </c>
      <c r="B7236" s="74">
        <v>467</v>
      </c>
      <c r="C7236" s="86"/>
      <c r="D7236" s="37"/>
      <c r="E7236" s="87"/>
      <c r="F7236" s="93">
        <v>3</v>
      </c>
      <c r="G7236" s="8">
        <v>8</v>
      </c>
      <c r="H7236" s="94">
        <f t="shared" si="112"/>
        <v>2</v>
      </c>
      <c r="I7236" s="93"/>
      <c r="J7236" s="94"/>
      <c r="K7236" s="138"/>
    </row>
    <row r="7237" spans="1:11" x14ac:dyDescent="0.2">
      <c r="A7237" s="27" t="s">
        <v>5918</v>
      </c>
      <c r="B7237" s="74">
        <v>159</v>
      </c>
      <c r="C7237" s="86"/>
      <c r="D7237" s="37"/>
      <c r="E7237" s="87"/>
      <c r="F7237" s="93">
        <v>1</v>
      </c>
      <c r="G7237" s="8">
        <v>3</v>
      </c>
      <c r="H7237" s="94">
        <f t="shared" si="112"/>
        <v>1</v>
      </c>
      <c r="I7237" s="93"/>
      <c r="J7237" s="94"/>
      <c r="K7237" s="138"/>
    </row>
    <row r="7238" spans="1:11" x14ac:dyDescent="0.2">
      <c r="A7238" s="27" t="s">
        <v>5919</v>
      </c>
      <c r="B7238" s="74">
        <v>321</v>
      </c>
      <c r="C7238" s="86"/>
      <c r="D7238" s="37"/>
      <c r="E7238" s="87"/>
      <c r="F7238" s="93">
        <v>3</v>
      </c>
      <c r="G7238" s="8">
        <v>8</v>
      </c>
      <c r="H7238" s="94">
        <f t="shared" si="112"/>
        <v>2</v>
      </c>
      <c r="I7238" s="93"/>
      <c r="J7238" s="94"/>
      <c r="K7238" s="138"/>
    </row>
    <row r="7239" spans="1:11" x14ac:dyDescent="0.2">
      <c r="A7239" s="27" t="s">
        <v>5920</v>
      </c>
      <c r="B7239" s="74">
        <v>36</v>
      </c>
      <c r="C7239" s="86"/>
      <c r="D7239" s="37"/>
      <c r="E7239" s="87"/>
      <c r="F7239" s="93">
        <v>1</v>
      </c>
      <c r="G7239" s="8">
        <v>3</v>
      </c>
      <c r="H7239" s="94">
        <f t="shared" si="112"/>
        <v>1</v>
      </c>
      <c r="I7239" s="93"/>
      <c r="J7239" s="94"/>
      <c r="K7239" s="138"/>
    </row>
    <row r="7240" spans="1:11" x14ac:dyDescent="0.2">
      <c r="A7240" s="27" t="s">
        <v>5921</v>
      </c>
      <c r="B7240" s="74">
        <v>210</v>
      </c>
      <c r="C7240" s="86"/>
      <c r="D7240" s="37"/>
      <c r="E7240" s="87"/>
      <c r="F7240" s="93">
        <v>3</v>
      </c>
      <c r="G7240" s="8">
        <v>8</v>
      </c>
      <c r="H7240" s="94">
        <f t="shared" si="112"/>
        <v>2</v>
      </c>
      <c r="I7240" s="93"/>
      <c r="J7240" s="94"/>
      <c r="K7240" s="138"/>
    </row>
    <row r="7241" spans="1:11" x14ac:dyDescent="0.2">
      <c r="A7241" s="27" t="s">
        <v>5922</v>
      </c>
      <c r="B7241" s="74">
        <v>634</v>
      </c>
      <c r="C7241" s="86"/>
      <c r="D7241" s="37"/>
      <c r="E7241" s="87"/>
      <c r="F7241" s="93">
        <v>3</v>
      </c>
      <c r="G7241" s="8">
        <v>8</v>
      </c>
      <c r="H7241" s="94">
        <f t="shared" si="112"/>
        <v>2</v>
      </c>
      <c r="I7241" s="93"/>
      <c r="J7241" s="94"/>
      <c r="K7241" s="138"/>
    </row>
    <row r="7242" spans="1:11" x14ac:dyDescent="0.2">
      <c r="A7242" s="30" t="s">
        <v>719</v>
      </c>
      <c r="B7242" s="73">
        <v>3089</v>
      </c>
      <c r="C7242" s="85">
        <v>8</v>
      </c>
      <c r="D7242" s="36">
        <v>20</v>
      </c>
      <c r="E7242" s="88"/>
      <c r="F7242" s="91"/>
      <c r="H7242" s="94"/>
      <c r="I7242" s="91"/>
      <c r="J7242" s="84"/>
      <c r="K7242" s="111"/>
    </row>
    <row r="7243" spans="1:11" x14ac:dyDescent="0.2">
      <c r="A7243" s="27" t="s">
        <v>2107</v>
      </c>
      <c r="B7243" s="74">
        <v>200</v>
      </c>
      <c r="C7243" s="86"/>
      <c r="D7243" s="37"/>
      <c r="E7243" s="87"/>
      <c r="F7243" s="93">
        <v>1</v>
      </c>
      <c r="G7243" s="8">
        <v>3</v>
      </c>
      <c r="H7243" s="94">
        <f t="shared" si="112"/>
        <v>1</v>
      </c>
      <c r="I7243" s="93"/>
      <c r="J7243" s="94"/>
      <c r="K7243" s="138"/>
    </row>
    <row r="7244" spans="1:11" x14ac:dyDescent="0.2">
      <c r="A7244" s="27" t="s">
        <v>5923</v>
      </c>
      <c r="B7244" s="74">
        <v>191</v>
      </c>
      <c r="C7244" s="86"/>
      <c r="D7244" s="37"/>
      <c r="E7244" s="87"/>
      <c r="F7244" s="93">
        <v>1</v>
      </c>
      <c r="G7244" s="8">
        <v>3</v>
      </c>
      <c r="H7244" s="94">
        <f t="shared" si="112"/>
        <v>1</v>
      </c>
      <c r="I7244" s="93"/>
      <c r="J7244" s="94"/>
      <c r="K7244" s="138"/>
    </row>
    <row r="7245" spans="1:11" x14ac:dyDescent="0.2">
      <c r="A7245" s="27" t="s">
        <v>5924</v>
      </c>
      <c r="B7245" s="74">
        <v>288</v>
      </c>
      <c r="C7245" s="86"/>
      <c r="D7245" s="37"/>
      <c r="E7245" s="87"/>
      <c r="F7245" s="93">
        <v>3</v>
      </c>
      <c r="G7245" s="8">
        <v>8</v>
      </c>
      <c r="H7245" s="94">
        <f t="shared" si="112"/>
        <v>2</v>
      </c>
      <c r="I7245" s="93"/>
      <c r="J7245" s="94"/>
      <c r="K7245" s="138"/>
    </row>
    <row r="7246" spans="1:11" x14ac:dyDescent="0.2">
      <c r="A7246" s="27" t="s">
        <v>5430</v>
      </c>
      <c r="B7246" s="74">
        <v>131</v>
      </c>
      <c r="C7246" s="86"/>
      <c r="D7246" s="37"/>
      <c r="E7246" s="87"/>
      <c r="F7246" s="93">
        <v>1</v>
      </c>
      <c r="G7246" s="8">
        <v>3</v>
      </c>
      <c r="H7246" s="94">
        <f t="shared" si="112"/>
        <v>1</v>
      </c>
      <c r="I7246" s="93"/>
      <c r="J7246" s="94"/>
      <c r="K7246" s="138"/>
    </row>
    <row r="7247" spans="1:11" x14ac:dyDescent="0.2">
      <c r="A7247" s="27" t="s">
        <v>5925</v>
      </c>
      <c r="B7247" s="74">
        <v>343</v>
      </c>
      <c r="C7247" s="86"/>
      <c r="D7247" s="37"/>
      <c r="E7247" s="87"/>
      <c r="F7247" s="93">
        <v>3</v>
      </c>
      <c r="G7247" s="8">
        <v>8</v>
      </c>
      <c r="H7247" s="94">
        <f t="shared" si="112"/>
        <v>2</v>
      </c>
      <c r="I7247" s="93"/>
      <c r="J7247" s="94"/>
      <c r="K7247" s="138"/>
    </row>
    <row r="7248" spans="1:11" x14ac:dyDescent="0.2">
      <c r="A7248" s="27" t="s">
        <v>1658</v>
      </c>
      <c r="B7248" s="74">
        <v>252</v>
      </c>
      <c r="C7248" s="86"/>
      <c r="D7248" s="37"/>
      <c r="E7248" s="87"/>
      <c r="F7248" s="93">
        <v>3</v>
      </c>
      <c r="G7248" s="8">
        <v>8</v>
      </c>
      <c r="H7248" s="94">
        <f t="shared" si="112"/>
        <v>2</v>
      </c>
      <c r="I7248" s="93"/>
      <c r="J7248" s="94"/>
      <c r="K7248" s="138"/>
    </row>
    <row r="7249" spans="1:11" x14ac:dyDescent="0.2">
      <c r="A7249" s="27" t="s">
        <v>5926</v>
      </c>
      <c r="B7249" s="74">
        <v>375</v>
      </c>
      <c r="C7249" s="86"/>
      <c r="D7249" s="37"/>
      <c r="E7249" s="87"/>
      <c r="F7249" s="93">
        <v>3</v>
      </c>
      <c r="G7249" s="8">
        <v>8</v>
      </c>
      <c r="H7249" s="94">
        <f t="shared" si="112"/>
        <v>2</v>
      </c>
      <c r="I7249" s="93"/>
      <c r="J7249" s="94"/>
      <c r="K7249" s="138"/>
    </row>
    <row r="7250" spans="1:11" x14ac:dyDescent="0.2">
      <c r="A7250" s="27" t="s">
        <v>5927</v>
      </c>
      <c r="B7250" s="74">
        <v>488</v>
      </c>
      <c r="C7250" s="86"/>
      <c r="D7250" s="37"/>
      <c r="E7250" s="87"/>
      <c r="F7250" s="93">
        <v>3</v>
      </c>
      <c r="G7250" s="8">
        <v>8</v>
      </c>
      <c r="H7250" s="94">
        <f t="shared" si="112"/>
        <v>2</v>
      </c>
      <c r="I7250" s="93"/>
      <c r="J7250" s="94"/>
      <c r="K7250" s="138"/>
    </row>
    <row r="7251" spans="1:11" x14ac:dyDescent="0.2">
      <c r="A7251" s="27" t="s">
        <v>5928</v>
      </c>
      <c r="B7251" s="74">
        <v>312</v>
      </c>
      <c r="C7251" s="86"/>
      <c r="D7251" s="37"/>
      <c r="E7251" s="87"/>
      <c r="F7251" s="93">
        <v>3</v>
      </c>
      <c r="G7251" s="8">
        <v>8</v>
      </c>
      <c r="H7251" s="94">
        <f t="shared" si="112"/>
        <v>2</v>
      </c>
      <c r="I7251" s="93"/>
      <c r="J7251" s="94"/>
      <c r="K7251" s="138"/>
    </row>
    <row r="7252" spans="1:11" x14ac:dyDescent="0.2">
      <c r="A7252" s="27" t="s">
        <v>5929</v>
      </c>
      <c r="B7252" s="74">
        <v>509</v>
      </c>
      <c r="C7252" s="86"/>
      <c r="D7252" s="37"/>
      <c r="E7252" s="87"/>
      <c r="F7252" s="93">
        <v>3</v>
      </c>
      <c r="G7252" s="8">
        <v>8</v>
      </c>
      <c r="H7252" s="94">
        <f t="shared" si="112"/>
        <v>2</v>
      </c>
      <c r="I7252" s="93"/>
      <c r="J7252" s="94"/>
      <c r="K7252" s="138"/>
    </row>
    <row r="7253" spans="1:11" ht="31.5" x14ac:dyDescent="0.2">
      <c r="A7253" s="29" t="s">
        <v>1057</v>
      </c>
      <c r="B7253" s="73">
        <v>5572</v>
      </c>
      <c r="C7253" s="85">
        <v>19</v>
      </c>
      <c r="D7253" s="36">
        <f>SUM(D7254:D7267)</f>
        <v>48</v>
      </c>
      <c r="E7253" s="88">
        <v>3</v>
      </c>
      <c r="F7253" s="91">
        <f>SUM(F7255:F7281)</f>
        <v>52</v>
      </c>
      <c r="G7253" s="24">
        <f>SUM(G7255:G7281)</f>
        <v>143</v>
      </c>
      <c r="H7253" s="94"/>
      <c r="I7253" s="99">
        <f>(C7253+F7257+F7259+F7261+F7262+F7264+F7265+F7266+F7269+F7270+F7271+F7274+F7278+F7281+1)*0.4</f>
        <v>23.6</v>
      </c>
      <c r="J7253" s="99">
        <f>(D7253+G7257+G7259+G7261+G7262+G7264+G7265+G7266+G7269+G7270+G7271+G7274+G7278+G7281+1)*0.4</f>
        <v>61.2</v>
      </c>
      <c r="K7253" s="115">
        <f>26*0.6</f>
        <v>15.6</v>
      </c>
    </row>
    <row r="7254" spans="1:11" x14ac:dyDescent="0.2">
      <c r="A7254" s="30" t="s">
        <v>1058</v>
      </c>
      <c r="B7254" s="73">
        <v>2564</v>
      </c>
      <c r="C7254" s="85">
        <v>9</v>
      </c>
      <c r="D7254" s="36">
        <v>23</v>
      </c>
      <c r="E7254" s="88"/>
      <c r="F7254" s="91"/>
      <c r="H7254" s="94"/>
      <c r="I7254" s="91"/>
      <c r="J7254" s="84"/>
      <c r="K7254" s="111"/>
    </row>
    <row r="7255" spans="1:11" x14ac:dyDescent="0.2">
      <c r="A7255" s="27" t="s">
        <v>1630</v>
      </c>
      <c r="B7255" s="74">
        <v>78</v>
      </c>
      <c r="C7255" s="86"/>
      <c r="D7255" s="37"/>
      <c r="E7255" s="87"/>
      <c r="F7255" s="93">
        <v>1</v>
      </c>
      <c r="G7255" s="8">
        <v>3</v>
      </c>
      <c r="H7255" s="94">
        <f t="shared" si="112"/>
        <v>1</v>
      </c>
      <c r="I7255" s="93"/>
      <c r="J7255" s="94"/>
      <c r="K7255" s="138"/>
    </row>
    <row r="7256" spans="1:11" x14ac:dyDescent="0.2">
      <c r="A7256" s="27" t="s">
        <v>5930</v>
      </c>
      <c r="B7256" s="74">
        <v>97</v>
      </c>
      <c r="C7256" s="86"/>
      <c r="D7256" s="37"/>
      <c r="E7256" s="87"/>
      <c r="F7256" s="93">
        <v>1</v>
      </c>
      <c r="G7256" s="8">
        <v>3</v>
      </c>
      <c r="H7256" s="94">
        <f t="shared" si="112"/>
        <v>1</v>
      </c>
      <c r="I7256" s="93"/>
      <c r="J7256" s="94"/>
      <c r="K7256" s="138"/>
    </row>
    <row r="7257" spans="1:11" x14ac:dyDescent="0.2">
      <c r="A7257" s="27" t="s">
        <v>5931</v>
      </c>
      <c r="B7257" s="74">
        <v>239</v>
      </c>
      <c r="C7257" s="86"/>
      <c r="D7257" s="37"/>
      <c r="E7257" s="87"/>
      <c r="F7257" s="93">
        <v>3</v>
      </c>
      <c r="G7257" s="8">
        <v>8</v>
      </c>
      <c r="H7257" s="94">
        <f t="shared" si="112"/>
        <v>2</v>
      </c>
      <c r="I7257" s="93"/>
      <c r="J7257" s="94"/>
      <c r="K7257" s="138"/>
    </row>
    <row r="7258" spans="1:11" x14ac:dyDescent="0.2">
      <c r="A7258" s="27" t="s">
        <v>5932</v>
      </c>
      <c r="B7258" s="74">
        <v>67</v>
      </c>
      <c r="C7258" s="86"/>
      <c r="D7258" s="37"/>
      <c r="E7258" s="87"/>
      <c r="F7258" s="93">
        <v>1</v>
      </c>
      <c r="G7258" s="8">
        <v>3</v>
      </c>
      <c r="H7258" s="94">
        <f t="shared" si="112"/>
        <v>1</v>
      </c>
      <c r="I7258" s="93"/>
      <c r="J7258" s="94"/>
      <c r="K7258" s="138"/>
    </row>
    <row r="7259" spans="1:11" x14ac:dyDescent="0.2">
      <c r="A7259" s="27" t="s">
        <v>5933</v>
      </c>
      <c r="B7259" s="74">
        <v>238</v>
      </c>
      <c r="C7259" s="86"/>
      <c r="D7259" s="37"/>
      <c r="E7259" s="87"/>
      <c r="F7259" s="93">
        <v>3</v>
      </c>
      <c r="G7259" s="8">
        <v>8</v>
      </c>
      <c r="H7259" s="94">
        <f t="shared" si="112"/>
        <v>2</v>
      </c>
      <c r="I7259" s="93"/>
      <c r="J7259" s="94"/>
      <c r="K7259" s="138"/>
    </row>
    <row r="7260" spans="1:11" x14ac:dyDescent="0.2">
      <c r="A7260" s="27" t="s">
        <v>5934</v>
      </c>
      <c r="B7260" s="74">
        <v>70</v>
      </c>
      <c r="C7260" s="86"/>
      <c r="D7260" s="37"/>
      <c r="E7260" s="87"/>
      <c r="F7260" s="93">
        <v>1</v>
      </c>
      <c r="G7260" s="8">
        <v>3</v>
      </c>
      <c r="H7260" s="94">
        <f t="shared" si="112"/>
        <v>1</v>
      </c>
      <c r="I7260" s="93"/>
      <c r="J7260" s="94"/>
      <c r="K7260" s="138"/>
    </row>
    <row r="7261" spans="1:11" x14ac:dyDescent="0.2">
      <c r="A7261" s="27" t="s">
        <v>5935</v>
      </c>
      <c r="B7261" s="74">
        <v>241</v>
      </c>
      <c r="C7261" s="86"/>
      <c r="D7261" s="37"/>
      <c r="E7261" s="87"/>
      <c r="F7261" s="93">
        <v>3</v>
      </c>
      <c r="G7261" s="8">
        <v>8</v>
      </c>
      <c r="H7261" s="94">
        <f t="shared" si="112"/>
        <v>2</v>
      </c>
      <c r="I7261" s="93"/>
      <c r="J7261" s="94"/>
      <c r="K7261" s="138"/>
    </row>
    <row r="7262" spans="1:11" x14ac:dyDescent="0.2">
      <c r="A7262" s="27" t="s">
        <v>5936</v>
      </c>
      <c r="B7262" s="74">
        <v>327</v>
      </c>
      <c r="C7262" s="86"/>
      <c r="D7262" s="37"/>
      <c r="E7262" s="87"/>
      <c r="F7262" s="93">
        <v>3</v>
      </c>
      <c r="G7262" s="8">
        <v>8</v>
      </c>
      <c r="H7262" s="94">
        <f t="shared" si="112"/>
        <v>2</v>
      </c>
      <c r="I7262" s="93"/>
      <c r="J7262" s="94"/>
      <c r="K7262" s="138"/>
    </row>
    <row r="7263" spans="1:11" x14ac:dyDescent="0.2">
      <c r="A7263" s="27" t="s">
        <v>3327</v>
      </c>
      <c r="B7263" s="74">
        <v>92</v>
      </c>
      <c r="C7263" s="86"/>
      <c r="D7263" s="37"/>
      <c r="E7263" s="87"/>
      <c r="F7263" s="93">
        <v>1</v>
      </c>
      <c r="G7263" s="8">
        <v>3</v>
      </c>
      <c r="H7263" s="94">
        <f t="shared" si="112"/>
        <v>1</v>
      </c>
      <c r="I7263" s="93"/>
      <c r="J7263" s="94"/>
      <c r="K7263" s="138"/>
    </row>
    <row r="7264" spans="1:11" x14ac:dyDescent="0.2">
      <c r="A7264" s="27" t="s">
        <v>5367</v>
      </c>
      <c r="B7264" s="74">
        <v>218</v>
      </c>
      <c r="C7264" s="86"/>
      <c r="D7264" s="37"/>
      <c r="E7264" s="87"/>
      <c r="F7264" s="93">
        <v>3</v>
      </c>
      <c r="G7264" s="8">
        <v>8</v>
      </c>
      <c r="H7264" s="94">
        <f t="shared" si="112"/>
        <v>2</v>
      </c>
      <c r="I7264" s="93"/>
      <c r="J7264" s="94"/>
      <c r="K7264" s="138"/>
    </row>
    <row r="7265" spans="1:11" x14ac:dyDescent="0.2">
      <c r="A7265" s="27" t="s">
        <v>1993</v>
      </c>
      <c r="B7265" s="74">
        <v>384</v>
      </c>
      <c r="C7265" s="86"/>
      <c r="D7265" s="37"/>
      <c r="E7265" s="87"/>
      <c r="F7265" s="93">
        <v>3</v>
      </c>
      <c r="G7265" s="8">
        <v>8</v>
      </c>
      <c r="H7265" s="94">
        <f t="shared" si="112"/>
        <v>2</v>
      </c>
      <c r="I7265" s="93"/>
      <c r="J7265" s="94"/>
      <c r="K7265" s="138"/>
    </row>
    <row r="7266" spans="1:11" x14ac:dyDescent="0.2">
      <c r="A7266" s="27" t="s">
        <v>5937</v>
      </c>
      <c r="B7266" s="74">
        <v>513</v>
      </c>
      <c r="C7266" s="86"/>
      <c r="D7266" s="37"/>
      <c r="E7266" s="87"/>
      <c r="F7266" s="93">
        <v>3</v>
      </c>
      <c r="G7266" s="8">
        <v>8</v>
      </c>
      <c r="H7266" s="94">
        <f t="shared" si="112"/>
        <v>2</v>
      </c>
      <c r="I7266" s="93"/>
      <c r="J7266" s="94"/>
      <c r="K7266" s="138"/>
    </row>
    <row r="7267" spans="1:11" x14ac:dyDescent="0.2">
      <c r="A7267" s="30" t="s">
        <v>1264</v>
      </c>
      <c r="B7267" s="73">
        <v>3008</v>
      </c>
      <c r="C7267" s="85">
        <v>10</v>
      </c>
      <c r="D7267" s="36">
        <v>25</v>
      </c>
      <c r="E7267" s="88"/>
      <c r="F7267" s="91"/>
      <c r="H7267" s="94"/>
      <c r="I7267" s="91"/>
      <c r="J7267" s="84"/>
      <c r="K7267" s="111"/>
    </row>
    <row r="7268" spans="1:11" x14ac:dyDescent="0.2">
      <c r="A7268" s="27" t="s">
        <v>5938</v>
      </c>
      <c r="B7268" s="74">
        <v>189</v>
      </c>
      <c r="C7268" s="86"/>
      <c r="D7268" s="37"/>
      <c r="E7268" s="87"/>
      <c r="F7268" s="93">
        <v>1</v>
      </c>
      <c r="G7268" s="8">
        <v>3</v>
      </c>
      <c r="H7268" s="94">
        <f t="shared" si="112"/>
        <v>1</v>
      </c>
      <c r="I7268" s="93"/>
      <c r="J7268" s="94"/>
      <c r="K7268" s="138"/>
    </row>
    <row r="7269" spans="1:11" x14ac:dyDescent="0.2">
      <c r="A7269" s="27" t="s">
        <v>5939</v>
      </c>
      <c r="B7269" s="74">
        <v>312</v>
      </c>
      <c r="C7269" s="86"/>
      <c r="D7269" s="37"/>
      <c r="E7269" s="87"/>
      <c r="F7269" s="93">
        <v>3</v>
      </c>
      <c r="G7269" s="8">
        <v>8</v>
      </c>
      <c r="H7269" s="94">
        <f t="shared" si="112"/>
        <v>2</v>
      </c>
      <c r="I7269" s="93"/>
      <c r="J7269" s="94"/>
      <c r="K7269" s="138"/>
    </row>
    <row r="7270" spans="1:11" x14ac:dyDescent="0.2">
      <c r="A7270" s="27" t="s">
        <v>5797</v>
      </c>
      <c r="B7270" s="74">
        <v>317</v>
      </c>
      <c r="C7270" s="86"/>
      <c r="D7270" s="37"/>
      <c r="E7270" s="87"/>
      <c r="F7270" s="93">
        <v>3</v>
      </c>
      <c r="G7270" s="8">
        <v>8</v>
      </c>
      <c r="H7270" s="94">
        <f t="shared" si="112"/>
        <v>2</v>
      </c>
      <c r="I7270" s="93"/>
      <c r="J7270" s="94"/>
      <c r="K7270" s="138"/>
    </row>
    <row r="7271" spans="1:11" x14ac:dyDescent="0.2">
      <c r="A7271" s="27" t="s">
        <v>5940</v>
      </c>
      <c r="B7271" s="74">
        <v>240</v>
      </c>
      <c r="C7271" s="86"/>
      <c r="D7271" s="37"/>
      <c r="E7271" s="87"/>
      <c r="F7271" s="93">
        <v>3</v>
      </c>
      <c r="G7271" s="8">
        <v>8</v>
      </c>
      <c r="H7271" s="94">
        <f t="shared" si="112"/>
        <v>2</v>
      </c>
      <c r="I7271" s="93"/>
      <c r="J7271" s="94"/>
      <c r="K7271" s="138"/>
    </row>
    <row r="7272" spans="1:11" x14ac:dyDescent="0.2">
      <c r="A7272" s="27" t="s">
        <v>5374</v>
      </c>
      <c r="B7272" s="74">
        <v>132</v>
      </c>
      <c r="C7272" s="86"/>
      <c r="D7272" s="37"/>
      <c r="E7272" s="87"/>
      <c r="F7272" s="93">
        <v>1</v>
      </c>
      <c r="G7272" s="8">
        <v>3</v>
      </c>
      <c r="H7272" s="94">
        <f t="shared" si="112"/>
        <v>1</v>
      </c>
      <c r="I7272" s="93"/>
      <c r="J7272" s="94"/>
      <c r="K7272" s="138"/>
    </row>
    <row r="7273" spans="1:11" x14ac:dyDescent="0.2">
      <c r="A7273" s="27" t="s">
        <v>5941</v>
      </c>
      <c r="B7273" s="74">
        <v>181</v>
      </c>
      <c r="C7273" s="86"/>
      <c r="D7273" s="37"/>
      <c r="E7273" s="87"/>
      <c r="F7273" s="93">
        <v>1</v>
      </c>
      <c r="G7273" s="8">
        <v>3</v>
      </c>
      <c r="H7273" s="94">
        <f t="shared" si="112"/>
        <v>1</v>
      </c>
      <c r="I7273" s="93"/>
      <c r="J7273" s="94"/>
      <c r="K7273" s="138"/>
    </row>
    <row r="7274" spans="1:11" x14ac:dyDescent="0.2">
      <c r="A7274" s="27" t="s">
        <v>2173</v>
      </c>
      <c r="B7274" s="74">
        <v>356</v>
      </c>
      <c r="C7274" s="86"/>
      <c r="D7274" s="37"/>
      <c r="E7274" s="87"/>
      <c r="F7274" s="93">
        <v>3</v>
      </c>
      <c r="G7274" s="8">
        <v>8</v>
      </c>
      <c r="H7274" s="94">
        <f t="shared" si="112"/>
        <v>2</v>
      </c>
      <c r="I7274" s="93"/>
      <c r="J7274" s="94"/>
      <c r="K7274" s="138"/>
    </row>
    <row r="7275" spans="1:11" x14ac:dyDescent="0.2">
      <c r="A7275" s="27" t="s">
        <v>5942</v>
      </c>
      <c r="B7275" s="74">
        <v>168</v>
      </c>
      <c r="C7275" s="86"/>
      <c r="D7275" s="37"/>
      <c r="E7275" s="87"/>
      <c r="F7275" s="93">
        <v>1</v>
      </c>
      <c r="G7275" s="8">
        <v>3</v>
      </c>
      <c r="H7275" s="94">
        <f t="shared" si="112"/>
        <v>1</v>
      </c>
      <c r="I7275" s="93"/>
      <c r="J7275" s="94"/>
      <c r="K7275" s="138"/>
    </row>
    <row r="7276" spans="1:11" x14ac:dyDescent="0.2">
      <c r="A7276" s="27" t="s">
        <v>5943</v>
      </c>
      <c r="B7276" s="74">
        <v>86</v>
      </c>
      <c r="C7276" s="86"/>
      <c r="D7276" s="37"/>
      <c r="E7276" s="87"/>
      <c r="F7276" s="93">
        <v>1</v>
      </c>
      <c r="G7276" s="8">
        <v>3</v>
      </c>
      <c r="H7276" s="94">
        <f t="shared" ref="H7276:H7339" si="113">IF(F7276=1,1,2)</f>
        <v>1</v>
      </c>
      <c r="I7276" s="93"/>
      <c r="J7276" s="94"/>
      <c r="K7276" s="138"/>
    </row>
    <row r="7277" spans="1:11" x14ac:dyDescent="0.2">
      <c r="A7277" s="27" t="s">
        <v>5944</v>
      </c>
      <c r="B7277" s="74">
        <v>127</v>
      </c>
      <c r="C7277" s="86"/>
      <c r="D7277" s="37"/>
      <c r="E7277" s="87"/>
      <c r="F7277" s="93">
        <v>1</v>
      </c>
      <c r="G7277" s="8">
        <v>3</v>
      </c>
      <c r="H7277" s="94">
        <f t="shared" si="113"/>
        <v>1</v>
      </c>
      <c r="I7277" s="93"/>
      <c r="J7277" s="94"/>
      <c r="K7277" s="138"/>
    </row>
    <row r="7278" spans="1:11" x14ac:dyDescent="0.2">
      <c r="A7278" s="27" t="s">
        <v>5945</v>
      </c>
      <c r="B7278" s="74">
        <v>340</v>
      </c>
      <c r="C7278" s="86"/>
      <c r="D7278" s="37"/>
      <c r="E7278" s="87"/>
      <c r="F7278" s="93">
        <v>3</v>
      </c>
      <c r="G7278" s="8">
        <v>8</v>
      </c>
      <c r="H7278" s="94">
        <f t="shared" si="113"/>
        <v>2</v>
      </c>
      <c r="I7278" s="93"/>
      <c r="J7278" s="94"/>
      <c r="K7278" s="138"/>
    </row>
    <row r="7279" spans="1:11" x14ac:dyDescent="0.2">
      <c r="A7279" s="27" t="s">
        <v>1644</v>
      </c>
      <c r="B7279" s="74">
        <v>164</v>
      </c>
      <c r="C7279" s="86"/>
      <c r="D7279" s="37"/>
      <c r="E7279" s="87"/>
      <c r="F7279" s="93">
        <v>1</v>
      </c>
      <c r="G7279" s="8">
        <v>3</v>
      </c>
      <c r="H7279" s="94">
        <f t="shared" si="113"/>
        <v>1</v>
      </c>
      <c r="I7279" s="93"/>
      <c r="J7279" s="94"/>
      <c r="K7279" s="138"/>
    </row>
    <row r="7280" spans="1:11" x14ac:dyDescent="0.2">
      <c r="A7280" s="27" t="s">
        <v>2880</v>
      </c>
      <c r="B7280" s="74">
        <v>168</v>
      </c>
      <c r="C7280" s="86"/>
      <c r="D7280" s="37"/>
      <c r="E7280" s="87"/>
      <c r="F7280" s="93">
        <v>1</v>
      </c>
      <c r="G7280" s="8">
        <v>3</v>
      </c>
      <c r="H7280" s="94">
        <f t="shared" si="113"/>
        <v>1</v>
      </c>
      <c r="I7280" s="93"/>
      <c r="J7280" s="94"/>
      <c r="K7280" s="138"/>
    </row>
    <row r="7281" spans="1:11" x14ac:dyDescent="0.2">
      <c r="A7281" s="27" t="s">
        <v>5946</v>
      </c>
      <c r="B7281" s="74">
        <v>228</v>
      </c>
      <c r="C7281" s="86"/>
      <c r="D7281" s="37"/>
      <c r="E7281" s="87"/>
      <c r="F7281" s="93">
        <v>3</v>
      </c>
      <c r="G7281" s="8">
        <v>8</v>
      </c>
      <c r="H7281" s="94">
        <f t="shared" si="113"/>
        <v>2</v>
      </c>
      <c r="I7281" s="93"/>
      <c r="J7281" s="94"/>
      <c r="K7281" s="138"/>
    </row>
    <row r="7282" spans="1:11" x14ac:dyDescent="0.2">
      <c r="A7282" s="29" t="s">
        <v>645</v>
      </c>
      <c r="B7282" s="73">
        <v>2240</v>
      </c>
      <c r="C7282" s="85">
        <v>15</v>
      </c>
      <c r="D7282" s="36">
        <v>38</v>
      </c>
      <c r="E7282" s="88">
        <v>3</v>
      </c>
      <c r="F7282" s="91"/>
      <c r="H7282" s="94"/>
      <c r="I7282" s="99">
        <f>(C7282+F7282+1)*0.4</f>
        <v>6.4</v>
      </c>
      <c r="J7282" s="100">
        <f>(D7282+G7282+1)*0.4</f>
        <v>15.600000000000001</v>
      </c>
      <c r="K7282" s="115"/>
    </row>
    <row r="7283" spans="1:11" x14ac:dyDescent="0.2">
      <c r="A7283" s="30" t="s">
        <v>6201</v>
      </c>
      <c r="B7283" s="73">
        <v>2240</v>
      </c>
      <c r="C7283" s="85">
        <v>15</v>
      </c>
      <c r="D7283" s="37"/>
      <c r="E7283" s="87"/>
      <c r="F7283" s="91"/>
      <c r="H7283" s="94"/>
      <c r="I7283" s="91"/>
      <c r="J7283" s="84"/>
      <c r="K7283" s="111"/>
    </row>
    <row r="7284" spans="1:11" x14ac:dyDescent="0.2">
      <c r="A7284" s="29" t="s">
        <v>646</v>
      </c>
      <c r="B7284" s="73">
        <v>12820</v>
      </c>
      <c r="C7284" s="85">
        <v>25</v>
      </c>
      <c r="D7284" s="36">
        <f>SUM(D7285:D7304)</f>
        <v>63</v>
      </c>
      <c r="E7284" s="88">
        <v>4</v>
      </c>
      <c r="F7284" s="91">
        <f>SUM(F7286:F7320)</f>
        <v>75</v>
      </c>
      <c r="G7284" s="24">
        <f>SUM(G7286:G7320)</f>
        <v>204</v>
      </c>
      <c r="H7284" s="94"/>
      <c r="I7284" s="99">
        <f>(C7284+F7284+1-F7289-F7290-F7293-F7294-F7296-F7306-F7307-F7313-F7314-F7315-F7316-F7318-F7320)*0.4</f>
        <v>35.200000000000003</v>
      </c>
      <c r="J7284" s="99">
        <f>(D7284+G7284+1-G7289-G7290-G7293-G7294-G7296-G7306-G7307-G7313-G7314-G7315-G7316-G7318-G7320)*0.4</f>
        <v>91.600000000000009</v>
      </c>
      <c r="K7284" s="115">
        <f>33*0.6</f>
        <v>19.8</v>
      </c>
    </row>
    <row r="7285" spans="1:11" x14ac:dyDescent="0.2">
      <c r="A7285" s="30" t="s">
        <v>647</v>
      </c>
      <c r="B7285" s="73">
        <v>7516</v>
      </c>
      <c r="C7285" s="85">
        <v>15</v>
      </c>
      <c r="D7285" s="36">
        <v>38</v>
      </c>
      <c r="E7285" s="88"/>
      <c r="F7285" s="91"/>
      <c r="H7285" s="94"/>
      <c r="I7285" s="91"/>
      <c r="J7285" s="84"/>
      <c r="K7285" s="111"/>
    </row>
    <row r="7286" spans="1:11" x14ac:dyDescent="0.2">
      <c r="A7286" s="27" t="s">
        <v>5947</v>
      </c>
      <c r="B7286" s="74">
        <v>688</v>
      </c>
      <c r="C7286" s="86"/>
      <c r="D7286" s="37"/>
      <c r="E7286" s="87"/>
      <c r="F7286" s="93">
        <v>3</v>
      </c>
      <c r="G7286" s="8">
        <v>8</v>
      </c>
      <c r="H7286" s="94">
        <f t="shared" si="113"/>
        <v>2</v>
      </c>
      <c r="I7286" s="93"/>
      <c r="J7286" s="94"/>
      <c r="K7286" s="138"/>
    </row>
    <row r="7287" spans="1:11" x14ac:dyDescent="0.2">
      <c r="A7287" s="27" t="s">
        <v>2519</v>
      </c>
      <c r="B7287" s="74">
        <v>378</v>
      </c>
      <c r="C7287" s="86"/>
      <c r="D7287" s="37"/>
      <c r="E7287" s="87"/>
      <c r="F7287" s="93">
        <v>3</v>
      </c>
      <c r="G7287" s="8">
        <v>8</v>
      </c>
      <c r="H7287" s="94">
        <f t="shared" si="113"/>
        <v>2</v>
      </c>
      <c r="I7287" s="93"/>
      <c r="J7287" s="94"/>
      <c r="K7287" s="138"/>
    </row>
    <row r="7288" spans="1:11" x14ac:dyDescent="0.2">
      <c r="A7288" s="27" t="s">
        <v>5948</v>
      </c>
      <c r="B7288" s="74">
        <v>354</v>
      </c>
      <c r="C7288" s="86"/>
      <c r="D7288" s="37"/>
      <c r="E7288" s="87"/>
      <c r="F7288" s="93">
        <v>3</v>
      </c>
      <c r="G7288" s="8">
        <v>8</v>
      </c>
      <c r="H7288" s="94">
        <f t="shared" si="113"/>
        <v>2</v>
      </c>
      <c r="I7288" s="93"/>
      <c r="J7288" s="94"/>
      <c r="K7288" s="138"/>
    </row>
    <row r="7289" spans="1:11" x14ac:dyDescent="0.2">
      <c r="A7289" s="27" t="s">
        <v>5949</v>
      </c>
      <c r="B7289" s="74">
        <v>191</v>
      </c>
      <c r="C7289" s="86"/>
      <c r="D7289" s="37"/>
      <c r="E7289" s="87"/>
      <c r="F7289" s="93">
        <v>1</v>
      </c>
      <c r="G7289" s="8">
        <v>3</v>
      </c>
      <c r="H7289" s="94">
        <f t="shared" si="113"/>
        <v>1</v>
      </c>
      <c r="I7289" s="93"/>
      <c r="J7289" s="94"/>
      <c r="K7289" s="138"/>
    </row>
    <row r="7290" spans="1:11" x14ac:dyDescent="0.2">
      <c r="A7290" s="27" t="s">
        <v>5950</v>
      </c>
      <c r="B7290" s="74">
        <v>24</v>
      </c>
      <c r="C7290" s="86"/>
      <c r="D7290" s="37"/>
      <c r="E7290" s="87"/>
      <c r="F7290" s="93">
        <v>1</v>
      </c>
      <c r="G7290" s="8">
        <v>3</v>
      </c>
      <c r="H7290" s="94">
        <f t="shared" si="113"/>
        <v>1</v>
      </c>
      <c r="I7290" s="93"/>
      <c r="J7290" s="94"/>
      <c r="K7290" s="138"/>
    </row>
    <row r="7291" spans="1:11" x14ac:dyDescent="0.2">
      <c r="A7291" s="27" t="s">
        <v>5951</v>
      </c>
      <c r="B7291" s="74">
        <v>577</v>
      </c>
      <c r="C7291" s="86"/>
      <c r="D7291" s="37"/>
      <c r="E7291" s="87"/>
      <c r="F7291" s="93">
        <v>3</v>
      </c>
      <c r="G7291" s="8">
        <v>8</v>
      </c>
      <c r="H7291" s="94">
        <f t="shared" si="113"/>
        <v>2</v>
      </c>
      <c r="I7291" s="93"/>
      <c r="J7291" s="94"/>
      <c r="K7291" s="138"/>
    </row>
    <row r="7292" spans="1:11" x14ac:dyDescent="0.2">
      <c r="A7292" s="27" t="s">
        <v>5952</v>
      </c>
      <c r="B7292" s="74">
        <v>884</v>
      </c>
      <c r="C7292" s="86"/>
      <c r="D7292" s="37"/>
      <c r="E7292" s="87"/>
      <c r="F7292" s="93">
        <v>3</v>
      </c>
      <c r="G7292" s="8">
        <v>8</v>
      </c>
      <c r="H7292" s="94">
        <f t="shared" si="113"/>
        <v>2</v>
      </c>
      <c r="I7292" s="93"/>
      <c r="J7292" s="94"/>
      <c r="K7292" s="138"/>
    </row>
    <row r="7293" spans="1:11" x14ac:dyDescent="0.2">
      <c r="A7293" s="27" t="s">
        <v>5953</v>
      </c>
      <c r="B7293" s="74">
        <v>28</v>
      </c>
      <c r="C7293" s="86"/>
      <c r="D7293" s="37"/>
      <c r="E7293" s="87"/>
      <c r="F7293" s="93">
        <v>1</v>
      </c>
      <c r="G7293" s="8">
        <v>3</v>
      </c>
      <c r="H7293" s="94">
        <f t="shared" si="113"/>
        <v>1</v>
      </c>
      <c r="I7293" s="93"/>
      <c r="J7293" s="94"/>
      <c r="K7293" s="138"/>
    </row>
    <row r="7294" spans="1:11" x14ac:dyDescent="0.2">
      <c r="A7294" s="27" t="s">
        <v>5954</v>
      </c>
      <c r="B7294" s="74">
        <v>125</v>
      </c>
      <c r="C7294" s="86"/>
      <c r="D7294" s="37"/>
      <c r="E7294" s="87"/>
      <c r="F7294" s="93">
        <v>1</v>
      </c>
      <c r="G7294" s="8">
        <v>3</v>
      </c>
      <c r="H7294" s="94">
        <f t="shared" si="113"/>
        <v>1</v>
      </c>
      <c r="I7294" s="93"/>
      <c r="J7294" s="94"/>
      <c r="K7294" s="138"/>
    </row>
    <row r="7295" spans="1:11" x14ac:dyDescent="0.2">
      <c r="A7295" s="27" t="s">
        <v>4646</v>
      </c>
      <c r="B7295" s="74">
        <v>661</v>
      </c>
      <c r="C7295" s="86"/>
      <c r="D7295" s="37"/>
      <c r="E7295" s="87"/>
      <c r="F7295" s="93">
        <v>3</v>
      </c>
      <c r="G7295" s="8">
        <v>8</v>
      </c>
      <c r="H7295" s="94">
        <f t="shared" si="113"/>
        <v>2</v>
      </c>
      <c r="I7295" s="93"/>
      <c r="J7295" s="94"/>
      <c r="K7295" s="138"/>
    </row>
    <row r="7296" spans="1:11" x14ac:dyDescent="0.2">
      <c r="A7296" s="27" t="s">
        <v>5955</v>
      </c>
      <c r="B7296" s="74">
        <v>27</v>
      </c>
      <c r="C7296" s="86"/>
      <c r="D7296" s="37"/>
      <c r="E7296" s="87"/>
      <c r="F7296" s="93">
        <v>1</v>
      </c>
      <c r="G7296" s="8">
        <v>3</v>
      </c>
      <c r="H7296" s="94">
        <f t="shared" si="113"/>
        <v>1</v>
      </c>
      <c r="I7296" s="93"/>
      <c r="J7296" s="94"/>
      <c r="K7296" s="138"/>
    </row>
    <row r="7297" spans="1:11" x14ac:dyDescent="0.2">
      <c r="A7297" s="27" t="s">
        <v>5428</v>
      </c>
      <c r="B7297" s="74">
        <v>2004</v>
      </c>
      <c r="C7297" s="86"/>
      <c r="D7297" s="37"/>
      <c r="E7297" s="87"/>
      <c r="F7297" s="93">
        <v>5</v>
      </c>
      <c r="G7297" s="8">
        <v>13</v>
      </c>
      <c r="H7297" s="94">
        <f t="shared" si="113"/>
        <v>2</v>
      </c>
      <c r="I7297" s="93"/>
      <c r="J7297" s="94"/>
      <c r="K7297" s="138"/>
    </row>
    <row r="7298" spans="1:11" x14ac:dyDescent="0.2">
      <c r="A7298" s="27" t="s">
        <v>5956</v>
      </c>
      <c r="B7298" s="74">
        <v>387</v>
      </c>
      <c r="C7298" s="86"/>
      <c r="D7298" s="37"/>
      <c r="E7298" s="87"/>
      <c r="F7298" s="93">
        <v>3</v>
      </c>
      <c r="G7298" s="8">
        <v>8</v>
      </c>
      <c r="H7298" s="94">
        <f t="shared" si="113"/>
        <v>2</v>
      </c>
      <c r="I7298" s="93"/>
      <c r="J7298" s="94"/>
      <c r="K7298" s="138"/>
    </row>
    <row r="7299" spans="1:11" x14ac:dyDescent="0.2">
      <c r="A7299" s="27" t="s">
        <v>5957</v>
      </c>
      <c r="B7299" s="74">
        <v>493</v>
      </c>
      <c r="C7299" s="86"/>
      <c r="D7299" s="37"/>
      <c r="E7299" s="87"/>
      <c r="F7299" s="93">
        <v>3</v>
      </c>
      <c r="G7299" s="8">
        <v>8</v>
      </c>
      <c r="H7299" s="94">
        <f t="shared" si="113"/>
        <v>2</v>
      </c>
      <c r="I7299" s="93"/>
      <c r="J7299" s="94"/>
      <c r="K7299" s="138"/>
    </row>
    <row r="7300" spans="1:11" x14ac:dyDescent="0.2">
      <c r="A7300" s="27" t="s">
        <v>4372</v>
      </c>
      <c r="B7300" s="74">
        <v>294</v>
      </c>
      <c r="C7300" s="86"/>
      <c r="D7300" s="37"/>
      <c r="E7300" s="87"/>
      <c r="F7300" s="93">
        <v>3</v>
      </c>
      <c r="G7300" s="8">
        <v>8</v>
      </c>
      <c r="H7300" s="94">
        <f t="shared" si="113"/>
        <v>2</v>
      </c>
      <c r="I7300" s="93"/>
      <c r="J7300" s="94"/>
      <c r="K7300" s="138"/>
    </row>
    <row r="7301" spans="1:11" x14ac:dyDescent="0.2">
      <c r="A7301" s="27" t="s">
        <v>5958</v>
      </c>
      <c r="B7301" s="74">
        <v>401</v>
      </c>
      <c r="C7301" s="86"/>
      <c r="D7301" s="37"/>
      <c r="E7301" s="87"/>
      <c r="F7301" s="93">
        <v>3</v>
      </c>
      <c r="G7301" s="8">
        <v>8</v>
      </c>
      <c r="H7301" s="94">
        <f t="shared" si="113"/>
        <v>2</v>
      </c>
      <c r="I7301" s="93"/>
      <c r="J7301" s="94"/>
      <c r="K7301" s="138"/>
    </row>
    <row r="7302" spans="1:11" x14ac:dyDescent="0.2">
      <c r="A7302" s="30" t="s">
        <v>665</v>
      </c>
      <c r="B7302" s="73">
        <v>1206</v>
      </c>
      <c r="C7302" s="85">
        <v>2</v>
      </c>
      <c r="D7302" s="36">
        <v>5</v>
      </c>
      <c r="E7302" s="88"/>
      <c r="F7302" s="91"/>
      <c r="H7302" s="94"/>
      <c r="I7302" s="91"/>
      <c r="J7302" s="84"/>
      <c r="K7302" s="111"/>
    </row>
    <row r="7303" spans="1:11" x14ac:dyDescent="0.2">
      <c r="A7303" s="27" t="s">
        <v>5959</v>
      </c>
      <c r="B7303" s="74">
        <v>1206</v>
      </c>
      <c r="C7303" s="86"/>
      <c r="D7303" s="37"/>
      <c r="E7303" s="87"/>
      <c r="F7303" s="93">
        <v>3</v>
      </c>
      <c r="G7303" s="8">
        <v>8</v>
      </c>
      <c r="H7303" s="94">
        <f t="shared" si="113"/>
        <v>2</v>
      </c>
      <c r="I7303" s="93"/>
      <c r="J7303" s="94"/>
      <c r="K7303" s="138"/>
    </row>
    <row r="7304" spans="1:11" x14ac:dyDescent="0.2">
      <c r="A7304" s="30" t="s">
        <v>333</v>
      </c>
      <c r="B7304" s="73">
        <v>4098</v>
      </c>
      <c r="C7304" s="85">
        <v>8</v>
      </c>
      <c r="D7304" s="36">
        <v>20</v>
      </c>
      <c r="E7304" s="88"/>
      <c r="F7304" s="91"/>
      <c r="H7304" s="94"/>
      <c r="I7304" s="91"/>
      <c r="J7304" s="84"/>
      <c r="K7304" s="111"/>
    </row>
    <row r="7305" spans="1:11" x14ac:dyDescent="0.2">
      <c r="A7305" s="27" t="s">
        <v>3290</v>
      </c>
      <c r="B7305" s="74">
        <v>224</v>
      </c>
      <c r="C7305" s="86"/>
      <c r="D7305" s="37"/>
      <c r="E7305" s="87"/>
      <c r="F7305" s="93">
        <v>3</v>
      </c>
      <c r="G7305" s="8">
        <v>8</v>
      </c>
      <c r="H7305" s="94">
        <f t="shared" si="113"/>
        <v>2</v>
      </c>
      <c r="I7305" s="93"/>
      <c r="J7305" s="94"/>
      <c r="K7305" s="138"/>
    </row>
    <row r="7306" spans="1:11" x14ac:dyDescent="0.2">
      <c r="A7306" s="27" t="s">
        <v>5960</v>
      </c>
      <c r="B7306" s="74">
        <v>49</v>
      </c>
      <c r="C7306" s="86"/>
      <c r="D7306" s="37"/>
      <c r="E7306" s="87"/>
      <c r="F7306" s="93">
        <v>1</v>
      </c>
      <c r="G7306" s="8">
        <v>3</v>
      </c>
      <c r="H7306" s="94">
        <f t="shared" si="113"/>
        <v>1</v>
      </c>
      <c r="I7306" s="93"/>
      <c r="J7306" s="94"/>
      <c r="K7306" s="138"/>
    </row>
    <row r="7307" spans="1:11" x14ac:dyDescent="0.2">
      <c r="A7307" s="27" t="s">
        <v>5961</v>
      </c>
      <c r="B7307" s="74">
        <v>98</v>
      </c>
      <c r="C7307" s="86"/>
      <c r="D7307" s="37"/>
      <c r="E7307" s="87"/>
      <c r="F7307" s="93">
        <v>1</v>
      </c>
      <c r="G7307" s="8">
        <v>3</v>
      </c>
      <c r="H7307" s="94">
        <f t="shared" si="113"/>
        <v>1</v>
      </c>
      <c r="I7307" s="93"/>
      <c r="J7307" s="94"/>
      <c r="K7307" s="138"/>
    </row>
    <row r="7308" spans="1:11" x14ac:dyDescent="0.2">
      <c r="A7308" s="27" t="s">
        <v>5962</v>
      </c>
      <c r="B7308" s="74">
        <v>256</v>
      </c>
      <c r="C7308" s="86"/>
      <c r="D7308" s="37"/>
      <c r="E7308" s="87"/>
      <c r="F7308" s="93">
        <v>3</v>
      </c>
      <c r="G7308" s="8">
        <v>8</v>
      </c>
      <c r="H7308" s="94">
        <f t="shared" si="113"/>
        <v>2</v>
      </c>
      <c r="I7308" s="93"/>
      <c r="J7308" s="94"/>
      <c r="K7308" s="138"/>
    </row>
    <row r="7309" spans="1:11" x14ac:dyDescent="0.2">
      <c r="A7309" s="27" t="s">
        <v>2272</v>
      </c>
      <c r="B7309" s="74">
        <v>321</v>
      </c>
      <c r="C7309" s="86"/>
      <c r="D7309" s="37"/>
      <c r="E7309" s="87"/>
      <c r="F7309" s="93">
        <v>3</v>
      </c>
      <c r="G7309" s="8">
        <v>8</v>
      </c>
      <c r="H7309" s="94">
        <f t="shared" si="113"/>
        <v>2</v>
      </c>
      <c r="I7309" s="93"/>
      <c r="J7309" s="94"/>
      <c r="K7309" s="138"/>
    </row>
    <row r="7310" spans="1:11" x14ac:dyDescent="0.2">
      <c r="A7310" s="27" t="s">
        <v>5963</v>
      </c>
      <c r="B7310" s="74">
        <v>227</v>
      </c>
      <c r="C7310" s="86"/>
      <c r="D7310" s="37"/>
      <c r="E7310" s="87"/>
      <c r="F7310" s="93">
        <v>3</v>
      </c>
      <c r="G7310" s="8">
        <v>8</v>
      </c>
      <c r="H7310" s="94">
        <f t="shared" si="113"/>
        <v>2</v>
      </c>
      <c r="I7310" s="93"/>
      <c r="J7310" s="94"/>
      <c r="K7310" s="138"/>
    </row>
    <row r="7311" spans="1:11" x14ac:dyDescent="0.2">
      <c r="A7311" s="27" t="s">
        <v>5964</v>
      </c>
      <c r="B7311" s="74">
        <v>214</v>
      </c>
      <c r="C7311" s="86"/>
      <c r="D7311" s="37"/>
      <c r="E7311" s="87"/>
      <c r="F7311" s="93">
        <v>3</v>
      </c>
      <c r="G7311" s="8">
        <v>8</v>
      </c>
      <c r="H7311" s="94">
        <f t="shared" si="113"/>
        <v>2</v>
      </c>
      <c r="I7311" s="93"/>
      <c r="J7311" s="94"/>
      <c r="K7311" s="138"/>
    </row>
    <row r="7312" spans="1:11" x14ac:dyDescent="0.2">
      <c r="A7312" s="27" t="s">
        <v>5965</v>
      </c>
      <c r="B7312" s="74">
        <v>272</v>
      </c>
      <c r="C7312" s="86"/>
      <c r="D7312" s="37"/>
      <c r="E7312" s="87"/>
      <c r="F7312" s="93">
        <v>3</v>
      </c>
      <c r="G7312" s="8">
        <v>8</v>
      </c>
      <c r="H7312" s="94">
        <f t="shared" si="113"/>
        <v>2</v>
      </c>
      <c r="I7312" s="93"/>
      <c r="J7312" s="94"/>
      <c r="K7312" s="138"/>
    </row>
    <row r="7313" spans="1:11" x14ac:dyDescent="0.2">
      <c r="A7313" s="27" t="s">
        <v>5966</v>
      </c>
      <c r="B7313" s="74">
        <v>190</v>
      </c>
      <c r="C7313" s="86"/>
      <c r="D7313" s="37"/>
      <c r="E7313" s="87"/>
      <c r="F7313" s="93">
        <v>1</v>
      </c>
      <c r="G7313" s="8">
        <v>3</v>
      </c>
      <c r="H7313" s="94">
        <f t="shared" si="113"/>
        <v>1</v>
      </c>
      <c r="I7313" s="93"/>
      <c r="J7313" s="94"/>
      <c r="K7313" s="138"/>
    </row>
    <row r="7314" spans="1:11" x14ac:dyDescent="0.2">
      <c r="A7314" s="27" t="s">
        <v>5967</v>
      </c>
      <c r="B7314" s="74">
        <v>126</v>
      </c>
      <c r="C7314" s="86"/>
      <c r="D7314" s="37"/>
      <c r="E7314" s="87"/>
      <c r="F7314" s="93">
        <v>1</v>
      </c>
      <c r="G7314" s="8">
        <v>3</v>
      </c>
      <c r="H7314" s="94">
        <f t="shared" si="113"/>
        <v>1</v>
      </c>
      <c r="I7314" s="93"/>
      <c r="J7314" s="94"/>
      <c r="K7314" s="138"/>
    </row>
    <row r="7315" spans="1:11" x14ac:dyDescent="0.2">
      <c r="A7315" s="27" t="s">
        <v>1979</v>
      </c>
      <c r="B7315" s="74">
        <v>193</v>
      </c>
      <c r="C7315" s="86"/>
      <c r="D7315" s="37"/>
      <c r="E7315" s="87"/>
      <c r="F7315" s="93">
        <v>1</v>
      </c>
      <c r="G7315" s="8">
        <v>3</v>
      </c>
      <c r="H7315" s="94">
        <f t="shared" si="113"/>
        <v>1</v>
      </c>
      <c r="I7315" s="93"/>
      <c r="J7315" s="94"/>
      <c r="K7315" s="138"/>
    </row>
    <row r="7316" spans="1:11" x14ac:dyDescent="0.2">
      <c r="A7316" s="27" t="s">
        <v>5968</v>
      </c>
      <c r="B7316" s="74">
        <v>32</v>
      </c>
      <c r="C7316" s="86"/>
      <c r="D7316" s="37"/>
      <c r="E7316" s="87"/>
      <c r="F7316" s="93">
        <v>1</v>
      </c>
      <c r="G7316" s="8">
        <v>3</v>
      </c>
      <c r="H7316" s="94">
        <f t="shared" si="113"/>
        <v>1</v>
      </c>
      <c r="I7316" s="93"/>
      <c r="J7316" s="94"/>
      <c r="K7316" s="138"/>
    </row>
    <row r="7317" spans="1:11" x14ac:dyDescent="0.2">
      <c r="A7317" s="27" t="s">
        <v>5969</v>
      </c>
      <c r="B7317" s="74">
        <v>279</v>
      </c>
      <c r="C7317" s="86"/>
      <c r="D7317" s="37"/>
      <c r="E7317" s="87"/>
      <c r="F7317" s="93">
        <v>3</v>
      </c>
      <c r="G7317" s="8">
        <v>8</v>
      </c>
      <c r="H7317" s="94">
        <f t="shared" si="113"/>
        <v>2</v>
      </c>
      <c r="I7317" s="93"/>
      <c r="J7317" s="94"/>
      <c r="K7317" s="138"/>
    </row>
    <row r="7318" spans="1:11" x14ac:dyDescent="0.2">
      <c r="A7318" s="27" t="s">
        <v>1793</v>
      </c>
      <c r="B7318" s="74">
        <v>114</v>
      </c>
      <c r="C7318" s="86"/>
      <c r="D7318" s="37"/>
      <c r="E7318" s="87"/>
      <c r="F7318" s="93">
        <v>1</v>
      </c>
      <c r="G7318" s="8">
        <v>3</v>
      </c>
      <c r="H7318" s="94">
        <f t="shared" si="113"/>
        <v>1</v>
      </c>
      <c r="I7318" s="93"/>
      <c r="J7318" s="94"/>
      <c r="K7318" s="138"/>
    </row>
    <row r="7319" spans="1:11" x14ac:dyDescent="0.2">
      <c r="A7319" s="27" t="s">
        <v>2213</v>
      </c>
      <c r="B7319" s="74">
        <v>1436</v>
      </c>
      <c r="C7319" s="86"/>
      <c r="D7319" s="37"/>
      <c r="E7319" s="87"/>
      <c r="F7319" s="93">
        <v>3</v>
      </c>
      <c r="G7319" s="8">
        <v>8</v>
      </c>
      <c r="H7319" s="94">
        <f t="shared" si="113"/>
        <v>2</v>
      </c>
      <c r="I7319" s="93"/>
      <c r="J7319" s="94"/>
      <c r="K7319" s="138"/>
    </row>
    <row r="7320" spans="1:11" x14ac:dyDescent="0.2">
      <c r="A7320" s="27" t="s">
        <v>5970</v>
      </c>
      <c r="B7320" s="74">
        <v>67</v>
      </c>
      <c r="C7320" s="86"/>
      <c r="D7320" s="37"/>
      <c r="E7320" s="87"/>
      <c r="F7320" s="93">
        <v>1</v>
      </c>
      <c r="G7320" s="8">
        <v>3</v>
      </c>
      <c r="H7320" s="94">
        <f t="shared" si="113"/>
        <v>1</v>
      </c>
      <c r="I7320" s="93"/>
      <c r="J7320" s="94"/>
      <c r="K7320" s="138"/>
    </row>
    <row r="7321" spans="1:11" x14ac:dyDescent="0.2">
      <c r="A7321" s="29" t="s">
        <v>1172</v>
      </c>
      <c r="B7321" s="73">
        <v>57216</v>
      </c>
      <c r="C7321" s="85">
        <v>35</v>
      </c>
      <c r="D7321" s="36">
        <f>SUM(D7322:D7360)</f>
        <v>88</v>
      </c>
      <c r="E7321" s="88">
        <v>4</v>
      </c>
      <c r="F7321" s="91">
        <f>SUM(F7323:F7372)</f>
        <v>107</v>
      </c>
      <c r="G7321" s="24">
        <f>SUM(G7323:G7372)</f>
        <v>291</v>
      </c>
      <c r="H7321" s="94"/>
      <c r="I7321" s="99">
        <f>(C7321+F7323+F7326+F7327+F7328+F7329+F7330+F7331+F7332+F7334+F7337+F7338+F7340+F7341+F7344+F7346+F7349+F7350+F7352+F7356+F7359+F7361+F7362+F7367+F7370+F7372+1)*0.4</f>
        <v>48.400000000000006</v>
      </c>
      <c r="J7321" s="99">
        <f>(D7321+G7323+G7326+G7327+G7328+G7329+G7330+G7331+G7332+G7334+G7337+G7338+G7340+G7341+G7344+G7346+G7349+G7350+G7352+G7356+G7359+G7361+G7362+G7367+G7370+G7372+1)*0.4</f>
        <v>125.60000000000001</v>
      </c>
      <c r="K7321" s="115">
        <f>47*0.6</f>
        <v>28.2</v>
      </c>
    </row>
    <row r="7322" spans="1:11" x14ac:dyDescent="0.2">
      <c r="A7322" s="30" t="s">
        <v>1173</v>
      </c>
      <c r="B7322" s="73">
        <v>7154</v>
      </c>
      <c r="C7322" s="85">
        <v>4</v>
      </c>
      <c r="D7322" s="36">
        <v>10</v>
      </c>
      <c r="E7322" s="88"/>
      <c r="F7322" s="91"/>
      <c r="H7322" s="94"/>
      <c r="I7322" s="91"/>
      <c r="J7322" s="84"/>
      <c r="K7322" s="111"/>
    </row>
    <row r="7323" spans="1:11" x14ac:dyDescent="0.2">
      <c r="A7323" s="27" t="s">
        <v>5971</v>
      </c>
      <c r="B7323" s="74">
        <v>1498</v>
      </c>
      <c r="C7323" s="86"/>
      <c r="D7323" s="37"/>
      <c r="E7323" s="87"/>
      <c r="F7323" s="93">
        <v>3</v>
      </c>
      <c r="G7323" s="8">
        <v>8</v>
      </c>
      <c r="H7323" s="94">
        <f t="shared" si="113"/>
        <v>2</v>
      </c>
      <c r="I7323" s="93"/>
      <c r="J7323" s="94"/>
      <c r="K7323" s="138"/>
    </row>
    <row r="7324" spans="1:11" x14ac:dyDescent="0.2">
      <c r="A7324" s="27" t="s">
        <v>5972</v>
      </c>
      <c r="B7324" s="74">
        <v>191</v>
      </c>
      <c r="C7324" s="86"/>
      <c r="D7324" s="37"/>
      <c r="E7324" s="87"/>
      <c r="F7324" s="93">
        <v>1</v>
      </c>
      <c r="G7324" s="8">
        <v>3</v>
      </c>
      <c r="H7324" s="94">
        <f t="shared" si="113"/>
        <v>1</v>
      </c>
      <c r="I7324" s="93"/>
      <c r="J7324" s="94"/>
      <c r="K7324" s="138"/>
    </row>
    <row r="7325" spans="1:11" x14ac:dyDescent="0.2">
      <c r="A7325" s="27" t="s">
        <v>5973</v>
      </c>
      <c r="B7325" s="74">
        <v>117</v>
      </c>
      <c r="C7325" s="86"/>
      <c r="D7325" s="37"/>
      <c r="E7325" s="87"/>
      <c r="F7325" s="93">
        <v>1</v>
      </c>
      <c r="G7325" s="8">
        <v>3</v>
      </c>
      <c r="H7325" s="94">
        <f t="shared" si="113"/>
        <v>1</v>
      </c>
      <c r="I7325" s="93"/>
      <c r="J7325" s="94"/>
      <c r="K7325" s="138"/>
    </row>
    <row r="7326" spans="1:11" x14ac:dyDescent="0.2">
      <c r="A7326" s="27" t="s">
        <v>5974</v>
      </c>
      <c r="B7326" s="74">
        <v>240</v>
      </c>
      <c r="C7326" s="86"/>
      <c r="D7326" s="37"/>
      <c r="E7326" s="87"/>
      <c r="F7326" s="93">
        <v>3</v>
      </c>
      <c r="G7326" s="8">
        <v>8</v>
      </c>
      <c r="H7326" s="94">
        <f t="shared" si="113"/>
        <v>2</v>
      </c>
      <c r="I7326" s="93"/>
      <c r="J7326" s="94"/>
      <c r="K7326" s="138"/>
    </row>
    <row r="7327" spans="1:11" x14ac:dyDescent="0.2">
      <c r="A7327" s="27" t="s">
        <v>5975</v>
      </c>
      <c r="B7327" s="74">
        <v>637</v>
      </c>
      <c r="C7327" s="86"/>
      <c r="D7327" s="37"/>
      <c r="E7327" s="87"/>
      <c r="F7327" s="93">
        <v>3</v>
      </c>
      <c r="G7327" s="8">
        <v>8</v>
      </c>
      <c r="H7327" s="94">
        <f t="shared" si="113"/>
        <v>2</v>
      </c>
      <c r="I7327" s="93"/>
      <c r="J7327" s="94"/>
      <c r="K7327" s="138"/>
    </row>
    <row r="7328" spans="1:11" x14ac:dyDescent="0.2">
      <c r="A7328" s="27" t="s">
        <v>5976</v>
      </c>
      <c r="B7328" s="74">
        <v>311</v>
      </c>
      <c r="C7328" s="86"/>
      <c r="D7328" s="37"/>
      <c r="E7328" s="87"/>
      <c r="F7328" s="93">
        <v>3</v>
      </c>
      <c r="G7328" s="8">
        <v>8</v>
      </c>
      <c r="H7328" s="94">
        <f t="shared" si="113"/>
        <v>2</v>
      </c>
      <c r="I7328" s="93"/>
      <c r="J7328" s="94"/>
      <c r="K7328" s="138"/>
    </row>
    <row r="7329" spans="1:11" x14ac:dyDescent="0.2">
      <c r="A7329" s="27" t="s">
        <v>1938</v>
      </c>
      <c r="B7329" s="74">
        <v>378</v>
      </c>
      <c r="C7329" s="86"/>
      <c r="D7329" s="37"/>
      <c r="E7329" s="87"/>
      <c r="F7329" s="93">
        <v>3</v>
      </c>
      <c r="G7329" s="8">
        <v>8</v>
      </c>
      <c r="H7329" s="94">
        <f t="shared" si="113"/>
        <v>2</v>
      </c>
      <c r="I7329" s="93"/>
      <c r="J7329" s="94"/>
      <c r="K7329" s="138"/>
    </row>
    <row r="7330" spans="1:11" x14ac:dyDescent="0.2">
      <c r="A7330" s="27" t="s">
        <v>5977</v>
      </c>
      <c r="B7330" s="74">
        <v>1042</v>
      </c>
      <c r="C7330" s="86"/>
      <c r="D7330" s="37"/>
      <c r="E7330" s="87"/>
      <c r="F7330" s="93">
        <v>3</v>
      </c>
      <c r="G7330" s="8">
        <v>8</v>
      </c>
      <c r="H7330" s="94">
        <f t="shared" si="113"/>
        <v>2</v>
      </c>
      <c r="I7330" s="93"/>
      <c r="J7330" s="94"/>
      <c r="K7330" s="138"/>
    </row>
    <row r="7331" spans="1:11" x14ac:dyDescent="0.2">
      <c r="A7331" s="27" t="s">
        <v>3212</v>
      </c>
      <c r="B7331" s="74">
        <v>951</v>
      </c>
      <c r="C7331" s="86"/>
      <c r="D7331" s="37"/>
      <c r="E7331" s="87"/>
      <c r="F7331" s="93">
        <v>3</v>
      </c>
      <c r="G7331" s="8">
        <v>8</v>
      </c>
      <c r="H7331" s="94">
        <f t="shared" si="113"/>
        <v>2</v>
      </c>
      <c r="I7331" s="93"/>
      <c r="J7331" s="94"/>
      <c r="K7331" s="138"/>
    </row>
    <row r="7332" spans="1:11" x14ac:dyDescent="0.2">
      <c r="A7332" s="27" t="s">
        <v>1783</v>
      </c>
      <c r="B7332" s="74">
        <v>615</v>
      </c>
      <c r="C7332" s="86"/>
      <c r="D7332" s="37"/>
      <c r="E7332" s="87"/>
      <c r="F7332" s="93">
        <v>3</v>
      </c>
      <c r="G7332" s="8">
        <v>8</v>
      </c>
      <c r="H7332" s="94">
        <f t="shared" si="113"/>
        <v>2</v>
      </c>
      <c r="I7332" s="93"/>
      <c r="J7332" s="94"/>
      <c r="K7332" s="138"/>
    </row>
    <row r="7333" spans="1:11" x14ac:dyDescent="0.2">
      <c r="A7333" s="27" t="s">
        <v>5978</v>
      </c>
      <c r="B7333" s="74">
        <v>179</v>
      </c>
      <c r="C7333" s="86"/>
      <c r="D7333" s="37"/>
      <c r="E7333" s="87"/>
      <c r="F7333" s="93">
        <v>1</v>
      </c>
      <c r="G7333" s="8">
        <v>3</v>
      </c>
      <c r="H7333" s="94">
        <f t="shared" si="113"/>
        <v>1</v>
      </c>
      <c r="I7333" s="93"/>
      <c r="J7333" s="94"/>
      <c r="K7333" s="138"/>
    </row>
    <row r="7334" spans="1:11" x14ac:dyDescent="0.2">
      <c r="A7334" s="27" t="s">
        <v>5979</v>
      </c>
      <c r="B7334" s="74">
        <v>938</v>
      </c>
      <c r="C7334" s="86"/>
      <c r="D7334" s="37"/>
      <c r="E7334" s="87"/>
      <c r="F7334" s="93">
        <v>3</v>
      </c>
      <c r="G7334" s="8">
        <v>8</v>
      </c>
      <c r="H7334" s="94">
        <f t="shared" si="113"/>
        <v>2</v>
      </c>
      <c r="I7334" s="93"/>
      <c r="J7334" s="94"/>
      <c r="K7334" s="138"/>
    </row>
    <row r="7335" spans="1:11" x14ac:dyDescent="0.2">
      <c r="A7335" s="27" t="s">
        <v>5980</v>
      </c>
      <c r="B7335" s="74">
        <v>57</v>
      </c>
      <c r="C7335" s="86"/>
      <c r="D7335" s="37"/>
      <c r="E7335" s="87"/>
      <c r="F7335" s="93">
        <v>1</v>
      </c>
      <c r="G7335" s="8">
        <v>3</v>
      </c>
      <c r="H7335" s="94">
        <f t="shared" si="113"/>
        <v>1</v>
      </c>
      <c r="I7335" s="93"/>
      <c r="J7335" s="94"/>
      <c r="K7335" s="138"/>
    </row>
    <row r="7336" spans="1:11" x14ac:dyDescent="0.2">
      <c r="A7336" s="30" t="s">
        <v>797</v>
      </c>
      <c r="B7336" s="73">
        <v>1915</v>
      </c>
      <c r="C7336" s="85">
        <v>1</v>
      </c>
      <c r="D7336" s="36">
        <v>3</v>
      </c>
      <c r="E7336" s="88"/>
      <c r="F7336" s="91"/>
      <c r="H7336" s="94"/>
      <c r="I7336" s="91"/>
      <c r="J7336" s="84"/>
      <c r="K7336" s="111"/>
    </row>
    <row r="7337" spans="1:11" x14ac:dyDescent="0.2">
      <c r="A7337" s="27" t="s">
        <v>5981</v>
      </c>
      <c r="B7337" s="74">
        <v>313</v>
      </c>
      <c r="C7337" s="86"/>
      <c r="D7337" s="37"/>
      <c r="E7337" s="87"/>
      <c r="F7337" s="93">
        <v>3</v>
      </c>
      <c r="G7337" s="8">
        <v>8</v>
      </c>
      <c r="H7337" s="94">
        <f t="shared" si="113"/>
        <v>2</v>
      </c>
      <c r="I7337" s="93"/>
      <c r="J7337" s="94"/>
      <c r="K7337" s="138"/>
    </row>
    <row r="7338" spans="1:11" x14ac:dyDescent="0.2">
      <c r="A7338" s="27" t="s">
        <v>5982</v>
      </c>
      <c r="B7338" s="74">
        <v>237</v>
      </c>
      <c r="C7338" s="86"/>
      <c r="D7338" s="37"/>
      <c r="E7338" s="87"/>
      <c r="F7338" s="93">
        <v>3</v>
      </c>
      <c r="G7338" s="8">
        <v>8</v>
      </c>
      <c r="H7338" s="94">
        <f t="shared" si="113"/>
        <v>2</v>
      </c>
      <c r="I7338" s="93"/>
      <c r="J7338" s="94"/>
      <c r="K7338" s="138"/>
    </row>
    <row r="7339" spans="1:11" x14ac:dyDescent="0.2">
      <c r="A7339" s="27" t="s">
        <v>5983</v>
      </c>
      <c r="B7339" s="74">
        <v>112</v>
      </c>
      <c r="C7339" s="86"/>
      <c r="D7339" s="37"/>
      <c r="E7339" s="87"/>
      <c r="F7339" s="93">
        <v>1</v>
      </c>
      <c r="G7339" s="8">
        <v>3</v>
      </c>
      <c r="H7339" s="94">
        <f t="shared" si="113"/>
        <v>1</v>
      </c>
      <c r="I7339" s="93"/>
      <c r="J7339" s="94"/>
      <c r="K7339" s="138"/>
    </row>
    <row r="7340" spans="1:11" x14ac:dyDescent="0.2">
      <c r="A7340" s="27" t="s">
        <v>1979</v>
      </c>
      <c r="B7340" s="74">
        <v>593</v>
      </c>
      <c r="C7340" s="86"/>
      <c r="D7340" s="37"/>
      <c r="E7340" s="87"/>
      <c r="F7340" s="93">
        <v>3</v>
      </c>
      <c r="G7340" s="8">
        <v>8</v>
      </c>
      <c r="H7340" s="94">
        <f t="shared" ref="H7340:H7403" si="114">IF(F7340=1,1,2)</f>
        <v>2</v>
      </c>
      <c r="I7340" s="93"/>
      <c r="J7340" s="94"/>
      <c r="K7340" s="138"/>
    </row>
    <row r="7341" spans="1:11" x14ac:dyDescent="0.2">
      <c r="A7341" s="27" t="s">
        <v>1715</v>
      </c>
      <c r="B7341" s="74">
        <v>215</v>
      </c>
      <c r="C7341" s="86"/>
      <c r="D7341" s="37"/>
      <c r="E7341" s="87"/>
      <c r="F7341" s="93">
        <v>3</v>
      </c>
      <c r="G7341" s="8">
        <v>8</v>
      </c>
      <c r="H7341" s="94">
        <f t="shared" si="114"/>
        <v>2</v>
      </c>
      <c r="I7341" s="93"/>
      <c r="J7341" s="94"/>
      <c r="K7341" s="138"/>
    </row>
    <row r="7342" spans="1:11" x14ac:dyDescent="0.2">
      <c r="A7342" s="27" t="s">
        <v>5984</v>
      </c>
      <c r="B7342" s="74">
        <v>48</v>
      </c>
      <c r="C7342" s="86"/>
      <c r="D7342" s="37"/>
      <c r="E7342" s="87"/>
      <c r="F7342" s="93">
        <v>1</v>
      </c>
      <c r="G7342" s="8">
        <v>3</v>
      </c>
      <c r="H7342" s="94">
        <f t="shared" si="114"/>
        <v>1</v>
      </c>
      <c r="I7342" s="93"/>
      <c r="J7342" s="94"/>
      <c r="K7342" s="138"/>
    </row>
    <row r="7343" spans="1:11" x14ac:dyDescent="0.2">
      <c r="A7343" s="27" t="s">
        <v>5985</v>
      </c>
      <c r="B7343" s="74">
        <v>129</v>
      </c>
      <c r="C7343" s="86"/>
      <c r="D7343" s="37"/>
      <c r="E7343" s="87"/>
      <c r="F7343" s="93">
        <v>1</v>
      </c>
      <c r="G7343" s="8">
        <v>3</v>
      </c>
      <c r="H7343" s="94">
        <f t="shared" si="114"/>
        <v>1</v>
      </c>
      <c r="I7343" s="93"/>
      <c r="J7343" s="94"/>
      <c r="K7343" s="138"/>
    </row>
    <row r="7344" spans="1:11" x14ac:dyDescent="0.2">
      <c r="A7344" s="27" t="s">
        <v>5986</v>
      </c>
      <c r="B7344" s="74">
        <v>268</v>
      </c>
      <c r="C7344" s="86"/>
      <c r="D7344" s="37"/>
      <c r="E7344" s="87"/>
      <c r="F7344" s="93">
        <v>3</v>
      </c>
      <c r="G7344" s="8">
        <v>8</v>
      </c>
      <c r="H7344" s="94">
        <f t="shared" si="114"/>
        <v>2</v>
      </c>
      <c r="I7344" s="93"/>
      <c r="J7344" s="94"/>
      <c r="K7344" s="138"/>
    </row>
    <row r="7345" spans="1:11" x14ac:dyDescent="0.2">
      <c r="A7345" s="30" t="s">
        <v>893</v>
      </c>
      <c r="B7345" s="73">
        <v>9388</v>
      </c>
      <c r="C7345" s="85">
        <v>6</v>
      </c>
      <c r="D7345" s="36">
        <v>15</v>
      </c>
      <c r="E7345" s="88"/>
      <c r="F7345" s="91"/>
      <c r="H7345" s="94"/>
      <c r="I7345" s="91"/>
      <c r="J7345" s="84"/>
      <c r="K7345" s="111"/>
    </row>
    <row r="7346" spans="1:11" x14ac:dyDescent="0.2">
      <c r="A7346" s="27" t="s">
        <v>5987</v>
      </c>
      <c r="B7346" s="74">
        <v>5417</v>
      </c>
      <c r="C7346" s="86"/>
      <c r="D7346" s="37"/>
      <c r="E7346" s="87"/>
      <c r="F7346" s="93">
        <v>5</v>
      </c>
      <c r="G7346" s="8">
        <v>13</v>
      </c>
      <c r="H7346" s="94">
        <f t="shared" si="114"/>
        <v>2</v>
      </c>
      <c r="I7346" s="93"/>
      <c r="J7346" s="94"/>
      <c r="K7346" s="138"/>
    </row>
    <row r="7347" spans="1:11" x14ac:dyDescent="0.2">
      <c r="A7347" s="27" t="s">
        <v>3682</v>
      </c>
      <c r="B7347" s="74">
        <v>200</v>
      </c>
      <c r="C7347" s="86"/>
      <c r="D7347" s="37"/>
      <c r="E7347" s="87"/>
      <c r="F7347" s="93">
        <v>1</v>
      </c>
      <c r="G7347" s="8">
        <v>3</v>
      </c>
      <c r="H7347" s="94">
        <f t="shared" si="114"/>
        <v>1</v>
      </c>
      <c r="I7347" s="93"/>
      <c r="J7347" s="94"/>
      <c r="K7347" s="138"/>
    </row>
    <row r="7348" spans="1:11" x14ac:dyDescent="0.2">
      <c r="A7348" s="27" t="s">
        <v>5988</v>
      </c>
      <c r="B7348" s="74">
        <v>113</v>
      </c>
      <c r="C7348" s="86"/>
      <c r="D7348" s="37"/>
      <c r="E7348" s="87"/>
      <c r="F7348" s="93">
        <v>1</v>
      </c>
      <c r="G7348" s="8">
        <v>3</v>
      </c>
      <c r="H7348" s="94">
        <f t="shared" si="114"/>
        <v>1</v>
      </c>
      <c r="I7348" s="93"/>
      <c r="J7348" s="94"/>
      <c r="K7348" s="138"/>
    </row>
    <row r="7349" spans="1:11" x14ac:dyDescent="0.2">
      <c r="A7349" s="27" t="s">
        <v>5989</v>
      </c>
      <c r="B7349" s="74">
        <v>932</v>
      </c>
      <c r="C7349" s="86"/>
      <c r="D7349" s="37"/>
      <c r="E7349" s="87"/>
      <c r="F7349" s="93">
        <v>3</v>
      </c>
      <c r="G7349" s="8">
        <v>8</v>
      </c>
      <c r="H7349" s="94">
        <f t="shared" si="114"/>
        <v>2</v>
      </c>
      <c r="I7349" s="93"/>
      <c r="J7349" s="94"/>
      <c r="K7349" s="138"/>
    </row>
    <row r="7350" spans="1:11" x14ac:dyDescent="0.2">
      <c r="A7350" s="27" t="s">
        <v>5990</v>
      </c>
      <c r="B7350" s="74">
        <v>565</v>
      </c>
      <c r="C7350" s="86"/>
      <c r="D7350" s="37"/>
      <c r="E7350" s="87"/>
      <c r="F7350" s="93">
        <v>3</v>
      </c>
      <c r="G7350" s="8">
        <v>8</v>
      </c>
      <c r="H7350" s="94">
        <f t="shared" si="114"/>
        <v>2</v>
      </c>
      <c r="I7350" s="93"/>
      <c r="J7350" s="94"/>
      <c r="K7350" s="138"/>
    </row>
    <row r="7351" spans="1:11" x14ac:dyDescent="0.2">
      <c r="A7351" s="27" t="s">
        <v>5991</v>
      </c>
      <c r="B7351" s="74">
        <v>55</v>
      </c>
      <c r="C7351" s="86"/>
      <c r="D7351" s="37"/>
      <c r="E7351" s="87"/>
      <c r="F7351" s="93">
        <v>1</v>
      </c>
      <c r="G7351" s="8">
        <v>3</v>
      </c>
      <c r="H7351" s="94">
        <f t="shared" si="114"/>
        <v>1</v>
      </c>
      <c r="I7351" s="93"/>
      <c r="J7351" s="94"/>
      <c r="K7351" s="138"/>
    </row>
    <row r="7352" spans="1:11" x14ac:dyDescent="0.2">
      <c r="A7352" s="27" t="s">
        <v>5992</v>
      </c>
      <c r="B7352" s="74">
        <v>209</v>
      </c>
      <c r="C7352" s="86"/>
      <c r="D7352" s="37"/>
      <c r="E7352" s="87"/>
      <c r="F7352" s="93">
        <v>3</v>
      </c>
      <c r="G7352" s="8">
        <v>8</v>
      </c>
      <c r="H7352" s="94">
        <f t="shared" si="114"/>
        <v>2</v>
      </c>
      <c r="I7352" s="93"/>
      <c r="J7352" s="94"/>
      <c r="K7352" s="138"/>
    </row>
    <row r="7353" spans="1:11" x14ac:dyDescent="0.2">
      <c r="A7353" s="27" t="s">
        <v>5993</v>
      </c>
      <c r="B7353" s="74">
        <v>173</v>
      </c>
      <c r="C7353" s="86"/>
      <c r="D7353" s="37"/>
      <c r="E7353" s="87"/>
      <c r="F7353" s="93">
        <v>1</v>
      </c>
      <c r="G7353" s="8">
        <v>3</v>
      </c>
      <c r="H7353" s="94">
        <f t="shared" si="114"/>
        <v>1</v>
      </c>
      <c r="I7353" s="93"/>
      <c r="J7353" s="94"/>
      <c r="K7353" s="138"/>
    </row>
    <row r="7354" spans="1:11" x14ac:dyDescent="0.2">
      <c r="A7354" s="27" t="s">
        <v>5994</v>
      </c>
      <c r="B7354" s="74">
        <v>125</v>
      </c>
      <c r="C7354" s="86"/>
      <c r="D7354" s="37"/>
      <c r="E7354" s="87"/>
      <c r="F7354" s="93">
        <v>1</v>
      </c>
      <c r="G7354" s="8">
        <v>3</v>
      </c>
      <c r="H7354" s="94">
        <f t="shared" si="114"/>
        <v>1</v>
      </c>
      <c r="I7354" s="93"/>
      <c r="J7354" s="94"/>
      <c r="K7354" s="138"/>
    </row>
    <row r="7355" spans="1:11" x14ac:dyDescent="0.2">
      <c r="A7355" s="27" t="s">
        <v>5995</v>
      </c>
      <c r="B7355" s="74">
        <v>154</v>
      </c>
      <c r="C7355" s="86"/>
      <c r="D7355" s="37"/>
      <c r="E7355" s="87"/>
      <c r="F7355" s="93">
        <v>1</v>
      </c>
      <c r="G7355" s="8">
        <v>3</v>
      </c>
      <c r="H7355" s="94">
        <f t="shared" si="114"/>
        <v>1</v>
      </c>
      <c r="I7355" s="93"/>
      <c r="J7355" s="94"/>
      <c r="K7355" s="138"/>
    </row>
    <row r="7356" spans="1:11" x14ac:dyDescent="0.2">
      <c r="A7356" s="27" t="s">
        <v>5996</v>
      </c>
      <c r="B7356" s="74">
        <v>937</v>
      </c>
      <c r="C7356" s="86"/>
      <c r="D7356" s="37"/>
      <c r="E7356" s="87"/>
      <c r="F7356" s="93">
        <v>3</v>
      </c>
      <c r="G7356" s="8">
        <v>8</v>
      </c>
      <c r="H7356" s="94">
        <f t="shared" si="114"/>
        <v>2</v>
      </c>
      <c r="I7356" s="93"/>
      <c r="J7356" s="94"/>
      <c r="K7356" s="138"/>
    </row>
    <row r="7357" spans="1:11" x14ac:dyDescent="0.2">
      <c r="A7357" s="27" t="s">
        <v>5997</v>
      </c>
      <c r="B7357" s="74">
        <v>172</v>
      </c>
      <c r="C7357" s="86"/>
      <c r="D7357" s="37"/>
      <c r="E7357" s="87"/>
      <c r="F7357" s="93">
        <v>1</v>
      </c>
      <c r="G7357" s="8">
        <v>3</v>
      </c>
      <c r="H7357" s="94">
        <f t="shared" si="114"/>
        <v>1</v>
      </c>
      <c r="I7357" s="93"/>
      <c r="J7357" s="94"/>
      <c r="K7357" s="138"/>
    </row>
    <row r="7358" spans="1:11" x14ac:dyDescent="0.2">
      <c r="A7358" s="27" t="s">
        <v>5998</v>
      </c>
      <c r="B7358" s="74">
        <v>85</v>
      </c>
      <c r="C7358" s="86"/>
      <c r="D7358" s="37"/>
      <c r="E7358" s="87"/>
      <c r="F7358" s="93">
        <v>1</v>
      </c>
      <c r="G7358" s="8">
        <v>3</v>
      </c>
      <c r="H7358" s="94">
        <f t="shared" si="114"/>
        <v>1</v>
      </c>
      <c r="I7358" s="93"/>
      <c r="J7358" s="94"/>
      <c r="K7358" s="138"/>
    </row>
    <row r="7359" spans="1:11" x14ac:dyDescent="0.2">
      <c r="A7359" s="27" t="s">
        <v>5999</v>
      </c>
      <c r="B7359" s="74">
        <v>251</v>
      </c>
      <c r="C7359" s="86"/>
      <c r="D7359" s="37"/>
      <c r="E7359" s="87"/>
      <c r="F7359" s="93">
        <v>3</v>
      </c>
      <c r="G7359" s="8">
        <v>8</v>
      </c>
      <c r="H7359" s="94">
        <f t="shared" si="114"/>
        <v>2</v>
      </c>
      <c r="I7359" s="93"/>
      <c r="J7359" s="94"/>
      <c r="K7359" s="138"/>
    </row>
    <row r="7360" spans="1:11" x14ac:dyDescent="0.2">
      <c r="A7360" s="30" t="s">
        <v>691</v>
      </c>
      <c r="B7360" s="73">
        <v>38759</v>
      </c>
      <c r="C7360" s="85">
        <v>24</v>
      </c>
      <c r="D7360" s="36">
        <v>60</v>
      </c>
      <c r="E7360" s="88"/>
      <c r="F7360" s="91"/>
      <c r="H7360" s="94"/>
      <c r="I7360" s="91"/>
      <c r="J7360" s="84"/>
      <c r="K7360" s="111"/>
    </row>
    <row r="7361" spans="1:11" x14ac:dyDescent="0.2">
      <c r="A7361" s="27" t="s">
        <v>6000</v>
      </c>
      <c r="B7361" s="74">
        <v>35763</v>
      </c>
      <c r="C7361" s="86"/>
      <c r="D7361" s="37"/>
      <c r="E7361" s="87"/>
      <c r="F7361" s="93">
        <v>11</v>
      </c>
      <c r="G7361" s="8">
        <v>28</v>
      </c>
      <c r="H7361" s="94">
        <f t="shared" si="114"/>
        <v>2</v>
      </c>
      <c r="I7361" s="93"/>
      <c r="J7361" s="94"/>
      <c r="K7361" s="138"/>
    </row>
    <row r="7362" spans="1:11" x14ac:dyDescent="0.2">
      <c r="A7362" s="27" t="s">
        <v>5889</v>
      </c>
      <c r="B7362" s="74">
        <v>753</v>
      </c>
      <c r="C7362" s="86"/>
      <c r="D7362" s="37"/>
      <c r="E7362" s="87"/>
      <c r="F7362" s="93">
        <v>3</v>
      </c>
      <c r="G7362" s="8">
        <v>8</v>
      </c>
      <c r="H7362" s="94">
        <f t="shared" si="114"/>
        <v>2</v>
      </c>
      <c r="I7362" s="93"/>
      <c r="J7362" s="94"/>
      <c r="K7362" s="138"/>
    </row>
    <row r="7363" spans="1:11" x14ac:dyDescent="0.2">
      <c r="A7363" s="27" t="s">
        <v>6001</v>
      </c>
      <c r="B7363" s="74">
        <v>80</v>
      </c>
      <c r="C7363" s="86"/>
      <c r="D7363" s="37"/>
      <c r="E7363" s="87"/>
      <c r="F7363" s="93">
        <v>1</v>
      </c>
      <c r="G7363" s="8">
        <v>3</v>
      </c>
      <c r="H7363" s="94">
        <f t="shared" si="114"/>
        <v>1</v>
      </c>
      <c r="I7363" s="93"/>
      <c r="J7363" s="94"/>
      <c r="K7363" s="138"/>
    </row>
    <row r="7364" spans="1:11" x14ac:dyDescent="0.2">
      <c r="A7364" s="27" t="s">
        <v>6002</v>
      </c>
      <c r="B7364" s="74">
        <v>161</v>
      </c>
      <c r="C7364" s="86"/>
      <c r="D7364" s="37"/>
      <c r="E7364" s="87"/>
      <c r="F7364" s="93">
        <v>1</v>
      </c>
      <c r="G7364" s="8">
        <v>3</v>
      </c>
      <c r="H7364" s="94">
        <f t="shared" si="114"/>
        <v>1</v>
      </c>
      <c r="I7364" s="93"/>
      <c r="J7364" s="94"/>
      <c r="K7364" s="138"/>
    </row>
    <row r="7365" spans="1:11" x14ac:dyDescent="0.2">
      <c r="A7365" s="27" t="s">
        <v>6003</v>
      </c>
      <c r="B7365" s="74">
        <v>99</v>
      </c>
      <c r="C7365" s="86"/>
      <c r="D7365" s="37"/>
      <c r="E7365" s="87"/>
      <c r="F7365" s="93">
        <v>1</v>
      </c>
      <c r="G7365" s="8">
        <v>3</v>
      </c>
      <c r="H7365" s="94">
        <f t="shared" si="114"/>
        <v>1</v>
      </c>
      <c r="I7365" s="93"/>
      <c r="J7365" s="94"/>
      <c r="K7365" s="138"/>
    </row>
    <row r="7366" spans="1:11" x14ac:dyDescent="0.2">
      <c r="A7366" s="27" t="s">
        <v>6004</v>
      </c>
      <c r="B7366" s="74">
        <v>152</v>
      </c>
      <c r="C7366" s="86"/>
      <c r="D7366" s="37"/>
      <c r="E7366" s="87"/>
      <c r="F7366" s="93">
        <v>1</v>
      </c>
      <c r="G7366" s="8">
        <v>3</v>
      </c>
      <c r="H7366" s="94">
        <f t="shared" si="114"/>
        <v>1</v>
      </c>
      <c r="I7366" s="93"/>
      <c r="J7366" s="94"/>
      <c r="K7366" s="138"/>
    </row>
    <row r="7367" spans="1:11" x14ac:dyDescent="0.2">
      <c r="A7367" s="27" t="s">
        <v>6005</v>
      </c>
      <c r="B7367" s="74">
        <v>533</v>
      </c>
      <c r="C7367" s="86"/>
      <c r="D7367" s="37"/>
      <c r="E7367" s="87"/>
      <c r="F7367" s="93">
        <v>3</v>
      </c>
      <c r="G7367" s="8">
        <v>8</v>
      </c>
      <c r="H7367" s="94">
        <f t="shared" si="114"/>
        <v>2</v>
      </c>
      <c r="I7367" s="93"/>
      <c r="J7367" s="94"/>
      <c r="K7367" s="138"/>
    </row>
    <row r="7368" spans="1:11" x14ac:dyDescent="0.2">
      <c r="A7368" s="27" t="s">
        <v>6006</v>
      </c>
      <c r="B7368" s="74">
        <v>42</v>
      </c>
      <c r="C7368" s="86"/>
      <c r="D7368" s="37"/>
      <c r="E7368" s="87"/>
      <c r="F7368" s="93">
        <v>1</v>
      </c>
      <c r="G7368" s="8">
        <v>3</v>
      </c>
      <c r="H7368" s="94">
        <f t="shared" si="114"/>
        <v>1</v>
      </c>
      <c r="I7368" s="93"/>
      <c r="J7368" s="94"/>
      <c r="K7368" s="138"/>
    </row>
    <row r="7369" spans="1:11" x14ac:dyDescent="0.2">
      <c r="A7369" s="27" t="s">
        <v>6007</v>
      </c>
      <c r="B7369" s="74">
        <v>106</v>
      </c>
      <c r="C7369" s="86"/>
      <c r="D7369" s="37"/>
      <c r="E7369" s="87"/>
      <c r="F7369" s="93">
        <v>1</v>
      </c>
      <c r="G7369" s="8">
        <v>3</v>
      </c>
      <c r="H7369" s="94">
        <f t="shared" si="114"/>
        <v>1</v>
      </c>
      <c r="I7369" s="93"/>
      <c r="J7369" s="94"/>
      <c r="K7369" s="138"/>
    </row>
    <row r="7370" spans="1:11" x14ac:dyDescent="0.2">
      <c r="A7370" s="27" t="s">
        <v>6008</v>
      </c>
      <c r="B7370" s="74">
        <v>536</v>
      </c>
      <c r="C7370" s="86"/>
      <c r="D7370" s="37"/>
      <c r="E7370" s="87"/>
      <c r="F7370" s="93">
        <v>3</v>
      </c>
      <c r="G7370" s="8">
        <v>8</v>
      </c>
      <c r="H7370" s="94">
        <f t="shared" si="114"/>
        <v>2</v>
      </c>
      <c r="I7370" s="93"/>
      <c r="J7370" s="94"/>
      <c r="K7370" s="138"/>
    </row>
    <row r="7371" spans="1:11" x14ac:dyDescent="0.2">
      <c r="A7371" s="27" t="s">
        <v>6009</v>
      </c>
      <c r="B7371" s="74">
        <v>174</v>
      </c>
      <c r="C7371" s="86"/>
      <c r="D7371" s="37"/>
      <c r="E7371" s="87"/>
      <c r="F7371" s="93">
        <v>1</v>
      </c>
      <c r="G7371" s="8">
        <v>3</v>
      </c>
      <c r="H7371" s="94">
        <f t="shared" si="114"/>
        <v>1</v>
      </c>
      <c r="I7371" s="93"/>
      <c r="J7371" s="94"/>
      <c r="K7371" s="138"/>
    </row>
    <row r="7372" spans="1:11" x14ac:dyDescent="0.2">
      <c r="A7372" s="27" t="s">
        <v>6010</v>
      </c>
      <c r="B7372" s="74">
        <v>360</v>
      </c>
      <c r="C7372" s="86"/>
      <c r="D7372" s="37"/>
      <c r="E7372" s="87"/>
      <c r="F7372" s="93">
        <v>3</v>
      </c>
      <c r="G7372" s="8">
        <v>8</v>
      </c>
      <c r="H7372" s="94">
        <f t="shared" si="114"/>
        <v>2</v>
      </c>
      <c r="I7372" s="93"/>
      <c r="J7372" s="94"/>
      <c r="K7372" s="138"/>
    </row>
    <row r="7373" spans="1:11" x14ac:dyDescent="0.2">
      <c r="A7373" s="26" t="s">
        <v>1245</v>
      </c>
      <c r="B7373" s="72">
        <v>156706</v>
      </c>
      <c r="C7373" s="81"/>
      <c r="D7373" s="37"/>
      <c r="E7373" s="87"/>
      <c r="F7373" s="93"/>
      <c r="H7373" s="94"/>
      <c r="I7373" s="93"/>
      <c r="J7373" s="94"/>
      <c r="K7373" s="138"/>
    </row>
    <row r="7374" spans="1:11" ht="31.5" x14ac:dyDescent="0.2">
      <c r="A7374" s="29" t="s">
        <v>1246</v>
      </c>
      <c r="B7374" s="73">
        <v>12247</v>
      </c>
      <c r="C7374" s="85">
        <v>25</v>
      </c>
      <c r="D7374" s="36">
        <f>SUM(D7375:D7408)</f>
        <v>63</v>
      </c>
      <c r="E7374" s="88">
        <v>4</v>
      </c>
      <c r="F7374" s="91">
        <f>SUM(F7376:F7413)</f>
        <v>73</v>
      </c>
      <c r="G7374" s="24">
        <f>SUM(G7376:G7413)</f>
        <v>199</v>
      </c>
      <c r="H7374" s="94"/>
      <c r="I7374" s="99">
        <f>(C7374+F7374+1-F7378-F7379-F7381-F7388-F7389-F7391-F7394-F7398-F7407-F7409-F7410-F7411-F7412)*0.4</f>
        <v>34.4</v>
      </c>
      <c r="J7374" s="99">
        <f>(D7374+G7374+1-G7378-G7379-G7381-G7388-G7389-G7391-G7394-G7398-G7407-G7409-G7410-G7411-G7412)*0.4</f>
        <v>89.600000000000009</v>
      </c>
      <c r="K7374" s="115">
        <f>33*0.6</f>
        <v>19.8</v>
      </c>
    </row>
    <row r="7375" spans="1:11" x14ac:dyDescent="0.2">
      <c r="A7375" s="30" t="s">
        <v>1128</v>
      </c>
      <c r="B7375" s="73">
        <v>3159</v>
      </c>
      <c r="C7375" s="85">
        <v>6</v>
      </c>
      <c r="D7375" s="36">
        <v>15</v>
      </c>
      <c r="E7375" s="88"/>
      <c r="F7375" s="91"/>
      <c r="H7375" s="94"/>
      <c r="I7375" s="91"/>
      <c r="J7375" s="84"/>
      <c r="K7375" s="111"/>
    </row>
    <row r="7376" spans="1:11" x14ac:dyDescent="0.2">
      <c r="A7376" s="27" t="s">
        <v>5889</v>
      </c>
      <c r="B7376" s="74">
        <v>411</v>
      </c>
      <c r="C7376" s="86"/>
      <c r="D7376" s="37"/>
      <c r="E7376" s="87"/>
      <c r="F7376" s="93">
        <v>3</v>
      </c>
      <c r="G7376" s="8">
        <v>8</v>
      </c>
      <c r="H7376" s="94">
        <f t="shared" si="114"/>
        <v>2</v>
      </c>
      <c r="I7376" s="93"/>
      <c r="J7376" s="94"/>
      <c r="K7376" s="138"/>
    </row>
    <row r="7377" spans="1:11" x14ac:dyDescent="0.2">
      <c r="A7377" s="27" t="s">
        <v>6011</v>
      </c>
      <c r="B7377" s="74">
        <v>1457</v>
      </c>
      <c r="C7377" s="86"/>
      <c r="D7377" s="37"/>
      <c r="E7377" s="87"/>
      <c r="F7377" s="93">
        <v>3</v>
      </c>
      <c r="G7377" s="8">
        <v>8</v>
      </c>
      <c r="H7377" s="94">
        <f t="shared" si="114"/>
        <v>2</v>
      </c>
      <c r="I7377" s="93"/>
      <c r="J7377" s="94"/>
      <c r="K7377" s="138"/>
    </row>
    <row r="7378" spans="1:11" x14ac:dyDescent="0.2">
      <c r="A7378" s="27" t="s">
        <v>6012</v>
      </c>
      <c r="B7378" s="74">
        <v>52</v>
      </c>
      <c r="C7378" s="86"/>
      <c r="D7378" s="37"/>
      <c r="E7378" s="87"/>
      <c r="F7378" s="93">
        <v>1</v>
      </c>
      <c r="G7378" s="8">
        <v>3</v>
      </c>
      <c r="H7378" s="94">
        <f t="shared" si="114"/>
        <v>1</v>
      </c>
      <c r="I7378" s="93"/>
      <c r="J7378" s="94"/>
      <c r="K7378" s="138"/>
    </row>
    <row r="7379" spans="1:11" x14ac:dyDescent="0.2">
      <c r="A7379" s="27" t="s">
        <v>6013</v>
      </c>
      <c r="B7379" s="74">
        <v>66</v>
      </c>
      <c r="C7379" s="86"/>
      <c r="D7379" s="37"/>
      <c r="E7379" s="87"/>
      <c r="F7379" s="93">
        <v>1</v>
      </c>
      <c r="G7379" s="8">
        <v>3</v>
      </c>
      <c r="H7379" s="94">
        <f t="shared" si="114"/>
        <v>1</v>
      </c>
      <c r="I7379" s="93"/>
      <c r="J7379" s="94"/>
      <c r="K7379" s="138"/>
    </row>
    <row r="7380" spans="1:11" x14ac:dyDescent="0.2">
      <c r="A7380" s="27" t="s">
        <v>6014</v>
      </c>
      <c r="B7380" s="74">
        <v>590</v>
      </c>
      <c r="C7380" s="86"/>
      <c r="D7380" s="37"/>
      <c r="E7380" s="87"/>
      <c r="F7380" s="93">
        <v>3</v>
      </c>
      <c r="G7380" s="8">
        <v>8</v>
      </c>
      <c r="H7380" s="94">
        <f t="shared" si="114"/>
        <v>2</v>
      </c>
      <c r="I7380" s="93"/>
      <c r="J7380" s="94"/>
      <c r="K7380" s="138"/>
    </row>
    <row r="7381" spans="1:11" x14ac:dyDescent="0.2">
      <c r="A7381" s="27" t="s">
        <v>6015</v>
      </c>
      <c r="B7381" s="74">
        <v>135</v>
      </c>
      <c r="C7381" s="86"/>
      <c r="D7381" s="37"/>
      <c r="E7381" s="87"/>
      <c r="F7381" s="93">
        <v>1</v>
      </c>
      <c r="G7381" s="8">
        <v>3</v>
      </c>
      <c r="H7381" s="94">
        <f t="shared" si="114"/>
        <v>1</v>
      </c>
      <c r="I7381" s="93"/>
      <c r="J7381" s="94"/>
      <c r="K7381" s="138"/>
    </row>
    <row r="7382" spans="1:11" x14ac:dyDescent="0.2">
      <c r="A7382" s="27" t="s">
        <v>6016</v>
      </c>
      <c r="B7382" s="74">
        <v>448</v>
      </c>
      <c r="C7382" s="86"/>
      <c r="D7382" s="37"/>
      <c r="E7382" s="87"/>
      <c r="F7382" s="93">
        <v>3</v>
      </c>
      <c r="G7382" s="8">
        <v>8</v>
      </c>
      <c r="H7382" s="94">
        <f t="shared" si="114"/>
        <v>2</v>
      </c>
      <c r="I7382" s="93"/>
      <c r="J7382" s="94"/>
      <c r="K7382" s="138"/>
    </row>
    <row r="7383" spans="1:11" x14ac:dyDescent="0.2">
      <c r="A7383" s="30" t="s">
        <v>934</v>
      </c>
      <c r="B7383" s="73">
        <v>456</v>
      </c>
      <c r="C7383" s="85">
        <v>1</v>
      </c>
      <c r="D7383" s="36">
        <v>3</v>
      </c>
      <c r="E7383" s="88"/>
      <c r="F7383" s="91"/>
      <c r="H7383" s="94"/>
      <c r="I7383" s="91"/>
      <c r="J7383" s="84"/>
      <c r="K7383" s="111"/>
    </row>
    <row r="7384" spans="1:11" x14ac:dyDescent="0.2">
      <c r="A7384" s="27" t="s">
        <v>6017</v>
      </c>
      <c r="B7384" s="74">
        <v>456</v>
      </c>
      <c r="C7384" s="86"/>
      <c r="D7384" s="37"/>
      <c r="E7384" s="87"/>
      <c r="F7384" s="93">
        <v>3</v>
      </c>
      <c r="G7384" s="8">
        <v>8</v>
      </c>
      <c r="H7384" s="94">
        <f t="shared" si="114"/>
        <v>2</v>
      </c>
      <c r="I7384" s="93"/>
      <c r="J7384" s="94"/>
      <c r="K7384" s="138"/>
    </row>
    <row r="7385" spans="1:11" x14ac:dyDescent="0.2">
      <c r="A7385" s="30" t="s">
        <v>935</v>
      </c>
      <c r="B7385" s="73">
        <v>3069</v>
      </c>
      <c r="C7385" s="85">
        <v>6</v>
      </c>
      <c r="D7385" s="36">
        <v>15</v>
      </c>
      <c r="E7385" s="88"/>
      <c r="F7385" s="91"/>
      <c r="H7385" s="94"/>
      <c r="I7385" s="91"/>
      <c r="J7385" s="84"/>
      <c r="K7385" s="111"/>
    </row>
    <row r="7386" spans="1:11" x14ac:dyDescent="0.2">
      <c r="A7386" s="27" t="s">
        <v>6018</v>
      </c>
      <c r="B7386" s="74">
        <v>698</v>
      </c>
      <c r="C7386" s="86"/>
      <c r="D7386" s="37"/>
      <c r="E7386" s="87"/>
      <c r="F7386" s="93">
        <v>3</v>
      </c>
      <c r="G7386" s="8">
        <v>8</v>
      </c>
      <c r="H7386" s="94">
        <f t="shared" si="114"/>
        <v>2</v>
      </c>
      <c r="I7386" s="93"/>
      <c r="J7386" s="94"/>
      <c r="K7386" s="138"/>
    </row>
    <row r="7387" spans="1:11" x14ac:dyDescent="0.2">
      <c r="A7387" s="27" t="s">
        <v>6019</v>
      </c>
      <c r="B7387" s="74">
        <v>612</v>
      </c>
      <c r="C7387" s="86"/>
      <c r="D7387" s="37"/>
      <c r="E7387" s="87"/>
      <c r="F7387" s="93">
        <v>3</v>
      </c>
      <c r="G7387" s="8">
        <v>8</v>
      </c>
      <c r="H7387" s="94">
        <f t="shared" si="114"/>
        <v>2</v>
      </c>
      <c r="I7387" s="93"/>
      <c r="J7387" s="94"/>
      <c r="K7387" s="138"/>
    </row>
    <row r="7388" spans="1:11" x14ac:dyDescent="0.2">
      <c r="A7388" s="27" t="s">
        <v>6020</v>
      </c>
      <c r="B7388" s="74">
        <v>142</v>
      </c>
      <c r="C7388" s="86"/>
      <c r="D7388" s="37"/>
      <c r="E7388" s="87"/>
      <c r="F7388" s="93">
        <v>1</v>
      </c>
      <c r="G7388" s="8">
        <v>3</v>
      </c>
      <c r="H7388" s="94">
        <f t="shared" si="114"/>
        <v>1</v>
      </c>
      <c r="I7388" s="93"/>
      <c r="J7388" s="94"/>
      <c r="K7388" s="138"/>
    </row>
    <row r="7389" spans="1:11" x14ac:dyDescent="0.2">
      <c r="A7389" s="27" t="s">
        <v>6021</v>
      </c>
      <c r="B7389" s="74">
        <v>107</v>
      </c>
      <c r="C7389" s="86"/>
      <c r="D7389" s="37"/>
      <c r="E7389" s="87"/>
      <c r="F7389" s="93">
        <v>1</v>
      </c>
      <c r="G7389" s="8">
        <v>3</v>
      </c>
      <c r="H7389" s="94">
        <f t="shared" si="114"/>
        <v>1</v>
      </c>
      <c r="I7389" s="93"/>
      <c r="J7389" s="94"/>
      <c r="K7389" s="138"/>
    </row>
    <row r="7390" spans="1:11" x14ac:dyDescent="0.2">
      <c r="A7390" s="27" t="s">
        <v>5171</v>
      </c>
      <c r="B7390" s="74">
        <v>441</v>
      </c>
      <c r="C7390" s="86"/>
      <c r="D7390" s="37"/>
      <c r="E7390" s="87"/>
      <c r="F7390" s="93">
        <v>3</v>
      </c>
      <c r="G7390" s="8">
        <v>8</v>
      </c>
      <c r="H7390" s="94">
        <f t="shared" si="114"/>
        <v>2</v>
      </c>
      <c r="I7390" s="93"/>
      <c r="J7390" s="94"/>
      <c r="K7390" s="138"/>
    </row>
    <row r="7391" spans="1:11" x14ac:dyDescent="0.2">
      <c r="A7391" s="27" t="s">
        <v>6022</v>
      </c>
      <c r="B7391" s="74">
        <v>191</v>
      </c>
      <c r="C7391" s="86"/>
      <c r="D7391" s="37"/>
      <c r="E7391" s="87"/>
      <c r="F7391" s="93">
        <v>1</v>
      </c>
      <c r="G7391" s="8">
        <v>3</v>
      </c>
      <c r="H7391" s="94">
        <f t="shared" si="114"/>
        <v>1</v>
      </c>
      <c r="I7391" s="93"/>
      <c r="J7391" s="94"/>
      <c r="K7391" s="138"/>
    </row>
    <row r="7392" spans="1:11" x14ac:dyDescent="0.2">
      <c r="A7392" s="27" t="s">
        <v>6023</v>
      </c>
      <c r="B7392" s="74">
        <v>221</v>
      </c>
      <c r="C7392" s="86"/>
      <c r="D7392" s="37"/>
      <c r="E7392" s="87"/>
      <c r="F7392" s="93">
        <v>3</v>
      </c>
      <c r="G7392" s="8">
        <v>8</v>
      </c>
      <c r="H7392" s="94">
        <f t="shared" si="114"/>
        <v>2</v>
      </c>
      <c r="I7392" s="93"/>
      <c r="J7392" s="94"/>
      <c r="K7392" s="138"/>
    </row>
    <row r="7393" spans="1:11" x14ac:dyDescent="0.2">
      <c r="A7393" s="27" t="s">
        <v>3985</v>
      </c>
      <c r="B7393" s="74">
        <v>538</v>
      </c>
      <c r="C7393" s="86"/>
      <c r="D7393" s="37"/>
      <c r="E7393" s="87"/>
      <c r="F7393" s="93">
        <v>3</v>
      </c>
      <c r="G7393" s="8">
        <v>8</v>
      </c>
      <c r="H7393" s="94">
        <f t="shared" si="114"/>
        <v>2</v>
      </c>
      <c r="I7393" s="93"/>
      <c r="J7393" s="94"/>
      <c r="K7393" s="138"/>
    </row>
    <row r="7394" spans="1:11" x14ac:dyDescent="0.2">
      <c r="A7394" s="27" t="s">
        <v>5929</v>
      </c>
      <c r="B7394" s="74">
        <v>119</v>
      </c>
      <c r="C7394" s="86"/>
      <c r="D7394" s="37"/>
      <c r="E7394" s="87"/>
      <c r="F7394" s="93">
        <v>1</v>
      </c>
      <c r="G7394" s="8">
        <v>3</v>
      </c>
      <c r="H7394" s="94">
        <f t="shared" si="114"/>
        <v>1</v>
      </c>
      <c r="I7394" s="93"/>
      <c r="J7394" s="94"/>
      <c r="K7394" s="138"/>
    </row>
    <row r="7395" spans="1:11" x14ac:dyDescent="0.2">
      <c r="A7395" s="30" t="s">
        <v>581</v>
      </c>
      <c r="B7395" s="73">
        <v>2708</v>
      </c>
      <c r="C7395" s="85">
        <v>6</v>
      </c>
      <c r="D7395" s="36">
        <v>15</v>
      </c>
      <c r="E7395" s="88"/>
      <c r="F7395" s="91"/>
      <c r="H7395" s="94"/>
      <c r="I7395" s="91"/>
      <c r="J7395" s="84"/>
      <c r="K7395" s="111"/>
    </row>
    <row r="7396" spans="1:11" x14ac:dyDescent="0.2">
      <c r="A7396" s="27" t="s">
        <v>6024</v>
      </c>
      <c r="B7396" s="74">
        <v>840</v>
      </c>
      <c r="C7396" s="86"/>
      <c r="D7396" s="37"/>
      <c r="E7396" s="87"/>
      <c r="F7396" s="93">
        <v>3</v>
      </c>
      <c r="G7396" s="8">
        <v>8</v>
      </c>
      <c r="H7396" s="94">
        <f t="shared" si="114"/>
        <v>2</v>
      </c>
      <c r="I7396" s="93"/>
      <c r="J7396" s="94"/>
      <c r="K7396" s="138"/>
    </row>
    <row r="7397" spans="1:11" x14ac:dyDescent="0.2">
      <c r="A7397" s="27" t="s">
        <v>6025</v>
      </c>
      <c r="B7397" s="74">
        <v>347</v>
      </c>
      <c r="C7397" s="86"/>
      <c r="D7397" s="37"/>
      <c r="E7397" s="87"/>
      <c r="F7397" s="93">
        <v>3</v>
      </c>
      <c r="G7397" s="8">
        <v>8</v>
      </c>
      <c r="H7397" s="94">
        <f t="shared" si="114"/>
        <v>2</v>
      </c>
      <c r="I7397" s="93"/>
      <c r="J7397" s="94"/>
      <c r="K7397" s="138"/>
    </row>
    <row r="7398" spans="1:11" x14ac:dyDescent="0.2">
      <c r="A7398" s="27" t="s">
        <v>6003</v>
      </c>
      <c r="B7398" s="74">
        <v>159</v>
      </c>
      <c r="C7398" s="86"/>
      <c r="D7398" s="37"/>
      <c r="E7398" s="87"/>
      <c r="F7398" s="93">
        <v>1</v>
      </c>
      <c r="G7398" s="8">
        <v>3</v>
      </c>
      <c r="H7398" s="94">
        <f t="shared" si="114"/>
        <v>1</v>
      </c>
      <c r="I7398" s="93"/>
      <c r="J7398" s="94"/>
      <c r="K7398" s="138"/>
    </row>
    <row r="7399" spans="1:11" x14ac:dyDescent="0.2">
      <c r="A7399" s="27" t="s">
        <v>6026</v>
      </c>
      <c r="B7399" s="74">
        <v>1051</v>
      </c>
      <c r="C7399" s="86"/>
      <c r="D7399" s="37"/>
      <c r="E7399" s="87"/>
      <c r="F7399" s="93">
        <v>3</v>
      </c>
      <c r="G7399" s="8">
        <v>8</v>
      </c>
      <c r="H7399" s="94">
        <f t="shared" si="114"/>
        <v>2</v>
      </c>
      <c r="I7399" s="93"/>
      <c r="J7399" s="94"/>
      <c r="K7399" s="138"/>
    </row>
    <row r="7400" spans="1:11" x14ac:dyDescent="0.2">
      <c r="A7400" s="27" t="s">
        <v>6027</v>
      </c>
      <c r="B7400" s="74">
        <v>311</v>
      </c>
      <c r="C7400" s="86"/>
      <c r="D7400" s="37"/>
      <c r="E7400" s="87"/>
      <c r="F7400" s="93">
        <v>3</v>
      </c>
      <c r="G7400" s="8">
        <v>8</v>
      </c>
      <c r="H7400" s="94">
        <f t="shared" si="114"/>
        <v>2</v>
      </c>
      <c r="I7400" s="93"/>
      <c r="J7400" s="94"/>
      <c r="K7400" s="138"/>
    </row>
    <row r="7401" spans="1:11" x14ac:dyDescent="0.2">
      <c r="A7401" s="30" t="s">
        <v>693</v>
      </c>
      <c r="B7401" s="73">
        <v>2068</v>
      </c>
      <c r="C7401" s="85">
        <v>4</v>
      </c>
      <c r="D7401" s="36">
        <v>10</v>
      </c>
      <c r="E7401" s="88"/>
      <c r="F7401" s="91"/>
      <c r="H7401" s="94"/>
      <c r="I7401" s="91"/>
      <c r="J7401" s="84"/>
      <c r="K7401" s="111"/>
    </row>
    <row r="7402" spans="1:11" x14ac:dyDescent="0.2">
      <c r="A7402" s="27" t="s">
        <v>6028</v>
      </c>
      <c r="B7402" s="74">
        <v>223</v>
      </c>
      <c r="C7402" s="86"/>
      <c r="D7402" s="37"/>
      <c r="E7402" s="87"/>
      <c r="F7402" s="93">
        <v>3</v>
      </c>
      <c r="G7402" s="8">
        <v>8</v>
      </c>
      <c r="H7402" s="94">
        <f t="shared" si="114"/>
        <v>2</v>
      </c>
      <c r="I7402" s="93"/>
      <c r="J7402" s="94"/>
      <c r="K7402" s="138"/>
    </row>
    <row r="7403" spans="1:11" x14ac:dyDescent="0.2">
      <c r="A7403" s="27" t="s">
        <v>6029</v>
      </c>
      <c r="B7403" s="74">
        <v>214</v>
      </c>
      <c r="C7403" s="86"/>
      <c r="D7403" s="37"/>
      <c r="E7403" s="87"/>
      <c r="F7403" s="93">
        <v>3</v>
      </c>
      <c r="G7403" s="8">
        <v>8</v>
      </c>
      <c r="H7403" s="94">
        <f t="shared" si="114"/>
        <v>2</v>
      </c>
      <c r="I7403" s="93"/>
      <c r="J7403" s="94"/>
      <c r="K7403" s="138"/>
    </row>
    <row r="7404" spans="1:11" x14ac:dyDescent="0.2">
      <c r="A7404" s="27" t="s">
        <v>6030</v>
      </c>
      <c r="B7404" s="74">
        <v>854</v>
      </c>
      <c r="C7404" s="86"/>
      <c r="D7404" s="37"/>
      <c r="E7404" s="87"/>
      <c r="F7404" s="93">
        <v>3</v>
      </c>
      <c r="G7404" s="8">
        <v>8</v>
      </c>
      <c r="H7404" s="94">
        <f t="shared" ref="H7404:H7466" si="115">IF(F7404=1,1,2)</f>
        <v>2</v>
      </c>
      <c r="I7404" s="93"/>
      <c r="J7404" s="94"/>
      <c r="K7404" s="138"/>
    </row>
    <row r="7405" spans="1:11" x14ac:dyDescent="0.2">
      <c r="A7405" s="27" t="s">
        <v>6031</v>
      </c>
      <c r="B7405" s="74">
        <v>325</v>
      </c>
      <c r="C7405" s="86"/>
      <c r="D7405" s="37"/>
      <c r="E7405" s="87"/>
      <c r="F7405" s="93">
        <v>3</v>
      </c>
      <c r="G7405" s="8">
        <v>8</v>
      </c>
      <c r="H7405" s="94">
        <f t="shared" si="115"/>
        <v>2</v>
      </c>
      <c r="I7405" s="93"/>
      <c r="J7405" s="94"/>
      <c r="K7405" s="138"/>
    </row>
    <row r="7406" spans="1:11" x14ac:dyDescent="0.2">
      <c r="A7406" s="27" t="s">
        <v>6032</v>
      </c>
      <c r="B7406" s="74">
        <v>277</v>
      </c>
      <c r="C7406" s="86"/>
      <c r="D7406" s="37"/>
      <c r="E7406" s="87"/>
      <c r="F7406" s="93">
        <v>3</v>
      </c>
      <c r="G7406" s="8">
        <v>8</v>
      </c>
      <c r="H7406" s="94">
        <f t="shared" si="115"/>
        <v>2</v>
      </c>
      <c r="I7406" s="93"/>
      <c r="J7406" s="94"/>
      <c r="K7406" s="138"/>
    </row>
    <row r="7407" spans="1:11" x14ac:dyDescent="0.2">
      <c r="A7407" s="27" t="s">
        <v>6033</v>
      </c>
      <c r="B7407" s="74">
        <v>175</v>
      </c>
      <c r="C7407" s="86"/>
      <c r="D7407" s="37"/>
      <c r="E7407" s="87"/>
      <c r="F7407" s="93">
        <v>1</v>
      </c>
      <c r="G7407" s="8">
        <v>3</v>
      </c>
      <c r="H7407" s="94">
        <f t="shared" si="115"/>
        <v>1</v>
      </c>
      <c r="I7407" s="93"/>
      <c r="J7407" s="94"/>
      <c r="K7407" s="138"/>
    </row>
    <row r="7408" spans="1:11" x14ac:dyDescent="0.2">
      <c r="A7408" s="30" t="s">
        <v>692</v>
      </c>
      <c r="B7408" s="73">
        <v>787</v>
      </c>
      <c r="C7408" s="85">
        <v>2</v>
      </c>
      <c r="D7408" s="36">
        <v>5</v>
      </c>
      <c r="E7408" s="88"/>
      <c r="F7408" s="91"/>
      <c r="H7408" s="94"/>
      <c r="I7408" s="91"/>
      <c r="J7408" s="84"/>
      <c r="K7408" s="111"/>
    </row>
    <row r="7409" spans="1:11" x14ac:dyDescent="0.2">
      <c r="A7409" s="27" t="s">
        <v>5952</v>
      </c>
      <c r="B7409" s="74">
        <v>117</v>
      </c>
      <c r="C7409" s="86"/>
      <c r="D7409" s="37"/>
      <c r="E7409" s="87"/>
      <c r="F7409" s="93">
        <v>1</v>
      </c>
      <c r="G7409" s="8">
        <v>3</v>
      </c>
      <c r="H7409" s="94">
        <f t="shared" si="115"/>
        <v>1</v>
      </c>
      <c r="I7409" s="93"/>
      <c r="J7409" s="94"/>
      <c r="K7409" s="138"/>
    </row>
    <row r="7410" spans="1:11" x14ac:dyDescent="0.2">
      <c r="A7410" s="27" t="s">
        <v>6034</v>
      </c>
      <c r="B7410" s="74">
        <v>176</v>
      </c>
      <c r="C7410" s="86"/>
      <c r="D7410" s="37"/>
      <c r="E7410" s="87"/>
      <c r="F7410" s="93">
        <v>1</v>
      </c>
      <c r="G7410" s="8">
        <v>3</v>
      </c>
      <c r="H7410" s="94">
        <f t="shared" si="115"/>
        <v>1</v>
      </c>
      <c r="I7410" s="93"/>
      <c r="J7410" s="94"/>
      <c r="K7410" s="138"/>
    </row>
    <row r="7411" spans="1:11" x14ac:dyDescent="0.2">
      <c r="A7411" s="27" t="s">
        <v>6035</v>
      </c>
      <c r="B7411" s="74">
        <v>112</v>
      </c>
      <c r="C7411" s="86"/>
      <c r="D7411" s="37"/>
      <c r="E7411" s="87"/>
      <c r="F7411" s="93">
        <v>1</v>
      </c>
      <c r="G7411" s="8">
        <v>3</v>
      </c>
      <c r="H7411" s="94">
        <f t="shared" si="115"/>
        <v>1</v>
      </c>
      <c r="I7411" s="93"/>
      <c r="J7411" s="94"/>
      <c r="K7411" s="138"/>
    </row>
    <row r="7412" spans="1:11" x14ac:dyDescent="0.2">
      <c r="A7412" s="27" t="s">
        <v>6036</v>
      </c>
      <c r="B7412" s="74">
        <v>154</v>
      </c>
      <c r="C7412" s="86"/>
      <c r="D7412" s="37"/>
      <c r="E7412" s="87"/>
      <c r="F7412" s="93">
        <v>1</v>
      </c>
      <c r="G7412" s="8">
        <v>3</v>
      </c>
      <c r="H7412" s="94">
        <f t="shared" si="115"/>
        <v>1</v>
      </c>
      <c r="I7412" s="93"/>
      <c r="J7412" s="94"/>
      <c r="K7412" s="138"/>
    </row>
    <row r="7413" spans="1:11" x14ac:dyDescent="0.2">
      <c r="A7413" s="27" t="s">
        <v>6037</v>
      </c>
      <c r="B7413" s="74">
        <v>228</v>
      </c>
      <c r="C7413" s="86"/>
      <c r="D7413" s="37"/>
      <c r="E7413" s="87"/>
      <c r="F7413" s="93">
        <v>3</v>
      </c>
      <c r="G7413" s="8">
        <v>8</v>
      </c>
      <c r="H7413" s="94">
        <f t="shared" si="115"/>
        <v>2</v>
      </c>
      <c r="I7413" s="93"/>
      <c r="J7413" s="94"/>
      <c r="K7413" s="138"/>
    </row>
    <row r="7414" spans="1:11" x14ac:dyDescent="0.2">
      <c r="A7414" s="29" t="s">
        <v>539</v>
      </c>
      <c r="B7414" s="73">
        <v>142</v>
      </c>
      <c r="C7414" s="85">
        <v>13</v>
      </c>
      <c r="D7414" s="36">
        <v>33</v>
      </c>
      <c r="E7414" s="88">
        <v>3</v>
      </c>
      <c r="F7414" s="91"/>
      <c r="H7414" s="94"/>
      <c r="I7414" s="99">
        <f>(C7414+F7414+1)*0.4</f>
        <v>5.6000000000000005</v>
      </c>
      <c r="J7414" s="100">
        <f>(D7414+G7414+1)*0.4</f>
        <v>13.600000000000001</v>
      </c>
      <c r="K7414" s="115"/>
    </row>
    <row r="7415" spans="1:11" x14ac:dyDescent="0.2">
      <c r="A7415" s="30" t="s">
        <v>6202</v>
      </c>
      <c r="B7415" s="73">
        <v>142</v>
      </c>
      <c r="C7415" s="85">
        <v>13</v>
      </c>
      <c r="D7415" s="37"/>
      <c r="E7415" s="87"/>
      <c r="F7415" s="91"/>
      <c r="H7415" s="94"/>
      <c r="I7415" s="91"/>
      <c r="J7415" s="84"/>
      <c r="K7415" s="111"/>
    </row>
    <row r="7416" spans="1:11" ht="31.5" x14ac:dyDescent="0.2">
      <c r="A7416" s="29" t="s">
        <v>540</v>
      </c>
      <c r="B7416" s="73">
        <v>5009</v>
      </c>
      <c r="C7416" s="85">
        <v>19</v>
      </c>
      <c r="D7416" s="36">
        <f>SUM(D7417:D7428)</f>
        <v>49</v>
      </c>
      <c r="E7416" s="88">
        <v>3</v>
      </c>
      <c r="F7416" s="91">
        <f>SUM(F7418:F7433)</f>
        <v>24</v>
      </c>
      <c r="G7416" s="24">
        <f>SUM(G7418:G7433)</f>
        <v>67</v>
      </c>
      <c r="H7416" s="94"/>
      <c r="I7416" s="99">
        <f>(C7416+F7426+F7429+F7431+F7433+1)*0.4</f>
        <v>13.600000000000001</v>
      </c>
      <c r="J7416" s="99">
        <f>(D7416+G7426+G7429+G7431+G7433+1)*0.4</f>
        <v>34.800000000000004</v>
      </c>
      <c r="K7416" s="115">
        <f>14*0.6</f>
        <v>8.4</v>
      </c>
    </row>
    <row r="7417" spans="1:11" ht="31.5" x14ac:dyDescent="0.2">
      <c r="A7417" s="30" t="s">
        <v>541</v>
      </c>
      <c r="B7417" s="73">
        <v>760</v>
      </c>
      <c r="C7417" s="85">
        <v>3</v>
      </c>
      <c r="D7417" s="36">
        <v>8</v>
      </c>
      <c r="E7417" s="88"/>
      <c r="F7417" s="91"/>
      <c r="H7417" s="94"/>
      <c r="I7417" s="91"/>
      <c r="J7417" s="84"/>
      <c r="K7417" s="111"/>
    </row>
    <row r="7418" spans="1:11" x14ac:dyDescent="0.2">
      <c r="A7418" s="27" t="s">
        <v>6038</v>
      </c>
      <c r="B7418" s="74">
        <v>191</v>
      </c>
      <c r="C7418" s="86"/>
      <c r="D7418" s="37"/>
      <c r="E7418" s="87"/>
      <c r="F7418" s="93">
        <v>1</v>
      </c>
      <c r="G7418" s="8">
        <v>3</v>
      </c>
      <c r="H7418" s="94">
        <f t="shared" si="115"/>
        <v>1</v>
      </c>
      <c r="I7418" s="93"/>
      <c r="J7418" s="94"/>
      <c r="K7418" s="138"/>
    </row>
    <row r="7419" spans="1:11" x14ac:dyDescent="0.2">
      <c r="A7419" s="27" t="s">
        <v>6039</v>
      </c>
      <c r="B7419" s="74">
        <v>98</v>
      </c>
      <c r="C7419" s="86"/>
      <c r="D7419" s="37"/>
      <c r="E7419" s="87"/>
      <c r="F7419" s="93">
        <v>1</v>
      </c>
      <c r="G7419" s="8">
        <v>3</v>
      </c>
      <c r="H7419" s="94">
        <f t="shared" si="115"/>
        <v>1</v>
      </c>
      <c r="I7419" s="93"/>
      <c r="J7419" s="94"/>
      <c r="K7419" s="138"/>
    </row>
    <row r="7420" spans="1:11" x14ac:dyDescent="0.2">
      <c r="A7420" s="27" t="s">
        <v>6040</v>
      </c>
      <c r="B7420" s="74">
        <v>189</v>
      </c>
      <c r="C7420" s="86"/>
      <c r="D7420" s="37"/>
      <c r="E7420" s="87"/>
      <c r="F7420" s="93">
        <v>1</v>
      </c>
      <c r="G7420" s="8">
        <v>3</v>
      </c>
      <c r="H7420" s="94">
        <f t="shared" si="115"/>
        <v>1</v>
      </c>
      <c r="I7420" s="93"/>
      <c r="J7420" s="94"/>
      <c r="K7420" s="138"/>
    </row>
    <row r="7421" spans="1:11" x14ac:dyDescent="0.2">
      <c r="A7421" s="27" t="s">
        <v>6041</v>
      </c>
      <c r="B7421" s="74">
        <v>83</v>
      </c>
      <c r="C7421" s="86"/>
      <c r="D7421" s="37"/>
      <c r="E7421" s="87"/>
      <c r="F7421" s="93">
        <v>1</v>
      </c>
      <c r="G7421" s="8">
        <v>3</v>
      </c>
      <c r="H7421" s="94">
        <f t="shared" si="115"/>
        <v>1</v>
      </c>
      <c r="I7421" s="93"/>
      <c r="J7421" s="94"/>
      <c r="K7421" s="138"/>
    </row>
    <row r="7422" spans="1:11" x14ac:dyDescent="0.2">
      <c r="A7422" s="27" t="s">
        <v>6042</v>
      </c>
      <c r="B7422" s="74">
        <v>131</v>
      </c>
      <c r="C7422" s="86"/>
      <c r="D7422" s="37"/>
      <c r="E7422" s="87"/>
      <c r="F7422" s="93">
        <v>1</v>
      </c>
      <c r="G7422" s="8">
        <v>3</v>
      </c>
      <c r="H7422" s="94">
        <f t="shared" si="115"/>
        <v>1</v>
      </c>
      <c r="I7422" s="93"/>
      <c r="J7422" s="94"/>
      <c r="K7422" s="138"/>
    </row>
    <row r="7423" spans="1:11" x14ac:dyDescent="0.2">
      <c r="A7423" s="27" t="s">
        <v>6043</v>
      </c>
      <c r="B7423" s="74">
        <v>68</v>
      </c>
      <c r="C7423" s="86"/>
      <c r="D7423" s="37"/>
      <c r="E7423" s="87"/>
      <c r="F7423" s="93">
        <v>1</v>
      </c>
      <c r="G7423" s="8">
        <v>3</v>
      </c>
      <c r="H7423" s="94">
        <f t="shared" si="115"/>
        <v>1</v>
      </c>
      <c r="I7423" s="93"/>
      <c r="J7423" s="94"/>
      <c r="K7423" s="138"/>
    </row>
    <row r="7424" spans="1:11" x14ac:dyDescent="0.2">
      <c r="A7424" s="30" t="s">
        <v>1340</v>
      </c>
      <c r="B7424" s="73">
        <v>893</v>
      </c>
      <c r="C7424" s="85">
        <v>3</v>
      </c>
      <c r="D7424" s="36">
        <v>8</v>
      </c>
      <c r="E7424" s="88"/>
      <c r="F7424" s="91"/>
      <c r="H7424" s="94"/>
      <c r="I7424" s="91"/>
      <c r="J7424" s="84"/>
      <c r="K7424" s="111"/>
    </row>
    <row r="7425" spans="1:11" x14ac:dyDescent="0.2">
      <c r="A7425" s="27" t="s">
        <v>6044</v>
      </c>
      <c r="B7425" s="74">
        <v>144</v>
      </c>
      <c r="C7425" s="86"/>
      <c r="D7425" s="37"/>
      <c r="E7425" s="87"/>
      <c r="F7425" s="93">
        <v>1</v>
      </c>
      <c r="G7425" s="8">
        <v>3</v>
      </c>
      <c r="H7425" s="94">
        <f t="shared" si="115"/>
        <v>1</v>
      </c>
      <c r="I7425" s="93"/>
      <c r="J7425" s="94"/>
      <c r="K7425" s="138"/>
    </row>
    <row r="7426" spans="1:11" x14ac:dyDescent="0.2">
      <c r="A7426" s="27" t="s">
        <v>6045</v>
      </c>
      <c r="B7426" s="74">
        <v>590</v>
      </c>
      <c r="C7426" s="86"/>
      <c r="D7426" s="37"/>
      <c r="E7426" s="87"/>
      <c r="F7426" s="93">
        <v>3</v>
      </c>
      <c r="G7426" s="8">
        <v>8</v>
      </c>
      <c r="H7426" s="94">
        <f t="shared" si="115"/>
        <v>2</v>
      </c>
      <c r="I7426" s="93"/>
      <c r="J7426" s="94"/>
      <c r="K7426" s="138"/>
    </row>
    <row r="7427" spans="1:11" x14ac:dyDescent="0.2">
      <c r="A7427" s="27" t="s">
        <v>6046</v>
      </c>
      <c r="B7427" s="74">
        <v>159</v>
      </c>
      <c r="C7427" s="86"/>
      <c r="D7427" s="37"/>
      <c r="E7427" s="87"/>
      <c r="F7427" s="93">
        <v>1</v>
      </c>
      <c r="G7427" s="8">
        <v>3</v>
      </c>
      <c r="H7427" s="94">
        <f t="shared" si="115"/>
        <v>1</v>
      </c>
      <c r="I7427" s="93"/>
      <c r="J7427" s="94"/>
      <c r="K7427" s="138"/>
    </row>
    <row r="7428" spans="1:11" x14ac:dyDescent="0.2">
      <c r="A7428" s="30" t="s">
        <v>1247</v>
      </c>
      <c r="B7428" s="73">
        <v>3356</v>
      </c>
      <c r="C7428" s="85">
        <v>13</v>
      </c>
      <c r="D7428" s="36">
        <v>33</v>
      </c>
      <c r="E7428" s="88"/>
      <c r="F7428" s="91"/>
      <c r="H7428" s="94"/>
      <c r="I7428" s="91"/>
      <c r="J7428" s="84"/>
      <c r="K7428" s="111"/>
    </row>
    <row r="7429" spans="1:11" x14ac:dyDescent="0.2">
      <c r="A7429" s="27" t="s">
        <v>2538</v>
      </c>
      <c r="B7429" s="74">
        <v>2181</v>
      </c>
      <c r="C7429" s="86"/>
      <c r="D7429" s="37"/>
      <c r="E7429" s="87"/>
      <c r="F7429" s="93">
        <v>5</v>
      </c>
      <c r="G7429" s="8">
        <v>13</v>
      </c>
      <c r="H7429" s="94">
        <f t="shared" si="115"/>
        <v>2</v>
      </c>
      <c r="I7429" s="93"/>
      <c r="J7429" s="94"/>
      <c r="K7429" s="138"/>
    </row>
    <row r="7430" spans="1:11" x14ac:dyDescent="0.2">
      <c r="A7430" s="27" t="s">
        <v>6047</v>
      </c>
      <c r="B7430" s="74">
        <v>48</v>
      </c>
      <c r="C7430" s="86"/>
      <c r="D7430" s="37"/>
      <c r="E7430" s="87"/>
      <c r="F7430" s="93">
        <v>1</v>
      </c>
      <c r="G7430" s="8">
        <v>3</v>
      </c>
      <c r="H7430" s="94">
        <f t="shared" si="115"/>
        <v>1</v>
      </c>
      <c r="I7430" s="93"/>
      <c r="J7430" s="94"/>
      <c r="K7430" s="138"/>
    </row>
    <row r="7431" spans="1:11" x14ac:dyDescent="0.2">
      <c r="A7431" s="27" t="s">
        <v>4305</v>
      </c>
      <c r="B7431" s="74">
        <v>785</v>
      </c>
      <c r="C7431" s="86"/>
      <c r="D7431" s="37"/>
      <c r="E7431" s="87"/>
      <c r="F7431" s="93">
        <v>3</v>
      </c>
      <c r="G7431" s="8">
        <v>8</v>
      </c>
      <c r="H7431" s="94">
        <f t="shared" si="115"/>
        <v>2</v>
      </c>
      <c r="I7431" s="93"/>
      <c r="J7431" s="94"/>
      <c r="K7431" s="138"/>
    </row>
    <row r="7432" spans="1:11" x14ac:dyDescent="0.2">
      <c r="A7432" s="27" t="s">
        <v>2106</v>
      </c>
      <c r="B7432" s="74">
        <v>65</v>
      </c>
      <c r="C7432" s="86"/>
      <c r="D7432" s="37"/>
      <c r="E7432" s="87"/>
      <c r="F7432" s="93">
        <v>1</v>
      </c>
      <c r="G7432" s="8">
        <v>3</v>
      </c>
      <c r="H7432" s="94">
        <f t="shared" si="115"/>
        <v>1</v>
      </c>
      <c r="I7432" s="93"/>
      <c r="J7432" s="94"/>
      <c r="K7432" s="138"/>
    </row>
    <row r="7433" spans="1:11" x14ac:dyDescent="0.2">
      <c r="A7433" s="27" t="s">
        <v>6048</v>
      </c>
      <c r="B7433" s="74">
        <v>277</v>
      </c>
      <c r="C7433" s="86"/>
      <c r="D7433" s="37"/>
      <c r="E7433" s="87"/>
      <c r="F7433" s="93">
        <v>3</v>
      </c>
      <c r="G7433" s="8">
        <v>8</v>
      </c>
      <c r="H7433" s="94">
        <f t="shared" si="115"/>
        <v>2</v>
      </c>
      <c r="I7433" s="93"/>
      <c r="J7433" s="94"/>
      <c r="K7433" s="138"/>
    </row>
    <row r="7434" spans="1:11" x14ac:dyDescent="0.2">
      <c r="A7434" s="29" t="s">
        <v>639</v>
      </c>
      <c r="B7434" s="73">
        <v>10632</v>
      </c>
      <c r="C7434" s="85">
        <v>25</v>
      </c>
      <c r="D7434" s="36">
        <f>SUM(D7435:D7454)</f>
        <v>63</v>
      </c>
      <c r="E7434" s="88">
        <v>4</v>
      </c>
      <c r="F7434" s="91">
        <f>SUM(F7436:F7466)</f>
        <v>51</v>
      </c>
      <c r="G7434" s="24">
        <f>SUM(G7436:G7466)</f>
        <v>142</v>
      </c>
      <c r="H7434" s="94"/>
      <c r="I7434" s="99">
        <f>(C7434+F7439+F7445+F7446+F7448+F7450+F7451+F7455+F7456+F7457+F7464+1)*0.4</f>
        <v>23.200000000000003</v>
      </c>
      <c r="J7434" s="99">
        <f>(D7434+G7439+G7445+G7446+G7448+G7450+G7451+G7455+G7456+G7457+G7464+1)*0.4</f>
        <v>59.6</v>
      </c>
      <c r="K7434" s="115">
        <f>29*0.6</f>
        <v>17.399999999999999</v>
      </c>
    </row>
    <row r="7435" spans="1:11" x14ac:dyDescent="0.2">
      <c r="A7435" s="30" t="s">
        <v>640</v>
      </c>
      <c r="B7435" s="73">
        <v>908</v>
      </c>
      <c r="C7435" s="85">
        <v>2</v>
      </c>
      <c r="D7435" s="36">
        <v>5</v>
      </c>
      <c r="E7435" s="88"/>
      <c r="F7435" s="91"/>
      <c r="H7435" s="94"/>
      <c r="I7435" s="91"/>
      <c r="J7435" s="84"/>
      <c r="K7435" s="111"/>
    </row>
    <row r="7436" spans="1:11" x14ac:dyDescent="0.2">
      <c r="A7436" s="27" t="s">
        <v>6049</v>
      </c>
      <c r="B7436" s="74">
        <v>120</v>
      </c>
      <c r="C7436" s="86"/>
      <c r="D7436" s="37"/>
      <c r="E7436" s="87"/>
      <c r="F7436" s="93">
        <v>1</v>
      </c>
      <c r="G7436" s="8">
        <v>3</v>
      </c>
      <c r="H7436" s="94">
        <f t="shared" si="115"/>
        <v>1</v>
      </c>
      <c r="I7436" s="93"/>
      <c r="J7436" s="94"/>
      <c r="K7436" s="138"/>
    </row>
    <row r="7437" spans="1:11" x14ac:dyDescent="0.2">
      <c r="A7437" s="27" t="s">
        <v>2172</v>
      </c>
      <c r="B7437" s="74">
        <v>166</v>
      </c>
      <c r="C7437" s="86"/>
      <c r="D7437" s="37"/>
      <c r="E7437" s="87"/>
      <c r="F7437" s="93">
        <v>1</v>
      </c>
      <c r="G7437" s="8">
        <v>3</v>
      </c>
      <c r="H7437" s="94">
        <f t="shared" si="115"/>
        <v>1</v>
      </c>
      <c r="I7437" s="93"/>
      <c r="J7437" s="94"/>
      <c r="K7437" s="138"/>
    </row>
    <row r="7438" spans="1:11" x14ac:dyDescent="0.2">
      <c r="A7438" s="27" t="s">
        <v>6050</v>
      </c>
      <c r="B7438" s="74">
        <v>104</v>
      </c>
      <c r="C7438" s="86"/>
      <c r="D7438" s="37"/>
      <c r="E7438" s="87"/>
      <c r="F7438" s="93">
        <v>1</v>
      </c>
      <c r="G7438" s="8">
        <v>3</v>
      </c>
      <c r="H7438" s="94">
        <f t="shared" si="115"/>
        <v>1</v>
      </c>
      <c r="I7438" s="93"/>
      <c r="J7438" s="94"/>
      <c r="K7438" s="138"/>
    </row>
    <row r="7439" spans="1:11" x14ac:dyDescent="0.2">
      <c r="A7439" s="27" t="s">
        <v>5130</v>
      </c>
      <c r="B7439" s="74">
        <v>205</v>
      </c>
      <c r="C7439" s="86"/>
      <c r="D7439" s="37"/>
      <c r="E7439" s="87"/>
      <c r="F7439" s="93">
        <v>3</v>
      </c>
      <c r="G7439" s="8">
        <v>8</v>
      </c>
      <c r="H7439" s="94">
        <f t="shared" si="115"/>
        <v>2</v>
      </c>
      <c r="I7439" s="93"/>
      <c r="J7439" s="94"/>
      <c r="K7439" s="138"/>
    </row>
    <row r="7440" spans="1:11" x14ac:dyDescent="0.2">
      <c r="A7440" s="27" t="s">
        <v>4167</v>
      </c>
      <c r="B7440" s="74">
        <v>108</v>
      </c>
      <c r="C7440" s="86"/>
      <c r="D7440" s="37"/>
      <c r="E7440" s="87"/>
      <c r="F7440" s="93">
        <v>1</v>
      </c>
      <c r="G7440" s="8">
        <v>3</v>
      </c>
      <c r="H7440" s="94">
        <f t="shared" si="115"/>
        <v>1</v>
      </c>
      <c r="I7440" s="93"/>
      <c r="J7440" s="94"/>
      <c r="K7440" s="138"/>
    </row>
    <row r="7441" spans="1:11" x14ac:dyDescent="0.2">
      <c r="A7441" s="27" t="s">
        <v>6051</v>
      </c>
      <c r="B7441" s="74">
        <v>82</v>
      </c>
      <c r="C7441" s="86"/>
      <c r="D7441" s="37"/>
      <c r="E7441" s="87"/>
      <c r="F7441" s="93">
        <v>1</v>
      </c>
      <c r="G7441" s="8">
        <v>3</v>
      </c>
      <c r="H7441" s="94">
        <f t="shared" si="115"/>
        <v>1</v>
      </c>
      <c r="I7441" s="93"/>
      <c r="J7441" s="94"/>
      <c r="K7441" s="138"/>
    </row>
    <row r="7442" spans="1:11" x14ac:dyDescent="0.2">
      <c r="A7442" s="27" t="s">
        <v>6052</v>
      </c>
      <c r="B7442" s="74">
        <v>51</v>
      </c>
      <c r="C7442" s="86"/>
      <c r="D7442" s="37"/>
      <c r="E7442" s="87"/>
      <c r="F7442" s="93">
        <v>1</v>
      </c>
      <c r="G7442" s="8">
        <v>3</v>
      </c>
      <c r="H7442" s="94">
        <f t="shared" si="115"/>
        <v>1</v>
      </c>
      <c r="I7442" s="93"/>
      <c r="J7442" s="94"/>
      <c r="K7442" s="138"/>
    </row>
    <row r="7443" spans="1:11" x14ac:dyDescent="0.2">
      <c r="A7443" s="27" t="s">
        <v>6053</v>
      </c>
      <c r="B7443" s="74">
        <v>72</v>
      </c>
      <c r="C7443" s="86"/>
      <c r="D7443" s="37"/>
      <c r="E7443" s="87"/>
      <c r="F7443" s="93">
        <v>1</v>
      </c>
      <c r="G7443" s="8">
        <v>3</v>
      </c>
      <c r="H7443" s="94">
        <f t="shared" si="115"/>
        <v>1</v>
      </c>
      <c r="I7443" s="93"/>
      <c r="J7443" s="94"/>
      <c r="K7443" s="138"/>
    </row>
    <row r="7444" spans="1:11" x14ac:dyDescent="0.2">
      <c r="A7444" s="30" t="s">
        <v>641</v>
      </c>
      <c r="B7444" s="73">
        <v>7608</v>
      </c>
      <c r="C7444" s="85">
        <v>18</v>
      </c>
      <c r="D7444" s="36">
        <v>45</v>
      </c>
      <c r="E7444" s="88"/>
      <c r="F7444" s="91"/>
      <c r="H7444" s="94"/>
      <c r="I7444" s="91"/>
      <c r="J7444" s="84"/>
      <c r="K7444" s="111"/>
    </row>
    <row r="7445" spans="1:11" x14ac:dyDescent="0.2">
      <c r="A7445" s="27" t="s">
        <v>6054</v>
      </c>
      <c r="B7445" s="74">
        <v>4321</v>
      </c>
      <c r="C7445" s="86"/>
      <c r="D7445" s="37"/>
      <c r="E7445" s="87"/>
      <c r="F7445" s="93">
        <v>5</v>
      </c>
      <c r="G7445" s="8">
        <v>13</v>
      </c>
      <c r="H7445" s="94">
        <f t="shared" si="115"/>
        <v>2</v>
      </c>
      <c r="I7445" s="93"/>
      <c r="J7445" s="94"/>
      <c r="K7445" s="138"/>
    </row>
    <row r="7446" spans="1:11" x14ac:dyDescent="0.2">
      <c r="A7446" s="27" t="s">
        <v>6055</v>
      </c>
      <c r="B7446" s="74">
        <v>805</v>
      </c>
      <c r="C7446" s="86"/>
      <c r="D7446" s="37"/>
      <c r="E7446" s="87"/>
      <c r="F7446" s="93">
        <v>3</v>
      </c>
      <c r="G7446" s="8">
        <v>8</v>
      </c>
      <c r="H7446" s="94">
        <f t="shared" si="115"/>
        <v>2</v>
      </c>
      <c r="I7446" s="93"/>
      <c r="J7446" s="94"/>
      <c r="K7446" s="138"/>
    </row>
    <row r="7447" spans="1:11" x14ac:dyDescent="0.2">
      <c r="A7447" s="27" t="s">
        <v>6056</v>
      </c>
      <c r="B7447" s="74">
        <v>106</v>
      </c>
      <c r="C7447" s="86"/>
      <c r="D7447" s="37"/>
      <c r="E7447" s="87"/>
      <c r="F7447" s="93">
        <v>1</v>
      </c>
      <c r="G7447" s="8">
        <v>3</v>
      </c>
      <c r="H7447" s="94">
        <f t="shared" si="115"/>
        <v>1</v>
      </c>
      <c r="I7447" s="93"/>
      <c r="J7447" s="94"/>
      <c r="K7447" s="138"/>
    </row>
    <row r="7448" spans="1:11" x14ac:dyDescent="0.2">
      <c r="A7448" s="27" t="s">
        <v>6057</v>
      </c>
      <c r="B7448" s="74">
        <v>532</v>
      </c>
      <c r="C7448" s="86"/>
      <c r="D7448" s="37"/>
      <c r="E7448" s="87"/>
      <c r="F7448" s="93">
        <v>3</v>
      </c>
      <c r="G7448" s="8">
        <v>8</v>
      </c>
      <c r="H7448" s="94">
        <f t="shared" si="115"/>
        <v>2</v>
      </c>
      <c r="I7448" s="93"/>
      <c r="J7448" s="94"/>
      <c r="K7448" s="138"/>
    </row>
    <row r="7449" spans="1:11" x14ac:dyDescent="0.2">
      <c r="A7449" s="27" t="s">
        <v>6058</v>
      </c>
      <c r="B7449" s="74">
        <v>83</v>
      </c>
      <c r="C7449" s="86"/>
      <c r="D7449" s="37"/>
      <c r="E7449" s="87"/>
      <c r="F7449" s="93">
        <v>1</v>
      </c>
      <c r="G7449" s="8">
        <v>3</v>
      </c>
      <c r="H7449" s="94">
        <f t="shared" si="115"/>
        <v>1</v>
      </c>
      <c r="I7449" s="93"/>
      <c r="J7449" s="94"/>
      <c r="K7449" s="138"/>
    </row>
    <row r="7450" spans="1:11" x14ac:dyDescent="0.2">
      <c r="A7450" s="27" t="s">
        <v>6059</v>
      </c>
      <c r="B7450" s="74">
        <v>377</v>
      </c>
      <c r="C7450" s="86"/>
      <c r="D7450" s="37"/>
      <c r="E7450" s="87"/>
      <c r="F7450" s="93">
        <v>3</v>
      </c>
      <c r="G7450" s="8">
        <v>8</v>
      </c>
      <c r="H7450" s="94">
        <f t="shared" si="115"/>
        <v>2</v>
      </c>
      <c r="I7450" s="93"/>
      <c r="J7450" s="94"/>
      <c r="K7450" s="138"/>
    </row>
    <row r="7451" spans="1:11" x14ac:dyDescent="0.2">
      <c r="A7451" s="27" t="s">
        <v>1993</v>
      </c>
      <c r="B7451" s="74">
        <v>1233</v>
      </c>
      <c r="C7451" s="86"/>
      <c r="D7451" s="37"/>
      <c r="E7451" s="87"/>
      <c r="F7451" s="93">
        <v>3</v>
      </c>
      <c r="G7451" s="8">
        <v>8</v>
      </c>
      <c r="H7451" s="94">
        <f t="shared" si="115"/>
        <v>2</v>
      </c>
      <c r="I7451" s="93"/>
      <c r="J7451" s="94"/>
      <c r="K7451" s="138"/>
    </row>
    <row r="7452" spans="1:11" x14ac:dyDescent="0.2">
      <c r="A7452" s="27" t="s">
        <v>6060</v>
      </c>
      <c r="B7452" s="74">
        <v>72</v>
      </c>
      <c r="C7452" s="86"/>
      <c r="D7452" s="37"/>
      <c r="E7452" s="87"/>
      <c r="F7452" s="93">
        <v>1</v>
      </c>
      <c r="G7452" s="8">
        <v>3</v>
      </c>
      <c r="H7452" s="94">
        <f t="shared" si="115"/>
        <v>1</v>
      </c>
      <c r="I7452" s="93"/>
      <c r="J7452" s="94"/>
      <c r="K7452" s="138"/>
    </row>
    <row r="7453" spans="1:11" x14ac:dyDescent="0.2">
      <c r="A7453" s="27" t="s">
        <v>6061</v>
      </c>
      <c r="B7453" s="74">
        <v>79</v>
      </c>
      <c r="C7453" s="86"/>
      <c r="D7453" s="37"/>
      <c r="E7453" s="87"/>
      <c r="F7453" s="93">
        <v>1</v>
      </c>
      <c r="G7453" s="8">
        <v>3</v>
      </c>
      <c r="H7453" s="94">
        <f t="shared" si="115"/>
        <v>1</v>
      </c>
      <c r="I7453" s="93"/>
      <c r="J7453" s="94"/>
      <c r="K7453" s="138"/>
    </row>
    <row r="7454" spans="1:11" x14ac:dyDescent="0.2">
      <c r="A7454" s="30" t="s">
        <v>454</v>
      </c>
      <c r="B7454" s="73">
        <v>2116</v>
      </c>
      <c r="C7454" s="85">
        <v>5</v>
      </c>
      <c r="D7454" s="36">
        <v>13</v>
      </c>
      <c r="E7454" s="88"/>
      <c r="F7454" s="91"/>
      <c r="H7454" s="94"/>
      <c r="I7454" s="91"/>
      <c r="J7454" s="84"/>
      <c r="K7454" s="111"/>
    </row>
    <row r="7455" spans="1:11" x14ac:dyDescent="0.2">
      <c r="A7455" s="27" t="s">
        <v>6062</v>
      </c>
      <c r="B7455" s="74">
        <v>232</v>
      </c>
      <c r="C7455" s="86"/>
      <c r="D7455" s="37"/>
      <c r="E7455" s="87"/>
      <c r="F7455" s="93">
        <v>3</v>
      </c>
      <c r="G7455" s="8">
        <v>8</v>
      </c>
      <c r="H7455" s="94">
        <f t="shared" si="115"/>
        <v>2</v>
      </c>
      <c r="I7455" s="93"/>
      <c r="J7455" s="94"/>
      <c r="K7455" s="138"/>
    </row>
    <row r="7456" spans="1:11" x14ac:dyDescent="0.2">
      <c r="A7456" s="27" t="s">
        <v>6063</v>
      </c>
      <c r="B7456" s="74">
        <v>409</v>
      </c>
      <c r="C7456" s="86"/>
      <c r="D7456" s="37"/>
      <c r="E7456" s="87"/>
      <c r="F7456" s="93">
        <v>3</v>
      </c>
      <c r="G7456" s="8">
        <v>8</v>
      </c>
      <c r="H7456" s="94">
        <f t="shared" si="115"/>
        <v>2</v>
      </c>
      <c r="I7456" s="93"/>
      <c r="J7456" s="94"/>
      <c r="K7456" s="138"/>
    </row>
    <row r="7457" spans="1:11" x14ac:dyDescent="0.2">
      <c r="A7457" s="27" t="s">
        <v>6064</v>
      </c>
      <c r="B7457" s="74">
        <v>413</v>
      </c>
      <c r="C7457" s="86"/>
      <c r="D7457" s="37"/>
      <c r="E7457" s="87"/>
      <c r="F7457" s="93">
        <v>3</v>
      </c>
      <c r="G7457" s="8">
        <v>8</v>
      </c>
      <c r="H7457" s="94">
        <f t="shared" si="115"/>
        <v>2</v>
      </c>
      <c r="I7457" s="93"/>
      <c r="J7457" s="94"/>
      <c r="K7457" s="138"/>
    </row>
    <row r="7458" spans="1:11" x14ac:dyDescent="0.2">
      <c r="A7458" s="27" t="s">
        <v>6065</v>
      </c>
      <c r="B7458" s="74">
        <v>71</v>
      </c>
      <c r="C7458" s="86"/>
      <c r="D7458" s="37"/>
      <c r="E7458" s="87"/>
      <c r="F7458" s="93">
        <v>1</v>
      </c>
      <c r="G7458" s="8">
        <v>3</v>
      </c>
      <c r="H7458" s="94">
        <f t="shared" si="115"/>
        <v>1</v>
      </c>
      <c r="I7458" s="93"/>
      <c r="J7458" s="94"/>
      <c r="K7458" s="138"/>
    </row>
    <row r="7459" spans="1:11" x14ac:dyDescent="0.2">
      <c r="A7459" s="27" t="s">
        <v>6066</v>
      </c>
      <c r="B7459" s="74">
        <v>142</v>
      </c>
      <c r="C7459" s="86"/>
      <c r="D7459" s="37"/>
      <c r="E7459" s="87"/>
      <c r="F7459" s="93">
        <v>1</v>
      </c>
      <c r="G7459" s="8">
        <v>3</v>
      </c>
      <c r="H7459" s="94">
        <f t="shared" si="115"/>
        <v>1</v>
      </c>
      <c r="I7459" s="93"/>
      <c r="J7459" s="94"/>
      <c r="K7459" s="138"/>
    </row>
    <row r="7460" spans="1:11" x14ac:dyDescent="0.2">
      <c r="A7460" s="27" t="s">
        <v>6067</v>
      </c>
      <c r="B7460" s="74">
        <v>185</v>
      </c>
      <c r="C7460" s="86"/>
      <c r="D7460" s="37"/>
      <c r="E7460" s="87"/>
      <c r="F7460" s="93">
        <v>1</v>
      </c>
      <c r="G7460" s="8">
        <v>3</v>
      </c>
      <c r="H7460" s="94">
        <f t="shared" si="115"/>
        <v>1</v>
      </c>
      <c r="I7460" s="93"/>
      <c r="J7460" s="94"/>
      <c r="K7460" s="138"/>
    </row>
    <row r="7461" spans="1:11" x14ac:dyDescent="0.2">
      <c r="A7461" s="27" t="s">
        <v>2887</v>
      </c>
      <c r="B7461" s="74">
        <v>69</v>
      </c>
      <c r="C7461" s="86"/>
      <c r="D7461" s="37"/>
      <c r="E7461" s="87"/>
      <c r="F7461" s="93">
        <v>1</v>
      </c>
      <c r="G7461" s="8">
        <v>3</v>
      </c>
      <c r="H7461" s="94">
        <f t="shared" si="115"/>
        <v>1</v>
      </c>
      <c r="I7461" s="93"/>
      <c r="J7461" s="94"/>
      <c r="K7461" s="138"/>
    </row>
    <row r="7462" spans="1:11" x14ac:dyDescent="0.2">
      <c r="A7462" s="27" t="s">
        <v>6068</v>
      </c>
      <c r="B7462" s="74">
        <v>38</v>
      </c>
      <c r="C7462" s="86"/>
      <c r="D7462" s="37"/>
      <c r="E7462" s="87"/>
      <c r="F7462" s="93">
        <v>1</v>
      </c>
      <c r="G7462" s="8">
        <v>3</v>
      </c>
      <c r="H7462" s="94">
        <f t="shared" si="115"/>
        <v>1</v>
      </c>
      <c r="I7462" s="93"/>
      <c r="J7462" s="94"/>
      <c r="K7462" s="138"/>
    </row>
    <row r="7463" spans="1:11" x14ac:dyDescent="0.2">
      <c r="A7463" s="27" t="s">
        <v>6069</v>
      </c>
      <c r="B7463" s="74">
        <v>118</v>
      </c>
      <c r="C7463" s="86"/>
      <c r="D7463" s="37"/>
      <c r="E7463" s="87"/>
      <c r="F7463" s="93">
        <v>1</v>
      </c>
      <c r="G7463" s="8">
        <v>3</v>
      </c>
      <c r="H7463" s="94">
        <f t="shared" si="115"/>
        <v>1</v>
      </c>
      <c r="I7463" s="93"/>
      <c r="J7463" s="94"/>
      <c r="K7463" s="138"/>
    </row>
    <row r="7464" spans="1:11" x14ac:dyDescent="0.2">
      <c r="A7464" s="27" t="s">
        <v>6070</v>
      </c>
      <c r="B7464" s="74">
        <v>212</v>
      </c>
      <c r="C7464" s="86"/>
      <c r="D7464" s="37"/>
      <c r="E7464" s="87"/>
      <c r="F7464" s="93">
        <v>3</v>
      </c>
      <c r="G7464" s="8">
        <v>8</v>
      </c>
      <c r="H7464" s="94">
        <f t="shared" si="115"/>
        <v>2</v>
      </c>
      <c r="I7464" s="93"/>
      <c r="J7464" s="94"/>
      <c r="K7464" s="138"/>
    </row>
    <row r="7465" spans="1:11" x14ac:dyDescent="0.2">
      <c r="A7465" s="27" t="s">
        <v>6071</v>
      </c>
      <c r="B7465" s="74">
        <v>167</v>
      </c>
      <c r="C7465" s="86"/>
      <c r="D7465" s="37"/>
      <c r="E7465" s="87"/>
      <c r="F7465" s="93">
        <v>1</v>
      </c>
      <c r="G7465" s="8">
        <v>3</v>
      </c>
      <c r="H7465" s="94">
        <f t="shared" si="115"/>
        <v>1</v>
      </c>
      <c r="I7465" s="93"/>
      <c r="J7465" s="94"/>
      <c r="K7465" s="138"/>
    </row>
    <row r="7466" spans="1:11" x14ac:dyDescent="0.2">
      <c r="A7466" s="27" t="s">
        <v>6072</v>
      </c>
      <c r="B7466" s="74">
        <v>60</v>
      </c>
      <c r="C7466" s="86"/>
      <c r="D7466" s="37"/>
      <c r="E7466" s="87"/>
      <c r="F7466" s="93">
        <v>1</v>
      </c>
      <c r="G7466" s="8">
        <v>3</v>
      </c>
      <c r="H7466" s="94">
        <f t="shared" si="115"/>
        <v>1</v>
      </c>
      <c r="I7466" s="93"/>
      <c r="J7466" s="94"/>
      <c r="K7466" s="138"/>
    </row>
    <row r="7467" spans="1:11" x14ac:dyDescent="0.2">
      <c r="A7467" s="29" t="s">
        <v>262</v>
      </c>
      <c r="B7467" s="73">
        <v>15299</v>
      </c>
      <c r="C7467" s="85">
        <v>25</v>
      </c>
      <c r="D7467" s="36">
        <f>SUM(D7468:D7509)</f>
        <v>64</v>
      </c>
      <c r="E7467" s="88">
        <v>4</v>
      </c>
      <c r="F7467" s="91">
        <f>SUM(F7469:F7522)</f>
        <v>95</v>
      </c>
      <c r="G7467" s="24">
        <f>SUM(G7469:G7522)</f>
        <v>263</v>
      </c>
      <c r="H7467" s="94"/>
      <c r="I7467" s="99">
        <f>(C7467+F7470+F7474+F7476+F7481+F7487+F7488+F7490+F7494+F7495+F7497+F7498+F7501+F7502+F7506+F7507+F7511+F7512+F7514+F7516+F7518+F7521+F7522+1)*0.4</f>
        <v>36.800000000000004</v>
      </c>
      <c r="J7467" s="99">
        <f>(D7467+G7470+G7474+G7476+G7481+G7487+G7488+G7490+G7494+G7495+G7497+G7498+G7501+G7502+G7506+G7507+G7511+G7512+G7514+G7516+G7518+G7521+G7522+1)*0.4</f>
        <v>96.4</v>
      </c>
      <c r="K7467" s="115">
        <f>51*0.6</f>
        <v>30.599999999999998</v>
      </c>
    </row>
    <row r="7468" spans="1:11" x14ac:dyDescent="0.2">
      <c r="A7468" s="30" t="s">
        <v>263</v>
      </c>
      <c r="B7468" s="73">
        <v>2877</v>
      </c>
      <c r="C7468" s="85">
        <v>5</v>
      </c>
      <c r="D7468" s="36">
        <v>13</v>
      </c>
      <c r="E7468" s="88"/>
      <c r="F7468" s="91"/>
      <c r="H7468" s="94"/>
      <c r="I7468" s="91"/>
      <c r="J7468" s="84"/>
      <c r="K7468" s="111"/>
    </row>
    <row r="7469" spans="1:11" x14ac:dyDescent="0.2">
      <c r="A7469" s="27" t="s">
        <v>6073</v>
      </c>
      <c r="B7469" s="74">
        <v>39</v>
      </c>
      <c r="C7469" s="86"/>
      <c r="D7469" s="37"/>
      <c r="E7469" s="87"/>
      <c r="F7469" s="93">
        <v>1</v>
      </c>
      <c r="G7469" s="8">
        <v>3</v>
      </c>
      <c r="H7469" s="94">
        <f t="shared" ref="H7469:H7532" si="116">IF(F7469=1,1,2)</f>
        <v>1</v>
      </c>
      <c r="I7469" s="93"/>
      <c r="J7469" s="94"/>
      <c r="K7469" s="138"/>
    </row>
    <row r="7470" spans="1:11" x14ac:dyDescent="0.2">
      <c r="A7470" s="27" t="s">
        <v>6074</v>
      </c>
      <c r="B7470" s="74">
        <v>939</v>
      </c>
      <c r="C7470" s="86"/>
      <c r="D7470" s="37"/>
      <c r="E7470" s="87"/>
      <c r="F7470" s="93">
        <v>3</v>
      </c>
      <c r="G7470" s="8">
        <v>8</v>
      </c>
      <c r="H7470" s="94">
        <f t="shared" si="116"/>
        <v>2</v>
      </c>
      <c r="I7470" s="93"/>
      <c r="J7470" s="94"/>
      <c r="K7470" s="138"/>
    </row>
    <row r="7471" spans="1:11" x14ac:dyDescent="0.2">
      <c r="A7471" s="27" t="s">
        <v>6075</v>
      </c>
      <c r="B7471" s="74">
        <v>69</v>
      </c>
      <c r="C7471" s="86"/>
      <c r="D7471" s="37"/>
      <c r="E7471" s="87"/>
      <c r="F7471" s="93">
        <v>1</v>
      </c>
      <c r="G7471" s="8">
        <v>3</v>
      </c>
      <c r="H7471" s="94">
        <f t="shared" si="116"/>
        <v>1</v>
      </c>
      <c r="I7471" s="93"/>
      <c r="J7471" s="94"/>
      <c r="K7471" s="138"/>
    </row>
    <row r="7472" spans="1:11" x14ac:dyDescent="0.2">
      <c r="A7472" s="27" t="s">
        <v>6076</v>
      </c>
      <c r="B7472" s="74">
        <v>188</v>
      </c>
      <c r="C7472" s="86"/>
      <c r="D7472" s="37"/>
      <c r="E7472" s="87"/>
      <c r="F7472" s="93">
        <v>1</v>
      </c>
      <c r="G7472" s="8">
        <v>3</v>
      </c>
      <c r="H7472" s="94">
        <f t="shared" si="116"/>
        <v>1</v>
      </c>
      <c r="I7472" s="93"/>
      <c r="J7472" s="94"/>
      <c r="K7472" s="138"/>
    </row>
    <row r="7473" spans="1:11" x14ac:dyDescent="0.2">
      <c r="A7473" s="27" t="s">
        <v>6077</v>
      </c>
      <c r="B7473" s="74">
        <v>60</v>
      </c>
      <c r="C7473" s="86"/>
      <c r="D7473" s="37"/>
      <c r="E7473" s="87"/>
      <c r="F7473" s="93">
        <v>1</v>
      </c>
      <c r="G7473" s="8">
        <v>3</v>
      </c>
      <c r="H7473" s="94">
        <f t="shared" si="116"/>
        <v>1</v>
      </c>
      <c r="I7473" s="93"/>
      <c r="J7473" s="94"/>
      <c r="K7473" s="138"/>
    </row>
    <row r="7474" spans="1:11" x14ac:dyDescent="0.2">
      <c r="A7474" s="27" t="s">
        <v>6078</v>
      </c>
      <c r="B7474" s="74">
        <v>244</v>
      </c>
      <c r="C7474" s="86"/>
      <c r="D7474" s="37"/>
      <c r="E7474" s="87"/>
      <c r="F7474" s="93">
        <v>3</v>
      </c>
      <c r="G7474" s="8">
        <v>8</v>
      </c>
      <c r="H7474" s="94">
        <f t="shared" si="116"/>
        <v>2</v>
      </c>
      <c r="I7474" s="93"/>
      <c r="J7474" s="94"/>
      <c r="K7474" s="138"/>
    </row>
    <row r="7475" spans="1:11" x14ac:dyDescent="0.2">
      <c r="A7475" s="27" t="s">
        <v>6079</v>
      </c>
      <c r="B7475" s="74">
        <v>179</v>
      </c>
      <c r="C7475" s="86"/>
      <c r="D7475" s="37"/>
      <c r="E7475" s="87"/>
      <c r="F7475" s="93">
        <v>1</v>
      </c>
      <c r="G7475" s="8">
        <v>3</v>
      </c>
      <c r="H7475" s="94">
        <f t="shared" si="116"/>
        <v>1</v>
      </c>
      <c r="I7475" s="93"/>
      <c r="J7475" s="94"/>
      <c r="K7475" s="138"/>
    </row>
    <row r="7476" spans="1:11" x14ac:dyDescent="0.2">
      <c r="A7476" s="27" t="s">
        <v>6080</v>
      </c>
      <c r="B7476" s="74">
        <v>967</v>
      </c>
      <c r="C7476" s="86"/>
      <c r="D7476" s="37"/>
      <c r="E7476" s="87"/>
      <c r="F7476" s="93">
        <v>3</v>
      </c>
      <c r="G7476" s="8">
        <v>8</v>
      </c>
      <c r="H7476" s="94">
        <f t="shared" si="116"/>
        <v>2</v>
      </c>
      <c r="I7476" s="93"/>
      <c r="J7476" s="94"/>
      <c r="K7476" s="138"/>
    </row>
    <row r="7477" spans="1:11" x14ac:dyDescent="0.2">
      <c r="A7477" s="27" t="s">
        <v>2118</v>
      </c>
      <c r="B7477" s="74">
        <v>192</v>
      </c>
      <c r="C7477" s="86"/>
      <c r="D7477" s="37"/>
      <c r="E7477" s="87"/>
      <c r="F7477" s="93">
        <v>1</v>
      </c>
      <c r="G7477" s="8">
        <v>3</v>
      </c>
      <c r="H7477" s="94">
        <f t="shared" si="116"/>
        <v>1</v>
      </c>
      <c r="I7477" s="93"/>
      <c r="J7477" s="94"/>
      <c r="K7477" s="138"/>
    </row>
    <row r="7478" spans="1:11" x14ac:dyDescent="0.2">
      <c r="A7478" s="30" t="s">
        <v>19</v>
      </c>
      <c r="B7478" s="73">
        <v>4139</v>
      </c>
      <c r="C7478" s="85">
        <v>7</v>
      </c>
      <c r="D7478" s="36">
        <v>18</v>
      </c>
      <c r="E7478" s="88"/>
      <c r="F7478" s="91"/>
      <c r="H7478" s="94"/>
      <c r="I7478" s="91"/>
      <c r="J7478" s="84"/>
      <c r="K7478" s="111"/>
    </row>
    <row r="7479" spans="1:11" x14ac:dyDescent="0.2">
      <c r="A7479" s="27" t="s">
        <v>6081</v>
      </c>
      <c r="B7479" s="74">
        <v>97</v>
      </c>
      <c r="C7479" s="86"/>
      <c r="D7479" s="37"/>
      <c r="E7479" s="87"/>
      <c r="F7479" s="93">
        <v>1</v>
      </c>
      <c r="G7479" s="8">
        <v>3</v>
      </c>
      <c r="H7479" s="94">
        <f t="shared" si="116"/>
        <v>1</v>
      </c>
      <c r="I7479" s="93"/>
      <c r="J7479" s="94"/>
      <c r="K7479" s="138"/>
    </row>
    <row r="7480" spans="1:11" x14ac:dyDescent="0.2">
      <c r="A7480" s="27" t="s">
        <v>3126</v>
      </c>
      <c r="B7480" s="74">
        <v>83</v>
      </c>
      <c r="C7480" s="86"/>
      <c r="D7480" s="37"/>
      <c r="E7480" s="87"/>
      <c r="F7480" s="93">
        <v>1</v>
      </c>
      <c r="G7480" s="8">
        <v>3</v>
      </c>
      <c r="H7480" s="94">
        <f t="shared" si="116"/>
        <v>1</v>
      </c>
      <c r="I7480" s="93"/>
      <c r="J7480" s="94"/>
      <c r="K7480" s="138"/>
    </row>
    <row r="7481" spans="1:11" x14ac:dyDescent="0.2">
      <c r="A7481" s="27" t="s">
        <v>6082</v>
      </c>
      <c r="B7481" s="74">
        <v>220</v>
      </c>
      <c r="C7481" s="86"/>
      <c r="D7481" s="37"/>
      <c r="E7481" s="87"/>
      <c r="F7481" s="93">
        <v>3</v>
      </c>
      <c r="G7481" s="8">
        <v>8</v>
      </c>
      <c r="H7481" s="94">
        <f t="shared" si="116"/>
        <v>2</v>
      </c>
      <c r="I7481" s="93"/>
      <c r="J7481" s="94"/>
      <c r="K7481" s="138"/>
    </row>
    <row r="7482" spans="1:11" x14ac:dyDescent="0.2">
      <c r="A7482" s="27" t="s">
        <v>3584</v>
      </c>
      <c r="B7482" s="74">
        <v>79</v>
      </c>
      <c r="C7482" s="86"/>
      <c r="D7482" s="37"/>
      <c r="E7482" s="87"/>
      <c r="F7482" s="93">
        <v>1</v>
      </c>
      <c r="G7482" s="8">
        <v>3</v>
      </c>
      <c r="H7482" s="94">
        <f t="shared" si="116"/>
        <v>1</v>
      </c>
      <c r="I7482" s="93"/>
      <c r="J7482" s="94"/>
      <c r="K7482" s="138"/>
    </row>
    <row r="7483" spans="1:11" x14ac:dyDescent="0.2">
      <c r="A7483" s="27" t="s">
        <v>6083</v>
      </c>
      <c r="B7483" s="74">
        <v>111</v>
      </c>
      <c r="C7483" s="86"/>
      <c r="D7483" s="37"/>
      <c r="E7483" s="87"/>
      <c r="F7483" s="93">
        <v>1</v>
      </c>
      <c r="G7483" s="8">
        <v>3</v>
      </c>
      <c r="H7483" s="94">
        <f t="shared" si="116"/>
        <v>1</v>
      </c>
      <c r="I7483" s="93"/>
      <c r="J7483" s="94"/>
      <c r="K7483" s="138"/>
    </row>
    <row r="7484" spans="1:11" x14ac:dyDescent="0.2">
      <c r="A7484" s="27" t="s">
        <v>6084</v>
      </c>
      <c r="B7484" s="74">
        <v>104</v>
      </c>
      <c r="C7484" s="86"/>
      <c r="D7484" s="37"/>
      <c r="E7484" s="87"/>
      <c r="F7484" s="93">
        <v>1</v>
      </c>
      <c r="G7484" s="8">
        <v>3</v>
      </c>
      <c r="H7484" s="94">
        <f t="shared" si="116"/>
        <v>1</v>
      </c>
      <c r="I7484" s="93"/>
      <c r="J7484" s="94"/>
      <c r="K7484" s="138"/>
    </row>
    <row r="7485" spans="1:11" x14ac:dyDescent="0.2">
      <c r="A7485" s="27" t="s">
        <v>1979</v>
      </c>
      <c r="B7485" s="74">
        <v>184</v>
      </c>
      <c r="C7485" s="86"/>
      <c r="D7485" s="37"/>
      <c r="E7485" s="87"/>
      <c r="F7485" s="93">
        <v>1</v>
      </c>
      <c r="G7485" s="8">
        <v>3</v>
      </c>
      <c r="H7485" s="94">
        <f t="shared" si="116"/>
        <v>1</v>
      </c>
      <c r="I7485" s="93"/>
      <c r="J7485" s="94"/>
      <c r="K7485" s="138"/>
    </row>
    <row r="7486" spans="1:11" x14ac:dyDescent="0.2">
      <c r="A7486" s="27" t="s">
        <v>6085</v>
      </c>
      <c r="B7486" s="74">
        <v>78</v>
      </c>
      <c r="C7486" s="86"/>
      <c r="D7486" s="37"/>
      <c r="E7486" s="87"/>
      <c r="F7486" s="93">
        <v>1</v>
      </c>
      <c r="G7486" s="8">
        <v>3</v>
      </c>
      <c r="H7486" s="94">
        <f t="shared" si="116"/>
        <v>1</v>
      </c>
      <c r="I7486" s="93"/>
      <c r="J7486" s="94"/>
      <c r="K7486" s="138"/>
    </row>
    <row r="7487" spans="1:11" x14ac:dyDescent="0.2">
      <c r="A7487" s="27" t="s">
        <v>6086</v>
      </c>
      <c r="B7487" s="74">
        <v>259</v>
      </c>
      <c r="C7487" s="86"/>
      <c r="D7487" s="37"/>
      <c r="E7487" s="87"/>
      <c r="F7487" s="93">
        <v>3</v>
      </c>
      <c r="G7487" s="8">
        <v>8</v>
      </c>
      <c r="H7487" s="94">
        <f t="shared" si="116"/>
        <v>2</v>
      </c>
      <c r="I7487" s="93"/>
      <c r="J7487" s="94"/>
      <c r="K7487" s="138"/>
    </row>
    <row r="7488" spans="1:11" x14ac:dyDescent="0.2">
      <c r="A7488" s="27" t="s">
        <v>6087</v>
      </c>
      <c r="B7488" s="74">
        <v>566</v>
      </c>
      <c r="C7488" s="86"/>
      <c r="D7488" s="37"/>
      <c r="E7488" s="87"/>
      <c r="F7488" s="93">
        <v>3</v>
      </c>
      <c r="G7488" s="8">
        <v>8</v>
      </c>
      <c r="H7488" s="94">
        <f t="shared" si="116"/>
        <v>2</v>
      </c>
      <c r="I7488" s="93"/>
      <c r="J7488" s="94"/>
      <c r="K7488" s="138"/>
    </row>
    <row r="7489" spans="1:11" x14ac:dyDescent="0.2">
      <c r="A7489" s="27" t="s">
        <v>6088</v>
      </c>
      <c r="B7489" s="74">
        <v>79</v>
      </c>
      <c r="C7489" s="86"/>
      <c r="D7489" s="37"/>
      <c r="E7489" s="87"/>
      <c r="F7489" s="93">
        <v>1</v>
      </c>
      <c r="G7489" s="8">
        <v>3</v>
      </c>
      <c r="H7489" s="94">
        <f t="shared" si="116"/>
        <v>1</v>
      </c>
      <c r="I7489" s="93"/>
      <c r="J7489" s="94"/>
      <c r="K7489" s="138"/>
    </row>
    <row r="7490" spans="1:11" x14ac:dyDescent="0.2">
      <c r="A7490" s="27" t="s">
        <v>6089</v>
      </c>
      <c r="B7490" s="74">
        <v>1079</v>
      </c>
      <c r="C7490" s="86"/>
      <c r="D7490" s="37"/>
      <c r="E7490" s="87"/>
      <c r="F7490" s="93">
        <v>3</v>
      </c>
      <c r="G7490" s="8">
        <v>8</v>
      </c>
      <c r="H7490" s="94">
        <f t="shared" si="116"/>
        <v>2</v>
      </c>
      <c r="I7490" s="93"/>
      <c r="J7490" s="94"/>
      <c r="K7490" s="138"/>
    </row>
    <row r="7491" spans="1:11" x14ac:dyDescent="0.2">
      <c r="A7491" s="27" t="s">
        <v>6090</v>
      </c>
      <c r="B7491" s="74">
        <v>162</v>
      </c>
      <c r="C7491" s="86"/>
      <c r="D7491" s="37"/>
      <c r="E7491" s="87"/>
      <c r="F7491" s="93">
        <v>1</v>
      </c>
      <c r="G7491" s="8">
        <v>3</v>
      </c>
      <c r="H7491" s="94">
        <f t="shared" si="116"/>
        <v>1</v>
      </c>
      <c r="I7491" s="93"/>
      <c r="J7491" s="94"/>
      <c r="K7491" s="138"/>
    </row>
    <row r="7492" spans="1:11" x14ac:dyDescent="0.2">
      <c r="A7492" s="27" t="s">
        <v>6091</v>
      </c>
      <c r="B7492" s="74">
        <v>88</v>
      </c>
      <c r="C7492" s="86"/>
      <c r="D7492" s="37"/>
      <c r="E7492" s="87"/>
      <c r="F7492" s="93">
        <v>1</v>
      </c>
      <c r="G7492" s="8">
        <v>3</v>
      </c>
      <c r="H7492" s="94">
        <f t="shared" si="116"/>
        <v>1</v>
      </c>
      <c r="I7492" s="93"/>
      <c r="J7492" s="94"/>
      <c r="K7492" s="138"/>
    </row>
    <row r="7493" spans="1:11" x14ac:dyDescent="0.2">
      <c r="A7493" s="27" t="s">
        <v>6092</v>
      </c>
      <c r="B7493" s="74">
        <v>133</v>
      </c>
      <c r="C7493" s="86"/>
      <c r="D7493" s="37"/>
      <c r="E7493" s="87"/>
      <c r="F7493" s="93">
        <v>1</v>
      </c>
      <c r="G7493" s="8">
        <v>3</v>
      </c>
      <c r="H7493" s="94">
        <f t="shared" si="116"/>
        <v>1</v>
      </c>
      <c r="I7493" s="93"/>
      <c r="J7493" s="94"/>
      <c r="K7493" s="138"/>
    </row>
    <row r="7494" spans="1:11" x14ac:dyDescent="0.2">
      <c r="A7494" s="27" t="s">
        <v>6093</v>
      </c>
      <c r="B7494" s="74">
        <v>380</v>
      </c>
      <c r="C7494" s="86"/>
      <c r="D7494" s="37"/>
      <c r="E7494" s="87"/>
      <c r="F7494" s="93">
        <v>3</v>
      </c>
      <c r="G7494" s="8">
        <v>8</v>
      </c>
      <c r="H7494" s="94">
        <f t="shared" si="116"/>
        <v>2</v>
      </c>
      <c r="I7494" s="93"/>
      <c r="J7494" s="94"/>
      <c r="K7494" s="138"/>
    </row>
    <row r="7495" spans="1:11" x14ac:dyDescent="0.2">
      <c r="A7495" s="27" t="s">
        <v>2708</v>
      </c>
      <c r="B7495" s="74">
        <v>437</v>
      </c>
      <c r="C7495" s="86"/>
      <c r="D7495" s="37"/>
      <c r="E7495" s="87"/>
      <c r="F7495" s="93">
        <v>3</v>
      </c>
      <c r="G7495" s="8">
        <v>8</v>
      </c>
      <c r="H7495" s="94">
        <f t="shared" si="116"/>
        <v>2</v>
      </c>
      <c r="I7495" s="93"/>
      <c r="J7495" s="94"/>
      <c r="K7495" s="138"/>
    </row>
    <row r="7496" spans="1:11" x14ac:dyDescent="0.2">
      <c r="A7496" s="30" t="s">
        <v>730</v>
      </c>
      <c r="B7496" s="73">
        <v>3618</v>
      </c>
      <c r="C7496" s="85">
        <v>6</v>
      </c>
      <c r="D7496" s="36">
        <v>15</v>
      </c>
      <c r="E7496" s="88"/>
      <c r="F7496" s="91"/>
      <c r="H7496" s="94"/>
      <c r="I7496" s="91"/>
      <c r="J7496" s="84"/>
      <c r="K7496" s="111"/>
    </row>
    <row r="7497" spans="1:11" x14ac:dyDescent="0.2">
      <c r="A7497" s="27" t="s">
        <v>6094</v>
      </c>
      <c r="B7497" s="74">
        <v>866</v>
      </c>
      <c r="C7497" s="86"/>
      <c r="D7497" s="37"/>
      <c r="E7497" s="87"/>
      <c r="F7497" s="93">
        <v>3</v>
      </c>
      <c r="G7497" s="8">
        <v>8</v>
      </c>
      <c r="H7497" s="94">
        <f t="shared" si="116"/>
        <v>2</v>
      </c>
      <c r="I7497" s="93"/>
      <c r="J7497" s="94"/>
      <c r="K7497" s="138"/>
    </row>
    <row r="7498" spans="1:11" x14ac:dyDescent="0.2">
      <c r="A7498" s="27" t="s">
        <v>2572</v>
      </c>
      <c r="B7498" s="74">
        <v>647</v>
      </c>
      <c r="C7498" s="86"/>
      <c r="D7498" s="37"/>
      <c r="E7498" s="87"/>
      <c r="F7498" s="93">
        <v>3</v>
      </c>
      <c r="G7498" s="8">
        <v>8</v>
      </c>
      <c r="H7498" s="94">
        <f t="shared" si="116"/>
        <v>2</v>
      </c>
      <c r="I7498" s="93"/>
      <c r="J7498" s="94"/>
      <c r="K7498" s="138"/>
    </row>
    <row r="7499" spans="1:11" x14ac:dyDescent="0.2">
      <c r="A7499" s="27" t="s">
        <v>6095</v>
      </c>
      <c r="B7499" s="74">
        <v>102</v>
      </c>
      <c r="C7499" s="86"/>
      <c r="D7499" s="37"/>
      <c r="E7499" s="87"/>
      <c r="F7499" s="93">
        <v>1</v>
      </c>
      <c r="G7499" s="8">
        <v>3</v>
      </c>
      <c r="H7499" s="94">
        <f t="shared" si="116"/>
        <v>1</v>
      </c>
      <c r="I7499" s="93"/>
      <c r="J7499" s="94"/>
      <c r="K7499" s="138"/>
    </row>
    <row r="7500" spans="1:11" x14ac:dyDescent="0.2">
      <c r="A7500" s="27" t="s">
        <v>6096</v>
      </c>
      <c r="B7500" s="74">
        <v>153</v>
      </c>
      <c r="C7500" s="86"/>
      <c r="D7500" s="37"/>
      <c r="E7500" s="87"/>
      <c r="F7500" s="93">
        <v>1</v>
      </c>
      <c r="G7500" s="8">
        <v>3</v>
      </c>
      <c r="H7500" s="94">
        <f t="shared" si="116"/>
        <v>1</v>
      </c>
      <c r="I7500" s="93"/>
      <c r="J7500" s="94"/>
      <c r="K7500" s="138"/>
    </row>
    <row r="7501" spans="1:11" x14ac:dyDescent="0.2">
      <c r="A7501" s="27" t="s">
        <v>6097</v>
      </c>
      <c r="B7501" s="74">
        <v>219</v>
      </c>
      <c r="C7501" s="86"/>
      <c r="D7501" s="37"/>
      <c r="E7501" s="87"/>
      <c r="F7501" s="93">
        <v>3</v>
      </c>
      <c r="G7501" s="8">
        <v>8</v>
      </c>
      <c r="H7501" s="94">
        <f t="shared" si="116"/>
        <v>2</v>
      </c>
      <c r="I7501" s="93"/>
      <c r="J7501" s="94"/>
      <c r="K7501" s="138"/>
    </row>
    <row r="7502" spans="1:11" x14ac:dyDescent="0.2">
      <c r="A7502" s="27" t="s">
        <v>6098</v>
      </c>
      <c r="B7502" s="74">
        <v>268</v>
      </c>
      <c r="C7502" s="86"/>
      <c r="D7502" s="37"/>
      <c r="E7502" s="87"/>
      <c r="F7502" s="93">
        <v>3</v>
      </c>
      <c r="G7502" s="8">
        <v>8</v>
      </c>
      <c r="H7502" s="94">
        <f t="shared" si="116"/>
        <v>2</v>
      </c>
      <c r="I7502" s="93"/>
      <c r="J7502" s="94"/>
      <c r="K7502" s="138"/>
    </row>
    <row r="7503" spans="1:11" x14ac:dyDescent="0.2">
      <c r="A7503" s="27" t="s">
        <v>6099</v>
      </c>
      <c r="B7503" s="74">
        <v>65</v>
      </c>
      <c r="C7503" s="86"/>
      <c r="D7503" s="37"/>
      <c r="E7503" s="87"/>
      <c r="F7503" s="93">
        <v>1</v>
      </c>
      <c r="G7503" s="8">
        <v>3</v>
      </c>
      <c r="H7503" s="94">
        <f t="shared" si="116"/>
        <v>1</v>
      </c>
      <c r="I7503" s="93"/>
      <c r="J7503" s="94"/>
      <c r="K7503" s="138"/>
    </row>
    <row r="7504" spans="1:11" x14ac:dyDescent="0.2">
      <c r="A7504" s="27" t="s">
        <v>6100</v>
      </c>
      <c r="B7504" s="74">
        <v>110</v>
      </c>
      <c r="C7504" s="86"/>
      <c r="D7504" s="37"/>
      <c r="E7504" s="87"/>
      <c r="F7504" s="93">
        <v>1</v>
      </c>
      <c r="G7504" s="8">
        <v>3</v>
      </c>
      <c r="H7504" s="94">
        <f t="shared" si="116"/>
        <v>1</v>
      </c>
      <c r="I7504" s="93"/>
      <c r="J7504" s="94"/>
      <c r="K7504" s="138"/>
    </row>
    <row r="7505" spans="1:11" x14ac:dyDescent="0.2">
      <c r="A7505" s="27" t="s">
        <v>6101</v>
      </c>
      <c r="B7505" s="74">
        <v>68</v>
      </c>
      <c r="C7505" s="86"/>
      <c r="D7505" s="37"/>
      <c r="E7505" s="87"/>
      <c r="F7505" s="93">
        <v>1</v>
      </c>
      <c r="G7505" s="8">
        <v>3</v>
      </c>
      <c r="H7505" s="94">
        <f t="shared" si="116"/>
        <v>1</v>
      </c>
      <c r="I7505" s="93"/>
      <c r="J7505" s="94"/>
      <c r="K7505" s="138"/>
    </row>
    <row r="7506" spans="1:11" x14ac:dyDescent="0.2">
      <c r="A7506" s="27" t="s">
        <v>6102</v>
      </c>
      <c r="B7506" s="74">
        <v>563</v>
      </c>
      <c r="C7506" s="86"/>
      <c r="D7506" s="37"/>
      <c r="E7506" s="87"/>
      <c r="F7506" s="93">
        <v>3</v>
      </c>
      <c r="G7506" s="8">
        <v>8</v>
      </c>
      <c r="H7506" s="94">
        <f t="shared" si="116"/>
        <v>2</v>
      </c>
      <c r="I7506" s="93"/>
      <c r="J7506" s="94"/>
      <c r="K7506" s="138"/>
    </row>
    <row r="7507" spans="1:11" x14ac:dyDescent="0.2">
      <c r="A7507" s="27" t="s">
        <v>6103</v>
      </c>
      <c r="B7507" s="74">
        <v>452</v>
      </c>
      <c r="C7507" s="86"/>
      <c r="D7507" s="37"/>
      <c r="E7507" s="87"/>
      <c r="F7507" s="93">
        <v>3</v>
      </c>
      <c r="G7507" s="8">
        <v>8</v>
      </c>
      <c r="H7507" s="94">
        <f t="shared" si="116"/>
        <v>2</v>
      </c>
      <c r="I7507" s="93"/>
      <c r="J7507" s="94"/>
      <c r="K7507" s="138"/>
    </row>
    <row r="7508" spans="1:11" x14ac:dyDescent="0.2">
      <c r="A7508" s="27" t="s">
        <v>6104</v>
      </c>
      <c r="B7508" s="74">
        <v>105</v>
      </c>
      <c r="C7508" s="86"/>
      <c r="D7508" s="37"/>
      <c r="E7508" s="87"/>
      <c r="F7508" s="93">
        <v>1</v>
      </c>
      <c r="G7508" s="8">
        <v>3</v>
      </c>
      <c r="H7508" s="94">
        <f t="shared" si="116"/>
        <v>1</v>
      </c>
      <c r="I7508" s="93"/>
      <c r="J7508" s="94"/>
      <c r="K7508" s="138"/>
    </row>
    <row r="7509" spans="1:11" x14ac:dyDescent="0.2">
      <c r="A7509" s="30" t="s">
        <v>994</v>
      </c>
      <c r="B7509" s="73">
        <v>4665</v>
      </c>
      <c r="C7509" s="85">
        <v>7</v>
      </c>
      <c r="D7509" s="36">
        <v>18</v>
      </c>
      <c r="E7509" s="88"/>
      <c r="F7509" s="91"/>
      <c r="H7509" s="94"/>
      <c r="I7509" s="91"/>
      <c r="J7509" s="84"/>
      <c r="K7509" s="111"/>
    </row>
    <row r="7510" spans="1:11" x14ac:dyDescent="0.2">
      <c r="A7510" s="27" t="s">
        <v>6105</v>
      </c>
      <c r="B7510" s="74">
        <v>178</v>
      </c>
      <c r="C7510" s="86"/>
      <c r="D7510" s="37"/>
      <c r="E7510" s="87"/>
      <c r="F7510" s="93">
        <v>1</v>
      </c>
      <c r="G7510" s="8">
        <v>3</v>
      </c>
      <c r="H7510" s="94">
        <f t="shared" si="116"/>
        <v>1</v>
      </c>
      <c r="I7510" s="93"/>
      <c r="J7510" s="94"/>
      <c r="K7510" s="138"/>
    </row>
    <row r="7511" spans="1:11" x14ac:dyDescent="0.2">
      <c r="A7511" s="27" t="s">
        <v>6106</v>
      </c>
      <c r="B7511" s="74">
        <v>294</v>
      </c>
      <c r="C7511" s="86"/>
      <c r="D7511" s="37"/>
      <c r="E7511" s="87"/>
      <c r="F7511" s="93">
        <v>3</v>
      </c>
      <c r="G7511" s="8">
        <v>8</v>
      </c>
      <c r="H7511" s="94">
        <f t="shared" si="116"/>
        <v>2</v>
      </c>
      <c r="I7511" s="93"/>
      <c r="J7511" s="94"/>
      <c r="K7511" s="138"/>
    </row>
    <row r="7512" spans="1:11" x14ac:dyDescent="0.2">
      <c r="A7512" s="27" t="s">
        <v>5989</v>
      </c>
      <c r="B7512" s="74">
        <v>1102</v>
      </c>
      <c r="C7512" s="86"/>
      <c r="D7512" s="37"/>
      <c r="E7512" s="87"/>
      <c r="F7512" s="93">
        <v>3</v>
      </c>
      <c r="G7512" s="8">
        <v>8</v>
      </c>
      <c r="H7512" s="94">
        <f t="shared" si="116"/>
        <v>2</v>
      </c>
      <c r="I7512" s="93"/>
      <c r="J7512" s="94"/>
      <c r="K7512" s="138"/>
    </row>
    <row r="7513" spans="1:11" x14ac:dyDescent="0.2">
      <c r="A7513" s="27" t="s">
        <v>6107</v>
      </c>
      <c r="B7513" s="74">
        <v>102</v>
      </c>
      <c r="C7513" s="86"/>
      <c r="D7513" s="37"/>
      <c r="E7513" s="87"/>
      <c r="F7513" s="93">
        <v>1</v>
      </c>
      <c r="G7513" s="8">
        <v>3</v>
      </c>
      <c r="H7513" s="94">
        <f t="shared" si="116"/>
        <v>1</v>
      </c>
      <c r="I7513" s="93"/>
      <c r="J7513" s="94"/>
      <c r="K7513" s="138"/>
    </row>
    <row r="7514" spans="1:11" x14ac:dyDescent="0.2">
      <c r="A7514" s="27" t="s">
        <v>6108</v>
      </c>
      <c r="B7514" s="74">
        <v>440</v>
      </c>
      <c r="C7514" s="86"/>
      <c r="D7514" s="37"/>
      <c r="E7514" s="87"/>
      <c r="F7514" s="93">
        <v>3</v>
      </c>
      <c r="G7514" s="8">
        <v>8</v>
      </c>
      <c r="H7514" s="94">
        <f t="shared" si="116"/>
        <v>2</v>
      </c>
      <c r="I7514" s="93"/>
      <c r="J7514" s="94"/>
      <c r="K7514" s="138"/>
    </row>
    <row r="7515" spans="1:11" x14ac:dyDescent="0.2">
      <c r="A7515" s="27" t="s">
        <v>3001</v>
      </c>
      <c r="B7515" s="74">
        <v>132</v>
      </c>
      <c r="C7515" s="86"/>
      <c r="D7515" s="37"/>
      <c r="E7515" s="87"/>
      <c r="F7515" s="93">
        <v>1</v>
      </c>
      <c r="G7515" s="8">
        <v>3</v>
      </c>
      <c r="H7515" s="94">
        <f t="shared" si="116"/>
        <v>1</v>
      </c>
      <c r="I7515" s="93"/>
      <c r="J7515" s="94"/>
      <c r="K7515" s="138"/>
    </row>
    <row r="7516" spans="1:11" x14ac:dyDescent="0.2">
      <c r="A7516" s="27" t="s">
        <v>6109</v>
      </c>
      <c r="B7516" s="74">
        <v>568</v>
      </c>
      <c r="C7516" s="86"/>
      <c r="D7516" s="37"/>
      <c r="E7516" s="87"/>
      <c r="F7516" s="93">
        <v>3</v>
      </c>
      <c r="G7516" s="8">
        <v>8</v>
      </c>
      <c r="H7516" s="94">
        <f t="shared" si="116"/>
        <v>2</v>
      </c>
      <c r="I7516" s="93"/>
      <c r="J7516" s="94"/>
      <c r="K7516" s="138"/>
    </row>
    <row r="7517" spans="1:11" x14ac:dyDescent="0.2">
      <c r="A7517" s="27" t="s">
        <v>6110</v>
      </c>
      <c r="B7517" s="74">
        <v>185</v>
      </c>
      <c r="C7517" s="86"/>
      <c r="D7517" s="37"/>
      <c r="E7517" s="87"/>
      <c r="F7517" s="93">
        <v>1</v>
      </c>
      <c r="G7517" s="8">
        <v>3</v>
      </c>
      <c r="H7517" s="94">
        <f t="shared" si="116"/>
        <v>1</v>
      </c>
      <c r="I7517" s="93"/>
      <c r="J7517" s="94"/>
      <c r="K7517" s="138"/>
    </row>
    <row r="7518" spans="1:11" x14ac:dyDescent="0.2">
      <c r="A7518" s="27" t="s">
        <v>2056</v>
      </c>
      <c r="B7518" s="74">
        <v>262</v>
      </c>
      <c r="C7518" s="86"/>
      <c r="D7518" s="37"/>
      <c r="E7518" s="87"/>
      <c r="F7518" s="93">
        <v>3</v>
      </c>
      <c r="G7518" s="8">
        <v>8</v>
      </c>
      <c r="H7518" s="94">
        <f t="shared" si="116"/>
        <v>2</v>
      </c>
      <c r="I7518" s="93"/>
      <c r="J7518" s="94"/>
      <c r="K7518" s="138"/>
    </row>
    <row r="7519" spans="1:11" x14ac:dyDescent="0.2">
      <c r="A7519" s="27" t="s">
        <v>6111</v>
      </c>
      <c r="B7519" s="74">
        <v>92</v>
      </c>
      <c r="C7519" s="86"/>
      <c r="D7519" s="37"/>
      <c r="E7519" s="87"/>
      <c r="F7519" s="93">
        <v>1</v>
      </c>
      <c r="G7519" s="8">
        <v>3</v>
      </c>
      <c r="H7519" s="94">
        <f t="shared" si="116"/>
        <v>1</v>
      </c>
      <c r="I7519" s="93"/>
      <c r="J7519" s="94"/>
      <c r="K7519" s="138"/>
    </row>
    <row r="7520" spans="1:11" x14ac:dyDescent="0.2">
      <c r="A7520" s="27" t="s">
        <v>6112</v>
      </c>
      <c r="B7520" s="74">
        <v>152</v>
      </c>
      <c r="C7520" s="86"/>
      <c r="D7520" s="37"/>
      <c r="E7520" s="87"/>
      <c r="F7520" s="93">
        <v>1</v>
      </c>
      <c r="G7520" s="8">
        <v>3</v>
      </c>
      <c r="H7520" s="94">
        <f t="shared" si="116"/>
        <v>1</v>
      </c>
      <c r="I7520" s="93"/>
      <c r="J7520" s="94"/>
      <c r="K7520" s="138"/>
    </row>
    <row r="7521" spans="1:11" x14ac:dyDescent="0.2">
      <c r="A7521" s="27" t="s">
        <v>6113</v>
      </c>
      <c r="B7521" s="74">
        <v>953</v>
      </c>
      <c r="C7521" s="86"/>
      <c r="D7521" s="37"/>
      <c r="E7521" s="87"/>
      <c r="F7521" s="93">
        <v>3</v>
      </c>
      <c r="G7521" s="8">
        <v>8</v>
      </c>
      <c r="H7521" s="94">
        <f t="shared" si="116"/>
        <v>2</v>
      </c>
      <c r="I7521" s="93"/>
      <c r="J7521" s="94"/>
      <c r="K7521" s="138"/>
    </row>
    <row r="7522" spans="1:11" x14ac:dyDescent="0.2">
      <c r="A7522" s="27" t="s">
        <v>6114</v>
      </c>
      <c r="B7522" s="74">
        <v>205</v>
      </c>
      <c r="C7522" s="86"/>
      <c r="D7522" s="37"/>
      <c r="E7522" s="87"/>
      <c r="F7522" s="93">
        <v>3</v>
      </c>
      <c r="G7522" s="8">
        <v>8</v>
      </c>
      <c r="H7522" s="94">
        <f t="shared" si="116"/>
        <v>2</v>
      </c>
      <c r="I7522" s="93"/>
      <c r="J7522" s="94"/>
      <c r="K7522" s="138"/>
    </row>
    <row r="7523" spans="1:11" x14ac:dyDescent="0.2">
      <c r="A7523" s="29" t="s">
        <v>505</v>
      </c>
      <c r="B7523" s="73">
        <v>2002</v>
      </c>
      <c r="C7523" s="85">
        <v>15</v>
      </c>
      <c r="D7523" s="36">
        <v>38</v>
      </c>
      <c r="E7523" s="88">
        <v>3</v>
      </c>
      <c r="F7523" s="91">
        <f>SUM(F7525:F7533)</f>
        <v>19</v>
      </c>
      <c r="G7523" s="24">
        <f>SUM(G7525:G7533)</f>
        <v>52</v>
      </c>
      <c r="H7523" s="94"/>
      <c r="I7523" s="99">
        <f>(C7523+F7527+F7528+F7529+F7531+F7533+1)*0.4</f>
        <v>12.4</v>
      </c>
      <c r="J7523" s="99">
        <f>(D7523+G7527+G7528+G7529+G7531+G7533+1)*0.4</f>
        <v>31.6</v>
      </c>
      <c r="K7523" s="115">
        <f>9*0.6</f>
        <v>5.3999999999999995</v>
      </c>
    </row>
    <row r="7524" spans="1:11" x14ac:dyDescent="0.2">
      <c r="A7524" s="30" t="s">
        <v>6203</v>
      </c>
      <c r="B7524" s="73">
        <v>2002</v>
      </c>
      <c r="C7524" s="85">
        <v>15</v>
      </c>
      <c r="D7524" s="37"/>
      <c r="E7524" s="87"/>
      <c r="F7524" s="91"/>
      <c r="H7524" s="94"/>
      <c r="I7524" s="91"/>
      <c r="J7524" s="84"/>
      <c r="K7524" s="111"/>
    </row>
    <row r="7525" spans="1:11" x14ac:dyDescent="0.2">
      <c r="A7525" s="27" t="s">
        <v>6115</v>
      </c>
      <c r="B7525" s="74">
        <v>78</v>
      </c>
      <c r="C7525" s="86"/>
      <c r="D7525" s="37"/>
      <c r="E7525" s="87"/>
      <c r="F7525" s="93">
        <v>1</v>
      </c>
      <c r="G7525" s="8">
        <v>3</v>
      </c>
      <c r="H7525" s="94">
        <f t="shared" si="116"/>
        <v>1</v>
      </c>
      <c r="I7525" s="93"/>
      <c r="J7525" s="94"/>
      <c r="K7525" s="138"/>
    </row>
    <row r="7526" spans="1:11" x14ac:dyDescent="0.2">
      <c r="A7526" s="27" t="s">
        <v>1474</v>
      </c>
      <c r="B7526" s="74">
        <v>28</v>
      </c>
      <c r="C7526" s="86"/>
      <c r="D7526" s="37"/>
      <c r="E7526" s="87"/>
      <c r="F7526" s="93">
        <v>1</v>
      </c>
      <c r="G7526" s="8">
        <v>3</v>
      </c>
      <c r="H7526" s="94">
        <f t="shared" si="116"/>
        <v>1</v>
      </c>
      <c r="I7526" s="93"/>
      <c r="J7526" s="94"/>
      <c r="K7526" s="138"/>
    </row>
    <row r="7527" spans="1:11" x14ac:dyDescent="0.2">
      <c r="A7527" s="27" t="s">
        <v>5827</v>
      </c>
      <c r="B7527" s="74">
        <v>307</v>
      </c>
      <c r="C7527" s="86"/>
      <c r="D7527" s="37"/>
      <c r="E7527" s="87"/>
      <c r="F7527" s="93">
        <v>3</v>
      </c>
      <c r="G7527" s="8">
        <v>8</v>
      </c>
      <c r="H7527" s="94">
        <f t="shared" si="116"/>
        <v>2</v>
      </c>
      <c r="I7527" s="93"/>
      <c r="J7527" s="94"/>
      <c r="K7527" s="138"/>
    </row>
    <row r="7528" spans="1:11" x14ac:dyDescent="0.2">
      <c r="A7528" s="27" t="s">
        <v>6116</v>
      </c>
      <c r="B7528" s="74">
        <v>393</v>
      </c>
      <c r="C7528" s="86"/>
      <c r="D7528" s="37"/>
      <c r="E7528" s="87"/>
      <c r="F7528" s="93">
        <v>3</v>
      </c>
      <c r="G7528" s="8">
        <v>8</v>
      </c>
      <c r="H7528" s="94">
        <f t="shared" si="116"/>
        <v>2</v>
      </c>
      <c r="I7528" s="93"/>
      <c r="J7528" s="94"/>
      <c r="K7528" s="138"/>
    </row>
    <row r="7529" spans="1:11" x14ac:dyDescent="0.2">
      <c r="A7529" s="27" t="s">
        <v>6117</v>
      </c>
      <c r="B7529" s="74">
        <v>276</v>
      </c>
      <c r="C7529" s="86"/>
      <c r="D7529" s="37"/>
      <c r="E7529" s="87"/>
      <c r="F7529" s="93">
        <v>3</v>
      </c>
      <c r="G7529" s="8">
        <v>8</v>
      </c>
      <c r="H7529" s="94">
        <f t="shared" si="116"/>
        <v>2</v>
      </c>
      <c r="I7529" s="93"/>
      <c r="J7529" s="94"/>
      <c r="K7529" s="138"/>
    </row>
    <row r="7530" spans="1:11" x14ac:dyDescent="0.2">
      <c r="A7530" s="27" t="s">
        <v>6118</v>
      </c>
      <c r="B7530" s="74">
        <v>80</v>
      </c>
      <c r="C7530" s="86"/>
      <c r="D7530" s="37"/>
      <c r="E7530" s="87"/>
      <c r="F7530" s="93">
        <v>1</v>
      </c>
      <c r="G7530" s="8">
        <v>3</v>
      </c>
      <c r="H7530" s="94">
        <f t="shared" si="116"/>
        <v>1</v>
      </c>
      <c r="I7530" s="93"/>
      <c r="J7530" s="94"/>
      <c r="K7530" s="138"/>
    </row>
    <row r="7531" spans="1:11" x14ac:dyDescent="0.2">
      <c r="A7531" s="27" t="s">
        <v>6119</v>
      </c>
      <c r="B7531" s="74">
        <v>334</v>
      </c>
      <c r="C7531" s="86"/>
      <c r="D7531" s="37"/>
      <c r="E7531" s="87"/>
      <c r="F7531" s="93">
        <v>3</v>
      </c>
      <c r="G7531" s="8">
        <v>8</v>
      </c>
      <c r="H7531" s="94">
        <f t="shared" si="116"/>
        <v>2</v>
      </c>
      <c r="I7531" s="93"/>
      <c r="J7531" s="94"/>
      <c r="K7531" s="138"/>
    </row>
    <row r="7532" spans="1:11" x14ac:dyDescent="0.2">
      <c r="A7532" s="27" t="s">
        <v>1648</v>
      </c>
      <c r="B7532" s="74">
        <v>184</v>
      </c>
      <c r="C7532" s="86"/>
      <c r="D7532" s="37"/>
      <c r="E7532" s="87"/>
      <c r="F7532" s="93">
        <v>1</v>
      </c>
      <c r="G7532" s="8">
        <v>3</v>
      </c>
      <c r="H7532" s="94">
        <f t="shared" si="116"/>
        <v>1</v>
      </c>
      <c r="I7532" s="93"/>
      <c r="J7532" s="94"/>
      <c r="K7532" s="138"/>
    </row>
    <row r="7533" spans="1:11" x14ac:dyDescent="0.2">
      <c r="A7533" s="27" t="s">
        <v>6120</v>
      </c>
      <c r="B7533" s="74">
        <v>322</v>
      </c>
      <c r="C7533" s="86"/>
      <c r="D7533" s="37"/>
      <c r="E7533" s="87"/>
      <c r="F7533" s="93">
        <v>3</v>
      </c>
      <c r="G7533" s="8">
        <v>8</v>
      </c>
      <c r="H7533" s="94">
        <f t="shared" ref="H7533:H7567" si="117">IF(F7533=1,1,2)</f>
        <v>2</v>
      </c>
      <c r="I7533" s="93"/>
      <c r="J7533" s="94"/>
      <c r="K7533" s="138"/>
    </row>
    <row r="7534" spans="1:11" x14ac:dyDescent="0.2">
      <c r="A7534" s="29" t="s">
        <v>1035</v>
      </c>
      <c r="B7534" s="73">
        <v>111375</v>
      </c>
      <c r="C7534" s="85">
        <v>43</v>
      </c>
      <c r="D7534" s="36">
        <f>SUM(D7535:D7566)</f>
        <v>110</v>
      </c>
      <c r="E7534" s="88">
        <v>4</v>
      </c>
      <c r="F7534" s="91">
        <f>SUM(F7536:F7567)</f>
        <v>94</v>
      </c>
      <c r="G7534" s="24">
        <f>SUM(G7536:G7567)</f>
        <v>248</v>
      </c>
      <c r="H7534" s="94"/>
      <c r="I7534" s="99">
        <f>(C7534+F7534+1-F7549-F7551-F7552-F7553-F7554-F7555-F7556)*0.4</f>
        <v>52.400000000000006</v>
      </c>
      <c r="J7534" s="99">
        <f>(D7534+G7534+1-G7549-G7551-G7552-G7553-G7554-G7555-G7556)*0.4</f>
        <v>135.20000000000002</v>
      </c>
      <c r="K7534" s="115">
        <f>26*0.6</f>
        <v>15.6</v>
      </c>
    </row>
    <row r="7535" spans="1:11" x14ac:dyDescent="0.2">
      <c r="A7535" s="30" t="s">
        <v>1036</v>
      </c>
      <c r="B7535" s="73">
        <v>14111</v>
      </c>
      <c r="C7535" s="85">
        <v>6</v>
      </c>
      <c r="D7535" s="36">
        <v>15</v>
      </c>
      <c r="E7535" s="88"/>
      <c r="F7535" s="91"/>
      <c r="H7535" s="94"/>
      <c r="I7535" s="91"/>
      <c r="J7535" s="84"/>
      <c r="K7535" s="111"/>
    </row>
    <row r="7536" spans="1:11" x14ac:dyDescent="0.2">
      <c r="A7536" s="27" t="s">
        <v>6121</v>
      </c>
      <c r="B7536" s="74">
        <v>3278</v>
      </c>
      <c r="C7536" s="86"/>
      <c r="D7536" s="37"/>
      <c r="E7536" s="87"/>
      <c r="F7536" s="93">
        <v>5</v>
      </c>
      <c r="G7536" s="8">
        <v>13</v>
      </c>
      <c r="H7536" s="94">
        <f t="shared" si="117"/>
        <v>2</v>
      </c>
      <c r="I7536" s="93"/>
      <c r="J7536" s="94"/>
      <c r="K7536" s="138"/>
    </row>
    <row r="7537" spans="1:11" x14ac:dyDescent="0.2">
      <c r="A7537" s="27" t="s">
        <v>6122</v>
      </c>
      <c r="B7537" s="74">
        <v>9220</v>
      </c>
      <c r="C7537" s="86"/>
      <c r="D7537" s="37"/>
      <c r="E7537" s="87"/>
      <c r="F7537" s="93">
        <v>5</v>
      </c>
      <c r="G7537" s="8">
        <v>13</v>
      </c>
      <c r="H7537" s="94">
        <f t="shared" si="117"/>
        <v>2</v>
      </c>
      <c r="I7537" s="93"/>
      <c r="J7537" s="94"/>
      <c r="K7537" s="138"/>
    </row>
    <row r="7538" spans="1:11" x14ac:dyDescent="0.2">
      <c r="A7538" s="27" t="s">
        <v>6123</v>
      </c>
      <c r="B7538" s="74">
        <v>305</v>
      </c>
      <c r="C7538" s="86"/>
      <c r="D7538" s="37"/>
      <c r="E7538" s="87"/>
      <c r="F7538" s="93">
        <v>3</v>
      </c>
      <c r="G7538" s="8">
        <v>8</v>
      </c>
      <c r="H7538" s="94">
        <f t="shared" si="117"/>
        <v>2</v>
      </c>
      <c r="I7538" s="93"/>
      <c r="J7538" s="94"/>
      <c r="K7538" s="138"/>
    </row>
    <row r="7539" spans="1:11" x14ac:dyDescent="0.2">
      <c r="A7539" s="27" t="s">
        <v>5746</v>
      </c>
      <c r="B7539" s="74">
        <v>1061</v>
      </c>
      <c r="C7539" s="86"/>
      <c r="D7539" s="37"/>
      <c r="E7539" s="87"/>
      <c r="F7539" s="93">
        <v>3</v>
      </c>
      <c r="G7539" s="8">
        <v>8</v>
      </c>
      <c r="H7539" s="94">
        <f t="shared" si="117"/>
        <v>2</v>
      </c>
      <c r="I7539" s="93"/>
      <c r="J7539" s="94"/>
      <c r="K7539" s="138"/>
    </row>
    <row r="7540" spans="1:11" x14ac:dyDescent="0.2">
      <c r="A7540" s="27" t="s">
        <v>6124</v>
      </c>
      <c r="B7540" s="74">
        <v>247</v>
      </c>
      <c r="C7540" s="86"/>
      <c r="D7540" s="37"/>
      <c r="E7540" s="87"/>
      <c r="F7540" s="93">
        <v>3</v>
      </c>
      <c r="G7540" s="8">
        <v>8</v>
      </c>
      <c r="H7540" s="94">
        <f t="shared" si="117"/>
        <v>2</v>
      </c>
      <c r="I7540" s="93"/>
      <c r="J7540" s="94"/>
      <c r="K7540" s="138"/>
    </row>
    <row r="7541" spans="1:11" ht="31.5" x14ac:dyDescent="0.2">
      <c r="A7541" s="30" t="s">
        <v>1046</v>
      </c>
      <c r="B7541" s="73">
        <v>13018</v>
      </c>
      <c r="C7541" s="85">
        <v>5</v>
      </c>
      <c r="D7541" s="36">
        <v>13</v>
      </c>
      <c r="E7541" s="88"/>
      <c r="F7541" s="91"/>
      <c r="H7541" s="94"/>
      <c r="I7541" s="91"/>
      <c r="J7541" s="84"/>
      <c r="K7541" s="111"/>
    </row>
    <row r="7542" spans="1:11" x14ac:dyDescent="0.2">
      <c r="A7542" s="27" t="s">
        <v>5871</v>
      </c>
      <c r="B7542" s="74">
        <v>7425</v>
      </c>
      <c r="C7542" s="86"/>
      <c r="D7542" s="37"/>
      <c r="E7542" s="87"/>
      <c r="F7542" s="93">
        <v>5</v>
      </c>
      <c r="G7542" s="8">
        <v>13</v>
      </c>
      <c r="H7542" s="94">
        <f t="shared" si="117"/>
        <v>2</v>
      </c>
      <c r="I7542" s="93"/>
      <c r="J7542" s="94"/>
      <c r="K7542" s="138"/>
    </row>
    <row r="7543" spans="1:11" x14ac:dyDescent="0.2">
      <c r="A7543" s="27" t="s">
        <v>6125</v>
      </c>
      <c r="B7543" s="74">
        <v>5593</v>
      </c>
      <c r="C7543" s="86"/>
      <c r="D7543" s="37"/>
      <c r="E7543" s="87"/>
      <c r="F7543" s="93">
        <v>5</v>
      </c>
      <c r="G7543" s="8">
        <v>13</v>
      </c>
      <c r="H7543" s="94">
        <f t="shared" si="117"/>
        <v>2</v>
      </c>
      <c r="I7543" s="93"/>
      <c r="J7543" s="94"/>
      <c r="K7543" s="138"/>
    </row>
    <row r="7544" spans="1:11" x14ac:dyDescent="0.2">
      <c r="A7544" s="30" t="s">
        <v>18</v>
      </c>
      <c r="B7544" s="73">
        <v>8914</v>
      </c>
      <c r="C7544" s="85">
        <v>3</v>
      </c>
      <c r="D7544" s="36">
        <v>8</v>
      </c>
      <c r="E7544" s="88"/>
      <c r="F7544" s="91"/>
      <c r="H7544" s="94"/>
      <c r="I7544" s="91"/>
      <c r="J7544" s="84"/>
      <c r="K7544" s="111"/>
    </row>
    <row r="7545" spans="1:11" x14ac:dyDescent="0.2">
      <c r="A7545" s="27" t="s">
        <v>6126</v>
      </c>
      <c r="B7545" s="74">
        <v>4066</v>
      </c>
      <c r="C7545" s="86"/>
      <c r="D7545" s="37"/>
      <c r="E7545" s="87"/>
      <c r="F7545" s="93">
        <v>5</v>
      </c>
      <c r="G7545" s="8">
        <v>13</v>
      </c>
      <c r="H7545" s="94">
        <f t="shared" si="117"/>
        <v>2</v>
      </c>
      <c r="I7545" s="93"/>
      <c r="J7545" s="94"/>
      <c r="K7545" s="138"/>
    </row>
    <row r="7546" spans="1:11" x14ac:dyDescent="0.2">
      <c r="A7546" s="27" t="s">
        <v>3290</v>
      </c>
      <c r="B7546" s="74">
        <v>583</v>
      </c>
      <c r="C7546" s="86"/>
      <c r="D7546" s="37"/>
      <c r="E7546" s="87"/>
      <c r="F7546" s="93">
        <v>3</v>
      </c>
      <c r="G7546" s="8">
        <v>8</v>
      </c>
      <c r="H7546" s="94">
        <f t="shared" si="117"/>
        <v>2</v>
      </c>
      <c r="I7546" s="93"/>
      <c r="J7546" s="94"/>
      <c r="K7546" s="138"/>
    </row>
    <row r="7547" spans="1:11" x14ac:dyDescent="0.2">
      <c r="A7547" s="27" t="s">
        <v>6127</v>
      </c>
      <c r="B7547" s="74">
        <v>2404</v>
      </c>
      <c r="C7547" s="86"/>
      <c r="D7547" s="37"/>
      <c r="E7547" s="87"/>
      <c r="F7547" s="93">
        <v>5</v>
      </c>
      <c r="G7547" s="8">
        <v>13</v>
      </c>
      <c r="H7547" s="94">
        <f t="shared" si="117"/>
        <v>2</v>
      </c>
      <c r="I7547" s="93"/>
      <c r="J7547" s="94"/>
      <c r="K7547" s="138"/>
    </row>
    <row r="7548" spans="1:11" x14ac:dyDescent="0.2">
      <c r="A7548" s="27" t="s">
        <v>6128</v>
      </c>
      <c r="B7548" s="74">
        <v>1741</v>
      </c>
      <c r="C7548" s="86"/>
      <c r="D7548" s="37"/>
      <c r="E7548" s="87"/>
      <c r="F7548" s="93">
        <v>3</v>
      </c>
      <c r="G7548" s="8">
        <v>8</v>
      </c>
      <c r="H7548" s="94">
        <f t="shared" si="117"/>
        <v>2</v>
      </c>
      <c r="I7548" s="93"/>
      <c r="J7548" s="94"/>
      <c r="K7548" s="138"/>
    </row>
    <row r="7549" spans="1:11" x14ac:dyDescent="0.2">
      <c r="A7549" s="27" t="s">
        <v>6129</v>
      </c>
      <c r="B7549" s="74">
        <v>120</v>
      </c>
      <c r="C7549" s="86"/>
      <c r="D7549" s="37"/>
      <c r="E7549" s="87"/>
      <c r="F7549" s="93">
        <v>1</v>
      </c>
      <c r="G7549" s="8">
        <v>3</v>
      </c>
      <c r="H7549" s="94">
        <f t="shared" si="117"/>
        <v>1</v>
      </c>
      <c r="I7549" s="93"/>
      <c r="J7549" s="94"/>
      <c r="K7549" s="138"/>
    </row>
    <row r="7550" spans="1:11" x14ac:dyDescent="0.2">
      <c r="A7550" s="30" t="s">
        <v>810</v>
      </c>
      <c r="B7550" s="73">
        <v>738</v>
      </c>
      <c r="C7550" s="85">
        <v>1</v>
      </c>
      <c r="D7550" s="36">
        <v>3</v>
      </c>
      <c r="E7550" s="88"/>
      <c r="F7550" s="91"/>
      <c r="H7550" s="94"/>
      <c r="I7550" s="91"/>
      <c r="J7550" s="84"/>
      <c r="K7550" s="111"/>
    </row>
    <row r="7551" spans="1:11" x14ac:dyDescent="0.2">
      <c r="A7551" s="27" t="s">
        <v>6084</v>
      </c>
      <c r="B7551" s="74">
        <v>70</v>
      </c>
      <c r="C7551" s="86"/>
      <c r="D7551" s="37"/>
      <c r="E7551" s="87"/>
      <c r="F7551" s="93">
        <v>1</v>
      </c>
      <c r="G7551" s="8">
        <v>3</v>
      </c>
      <c r="H7551" s="94">
        <f t="shared" si="117"/>
        <v>1</v>
      </c>
      <c r="I7551" s="93"/>
      <c r="J7551" s="94"/>
      <c r="K7551" s="138"/>
    </row>
    <row r="7552" spans="1:11" x14ac:dyDescent="0.2">
      <c r="A7552" s="27" t="s">
        <v>6130</v>
      </c>
      <c r="B7552" s="74">
        <v>134</v>
      </c>
      <c r="C7552" s="86"/>
      <c r="D7552" s="37"/>
      <c r="E7552" s="87"/>
      <c r="F7552" s="93">
        <v>1</v>
      </c>
      <c r="G7552" s="8">
        <v>3</v>
      </c>
      <c r="H7552" s="94">
        <f t="shared" si="117"/>
        <v>1</v>
      </c>
      <c r="I7552" s="93"/>
      <c r="J7552" s="94"/>
      <c r="K7552" s="138"/>
    </row>
    <row r="7553" spans="1:11" x14ac:dyDescent="0.2">
      <c r="A7553" s="27" t="s">
        <v>6131</v>
      </c>
      <c r="B7553" s="74">
        <v>164</v>
      </c>
      <c r="C7553" s="86"/>
      <c r="D7553" s="37"/>
      <c r="E7553" s="87"/>
      <c r="F7553" s="93">
        <v>1</v>
      </c>
      <c r="G7553" s="8">
        <v>3</v>
      </c>
      <c r="H7553" s="94">
        <f t="shared" si="117"/>
        <v>1</v>
      </c>
      <c r="I7553" s="93"/>
      <c r="J7553" s="94"/>
      <c r="K7553" s="138"/>
    </row>
    <row r="7554" spans="1:11" x14ac:dyDescent="0.2">
      <c r="A7554" s="27" t="s">
        <v>6132</v>
      </c>
      <c r="B7554" s="74">
        <v>150</v>
      </c>
      <c r="C7554" s="86"/>
      <c r="D7554" s="37"/>
      <c r="E7554" s="87"/>
      <c r="F7554" s="93">
        <v>1</v>
      </c>
      <c r="G7554" s="8">
        <v>3</v>
      </c>
      <c r="H7554" s="94">
        <f t="shared" si="117"/>
        <v>1</v>
      </c>
      <c r="I7554" s="93"/>
      <c r="J7554" s="94"/>
      <c r="K7554" s="138"/>
    </row>
    <row r="7555" spans="1:11" x14ac:dyDescent="0.2">
      <c r="A7555" s="27" t="s">
        <v>6133</v>
      </c>
      <c r="B7555" s="74">
        <v>170</v>
      </c>
      <c r="C7555" s="86"/>
      <c r="D7555" s="37"/>
      <c r="E7555" s="87"/>
      <c r="F7555" s="93">
        <v>1</v>
      </c>
      <c r="G7555" s="8">
        <v>3</v>
      </c>
      <c r="H7555" s="94">
        <f t="shared" si="117"/>
        <v>1</v>
      </c>
      <c r="I7555" s="93"/>
      <c r="J7555" s="94"/>
      <c r="K7555" s="138"/>
    </row>
    <row r="7556" spans="1:11" x14ac:dyDescent="0.2">
      <c r="A7556" s="27" t="s">
        <v>6134</v>
      </c>
      <c r="B7556" s="74">
        <v>50</v>
      </c>
      <c r="C7556" s="86"/>
      <c r="D7556" s="37"/>
      <c r="E7556" s="87"/>
      <c r="F7556" s="93">
        <v>1</v>
      </c>
      <c r="G7556" s="8">
        <v>3</v>
      </c>
      <c r="H7556" s="94">
        <f t="shared" si="117"/>
        <v>1</v>
      </c>
      <c r="I7556" s="93"/>
      <c r="J7556" s="94"/>
      <c r="K7556" s="138"/>
    </row>
    <row r="7557" spans="1:11" x14ac:dyDescent="0.2">
      <c r="A7557" s="30" t="s">
        <v>812</v>
      </c>
      <c r="B7557" s="73">
        <v>11597</v>
      </c>
      <c r="C7557" s="85">
        <v>5</v>
      </c>
      <c r="D7557" s="36">
        <v>13</v>
      </c>
      <c r="E7557" s="88"/>
      <c r="F7557" s="91"/>
      <c r="H7557" s="94"/>
      <c r="I7557" s="91"/>
      <c r="J7557" s="84"/>
      <c r="K7557" s="111"/>
    </row>
    <row r="7558" spans="1:11" x14ac:dyDescent="0.2">
      <c r="A7558" s="27" t="s">
        <v>3276</v>
      </c>
      <c r="B7558" s="74">
        <v>4165</v>
      </c>
      <c r="C7558" s="86"/>
      <c r="D7558" s="37"/>
      <c r="E7558" s="87"/>
      <c r="F7558" s="93">
        <v>5</v>
      </c>
      <c r="G7558" s="8">
        <v>13</v>
      </c>
      <c r="H7558" s="94">
        <f t="shared" si="117"/>
        <v>2</v>
      </c>
      <c r="I7558" s="93"/>
      <c r="J7558" s="94"/>
      <c r="K7558" s="138"/>
    </row>
    <row r="7559" spans="1:11" x14ac:dyDescent="0.2">
      <c r="A7559" s="27" t="s">
        <v>6135</v>
      </c>
      <c r="B7559" s="74">
        <v>4822</v>
      </c>
      <c r="C7559" s="86"/>
      <c r="D7559" s="37"/>
      <c r="E7559" s="87"/>
      <c r="F7559" s="93">
        <v>5</v>
      </c>
      <c r="G7559" s="8">
        <v>13</v>
      </c>
      <c r="H7559" s="94">
        <f t="shared" si="117"/>
        <v>2</v>
      </c>
      <c r="I7559" s="93"/>
      <c r="J7559" s="94"/>
      <c r="K7559" s="138"/>
    </row>
    <row r="7560" spans="1:11" x14ac:dyDescent="0.2">
      <c r="A7560" s="27" t="s">
        <v>1368</v>
      </c>
      <c r="B7560" s="74">
        <v>1679</v>
      </c>
      <c r="C7560" s="86"/>
      <c r="D7560" s="37"/>
      <c r="E7560" s="87"/>
      <c r="F7560" s="93">
        <v>3</v>
      </c>
      <c r="G7560" s="8">
        <v>8</v>
      </c>
      <c r="H7560" s="94">
        <f t="shared" si="117"/>
        <v>2</v>
      </c>
      <c r="I7560" s="93"/>
      <c r="J7560" s="94"/>
      <c r="K7560" s="138"/>
    </row>
    <row r="7561" spans="1:11" x14ac:dyDescent="0.2">
      <c r="A7561" s="27" t="s">
        <v>6136</v>
      </c>
      <c r="B7561" s="74">
        <v>931</v>
      </c>
      <c r="C7561" s="86"/>
      <c r="D7561" s="37"/>
      <c r="E7561" s="87"/>
      <c r="F7561" s="93">
        <v>3</v>
      </c>
      <c r="G7561" s="8">
        <v>8</v>
      </c>
      <c r="H7561" s="94">
        <f t="shared" si="117"/>
        <v>2</v>
      </c>
      <c r="I7561" s="93"/>
      <c r="J7561" s="94"/>
      <c r="K7561" s="138"/>
    </row>
    <row r="7562" spans="1:11" x14ac:dyDescent="0.2">
      <c r="A7562" s="30" t="s">
        <v>47</v>
      </c>
      <c r="B7562" s="73">
        <v>8438</v>
      </c>
      <c r="C7562" s="85">
        <v>3</v>
      </c>
      <c r="D7562" s="36">
        <v>8</v>
      </c>
      <c r="E7562" s="88"/>
      <c r="F7562" s="91"/>
      <c r="H7562" s="94"/>
      <c r="I7562" s="91"/>
      <c r="J7562" s="84"/>
      <c r="K7562" s="111"/>
    </row>
    <row r="7563" spans="1:11" x14ac:dyDescent="0.2">
      <c r="A7563" s="27" t="s">
        <v>6137</v>
      </c>
      <c r="B7563" s="74">
        <v>6225</v>
      </c>
      <c r="C7563" s="86"/>
      <c r="D7563" s="37"/>
      <c r="E7563" s="87"/>
      <c r="F7563" s="93">
        <v>5</v>
      </c>
      <c r="G7563" s="8">
        <v>13</v>
      </c>
      <c r="H7563" s="94">
        <f t="shared" si="117"/>
        <v>2</v>
      </c>
      <c r="I7563" s="93"/>
      <c r="J7563" s="94"/>
      <c r="K7563" s="138"/>
    </row>
    <row r="7564" spans="1:11" x14ac:dyDescent="0.2">
      <c r="A7564" s="27" t="s">
        <v>6138</v>
      </c>
      <c r="B7564" s="74">
        <v>558</v>
      </c>
      <c r="C7564" s="86"/>
      <c r="D7564" s="37"/>
      <c r="E7564" s="87"/>
      <c r="F7564" s="93">
        <v>3</v>
      </c>
      <c r="G7564" s="8">
        <v>8</v>
      </c>
      <c r="H7564" s="94">
        <f t="shared" si="117"/>
        <v>2</v>
      </c>
      <c r="I7564" s="93"/>
      <c r="J7564" s="94"/>
      <c r="K7564" s="138"/>
    </row>
    <row r="7565" spans="1:11" x14ac:dyDescent="0.2">
      <c r="A7565" s="27" t="s">
        <v>6139</v>
      </c>
      <c r="B7565" s="74">
        <v>1655</v>
      </c>
      <c r="C7565" s="86"/>
      <c r="D7565" s="37"/>
      <c r="E7565" s="87"/>
      <c r="F7565" s="93">
        <v>3</v>
      </c>
      <c r="G7565" s="8">
        <v>8</v>
      </c>
      <c r="H7565" s="94">
        <f t="shared" si="117"/>
        <v>2</v>
      </c>
      <c r="I7565" s="93"/>
      <c r="J7565" s="94"/>
      <c r="K7565" s="138"/>
    </row>
    <row r="7566" spans="1:11" x14ac:dyDescent="0.2">
      <c r="A7566" s="30" t="s">
        <v>48</v>
      </c>
      <c r="B7566" s="73">
        <v>54559</v>
      </c>
      <c r="C7566" s="85">
        <v>20</v>
      </c>
      <c r="D7566" s="36">
        <v>50</v>
      </c>
      <c r="E7566" s="88"/>
      <c r="F7566" s="91"/>
      <c r="H7566" s="94"/>
      <c r="I7566" s="91"/>
      <c r="J7566" s="84"/>
      <c r="K7566" s="111"/>
    </row>
    <row r="7567" spans="1:11" ht="16.5" thickBot="1" x14ac:dyDescent="0.25">
      <c r="A7567" s="28" t="s">
        <v>6140</v>
      </c>
      <c r="B7567" s="76">
        <v>54559</v>
      </c>
      <c r="C7567" s="122"/>
      <c r="D7567" s="38"/>
      <c r="E7567" s="123"/>
      <c r="F7567" s="124">
        <v>15</v>
      </c>
      <c r="G7567" s="125">
        <v>38</v>
      </c>
      <c r="H7567" s="126">
        <f t="shared" si="117"/>
        <v>2</v>
      </c>
      <c r="I7567" s="124"/>
      <c r="J7567" s="126"/>
      <c r="K7567" s="140"/>
    </row>
    <row r="7568" spans="1:11" ht="16.5" thickTop="1" x14ac:dyDescent="0.2"/>
  </sheetData>
  <mergeCells count="3">
    <mergeCell ref="C1:E1"/>
    <mergeCell ref="F1:H1"/>
    <mergeCell ref="I1:J1"/>
  </mergeCells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471"/>
  <sheetViews>
    <sheetView workbookViewId="0">
      <pane xSplit="1" ySplit="2" topLeftCell="B3" activePane="bottomRight" state="frozenSplit"/>
      <selection pane="topRight"/>
      <selection pane="bottomLeft" activeCell="A13" sqref="A13"/>
      <selection pane="bottomRight" activeCell="A2" sqref="A2"/>
    </sheetView>
  </sheetViews>
  <sheetFormatPr defaultColWidth="8.85546875" defaultRowHeight="15.75" x14ac:dyDescent="0.2"/>
  <cols>
    <col min="1" max="1" width="53.140625" style="8" bestFit="1" customWidth="1"/>
    <col min="2" max="2" width="16.140625" style="8" customWidth="1"/>
    <col min="3" max="3" width="15.85546875" style="8" customWidth="1"/>
    <col min="4" max="5" width="18.140625" style="8" customWidth="1"/>
    <col min="6" max="6" width="18" style="8" customWidth="1"/>
    <col min="7" max="8" width="18.140625" style="8" customWidth="1"/>
    <col min="9" max="9" width="19.85546875" style="8" customWidth="1"/>
    <col min="10" max="10" width="19.140625" style="8" customWidth="1"/>
    <col min="11" max="11" width="18.42578125" style="8" customWidth="1"/>
    <col min="12" max="16384" width="8.85546875" style="8"/>
  </cols>
  <sheetData>
    <row r="1" spans="1:11" ht="37.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26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4" customFormat="1" ht="31.5" x14ac:dyDescent="0.2">
      <c r="A3" s="110" t="s">
        <v>1347</v>
      </c>
      <c r="B3" s="71">
        <v>562201</v>
      </c>
      <c r="C3" s="79"/>
      <c r="D3" s="40"/>
      <c r="E3" s="80"/>
      <c r="F3" s="91"/>
      <c r="H3" s="84"/>
      <c r="I3" s="91"/>
      <c r="J3" s="84"/>
      <c r="K3" s="111"/>
    </row>
    <row r="4" spans="1:11" s="18" customFormat="1" x14ac:dyDescent="0.2">
      <c r="A4" s="112" t="s">
        <v>490</v>
      </c>
      <c r="B4" s="72">
        <v>86643</v>
      </c>
      <c r="C4" s="81"/>
      <c r="D4" s="35"/>
      <c r="E4" s="82"/>
      <c r="F4" s="92"/>
      <c r="H4" s="82"/>
      <c r="I4" s="97"/>
      <c r="J4" s="98"/>
      <c r="K4" s="113"/>
    </row>
    <row r="5" spans="1:11" s="24" customFormat="1" ht="31.5" x14ac:dyDescent="0.2">
      <c r="A5" s="114" t="s">
        <v>1343</v>
      </c>
      <c r="B5" s="73">
        <v>12059</v>
      </c>
      <c r="C5" s="83">
        <v>25</v>
      </c>
      <c r="D5" s="32">
        <f>SUM(D6,D13)</f>
        <v>63</v>
      </c>
      <c r="E5" s="84">
        <v>4</v>
      </c>
      <c r="F5" s="91">
        <f>SUM(F7:F18)</f>
        <v>35</v>
      </c>
      <c r="G5" s="24">
        <f>SUM(G7:G18)</f>
        <v>93</v>
      </c>
      <c r="H5" s="84"/>
      <c r="I5" s="99">
        <f>(C5+F7+F8+F10+F11+F14+F15+F16+F17+F18+1)*0.4</f>
        <v>23.6</v>
      </c>
      <c r="J5" s="99">
        <f>(D5+G7+G8+G10+G11+G14+G15+G16+G17+G18+1)*0.4</f>
        <v>60.400000000000006</v>
      </c>
      <c r="K5" s="115">
        <v>7</v>
      </c>
    </row>
    <row r="6" spans="1:11" s="24" customFormat="1" x14ac:dyDescent="0.2">
      <c r="A6" s="116" t="s">
        <v>491</v>
      </c>
      <c r="B6" s="73">
        <v>7568</v>
      </c>
      <c r="C6" s="85">
        <v>16</v>
      </c>
      <c r="D6" s="32">
        <v>40</v>
      </c>
      <c r="E6" s="84"/>
      <c r="F6" s="91"/>
      <c r="H6" s="84"/>
      <c r="I6" s="99"/>
      <c r="J6" s="100"/>
      <c r="K6" s="115"/>
    </row>
    <row r="7" spans="1:11" x14ac:dyDescent="0.2">
      <c r="A7" s="117" t="s">
        <v>1407</v>
      </c>
      <c r="B7" s="74">
        <v>2746</v>
      </c>
      <c r="C7" s="86"/>
      <c r="D7" s="37"/>
      <c r="E7" s="87"/>
      <c r="F7" s="93">
        <v>5</v>
      </c>
      <c r="G7" s="8">
        <v>13</v>
      </c>
      <c r="H7" s="94">
        <v>2</v>
      </c>
      <c r="I7" s="101"/>
      <c r="J7" s="102"/>
      <c r="K7" s="118"/>
    </row>
    <row r="8" spans="1:11" x14ac:dyDescent="0.2">
      <c r="A8" s="117" t="s">
        <v>1624</v>
      </c>
      <c r="B8" s="74">
        <v>2468</v>
      </c>
      <c r="C8" s="86"/>
      <c r="D8" s="37"/>
      <c r="E8" s="87"/>
      <c r="F8" s="93">
        <v>5</v>
      </c>
      <c r="G8" s="8">
        <v>13</v>
      </c>
      <c r="H8" s="94">
        <v>2</v>
      </c>
      <c r="I8" s="101"/>
      <c r="J8" s="102"/>
      <c r="K8" s="118"/>
    </row>
    <row r="9" spans="1:11" x14ac:dyDescent="0.2">
      <c r="A9" s="117" t="s">
        <v>1625</v>
      </c>
      <c r="B9" s="74">
        <v>101</v>
      </c>
      <c r="C9" s="86"/>
      <c r="D9" s="37"/>
      <c r="E9" s="87"/>
      <c r="F9" s="93">
        <v>1</v>
      </c>
      <c r="G9" s="8">
        <v>3</v>
      </c>
      <c r="H9" s="94">
        <v>1</v>
      </c>
      <c r="I9" s="101"/>
      <c r="J9" s="102"/>
      <c r="K9" s="118"/>
    </row>
    <row r="10" spans="1:11" x14ac:dyDescent="0.2">
      <c r="A10" s="117" t="s">
        <v>1626</v>
      </c>
      <c r="B10" s="74">
        <v>576</v>
      </c>
      <c r="C10" s="86"/>
      <c r="D10" s="37"/>
      <c r="E10" s="87"/>
      <c r="F10" s="93">
        <v>3</v>
      </c>
      <c r="G10" s="8">
        <v>8</v>
      </c>
      <c r="H10" s="94">
        <v>2</v>
      </c>
      <c r="I10" s="101"/>
      <c r="J10" s="102"/>
      <c r="K10" s="118"/>
    </row>
    <row r="11" spans="1:11" x14ac:dyDescent="0.2">
      <c r="A11" s="117" t="s">
        <v>1627</v>
      </c>
      <c r="B11" s="74">
        <v>1535</v>
      </c>
      <c r="C11" s="86"/>
      <c r="D11" s="37"/>
      <c r="E11" s="87"/>
      <c r="F11" s="93">
        <v>3</v>
      </c>
      <c r="G11" s="8">
        <v>8</v>
      </c>
      <c r="H11" s="94">
        <v>2</v>
      </c>
      <c r="I11" s="101"/>
      <c r="J11" s="102"/>
      <c r="K11" s="118"/>
    </row>
    <row r="12" spans="1:11" x14ac:dyDescent="0.2">
      <c r="A12" s="117" t="s">
        <v>1628</v>
      </c>
      <c r="B12" s="74">
        <v>142</v>
      </c>
      <c r="C12" s="86"/>
      <c r="D12" s="37"/>
      <c r="E12" s="87"/>
      <c r="F12" s="93">
        <v>1</v>
      </c>
      <c r="G12" s="8">
        <v>3</v>
      </c>
      <c r="H12" s="94">
        <v>1</v>
      </c>
      <c r="I12" s="101"/>
      <c r="J12" s="102"/>
      <c r="K12" s="118"/>
    </row>
    <row r="13" spans="1:11" s="24" customFormat="1" x14ac:dyDescent="0.2">
      <c r="A13" s="116" t="s">
        <v>488</v>
      </c>
      <c r="B13" s="73">
        <v>4491</v>
      </c>
      <c r="C13" s="85">
        <v>9</v>
      </c>
      <c r="D13" s="32">
        <v>23</v>
      </c>
      <c r="E13" s="84"/>
      <c r="F13" s="91"/>
      <c r="G13" s="8"/>
      <c r="H13" s="94"/>
      <c r="I13" s="99"/>
      <c r="J13" s="100"/>
      <c r="K13" s="115"/>
    </row>
    <row r="14" spans="1:11" x14ac:dyDescent="0.2">
      <c r="A14" s="117" t="s">
        <v>1629</v>
      </c>
      <c r="B14" s="74">
        <v>2652</v>
      </c>
      <c r="C14" s="86"/>
      <c r="D14" s="37"/>
      <c r="E14" s="87"/>
      <c r="F14" s="93">
        <v>5</v>
      </c>
      <c r="G14" s="8">
        <v>13</v>
      </c>
      <c r="H14" s="94">
        <v>2</v>
      </c>
      <c r="I14" s="101"/>
      <c r="J14" s="102"/>
      <c r="K14" s="118"/>
    </row>
    <row r="15" spans="1:11" x14ac:dyDescent="0.2">
      <c r="A15" s="117" t="s">
        <v>1630</v>
      </c>
      <c r="B15" s="74">
        <v>272</v>
      </c>
      <c r="C15" s="86"/>
      <c r="D15" s="37"/>
      <c r="E15" s="87"/>
      <c r="F15" s="93">
        <v>3</v>
      </c>
      <c r="G15" s="8">
        <v>8</v>
      </c>
      <c r="H15" s="94">
        <v>2</v>
      </c>
      <c r="I15" s="101"/>
      <c r="J15" s="102"/>
      <c r="K15" s="118"/>
    </row>
    <row r="16" spans="1:11" x14ac:dyDescent="0.2">
      <c r="A16" s="117" t="s">
        <v>1631</v>
      </c>
      <c r="B16" s="74">
        <v>509</v>
      </c>
      <c r="C16" s="86"/>
      <c r="D16" s="37"/>
      <c r="E16" s="87"/>
      <c r="F16" s="93">
        <v>3</v>
      </c>
      <c r="G16" s="8">
        <v>8</v>
      </c>
      <c r="H16" s="94">
        <v>2</v>
      </c>
      <c r="I16" s="101"/>
      <c r="J16" s="102"/>
      <c r="K16" s="118"/>
    </row>
    <row r="17" spans="1:11" x14ac:dyDescent="0.2">
      <c r="A17" s="117" t="s">
        <v>1632</v>
      </c>
      <c r="B17" s="74">
        <v>446</v>
      </c>
      <c r="C17" s="86"/>
      <c r="D17" s="37"/>
      <c r="E17" s="87"/>
      <c r="F17" s="93">
        <v>3</v>
      </c>
      <c r="G17" s="8">
        <v>8</v>
      </c>
      <c r="H17" s="94">
        <v>2</v>
      </c>
      <c r="I17" s="101"/>
      <c r="J17" s="102"/>
      <c r="K17" s="118"/>
    </row>
    <row r="18" spans="1:11" x14ac:dyDescent="0.2">
      <c r="A18" s="117" t="s">
        <v>1633</v>
      </c>
      <c r="B18" s="74">
        <v>612</v>
      </c>
      <c r="C18" s="86"/>
      <c r="D18" s="37"/>
      <c r="E18" s="87"/>
      <c r="F18" s="93">
        <v>3</v>
      </c>
      <c r="G18" s="8">
        <v>8</v>
      </c>
      <c r="H18" s="94">
        <v>2</v>
      </c>
      <c r="I18" s="101"/>
      <c r="J18" s="102"/>
      <c r="K18" s="118"/>
    </row>
    <row r="19" spans="1:11" s="24" customFormat="1" x14ac:dyDescent="0.2">
      <c r="A19" s="114" t="s">
        <v>477</v>
      </c>
      <c r="B19" s="73">
        <v>55679</v>
      </c>
      <c r="C19" s="85">
        <v>35</v>
      </c>
      <c r="D19" s="36">
        <f>SUM(D20:D34)</f>
        <v>88</v>
      </c>
      <c r="E19" s="88">
        <v>4</v>
      </c>
      <c r="F19" s="91">
        <f>SUM(F21:F36)</f>
        <v>49</v>
      </c>
      <c r="G19" s="24">
        <f>SUM(G21:G36)</f>
        <v>130</v>
      </c>
      <c r="H19" s="84"/>
      <c r="I19" s="99">
        <f>(C19+F19+1-F27-F28-F35-F36)*0.4</f>
        <v>32.4</v>
      </c>
      <c r="J19" s="99">
        <f>(D19+G19+1-G27-G28-G35-G36)*0.4</f>
        <v>82.800000000000011</v>
      </c>
      <c r="K19" s="115">
        <f>15*0.6</f>
        <v>9</v>
      </c>
    </row>
    <row r="20" spans="1:11" s="24" customFormat="1" x14ac:dyDescent="0.2">
      <c r="A20" s="116" t="s">
        <v>478</v>
      </c>
      <c r="B20" s="73">
        <v>55440</v>
      </c>
      <c r="C20" s="85">
        <v>34</v>
      </c>
      <c r="D20" s="32">
        <v>85</v>
      </c>
      <c r="E20" s="84"/>
      <c r="F20" s="91"/>
      <c r="G20" s="8"/>
      <c r="H20" s="94"/>
      <c r="I20" s="99"/>
      <c r="J20" s="100"/>
      <c r="K20" s="115"/>
    </row>
    <row r="21" spans="1:11" x14ac:dyDescent="0.2">
      <c r="A21" s="117" t="s">
        <v>1634</v>
      </c>
      <c r="B21" s="74">
        <v>44257</v>
      </c>
      <c r="C21" s="86"/>
      <c r="D21" s="37"/>
      <c r="E21" s="87"/>
      <c r="F21" s="93">
        <v>11</v>
      </c>
      <c r="G21" s="8">
        <v>28</v>
      </c>
      <c r="H21" s="94">
        <v>2</v>
      </c>
      <c r="I21" s="101"/>
      <c r="J21" s="102"/>
      <c r="K21" s="118"/>
    </row>
    <row r="22" spans="1:11" x14ac:dyDescent="0.2">
      <c r="A22" s="117" t="s">
        <v>1635</v>
      </c>
      <c r="B22" s="74">
        <v>2535</v>
      </c>
      <c r="C22" s="86"/>
      <c r="D22" s="37"/>
      <c r="E22" s="87"/>
      <c r="F22" s="93">
        <v>5</v>
      </c>
      <c r="G22" s="8">
        <v>13</v>
      </c>
      <c r="H22" s="94">
        <v>2</v>
      </c>
      <c r="I22" s="101"/>
      <c r="J22" s="102"/>
      <c r="K22" s="118"/>
    </row>
    <row r="23" spans="1:11" x14ac:dyDescent="0.2">
      <c r="A23" s="117" t="s">
        <v>1636</v>
      </c>
      <c r="B23" s="74">
        <v>2512</v>
      </c>
      <c r="C23" s="86"/>
      <c r="D23" s="37"/>
      <c r="E23" s="87"/>
      <c r="F23" s="93">
        <v>5</v>
      </c>
      <c r="G23" s="8">
        <v>13</v>
      </c>
      <c r="H23" s="94">
        <v>2</v>
      </c>
      <c r="I23" s="101"/>
      <c r="J23" s="102"/>
      <c r="K23" s="118"/>
    </row>
    <row r="24" spans="1:11" x14ac:dyDescent="0.2">
      <c r="A24" s="117" t="s">
        <v>1637</v>
      </c>
      <c r="B24" s="74">
        <v>1627</v>
      </c>
      <c r="C24" s="86"/>
      <c r="D24" s="37"/>
      <c r="E24" s="87"/>
      <c r="F24" s="93">
        <v>3</v>
      </c>
      <c r="G24" s="8">
        <v>8</v>
      </c>
      <c r="H24" s="94">
        <v>2</v>
      </c>
      <c r="I24" s="101"/>
      <c r="J24" s="102"/>
      <c r="K24" s="118"/>
    </row>
    <row r="25" spans="1:11" x14ac:dyDescent="0.2">
      <c r="A25" s="117" t="s">
        <v>1638</v>
      </c>
      <c r="B25" s="74">
        <v>838</v>
      </c>
      <c r="C25" s="86"/>
      <c r="D25" s="37"/>
      <c r="E25" s="87"/>
      <c r="F25" s="93">
        <v>3</v>
      </c>
      <c r="G25" s="8">
        <v>8</v>
      </c>
      <c r="H25" s="94">
        <v>2</v>
      </c>
      <c r="I25" s="101"/>
      <c r="J25" s="102"/>
      <c r="K25" s="118"/>
    </row>
    <row r="26" spans="1:11" x14ac:dyDescent="0.2">
      <c r="A26" s="117" t="s">
        <v>1639</v>
      </c>
      <c r="B26" s="74">
        <v>814</v>
      </c>
      <c r="C26" s="86"/>
      <c r="D26" s="37"/>
      <c r="E26" s="87"/>
      <c r="F26" s="93">
        <v>3</v>
      </c>
      <c r="G26" s="8">
        <v>8</v>
      </c>
      <c r="H26" s="94">
        <v>2</v>
      </c>
      <c r="I26" s="101"/>
      <c r="J26" s="102"/>
      <c r="K26" s="118"/>
    </row>
    <row r="27" spans="1:11" x14ac:dyDescent="0.2">
      <c r="A27" s="117" t="s">
        <v>1640</v>
      </c>
      <c r="B27" s="74">
        <v>60</v>
      </c>
      <c r="C27" s="86"/>
      <c r="D27" s="37"/>
      <c r="E27" s="87"/>
      <c r="F27" s="93">
        <v>1</v>
      </c>
      <c r="G27" s="8">
        <v>3</v>
      </c>
      <c r="H27" s="94">
        <v>1</v>
      </c>
      <c r="I27" s="101"/>
      <c r="J27" s="102"/>
      <c r="K27" s="118"/>
    </row>
    <row r="28" spans="1:11" x14ac:dyDescent="0.2">
      <c r="A28" s="117" t="s">
        <v>1641</v>
      </c>
      <c r="B28" s="74">
        <v>25</v>
      </c>
      <c r="C28" s="86"/>
      <c r="D28" s="37"/>
      <c r="E28" s="87"/>
      <c r="F28" s="93">
        <v>1</v>
      </c>
      <c r="G28" s="8">
        <v>3</v>
      </c>
      <c r="H28" s="94">
        <v>1</v>
      </c>
      <c r="I28" s="101"/>
      <c r="J28" s="102"/>
      <c r="K28" s="118"/>
    </row>
    <row r="29" spans="1:11" x14ac:dyDescent="0.2">
      <c r="A29" s="117" t="s">
        <v>1642</v>
      </c>
      <c r="B29" s="74">
        <v>641</v>
      </c>
      <c r="C29" s="86"/>
      <c r="D29" s="37"/>
      <c r="E29" s="87"/>
      <c r="F29" s="93">
        <v>3</v>
      </c>
      <c r="G29" s="8">
        <v>8</v>
      </c>
      <c r="H29" s="94">
        <v>2</v>
      </c>
      <c r="I29" s="101"/>
      <c r="J29" s="102"/>
      <c r="K29" s="118"/>
    </row>
    <row r="30" spans="1:11" x14ac:dyDescent="0.2">
      <c r="A30" s="117" t="s">
        <v>1643</v>
      </c>
      <c r="B30" s="74">
        <v>598</v>
      </c>
      <c r="C30" s="86"/>
      <c r="D30" s="37"/>
      <c r="E30" s="87"/>
      <c r="F30" s="93">
        <v>3</v>
      </c>
      <c r="G30" s="8">
        <v>8</v>
      </c>
      <c r="H30" s="94">
        <v>2</v>
      </c>
      <c r="I30" s="101"/>
      <c r="J30" s="102"/>
      <c r="K30" s="118"/>
    </row>
    <row r="31" spans="1:11" x14ac:dyDescent="0.2">
      <c r="A31" s="117" t="s">
        <v>1644</v>
      </c>
      <c r="B31" s="74">
        <v>733</v>
      </c>
      <c r="C31" s="86"/>
      <c r="D31" s="37"/>
      <c r="E31" s="87"/>
      <c r="F31" s="93">
        <v>3</v>
      </c>
      <c r="G31" s="8">
        <v>8</v>
      </c>
      <c r="H31" s="94">
        <v>2</v>
      </c>
      <c r="I31" s="101"/>
      <c r="J31" s="102"/>
      <c r="K31" s="118"/>
    </row>
    <row r="32" spans="1:11" x14ac:dyDescent="0.2">
      <c r="A32" s="117" t="s">
        <v>1645</v>
      </c>
      <c r="B32" s="74">
        <v>599</v>
      </c>
      <c r="C32" s="86"/>
      <c r="D32" s="37"/>
      <c r="E32" s="87"/>
      <c r="F32" s="93">
        <v>3</v>
      </c>
      <c r="G32" s="8">
        <v>8</v>
      </c>
      <c r="H32" s="94">
        <v>2</v>
      </c>
      <c r="I32" s="101"/>
      <c r="J32" s="102"/>
      <c r="K32" s="118"/>
    </row>
    <row r="33" spans="1:11" x14ac:dyDescent="0.2">
      <c r="A33" s="117" t="s">
        <v>1646</v>
      </c>
      <c r="B33" s="74">
        <v>201</v>
      </c>
      <c r="C33" s="86"/>
      <c r="D33" s="37"/>
      <c r="E33" s="87"/>
      <c r="F33" s="93">
        <v>3</v>
      </c>
      <c r="G33" s="8">
        <v>8</v>
      </c>
      <c r="H33" s="94">
        <v>2</v>
      </c>
      <c r="I33" s="101"/>
      <c r="J33" s="102"/>
      <c r="K33" s="118"/>
    </row>
    <row r="34" spans="1:11" s="24" customFormat="1" x14ac:dyDescent="0.2">
      <c r="A34" s="116" t="s">
        <v>306</v>
      </c>
      <c r="B34" s="73">
        <v>239</v>
      </c>
      <c r="C34" s="85">
        <v>1</v>
      </c>
      <c r="D34" s="32">
        <v>3</v>
      </c>
      <c r="E34" s="84"/>
      <c r="F34" s="91"/>
      <c r="G34" s="8"/>
      <c r="H34" s="94"/>
      <c r="I34" s="99"/>
      <c r="J34" s="100"/>
      <c r="K34" s="115"/>
    </row>
    <row r="35" spans="1:11" x14ac:dyDescent="0.2">
      <c r="A35" s="117" t="s">
        <v>1647</v>
      </c>
      <c r="B35" s="74">
        <v>198</v>
      </c>
      <c r="C35" s="86"/>
      <c r="D35" s="37"/>
      <c r="E35" s="87"/>
      <c r="F35" s="93">
        <v>1</v>
      </c>
      <c r="G35" s="8">
        <v>3</v>
      </c>
      <c r="H35" s="94">
        <v>1</v>
      </c>
      <c r="I35" s="101"/>
      <c r="J35" s="102"/>
      <c r="K35" s="118"/>
    </row>
    <row r="36" spans="1:11" x14ac:dyDescent="0.2">
      <c r="A36" s="117" t="s">
        <v>1648</v>
      </c>
      <c r="B36" s="74">
        <v>41</v>
      </c>
      <c r="C36" s="86"/>
      <c r="D36" s="37"/>
      <c r="E36" s="87"/>
      <c r="F36" s="93">
        <v>1</v>
      </c>
      <c r="G36" s="8">
        <v>3</v>
      </c>
      <c r="H36" s="94">
        <v>1</v>
      </c>
      <c r="I36" s="101"/>
      <c r="J36" s="102"/>
      <c r="K36" s="118"/>
    </row>
    <row r="37" spans="1:11" s="24" customFormat="1" ht="31.5" x14ac:dyDescent="0.2">
      <c r="A37" s="114" t="s">
        <v>216</v>
      </c>
      <c r="B37" s="73">
        <v>5323</v>
      </c>
      <c r="C37" s="85">
        <v>19</v>
      </c>
      <c r="D37" s="32">
        <v>48</v>
      </c>
      <c r="E37" s="84">
        <v>3</v>
      </c>
      <c r="F37" s="91">
        <f>SUM(F39:F55)</f>
        <v>31</v>
      </c>
      <c r="G37" s="24">
        <f>SUM(G39:G55)</f>
        <v>86</v>
      </c>
      <c r="H37" s="84"/>
      <c r="I37" s="99">
        <f>(C37+F37+1-F40-F43-F44-F45-F46-F49-F50-F52-F54-F55)*0.4</f>
        <v>16.400000000000002</v>
      </c>
      <c r="J37" s="99">
        <f>(D37+G37+1-G40-G43-G44-G45-G46-G49-G50-G52-G54-G55)*0.4</f>
        <v>42</v>
      </c>
      <c r="K37" s="115">
        <f>17*0.6</f>
        <v>10.199999999999999</v>
      </c>
    </row>
    <row r="38" spans="1:11" s="24" customFormat="1" x14ac:dyDescent="0.2">
      <c r="A38" s="116" t="s">
        <v>6142</v>
      </c>
      <c r="B38" s="73">
        <v>5323</v>
      </c>
      <c r="C38" s="85">
        <v>19</v>
      </c>
      <c r="D38" s="32"/>
      <c r="E38" s="84"/>
      <c r="F38" s="91"/>
      <c r="G38" s="8"/>
      <c r="H38" s="94"/>
      <c r="I38" s="99"/>
      <c r="J38" s="100"/>
      <c r="K38" s="115"/>
    </row>
    <row r="39" spans="1:11" x14ac:dyDescent="0.2">
      <c r="A39" s="117" t="s">
        <v>1649</v>
      </c>
      <c r="B39" s="74">
        <v>1855</v>
      </c>
      <c r="C39" s="86"/>
      <c r="D39" s="37"/>
      <c r="E39" s="87"/>
      <c r="F39" s="93">
        <v>3</v>
      </c>
      <c r="G39" s="8">
        <v>8</v>
      </c>
      <c r="H39" s="94">
        <v>2</v>
      </c>
      <c r="I39" s="101"/>
      <c r="J39" s="102"/>
      <c r="K39" s="118"/>
    </row>
    <row r="40" spans="1:11" x14ac:dyDescent="0.2">
      <c r="A40" s="117" t="s">
        <v>1650</v>
      </c>
      <c r="B40" s="74">
        <v>46</v>
      </c>
      <c r="C40" s="86"/>
      <c r="D40" s="37"/>
      <c r="E40" s="87"/>
      <c r="F40" s="93">
        <v>1</v>
      </c>
      <c r="G40" s="8">
        <v>3</v>
      </c>
      <c r="H40" s="94">
        <v>1</v>
      </c>
      <c r="I40" s="101"/>
      <c r="J40" s="102"/>
      <c r="K40" s="118"/>
    </row>
    <row r="41" spans="1:11" x14ac:dyDescent="0.2">
      <c r="A41" s="117" t="s">
        <v>1651</v>
      </c>
      <c r="B41" s="74">
        <v>255</v>
      </c>
      <c r="C41" s="86"/>
      <c r="D41" s="37"/>
      <c r="E41" s="87"/>
      <c r="F41" s="93">
        <v>3</v>
      </c>
      <c r="G41" s="8">
        <v>8</v>
      </c>
      <c r="H41" s="94">
        <v>2</v>
      </c>
      <c r="I41" s="101"/>
      <c r="J41" s="102"/>
      <c r="K41" s="118"/>
    </row>
    <row r="42" spans="1:11" x14ac:dyDescent="0.2">
      <c r="A42" s="117" t="s">
        <v>1652</v>
      </c>
      <c r="B42" s="74">
        <v>783</v>
      </c>
      <c r="C42" s="86"/>
      <c r="D42" s="37"/>
      <c r="E42" s="87"/>
      <c r="F42" s="93">
        <v>3</v>
      </c>
      <c r="G42" s="8">
        <v>8</v>
      </c>
      <c r="H42" s="94">
        <v>2</v>
      </c>
      <c r="I42" s="101"/>
      <c r="J42" s="102"/>
      <c r="K42" s="118"/>
    </row>
    <row r="43" spans="1:11" x14ac:dyDescent="0.2">
      <c r="A43" s="117" t="s">
        <v>1653</v>
      </c>
      <c r="B43" s="74">
        <v>55</v>
      </c>
      <c r="C43" s="86"/>
      <c r="D43" s="37"/>
      <c r="E43" s="87"/>
      <c r="F43" s="93">
        <v>1</v>
      </c>
      <c r="G43" s="8">
        <v>3</v>
      </c>
      <c r="H43" s="94">
        <v>1</v>
      </c>
      <c r="I43" s="101"/>
      <c r="J43" s="102"/>
      <c r="K43" s="118"/>
    </row>
    <row r="44" spans="1:11" x14ac:dyDescent="0.2">
      <c r="A44" s="117" t="s">
        <v>1654</v>
      </c>
      <c r="B44" s="74">
        <v>132</v>
      </c>
      <c r="C44" s="86"/>
      <c r="D44" s="37"/>
      <c r="E44" s="87"/>
      <c r="F44" s="93">
        <v>1</v>
      </c>
      <c r="G44" s="8">
        <v>3</v>
      </c>
      <c r="H44" s="94">
        <v>1</v>
      </c>
      <c r="I44" s="101"/>
      <c r="J44" s="102"/>
      <c r="K44" s="118"/>
    </row>
    <row r="45" spans="1:11" x14ac:dyDescent="0.2">
      <c r="A45" s="117" t="s">
        <v>1655</v>
      </c>
      <c r="B45" s="74">
        <v>106</v>
      </c>
      <c r="C45" s="86"/>
      <c r="D45" s="37"/>
      <c r="E45" s="87"/>
      <c r="F45" s="93">
        <v>1</v>
      </c>
      <c r="G45" s="8">
        <v>3</v>
      </c>
      <c r="H45" s="94">
        <v>1</v>
      </c>
      <c r="I45" s="101"/>
      <c r="J45" s="102"/>
      <c r="K45" s="118"/>
    </row>
    <row r="46" spans="1:11" x14ac:dyDescent="0.2">
      <c r="A46" s="117" t="s">
        <v>1656</v>
      </c>
      <c r="B46" s="74">
        <v>87</v>
      </c>
      <c r="C46" s="86"/>
      <c r="D46" s="37"/>
      <c r="E46" s="87"/>
      <c r="F46" s="93">
        <v>1</v>
      </c>
      <c r="G46" s="8">
        <v>3</v>
      </c>
      <c r="H46" s="94">
        <v>1</v>
      </c>
      <c r="I46" s="101"/>
      <c r="J46" s="102"/>
      <c r="K46" s="118"/>
    </row>
    <row r="47" spans="1:11" x14ac:dyDescent="0.2">
      <c r="A47" s="117" t="s">
        <v>1657</v>
      </c>
      <c r="B47" s="74">
        <v>287</v>
      </c>
      <c r="C47" s="86"/>
      <c r="D47" s="37"/>
      <c r="E47" s="87"/>
      <c r="F47" s="93">
        <v>3</v>
      </c>
      <c r="G47" s="8">
        <v>8</v>
      </c>
      <c r="H47" s="94">
        <v>2</v>
      </c>
      <c r="I47" s="101"/>
      <c r="J47" s="102"/>
      <c r="K47" s="118"/>
    </row>
    <row r="48" spans="1:11" x14ac:dyDescent="0.2">
      <c r="A48" s="117" t="s">
        <v>1658</v>
      </c>
      <c r="B48" s="74">
        <v>321</v>
      </c>
      <c r="C48" s="86"/>
      <c r="D48" s="37"/>
      <c r="E48" s="87"/>
      <c r="F48" s="93">
        <v>3</v>
      </c>
      <c r="G48" s="8">
        <v>8</v>
      </c>
      <c r="H48" s="94">
        <v>2</v>
      </c>
      <c r="I48" s="101"/>
      <c r="J48" s="102"/>
      <c r="K48" s="118"/>
    </row>
    <row r="49" spans="1:11" x14ac:dyDescent="0.2">
      <c r="A49" s="117" t="s">
        <v>1659</v>
      </c>
      <c r="B49" s="74">
        <v>106</v>
      </c>
      <c r="C49" s="86"/>
      <c r="D49" s="37"/>
      <c r="E49" s="87"/>
      <c r="F49" s="93">
        <v>1</v>
      </c>
      <c r="G49" s="8">
        <v>3</v>
      </c>
      <c r="H49" s="94">
        <v>1</v>
      </c>
      <c r="I49" s="101"/>
      <c r="J49" s="102"/>
      <c r="K49" s="118"/>
    </row>
    <row r="50" spans="1:11" x14ac:dyDescent="0.2">
      <c r="A50" s="117" t="s">
        <v>1660</v>
      </c>
      <c r="B50" s="74">
        <v>36</v>
      </c>
      <c r="C50" s="86"/>
      <c r="D50" s="37"/>
      <c r="E50" s="87"/>
      <c r="F50" s="93">
        <v>1</v>
      </c>
      <c r="G50" s="8">
        <v>3</v>
      </c>
      <c r="H50" s="94">
        <v>1</v>
      </c>
      <c r="I50" s="101"/>
      <c r="J50" s="102"/>
      <c r="K50" s="118"/>
    </row>
    <row r="51" spans="1:11" x14ac:dyDescent="0.2">
      <c r="A51" s="117" t="s">
        <v>1661</v>
      </c>
      <c r="B51" s="74">
        <v>314</v>
      </c>
      <c r="C51" s="86"/>
      <c r="D51" s="37"/>
      <c r="E51" s="87"/>
      <c r="F51" s="93">
        <v>3</v>
      </c>
      <c r="G51" s="8">
        <v>8</v>
      </c>
      <c r="H51" s="94">
        <v>2</v>
      </c>
      <c r="I51" s="101"/>
      <c r="J51" s="102"/>
      <c r="K51" s="118"/>
    </row>
    <row r="52" spans="1:11" x14ac:dyDescent="0.2">
      <c r="A52" s="117" t="s">
        <v>1662</v>
      </c>
      <c r="B52" s="74">
        <v>102</v>
      </c>
      <c r="C52" s="86"/>
      <c r="D52" s="37"/>
      <c r="E52" s="87"/>
      <c r="F52" s="93">
        <v>1</v>
      </c>
      <c r="G52" s="8">
        <v>3</v>
      </c>
      <c r="H52" s="94">
        <v>1</v>
      </c>
      <c r="I52" s="101"/>
      <c r="J52" s="102"/>
      <c r="K52" s="118"/>
    </row>
    <row r="53" spans="1:11" x14ac:dyDescent="0.2">
      <c r="A53" s="117" t="s">
        <v>1663</v>
      </c>
      <c r="B53" s="74">
        <v>569</v>
      </c>
      <c r="C53" s="86"/>
      <c r="D53" s="37"/>
      <c r="E53" s="87"/>
      <c r="F53" s="93">
        <v>3</v>
      </c>
      <c r="G53" s="8">
        <v>8</v>
      </c>
      <c r="H53" s="94">
        <v>2</v>
      </c>
      <c r="I53" s="101"/>
      <c r="J53" s="102"/>
      <c r="K53" s="118"/>
    </row>
    <row r="54" spans="1:11" x14ac:dyDescent="0.2">
      <c r="A54" s="117" t="s">
        <v>1664</v>
      </c>
      <c r="B54" s="74">
        <v>161</v>
      </c>
      <c r="C54" s="86"/>
      <c r="D54" s="37"/>
      <c r="E54" s="87"/>
      <c r="F54" s="93">
        <v>1</v>
      </c>
      <c r="G54" s="8">
        <v>3</v>
      </c>
      <c r="H54" s="94">
        <v>1</v>
      </c>
      <c r="I54" s="101"/>
      <c r="J54" s="102"/>
      <c r="K54" s="118"/>
    </row>
    <row r="55" spans="1:11" x14ac:dyDescent="0.2">
      <c r="A55" s="117" t="s">
        <v>1665</v>
      </c>
      <c r="B55" s="74">
        <v>108</v>
      </c>
      <c r="C55" s="86"/>
      <c r="D55" s="37"/>
      <c r="E55" s="87"/>
      <c r="F55" s="93">
        <v>1</v>
      </c>
      <c r="G55" s="8">
        <v>3</v>
      </c>
      <c r="H55" s="94">
        <v>1</v>
      </c>
      <c r="I55" s="101"/>
      <c r="J55" s="102"/>
      <c r="K55" s="118"/>
    </row>
    <row r="56" spans="1:11" s="24" customFormat="1" x14ac:dyDescent="0.2">
      <c r="A56" s="114" t="s">
        <v>995</v>
      </c>
      <c r="B56" s="73">
        <v>2843</v>
      </c>
      <c r="C56" s="85">
        <v>15</v>
      </c>
      <c r="D56" s="36">
        <f>SUM(D57:D66)</f>
        <v>38</v>
      </c>
      <c r="E56" s="88">
        <v>3</v>
      </c>
      <c r="F56" s="91">
        <f>SUM(F58:F68)</f>
        <v>18</v>
      </c>
      <c r="G56" s="24">
        <f>SUM(G58:G68)</f>
        <v>50</v>
      </c>
      <c r="H56" s="84"/>
      <c r="I56" s="99">
        <f>(C56+F56+1-F59-F62-F63-F64-F66-F68)*0.4</f>
        <v>11.200000000000001</v>
      </c>
      <c r="J56" s="99">
        <f>(D56+G56+1-G59-G62-G63-G64-G66-G68)*0.4</f>
        <v>28.400000000000002</v>
      </c>
      <c r="K56" s="115">
        <f>10*0.6</f>
        <v>6</v>
      </c>
    </row>
    <row r="57" spans="1:11" s="24" customFormat="1" x14ac:dyDescent="0.2">
      <c r="A57" s="116" t="s">
        <v>996</v>
      </c>
      <c r="B57" s="73">
        <v>1849</v>
      </c>
      <c r="C57" s="85">
        <v>10</v>
      </c>
      <c r="D57" s="32">
        <v>25</v>
      </c>
      <c r="E57" s="84"/>
      <c r="F57" s="91"/>
      <c r="G57" s="8"/>
      <c r="H57" s="94"/>
      <c r="I57" s="99"/>
      <c r="J57" s="100"/>
      <c r="K57" s="115"/>
    </row>
    <row r="58" spans="1:11" x14ac:dyDescent="0.2">
      <c r="A58" s="117" t="s">
        <v>1666</v>
      </c>
      <c r="B58" s="74">
        <v>853</v>
      </c>
      <c r="C58" s="86"/>
      <c r="D58" s="37"/>
      <c r="E58" s="87"/>
      <c r="F58" s="93">
        <v>3</v>
      </c>
      <c r="G58" s="8">
        <v>8</v>
      </c>
      <c r="H58" s="94">
        <v>2</v>
      </c>
      <c r="I58" s="101"/>
      <c r="J58" s="102"/>
      <c r="K58" s="118"/>
    </row>
    <row r="59" spans="1:11" ht="30.75" customHeight="1" x14ac:dyDescent="0.2">
      <c r="A59" s="117" t="s">
        <v>1667</v>
      </c>
      <c r="B59" s="74">
        <v>71</v>
      </c>
      <c r="C59" s="86"/>
      <c r="D59" s="37"/>
      <c r="E59" s="87"/>
      <c r="F59" s="93">
        <v>1</v>
      </c>
      <c r="G59" s="8">
        <v>3</v>
      </c>
      <c r="H59" s="94">
        <v>1</v>
      </c>
      <c r="I59" s="101"/>
      <c r="J59" s="102"/>
      <c r="K59" s="118"/>
    </row>
    <row r="60" spans="1:11" x14ac:dyDescent="0.2">
      <c r="A60" s="117" t="s">
        <v>1668</v>
      </c>
      <c r="B60" s="74">
        <v>240</v>
      </c>
      <c r="C60" s="86"/>
      <c r="D60" s="37"/>
      <c r="E60" s="87"/>
      <c r="F60" s="93">
        <v>3</v>
      </c>
      <c r="G60" s="8">
        <v>8</v>
      </c>
      <c r="H60" s="94">
        <v>2</v>
      </c>
      <c r="I60" s="101"/>
      <c r="J60" s="102"/>
      <c r="K60" s="118"/>
    </row>
    <row r="61" spans="1:11" x14ac:dyDescent="0.2">
      <c r="A61" s="117" t="s">
        <v>1669</v>
      </c>
      <c r="B61" s="74">
        <v>293</v>
      </c>
      <c r="C61" s="86"/>
      <c r="D61" s="37"/>
      <c r="E61" s="87"/>
      <c r="F61" s="93">
        <v>3</v>
      </c>
      <c r="G61" s="8">
        <v>8</v>
      </c>
      <c r="H61" s="94">
        <v>2</v>
      </c>
      <c r="I61" s="101"/>
      <c r="J61" s="102"/>
      <c r="K61" s="118"/>
    </row>
    <row r="62" spans="1:11" x14ac:dyDescent="0.2">
      <c r="A62" s="117" t="s">
        <v>1670</v>
      </c>
      <c r="B62" s="74">
        <v>148</v>
      </c>
      <c r="C62" s="86"/>
      <c r="D62" s="37"/>
      <c r="E62" s="87"/>
      <c r="F62" s="93">
        <v>1</v>
      </c>
      <c r="G62" s="8">
        <v>3</v>
      </c>
      <c r="H62" s="94">
        <v>1</v>
      </c>
      <c r="I62" s="101"/>
      <c r="J62" s="102"/>
      <c r="K62" s="118"/>
    </row>
    <row r="63" spans="1:11" x14ac:dyDescent="0.2">
      <c r="A63" s="117" t="s">
        <v>1671</v>
      </c>
      <c r="B63" s="74">
        <v>121</v>
      </c>
      <c r="C63" s="86"/>
      <c r="D63" s="37"/>
      <c r="E63" s="87"/>
      <c r="F63" s="93">
        <v>1</v>
      </c>
      <c r="G63" s="8">
        <v>3</v>
      </c>
      <c r="H63" s="94">
        <v>1</v>
      </c>
      <c r="I63" s="101"/>
      <c r="J63" s="102"/>
      <c r="K63" s="118"/>
    </row>
    <row r="64" spans="1:11" x14ac:dyDescent="0.2">
      <c r="A64" s="117" t="s">
        <v>1672</v>
      </c>
      <c r="B64" s="74">
        <v>123</v>
      </c>
      <c r="C64" s="86"/>
      <c r="D64" s="37"/>
      <c r="E64" s="87"/>
      <c r="F64" s="93">
        <v>1</v>
      </c>
      <c r="G64" s="8">
        <v>3</v>
      </c>
      <c r="H64" s="94">
        <v>1</v>
      </c>
      <c r="I64" s="101"/>
      <c r="J64" s="102"/>
      <c r="K64" s="118"/>
    </row>
    <row r="65" spans="1:11" s="24" customFormat="1" x14ac:dyDescent="0.2">
      <c r="A65" s="116" t="s">
        <v>331</v>
      </c>
      <c r="B65" s="73">
        <v>994</v>
      </c>
      <c r="C65" s="85">
        <v>5</v>
      </c>
      <c r="D65" s="32">
        <v>13</v>
      </c>
      <c r="E65" s="84"/>
      <c r="F65" s="91"/>
      <c r="G65" s="8"/>
      <c r="H65" s="94"/>
      <c r="I65" s="99"/>
      <c r="J65" s="100"/>
      <c r="K65" s="115"/>
    </row>
    <row r="66" spans="1:11" x14ac:dyDescent="0.2">
      <c r="A66" s="117" t="s">
        <v>1673</v>
      </c>
      <c r="B66" s="74">
        <v>119</v>
      </c>
      <c r="C66" s="86"/>
      <c r="D66" s="37"/>
      <c r="E66" s="87"/>
      <c r="F66" s="93">
        <v>1</v>
      </c>
      <c r="G66" s="8">
        <v>3</v>
      </c>
      <c r="H66" s="94">
        <v>1</v>
      </c>
      <c r="I66" s="101"/>
      <c r="J66" s="102"/>
      <c r="K66" s="118"/>
    </row>
    <row r="67" spans="1:11" x14ac:dyDescent="0.2">
      <c r="A67" s="117" t="s">
        <v>1674</v>
      </c>
      <c r="B67" s="74">
        <v>824</v>
      </c>
      <c r="C67" s="86"/>
      <c r="D67" s="37"/>
      <c r="E67" s="87"/>
      <c r="F67" s="93">
        <v>3</v>
      </c>
      <c r="G67" s="8">
        <v>8</v>
      </c>
      <c r="H67" s="94">
        <v>2</v>
      </c>
      <c r="I67" s="101"/>
      <c r="J67" s="102"/>
      <c r="K67" s="118"/>
    </row>
    <row r="68" spans="1:11" x14ac:dyDescent="0.2">
      <c r="A68" s="117" t="s">
        <v>1675</v>
      </c>
      <c r="B68" s="74">
        <v>51</v>
      </c>
      <c r="C68" s="86"/>
      <c r="D68" s="37"/>
      <c r="E68" s="87"/>
      <c r="F68" s="93">
        <v>1</v>
      </c>
      <c r="G68" s="8">
        <v>3</v>
      </c>
      <c r="H68" s="94">
        <v>1</v>
      </c>
      <c r="I68" s="101"/>
      <c r="J68" s="102"/>
      <c r="K68" s="118"/>
    </row>
    <row r="69" spans="1:11" s="24" customFormat="1" x14ac:dyDescent="0.2">
      <c r="A69" s="114" t="s">
        <v>328</v>
      </c>
      <c r="B69" s="73">
        <v>10739</v>
      </c>
      <c r="C69" s="85">
        <v>25</v>
      </c>
      <c r="D69" s="36">
        <f>SUM(D70:D83)</f>
        <v>63</v>
      </c>
      <c r="E69" s="88">
        <v>4</v>
      </c>
      <c r="F69" s="91">
        <f>SUM(F71:F89)</f>
        <v>44</v>
      </c>
      <c r="G69" s="24">
        <f>SUM(G71:G89)</f>
        <v>119</v>
      </c>
      <c r="H69" s="84"/>
      <c r="I69" s="99">
        <f>(C69+F69+1-F72-F73-F78-F80-F86-F87)*0.4</f>
        <v>25.6</v>
      </c>
      <c r="J69" s="99">
        <f>(D69+G69+1-G72-G73-G78-G80-G86-G87)*0.4</f>
        <v>66</v>
      </c>
      <c r="K69" s="115">
        <f>18*0.6</f>
        <v>10.799999999999999</v>
      </c>
    </row>
    <row r="70" spans="1:11" s="24" customFormat="1" x14ac:dyDescent="0.2">
      <c r="A70" s="116" t="s">
        <v>93</v>
      </c>
      <c r="B70" s="73">
        <v>7499</v>
      </c>
      <c r="C70" s="85">
        <v>17</v>
      </c>
      <c r="D70" s="32">
        <v>43</v>
      </c>
      <c r="E70" s="84"/>
      <c r="F70" s="91"/>
      <c r="G70" s="8"/>
      <c r="H70" s="94"/>
      <c r="I70" s="99"/>
      <c r="J70" s="100"/>
      <c r="K70" s="115"/>
    </row>
    <row r="71" spans="1:11" x14ac:dyDescent="0.2">
      <c r="A71" s="117" t="s">
        <v>1676</v>
      </c>
      <c r="B71" s="74">
        <v>3169</v>
      </c>
      <c r="C71" s="86"/>
      <c r="D71" s="37"/>
      <c r="E71" s="87"/>
      <c r="F71" s="93">
        <v>5</v>
      </c>
      <c r="G71" s="8">
        <v>13</v>
      </c>
      <c r="H71" s="94">
        <v>2</v>
      </c>
      <c r="I71" s="101"/>
      <c r="J71" s="102"/>
      <c r="K71" s="118"/>
    </row>
    <row r="72" spans="1:11" x14ac:dyDescent="0.2">
      <c r="A72" s="117" t="s">
        <v>1677</v>
      </c>
      <c r="B72" s="74">
        <v>93</v>
      </c>
      <c r="C72" s="86"/>
      <c r="D72" s="37"/>
      <c r="E72" s="87"/>
      <c r="F72" s="93">
        <v>1</v>
      </c>
      <c r="G72" s="8">
        <v>3</v>
      </c>
      <c r="H72" s="94">
        <v>1</v>
      </c>
      <c r="I72" s="101"/>
      <c r="J72" s="102"/>
      <c r="K72" s="118"/>
    </row>
    <row r="73" spans="1:11" x14ac:dyDescent="0.2">
      <c r="A73" s="117" t="s">
        <v>1678</v>
      </c>
      <c r="B73" s="74">
        <v>186</v>
      </c>
      <c r="C73" s="86"/>
      <c r="D73" s="37"/>
      <c r="E73" s="87"/>
      <c r="F73" s="93">
        <v>1</v>
      </c>
      <c r="G73" s="8">
        <v>3</v>
      </c>
      <c r="H73" s="94">
        <v>1</v>
      </c>
      <c r="I73" s="101"/>
      <c r="J73" s="102"/>
      <c r="K73" s="118"/>
    </row>
    <row r="74" spans="1:11" x14ac:dyDescent="0.2">
      <c r="A74" s="117" t="s">
        <v>1679</v>
      </c>
      <c r="B74" s="74">
        <v>555</v>
      </c>
      <c r="C74" s="86"/>
      <c r="D74" s="37"/>
      <c r="E74" s="87"/>
      <c r="F74" s="93">
        <v>3</v>
      </c>
      <c r="G74" s="8">
        <v>8</v>
      </c>
      <c r="H74" s="94">
        <v>2</v>
      </c>
      <c r="I74" s="101"/>
      <c r="J74" s="102"/>
      <c r="K74" s="118"/>
    </row>
    <row r="75" spans="1:11" x14ac:dyDescent="0.2">
      <c r="A75" s="117" t="s">
        <v>1356</v>
      </c>
      <c r="B75" s="74">
        <v>279</v>
      </c>
      <c r="C75" s="86"/>
      <c r="D75" s="37"/>
      <c r="E75" s="87"/>
      <c r="F75" s="93">
        <v>3</v>
      </c>
      <c r="G75" s="8">
        <v>8</v>
      </c>
      <c r="H75" s="94">
        <v>2</v>
      </c>
      <c r="I75" s="101"/>
      <c r="J75" s="102"/>
      <c r="K75" s="118"/>
    </row>
    <row r="76" spans="1:11" x14ac:dyDescent="0.2">
      <c r="A76" s="117" t="s">
        <v>1680</v>
      </c>
      <c r="B76" s="74">
        <v>523</v>
      </c>
      <c r="C76" s="86"/>
      <c r="D76" s="37"/>
      <c r="E76" s="87"/>
      <c r="F76" s="93">
        <v>3</v>
      </c>
      <c r="G76" s="8">
        <v>8</v>
      </c>
      <c r="H76" s="94">
        <v>2</v>
      </c>
      <c r="I76" s="101"/>
      <c r="J76" s="102"/>
      <c r="K76" s="118"/>
    </row>
    <row r="77" spans="1:11" x14ac:dyDescent="0.2">
      <c r="A77" s="117" t="s">
        <v>1681</v>
      </c>
      <c r="B77" s="74">
        <v>618</v>
      </c>
      <c r="C77" s="86"/>
      <c r="D77" s="37"/>
      <c r="E77" s="87"/>
      <c r="F77" s="93">
        <v>3</v>
      </c>
      <c r="G77" s="8">
        <v>8</v>
      </c>
      <c r="H77" s="94">
        <v>2</v>
      </c>
      <c r="I77" s="101"/>
      <c r="J77" s="102"/>
      <c r="K77" s="118"/>
    </row>
    <row r="78" spans="1:11" x14ac:dyDescent="0.2">
      <c r="A78" s="117" t="s">
        <v>1682</v>
      </c>
      <c r="B78" s="74">
        <v>20</v>
      </c>
      <c r="C78" s="86"/>
      <c r="D78" s="37"/>
      <c r="E78" s="87"/>
      <c r="F78" s="93">
        <v>1</v>
      </c>
      <c r="G78" s="8">
        <v>3</v>
      </c>
      <c r="H78" s="94">
        <v>1</v>
      </c>
      <c r="I78" s="101"/>
      <c r="J78" s="102"/>
      <c r="K78" s="118"/>
    </row>
    <row r="79" spans="1:11" x14ac:dyDescent="0.2">
      <c r="A79" s="117" t="s">
        <v>1683</v>
      </c>
      <c r="B79" s="74">
        <v>1659</v>
      </c>
      <c r="C79" s="86"/>
      <c r="D79" s="37"/>
      <c r="E79" s="87"/>
      <c r="F79" s="93">
        <v>3</v>
      </c>
      <c r="G79" s="8">
        <v>8</v>
      </c>
      <c r="H79" s="94">
        <v>2</v>
      </c>
      <c r="I79" s="101"/>
      <c r="J79" s="102"/>
      <c r="K79" s="118"/>
    </row>
    <row r="80" spans="1:11" x14ac:dyDescent="0.2">
      <c r="A80" s="117" t="s">
        <v>1684</v>
      </c>
      <c r="B80" s="74">
        <v>151</v>
      </c>
      <c r="C80" s="86"/>
      <c r="D80" s="37"/>
      <c r="E80" s="87"/>
      <c r="F80" s="93">
        <v>1</v>
      </c>
      <c r="G80" s="8">
        <v>3</v>
      </c>
      <c r="H80" s="94">
        <v>1</v>
      </c>
      <c r="I80" s="101"/>
      <c r="J80" s="102"/>
      <c r="K80" s="118"/>
    </row>
    <row r="81" spans="1:11" x14ac:dyDescent="0.2">
      <c r="A81" s="117" t="s">
        <v>1685</v>
      </c>
      <c r="B81" s="74">
        <v>246</v>
      </c>
      <c r="C81" s="86"/>
      <c r="D81" s="37"/>
      <c r="E81" s="87"/>
      <c r="F81" s="93">
        <v>3</v>
      </c>
      <c r="G81" s="8">
        <v>8</v>
      </c>
      <c r="H81" s="94">
        <v>2</v>
      </c>
      <c r="I81" s="101"/>
      <c r="J81" s="102"/>
      <c r="K81" s="118"/>
    </row>
    <row r="82" spans="1:11" s="24" customFormat="1" x14ac:dyDescent="0.2">
      <c r="A82" s="116" t="s">
        <v>499</v>
      </c>
      <c r="B82" s="73">
        <v>3240</v>
      </c>
      <c r="C82" s="85">
        <v>8</v>
      </c>
      <c r="D82" s="32">
        <v>20</v>
      </c>
      <c r="E82" s="84"/>
      <c r="F82" s="91"/>
      <c r="G82" s="8"/>
      <c r="H82" s="94"/>
      <c r="I82" s="99"/>
      <c r="J82" s="100"/>
      <c r="K82" s="115"/>
    </row>
    <row r="83" spans="1:11" x14ac:dyDescent="0.2">
      <c r="A83" s="117" t="s">
        <v>1686</v>
      </c>
      <c r="B83" s="74">
        <v>551</v>
      </c>
      <c r="C83" s="86"/>
      <c r="D83" s="37"/>
      <c r="E83" s="87"/>
      <c r="F83" s="93">
        <v>3</v>
      </c>
      <c r="G83" s="8">
        <v>8</v>
      </c>
      <c r="H83" s="94">
        <v>2</v>
      </c>
      <c r="I83" s="101"/>
      <c r="J83" s="102"/>
      <c r="K83" s="118"/>
    </row>
    <row r="84" spans="1:11" x14ac:dyDescent="0.2">
      <c r="A84" s="117" t="s">
        <v>1687</v>
      </c>
      <c r="B84" s="74">
        <v>355</v>
      </c>
      <c r="C84" s="86"/>
      <c r="D84" s="37"/>
      <c r="E84" s="87"/>
      <c r="F84" s="93">
        <v>3</v>
      </c>
      <c r="G84" s="8">
        <v>8</v>
      </c>
      <c r="H84" s="94">
        <v>2</v>
      </c>
      <c r="I84" s="101"/>
      <c r="J84" s="102"/>
      <c r="K84" s="118"/>
    </row>
    <row r="85" spans="1:11" x14ac:dyDescent="0.2">
      <c r="A85" s="117" t="s">
        <v>1688</v>
      </c>
      <c r="B85" s="74">
        <v>228</v>
      </c>
      <c r="C85" s="86"/>
      <c r="D85" s="37"/>
      <c r="E85" s="87"/>
      <c r="F85" s="93">
        <v>3</v>
      </c>
      <c r="G85" s="8">
        <v>8</v>
      </c>
      <c r="H85" s="94">
        <v>2</v>
      </c>
      <c r="I85" s="101"/>
      <c r="J85" s="102"/>
      <c r="K85" s="118"/>
    </row>
    <row r="86" spans="1:11" x14ac:dyDescent="0.2">
      <c r="A86" s="117" t="s">
        <v>1689</v>
      </c>
      <c r="B86" s="74">
        <v>176</v>
      </c>
      <c r="C86" s="86"/>
      <c r="D86" s="37"/>
      <c r="E86" s="87"/>
      <c r="F86" s="93">
        <v>1</v>
      </c>
      <c r="G86" s="8">
        <v>3</v>
      </c>
      <c r="H86" s="94">
        <v>1</v>
      </c>
      <c r="I86" s="101"/>
      <c r="J86" s="102"/>
      <c r="K86" s="118"/>
    </row>
    <row r="87" spans="1:11" x14ac:dyDescent="0.2">
      <c r="A87" s="117" t="s">
        <v>1690</v>
      </c>
      <c r="B87" s="74">
        <v>135</v>
      </c>
      <c r="C87" s="86"/>
      <c r="D87" s="37"/>
      <c r="E87" s="87"/>
      <c r="F87" s="93">
        <v>1</v>
      </c>
      <c r="G87" s="8">
        <v>3</v>
      </c>
      <c r="H87" s="94">
        <v>1</v>
      </c>
      <c r="I87" s="101"/>
      <c r="J87" s="102"/>
      <c r="K87" s="118"/>
    </row>
    <row r="88" spans="1:11" x14ac:dyDescent="0.2">
      <c r="A88" s="117" t="s">
        <v>1691</v>
      </c>
      <c r="B88" s="74">
        <v>535</v>
      </c>
      <c r="C88" s="86"/>
      <c r="D88" s="37"/>
      <c r="E88" s="87"/>
      <c r="F88" s="93">
        <v>3</v>
      </c>
      <c r="G88" s="8">
        <v>8</v>
      </c>
      <c r="H88" s="94">
        <v>2</v>
      </c>
      <c r="I88" s="101"/>
      <c r="J88" s="102"/>
      <c r="K88" s="118"/>
    </row>
    <row r="89" spans="1:11" x14ac:dyDescent="0.2">
      <c r="A89" s="117" t="s">
        <v>1692</v>
      </c>
      <c r="B89" s="74">
        <v>1260</v>
      </c>
      <c r="C89" s="86"/>
      <c r="D89" s="37"/>
      <c r="E89" s="87"/>
      <c r="F89" s="93">
        <v>3</v>
      </c>
      <c r="G89" s="8">
        <v>8</v>
      </c>
      <c r="H89" s="94">
        <v>2</v>
      </c>
      <c r="I89" s="101"/>
      <c r="J89" s="102"/>
      <c r="K89" s="118"/>
    </row>
    <row r="90" spans="1:11" s="18" customFormat="1" x14ac:dyDescent="0.2">
      <c r="A90" s="112" t="s">
        <v>323</v>
      </c>
      <c r="B90" s="72">
        <v>133802</v>
      </c>
      <c r="C90" s="81"/>
      <c r="D90" s="37"/>
      <c r="E90" s="87"/>
      <c r="F90" s="91"/>
      <c r="G90" s="8"/>
      <c r="H90" s="94"/>
      <c r="I90" s="97"/>
      <c r="J90" s="98"/>
      <c r="K90" s="113"/>
    </row>
    <row r="91" spans="1:11" s="24" customFormat="1" ht="31.5" x14ac:dyDescent="0.2">
      <c r="A91" s="114" t="s">
        <v>324</v>
      </c>
      <c r="B91" s="73">
        <v>71751</v>
      </c>
      <c r="C91" s="85">
        <v>35</v>
      </c>
      <c r="D91" s="36">
        <f>SUM(D92:D104)</f>
        <v>89</v>
      </c>
      <c r="E91" s="88">
        <v>4</v>
      </c>
      <c r="F91" s="91">
        <f>SUM(F93:F111)</f>
        <v>59</v>
      </c>
      <c r="G91" s="24">
        <f>SUM(G93:G111)</f>
        <v>156</v>
      </c>
      <c r="H91" s="84"/>
      <c r="I91" s="99">
        <f>(C91+F91+1-F96-F110-F111)*0.4</f>
        <v>36.800000000000004</v>
      </c>
      <c r="J91" s="99">
        <f>(D91+G91+1-G96-G110-G111)*0.4</f>
        <v>94.800000000000011</v>
      </c>
      <c r="K91" s="115">
        <f>17*0.6</f>
        <v>10.199999999999999</v>
      </c>
    </row>
    <row r="92" spans="1:11" s="24" customFormat="1" ht="31.5" x14ac:dyDescent="0.2">
      <c r="A92" s="116" t="s">
        <v>325</v>
      </c>
      <c r="B92" s="73">
        <v>62936</v>
      </c>
      <c r="C92" s="85">
        <v>31</v>
      </c>
      <c r="D92" s="32">
        <v>78</v>
      </c>
      <c r="E92" s="84"/>
      <c r="F92" s="91"/>
      <c r="G92" s="8"/>
      <c r="H92" s="94"/>
      <c r="I92" s="99"/>
      <c r="J92" s="100"/>
      <c r="K92" s="115"/>
    </row>
    <row r="93" spans="1:11" s="62" customFormat="1" x14ac:dyDescent="0.2">
      <c r="A93" s="117" t="s">
        <v>1693</v>
      </c>
      <c r="B93" s="74">
        <v>59723</v>
      </c>
      <c r="C93" s="89"/>
      <c r="D93" s="37"/>
      <c r="E93" s="87"/>
      <c r="F93" s="93">
        <v>15</v>
      </c>
      <c r="G93" s="8">
        <v>38</v>
      </c>
      <c r="H93" s="94">
        <v>2</v>
      </c>
      <c r="I93" s="103"/>
      <c r="J93" s="104"/>
      <c r="K93" s="119"/>
    </row>
    <row r="94" spans="1:11" x14ac:dyDescent="0.2">
      <c r="A94" s="117" t="s">
        <v>1694</v>
      </c>
      <c r="B94" s="74">
        <v>486</v>
      </c>
      <c r="C94" s="86"/>
      <c r="D94" s="37"/>
      <c r="E94" s="87"/>
      <c r="F94" s="93">
        <v>3</v>
      </c>
      <c r="G94" s="8">
        <v>8</v>
      </c>
      <c r="H94" s="94">
        <v>2</v>
      </c>
      <c r="I94" s="101"/>
      <c r="J94" s="102"/>
      <c r="K94" s="118"/>
    </row>
    <row r="95" spans="1:11" x14ac:dyDescent="0.2">
      <c r="A95" s="117" t="s">
        <v>1695</v>
      </c>
      <c r="B95" s="74">
        <v>220</v>
      </c>
      <c r="C95" s="86"/>
      <c r="D95" s="37"/>
      <c r="E95" s="87"/>
      <c r="F95" s="93">
        <v>3</v>
      </c>
      <c r="G95" s="8">
        <v>8</v>
      </c>
      <c r="H95" s="94">
        <v>2</v>
      </c>
      <c r="I95" s="101"/>
      <c r="J95" s="102"/>
      <c r="K95" s="118"/>
    </row>
    <row r="96" spans="1:11" x14ac:dyDescent="0.2">
      <c r="A96" s="117" t="s">
        <v>1696</v>
      </c>
      <c r="B96" s="74">
        <v>57</v>
      </c>
      <c r="C96" s="86"/>
      <c r="D96" s="37"/>
      <c r="E96" s="87"/>
      <c r="F96" s="93">
        <v>1</v>
      </c>
      <c r="G96" s="8">
        <v>3</v>
      </c>
      <c r="H96" s="94">
        <v>1</v>
      </c>
      <c r="I96" s="101"/>
      <c r="J96" s="102"/>
      <c r="K96" s="118"/>
    </row>
    <row r="97" spans="1:11" x14ac:dyDescent="0.2">
      <c r="A97" s="117" t="s">
        <v>1697</v>
      </c>
      <c r="B97" s="74">
        <v>1811</v>
      </c>
      <c r="C97" s="86"/>
      <c r="D97" s="37"/>
      <c r="E97" s="87"/>
      <c r="F97" s="93">
        <v>3</v>
      </c>
      <c r="G97" s="8">
        <v>8</v>
      </c>
      <c r="H97" s="94">
        <v>2</v>
      </c>
      <c r="I97" s="101"/>
      <c r="J97" s="102"/>
      <c r="K97" s="118"/>
    </row>
    <row r="98" spans="1:11" x14ac:dyDescent="0.2">
      <c r="A98" s="117" t="s">
        <v>1698</v>
      </c>
      <c r="B98" s="74">
        <v>639</v>
      </c>
      <c r="C98" s="86"/>
      <c r="D98" s="37"/>
      <c r="E98" s="87"/>
      <c r="F98" s="93">
        <v>3</v>
      </c>
      <c r="G98" s="8">
        <v>8</v>
      </c>
      <c r="H98" s="94">
        <v>2</v>
      </c>
      <c r="I98" s="101"/>
      <c r="J98" s="102"/>
      <c r="K98" s="118"/>
    </row>
    <row r="99" spans="1:11" s="24" customFormat="1" x14ac:dyDescent="0.2">
      <c r="A99" s="116" t="s">
        <v>669</v>
      </c>
      <c r="B99" s="73">
        <v>2315</v>
      </c>
      <c r="C99" s="85">
        <v>1</v>
      </c>
      <c r="D99" s="32">
        <v>3</v>
      </c>
      <c r="E99" s="84"/>
      <c r="F99" s="91"/>
      <c r="G99" s="8"/>
      <c r="H99" s="94"/>
      <c r="I99" s="99"/>
      <c r="J99" s="100"/>
      <c r="K99" s="115"/>
    </row>
    <row r="100" spans="1:11" x14ac:dyDescent="0.2">
      <c r="A100" s="117" t="s">
        <v>1699</v>
      </c>
      <c r="B100" s="74">
        <v>1157</v>
      </c>
      <c r="C100" s="86"/>
      <c r="D100" s="37"/>
      <c r="E100" s="87"/>
      <c r="F100" s="93">
        <v>3</v>
      </c>
      <c r="G100" s="8">
        <v>8</v>
      </c>
      <c r="H100" s="94">
        <v>2</v>
      </c>
      <c r="I100" s="101"/>
      <c r="J100" s="102"/>
      <c r="K100" s="118"/>
    </row>
    <row r="101" spans="1:11" x14ac:dyDescent="0.2">
      <c r="A101" s="117" t="s">
        <v>1700</v>
      </c>
      <c r="B101" s="74">
        <v>285</v>
      </c>
      <c r="C101" s="86"/>
      <c r="D101" s="37"/>
      <c r="E101" s="87"/>
      <c r="F101" s="93">
        <v>3</v>
      </c>
      <c r="G101" s="8">
        <v>8</v>
      </c>
      <c r="H101" s="94">
        <v>2</v>
      </c>
      <c r="I101" s="101"/>
      <c r="J101" s="102"/>
      <c r="K101" s="118"/>
    </row>
    <row r="102" spans="1:11" x14ac:dyDescent="0.2">
      <c r="A102" s="117" t="s">
        <v>1701</v>
      </c>
      <c r="B102" s="74">
        <v>595</v>
      </c>
      <c r="C102" s="86"/>
      <c r="D102" s="37"/>
      <c r="E102" s="87"/>
      <c r="F102" s="93">
        <v>3</v>
      </c>
      <c r="G102" s="8">
        <v>8</v>
      </c>
      <c r="H102" s="94">
        <v>2</v>
      </c>
      <c r="I102" s="101"/>
      <c r="J102" s="102"/>
      <c r="K102" s="118"/>
    </row>
    <row r="103" spans="1:11" x14ac:dyDescent="0.2">
      <c r="A103" s="117" t="s">
        <v>1702</v>
      </c>
      <c r="B103" s="74">
        <v>278</v>
      </c>
      <c r="C103" s="86"/>
      <c r="D103" s="37"/>
      <c r="E103" s="87"/>
      <c r="F103" s="93">
        <v>3</v>
      </c>
      <c r="G103" s="8">
        <v>8</v>
      </c>
      <c r="H103" s="94">
        <v>2</v>
      </c>
      <c r="I103" s="101"/>
      <c r="J103" s="102"/>
      <c r="K103" s="118"/>
    </row>
    <row r="104" spans="1:11" s="24" customFormat="1" x14ac:dyDescent="0.2">
      <c r="A104" s="116" t="s">
        <v>223</v>
      </c>
      <c r="B104" s="73">
        <v>6500</v>
      </c>
      <c r="C104" s="85">
        <v>3</v>
      </c>
      <c r="D104" s="32">
        <v>8</v>
      </c>
      <c r="E104" s="84"/>
      <c r="F104" s="91"/>
      <c r="G104" s="8"/>
      <c r="H104" s="94"/>
      <c r="I104" s="99"/>
      <c r="J104" s="100"/>
      <c r="K104" s="115"/>
    </row>
    <row r="105" spans="1:11" x14ac:dyDescent="0.2">
      <c r="A105" s="117" t="s">
        <v>1703</v>
      </c>
      <c r="B105" s="74">
        <v>4228</v>
      </c>
      <c r="C105" s="86"/>
      <c r="D105" s="37"/>
      <c r="E105" s="87"/>
      <c r="F105" s="93">
        <v>5</v>
      </c>
      <c r="G105" s="8">
        <v>13</v>
      </c>
      <c r="H105" s="94">
        <v>2</v>
      </c>
      <c r="I105" s="101"/>
      <c r="J105" s="102"/>
      <c r="K105" s="118"/>
    </row>
    <row r="106" spans="1:11" x14ac:dyDescent="0.2">
      <c r="A106" s="117" t="s">
        <v>1704</v>
      </c>
      <c r="B106" s="74">
        <v>248</v>
      </c>
      <c r="C106" s="86"/>
      <c r="D106" s="37"/>
      <c r="E106" s="87"/>
      <c r="F106" s="93">
        <v>3</v>
      </c>
      <c r="G106" s="8">
        <v>8</v>
      </c>
      <c r="H106" s="94">
        <v>2</v>
      </c>
      <c r="I106" s="101"/>
      <c r="J106" s="102"/>
      <c r="K106" s="118"/>
    </row>
    <row r="107" spans="1:11" x14ac:dyDescent="0.2">
      <c r="A107" s="117" t="s">
        <v>1705</v>
      </c>
      <c r="B107" s="74">
        <v>431</v>
      </c>
      <c r="C107" s="86"/>
      <c r="D107" s="37"/>
      <c r="E107" s="87"/>
      <c r="F107" s="93">
        <v>3</v>
      </c>
      <c r="G107" s="8">
        <v>8</v>
      </c>
      <c r="H107" s="94">
        <v>2</v>
      </c>
      <c r="I107" s="101"/>
      <c r="J107" s="102"/>
      <c r="K107" s="118"/>
    </row>
    <row r="108" spans="1:11" x14ac:dyDescent="0.2">
      <c r="A108" s="117" t="s">
        <v>1706</v>
      </c>
      <c r="B108" s="74">
        <v>329</v>
      </c>
      <c r="C108" s="86"/>
      <c r="D108" s="37"/>
      <c r="E108" s="87"/>
      <c r="F108" s="93">
        <v>3</v>
      </c>
      <c r="G108" s="8">
        <v>8</v>
      </c>
      <c r="H108" s="94">
        <v>2</v>
      </c>
      <c r="I108" s="101"/>
      <c r="J108" s="102"/>
      <c r="K108" s="118"/>
    </row>
    <row r="109" spans="1:11" x14ac:dyDescent="0.2">
      <c r="A109" s="117" t="s">
        <v>1707</v>
      </c>
      <c r="B109" s="74">
        <v>1035</v>
      </c>
      <c r="C109" s="86"/>
      <c r="D109" s="37"/>
      <c r="E109" s="87"/>
      <c r="F109" s="93">
        <v>3</v>
      </c>
      <c r="G109" s="8">
        <v>8</v>
      </c>
      <c r="H109" s="94">
        <v>2</v>
      </c>
      <c r="I109" s="101"/>
      <c r="J109" s="102"/>
      <c r="K109" s="118"/>
    </row>
    <row r="110" spans="1:11" x14ac:dyDescent="0.2">
      <c r="A110" s="117" t="s">
        <v>1708</v>
      </c>
      <c r="B110" s="74">
        <v>102</v>
      </c>
      <c r="C110" s="86"/>
      <c r="D110" s="37"/>
      <c r="E110" s="87"/>
      <c r="F110" s="93">
        <v>1</v>
      </c>
      <c r="G110" s="8">
        <v>3</v>
      </c>
      <c r="H110" s="94">
        <v>1</v>
      </c>
      <c r="I110" s="101"/>
      <c r="J110" s="102"/>
      <c r="K110" s="118"/>
    </row>
    <row r="111" spans="1:11" x14ac:dyDescent="0.2">
      <c r="A111" s="117" t="s">
        <v>1709</v>
      </c>
      <c r="B111" s="74">
        <v>127</v>
      </c>
      <c r="C111" s="86"/>
      <c r="D111" s="37"/>
      <c r="E111" s="87"/>
      <c r="F111" s="93">
        <v>1</v>
      </c>
      <c r="G111" s="8">
        <v>3</v>
      </c>
      <c r="H111" s="94">
        <v>1</v>
      </c>
      <c r="I111" s="101"/>
      <c r="J111" s="102"/>
      <c r="K111" s="118"/>
    </row>
    <row r="112" spans="1:11" s="24" customFormat="1" x14ac:dyDescent="0.2">
      <c r="A112" s="114" t="s">
        <v>1214</v>
      </c>
      <c r="B112" s="73">
        <v>16060</v>
      </c>
      <c r="C112" s="85">
        <v>25</v>
      </c>
      <c r="D112" s="36">
        <f>SUM(D113:D129)</f>
        <v>63</v>
      </c>
      <c r="E112" s="88">
        <v>4</v>
      </c>
      <c r="F112" s="91">
        <f>SUM(F114:F137)</f>
        <v>61</v>
      </c>
      <c r="G112" s="24">
        <f>SUM(G114:G137)</f>
        <v>164</v>
      </c>
      <c r="H112" s="84"/>
      <c r="I112" s="99">
        <f>(C112+F112+1-F115-F119-F123-F125-F135)*0.4</f>
        <v>32.800000000000004</v>
      </c>
      <c r="J112" s="99">
        <f>(D112+G112+1-G115-G119-G123-G125-G135)*0.4</f>
        <v>85.2</v>
      </c>
      <c r="K112" s="115">
        <f>23*0.6</f>
        <v>13.799999999999999</v>
      </c>
    </row>
    <row r="113" spans="1:11" s="24" customFormat="1" x14ac:dyDescent="0.2">
      <c r="A113" s="116" t="s">
        <v>1215</v>
      </c>
      <c r="B113" s="73">
        <v>13673</v>
      </c>
      <c r="C113" s="85">
        <v>21</v>
      </c>
      <c r="D113" s="32">
        <v>53</v>
      </c>
      <c r="E113" s="84"/>
      <c r="F113" s="91"/>
      <c r="G113" s="8"/>
      <c r="H113" s="94"/>
      <c r="I113" s="99"/>
      <c r="J113" s="100"/>
      <c r="K113" s="115"/>
    </row>
    <row r="114" spans="1:11" x14ac:dyDescent="0.2">
      <c r="A114" s="117" t="s">
        <v>1710</v>
      </c>
      <c r="B114" s="74">
        <v>8681</v>
      </c>
      <c r="C114" s="86"/>
      <c r="D114" s="37"/>
      <c r="E114" s="87"/>
      <c r="F114" s="93">
        <v>5</v>
      </c>
      <c r="G114" s="8">
        <v>13</v>
      </c>
      <c r="H114" s="94">
        <v>2</v>
      </c>
      <c r="I114" s="101"/>
      <c r="J114" s="102"/>
      <c r="K114" s="118"/>
    </row>
    <row r="115" spans="1:11" x14ac:dyDescent="0.2">
      <c r="A115" s="117" t="s">
        <v>1711</v>
      </c>
      <c r="B115" s="74">
        <v>148</v>
      </c>
      <c r="C115" s="86"/>
      <c r="D115" s="37"/>
      <c r="E115" s="87"/>
      <c r="F115" s="93">
        <v>1</v>
      </c>
      <c r="G115" s="8">
        <v>3</v>
      </c>
      <c r="H115" s="94">
        <v>1</v>
      </c>
      <c r="I115" s="101"/>
      <c r="J115" s="102"/>
      <c r="K115" s="118"/>
    </row>
    <row r="116" spans="1:11" x14ac:dyDescent="0.2">
      <c r="A116" s="117" t="s">
        <v>1712</v>
      </c>
      <c r="B116" s="74">
        <v>248</v>
      </c>
      <c r="C116" s="86"/>
      <c r="D116" s="37"/>
      <c r="E116" s="87"/>
      <c r="F116" s="93">
        <v>3</v>
      </c>
      <c r="G116" s="8">
        <v>8</v>
      </c>
      <c r="H116" s="94">
        <v>2</v>
      </c>
      <c r="I116" s="101"/>
      <c r="J116" s="102"/>
      <c r="K116" s="118"/>
    </row>
    <row r="117" spans="1:11" x14ac:dyDescent="0.2">
      <c r="A117" s="117" t="s">
        <v>1713</v>
      </c>
      <c r="B117" s="74">
        <v>1060</v>
      </c>
      <c r="C117" s="86"/>
      <c r="D117" s="37"/>
      <c r="E117" s="87"/>
      <c r="F117" s="93">
        <v>3</v>
      </c>
      <c r="G117" s="8">
        <v>8</v>
      </c>
      <c r="H117" s="94">
        <v>2</v>
      </c>
      <c r="I117" s="101"/>
      <c r="J117" s="102"/>
      <c r="K117" s="118"/>
    </row>
    <row r="118" spans="1:11" x14ac:dyDescent="0.2">
      <c r="A118" s="117" t="s">
        <v>1714</v>
      </c>
      <c r="B118" s="74">
        <v>316</v>
      </c>
      <c r="C118" s="86"/>
      <c r="D118" s="37"/>
      <c r="E118" s="87"/>
      <c r="F118" s="93">
        <v>3</v>
      </c>
      <c r="G118" s="8">
        <v>8</v>
      </c>
      <c r="H118" s="94">
        <v>2</v>
      </c>
      <c r="I118" s="101"/>
      <c r="J118" s="102"/>
      <c r="K118" s="118"/>
    </row>
    <row r="119" spans="1:11" x14ac:dyDescent="0.2">
      <c r="A119" s="117" t="s">
        <v>1715</v>
      </c>
      <c r="B119" s="74">
        <v>181</v>
      </c>
      <c r="C119" s="86"/>
      <c r="D119" s="37"/>
      <c r="E119" s="87"/>
      <c r="F119" s="93">
        <v>1</v>
      </c>
      <c r="G119" s="8">
        <v>3</v>
      </c>
      <c r="H119" s="94">
        <v>1</v>
      </c>
      <c r="I119" s="101"/>
      <c r="J119" s="102"/>
      <c r="K119" s="118"/>
    </row>
    <row r="120" spans="1:11" x14ac:dyDescent="0.2">
      <c r="A120" s="117" t="s">
        <v>1716</v>
      </c>
      <c r="B120" s="74">
        <v>599</v>
      </c>
      <c r="C120" s="86"/>
      <c r="D120" s="37"/>
      <c r="E120" s="87"/>
      <c r="F120" s="93">
        <v>3</v>
      </c>
      <c r="G120" s="8">
        <v>8</v>
      </c>
      <c r="H120" s="94">
        <v>2</v>
      </c>
      <c r="I120" s="101"/>
      <c r="J120" s="102"/>
      <c r="K120" s="118"/>
    </row>
    <row r="121" spans="1:11" x14ac:dyDescent="0.2">
      <c r="A121" s="117" t="s">
        <v>1717</v>
      </c>
      <c r="B121" s="74">
        <v>411</v>
      </c>
      <c r="C121" s="86"/>
      <c r="D121" s="37"/>
      <c r="E121" s="87"/>
      <c r="F121" s="93">
        <v>3</v>
      </c>
      <c r="G121" s="8">
        <v>8</v>
      </c>
      <c r="H121" s="94">
        <v>2</v>
      </c>
      <c r="I121" s="101"/>
      <c r="J121" s="102"/>
      <c r="K121" s="118"/>
    </row>
    <row r="122" spans="1:11" x14ac:dyDescent="0.2">
      <c r="A122" s="117" t="s">
        <v>1718</v>
      </c>
      <c r="B122" s="74">
        <v>364</v>
      </c>
      <c r="C122" s="86"/>
      <c r="D122" s="37"/>
      <c r="E122" s="87"/>
      <c r="F122" s="93">
        <v>3</v>
      </c>
      <c r="G122" s="8">
        <v>8</v>
      </c>
      <c r="H122" s="94">
        <v>2</v>
      </c>
      <c r="I122" s="101"/>
      <c r="J122" s="102"/>
      <c r="K122" s="118"/>
    </row>
    <row r="123" spans="1:11" x14ac:dyDescent="0.2">
      <c r="A123" s="117" t="s">
        <v>1719</v>
      </c>
      <c r="B123" s="74">
        <v>139</v>
      </c>
      <c r="C123" s="86"/>
      <c r="D123" s="37"/>
      <c r="E123" s="87"/>
      <c r="F123" s="93">
        <v>1</v>
      </c>
      <c r="G123" s="8">
        <v>3</v>
      </c>
      <c r="H123" s="94">
        <v>1</v>
      </c>
      <c r="I123" s="101"/>
      <c r="J123" s="102"/>
      <c r="K123" s="118"/>
    </row>
    <row r="124" spans="1:11" x14ac:dyDescent="0.2">
      <c r="A124" s="117" t="s">
        <v>1720</v>
      </c>
      <c r="B124" s="74">
        <v>225</v>
      </c>
      <c r="C124" s="86"/>
      <c r="D124" s="37"/>
      <c r="E124" s="87"/>
      <c r="F124" s="93">
        <v>3</v>
      </c>
      <c r="G124" s="8">
        <v>8</v>
      </c>
      <c r="H124" s="94">
        <v>2</v>
      </c>
      <c r="I124" s="101"/>
      <c r="J124" s="102"/>
      <c r="K124" s="118"/>
    </row>
    <row r="125" spans="1:11" x14ac:dyDescent="0.2">
      <c r="A125" s="117" t="s">
        <v>1721</v>
      </c>
      <c r="B125" s="74">
        <v>161</v>
      </c>
      <c r="C125" s="86"/>
      <c r="D125" s="37"/>
      <c r="E125" s="87"/>
      <c r="F125" s="93">
        <v>1</v>
      </c>
      <c r="G125" s="8">
        <v>3</v>
      </c>
      <c r="H125" s="94">
        <v>1</v>
      </c>
      <c r="I125" s="101"/>
      <c r="J125" s="102"/>
      <c r="K125" s="118"/>
    </row>
    <row r="126" spans="1:11" x14ac:dyDescent="0.2">
      <c r="A126" s="117" t="s">
        <v>1722</v>
      </c>
      <c r="B126" s="74">
        <v>331</v>
      </c>
      <c r="C126" s="86"/>
      <c r="D126" s="37"/>
      <c r="E126" s="87"/>
      <c r="F126" s="93">
        <v>3</v>
      </c>
      <c r="G126" s="8">
        <v>8</v>
      </c>
      <c r="H126" s="94">
        <v>2</v>
      </c>
      <c r="I126" s="101"/>
      <c r="J126" s="102"/>
      <c r="K126" s="118"/>
    </row>
    <row r="127" spans="1:11" x14ac:dyDescent="0.2">
      <c r="A127" s="117" t="s">
        <v>1723</v>
      </c>
      <c r="B127" s="74">
        <v>242</v>
      </c>
      <c r="C127" s="86"/>
      <c r="D127" s="37"/>
      <c r="E127" s="87"/>
      <c r="F127" s="93">
        <v>3</v>
      </c>
      <c r="G127" s="8">
        <v>8</v>
      </c>
      <c r="H127" s="94">
        <v>2</v>
      </c>
      <c r="I127" s="101"/>
      <c r="J127" s="102"/>
      <c r="K127" s="118"/>
    </row>
    <row r="128" spans="1:11" x14ac:dyDescent="0.2">
      <c r="A128" s="117" t="s">
        <v>1724</v>
      </c>
      <c r="B128" s="74">
        <v>567</v>
      </c>
      <c r="C128" s="86"/>
      <c r="D128" s="37"/>
      <c r="E128" s="87"/>
      <c r="F128" s="93">
        <v>3</v>
      </c>
      <c r="G128" s="8">
        <v>8</v>
      </c>
      <c r="H128" s="94">
        <v>2</v>
      </c>
      <c r="I128" s="101"/>
      <c r="J128" s="102"/>
      <c r="K128" s="118"/>
    </row>
    <row r="129" spans="1:11" s="24" customFormat="1" x14ac:dyDescent="0.2">
      <c r="A129" s="116" t="s">
        <v>1225</v>
      </c>
      <c r="B129" s="73">
        <v>2387</v>
      </c>
      <c r="C129" s="85">
        <v>4</v>
      </c>
      <c r="D129" s="32">
        <v>10</v>
      </c>
      <c r="E129" s="84"/>
      <c r="F129" s="91"/>
      <c r="G129" s="8"/>
      <c r="H129" s="94"/>
      <c r="I129" s="99"/>
      <c r="J129" s="100"/>
      <c r="K129" s="115"/>
    </row>
    <row r="130" spans="1:11" x14ac:dyDescent="0.2">
      <c r="A130" s="117" t="s">
        <v>1725</v>
      </c>
      <c r="B130" s="74">
        <v>250</v>
      </c>
      <c r="C130" s="86"/>
      <c r="D130" s="37"/>
      <c r="E130" s="87"/>
      <c r="F130" s="93">
        <v>3</v>
      </c>
      <c r="G130" s="8">
        <v>8</v>
      </c>
      <c r="H130" s="94">
        <v>2</v>
      </c>
      <c r="I130" s="101"/>
      <c r="J130" s="102"/>
      <c r="K130" s="118"/>
    </row>
    <row r="131" spans="1:11" x14ac:dyDescent="0.2">
      <c r="A131" s="117" t="s">
        <v>1726</v>
      </c>
      <c r="B131" s="74">
        <v>377</v>
      </c>
      <c r="C131" s="86"/>
      <c r="D131" s="37"/>
      <c r="E131" s="87"/>
      <c r="F131" s="93">
        <v>3</v>
      </c>
      <c r="G131" s="8">
        <v>8</v>
      </c>
      <c r="H131" s="94">
        <v>2</v>
      </c>
      <c r="I131" s="101"/>
      <c r="J131" s="102"/>
      <c r="K131" s="118"/>
    </row>
    <row r="132" spans="1:11" x14ac:dyDescent="0.2">
      <c r="A132" s="117" t="s">
        <v>1727</v>
      </c>
      <c r="B132" s="74">
        <v>233</v>
      </c>
      <c r="C132" s="86"/>
      <c r="D132" s="37"/>
      <c r="E132" s="87"/>
      <c r="F132" s="93">
        <v>3</v>
      </c>
      <c r="G132" s="8">
        <v>8</v>
      </c>
      <c r="H132" s="94">
        <v>2</v>
      </c>
      <c r="I132" s="101"/>
      <c r="J132" s="102"/>
      <c r="K132" s="118"/>
    </row>
    <row r="133" spans="1:11" x14ac:dyDescent="0.2">
      <c r="A133" s="117" t="s">
        <v>1728</v>
      </c>
      <c r="B133" s="74">
        <v>282</v>
      </c>
      <c r="C133" s="86"/>
      <c r="D133" s="37"/>
      <c r="E133" s="87"/>
      <c r="F133" s="93">
        <v>3</v>
      </c>
      <c r="G133" s="8">
        <v>8</v>
      </c>
      <c r="H133" s="94">
        <v>2</v>
      </c>
      <c r="I133" s="101"/>
      <c r="J133" s="102"/>
      <c r="K133" s="118"/>
    </row>
    <row r="134" spans="1:11" x14ac:dyDescent="0.2">
      <c r="A134" s="117" t="s">
        <v>1729</v>
      </c>
      <c r="B134" s="74">
        <v>291</v>
      </c>
      <c r="C134" s="86"/>
      <c r="D134" s="37"/>
      <c r="E134" s="87"/>
      <c r="F134" s="93">
        <v>3</v>
      </c>
      <c r="G134" s="8">
        <v>8</v>
      </c>
      <c r="H134" s="94">
        <v>2</v>
      </c>
      <c r="I134" s="101"/>
      <c r="J134" s="102"/>
      <c r="K134" s="118"/>
    </row>
    <row r="135" spans="1:11" x14ac:dyDescent="0.2">
      <c r="A135" s="117" t="s">
        <v>1730</v>
      </c>
      <c r="B135" s="74">
        <v>91</v>
      </c>
      <c r="C135" s="86"/>
      <c r="D135" s="37"/>
      <c r="E135" s="87"/>
      <c r="F135" s="93">
        <v>1</v>
      </c>
      <c r="G135" s="8">
        <v>3</v>
      </c>
      <c r="H135" s="94">
        <v>1</v>
      </c>
      <c r="I135" s="101"/>
      <c r="J135" s="102"/>
      <c r="K135" s="118"/>
    </row>
    <row r="136" spans="1:11" x14ac:dyDescent="0.2">
      <c r="A136" s="117" t="s">
        <v>1731</v>
      </c>
      <c r="B136" s="74">
        <v>511</v>
      </c>
      <c r="C136" s="86"/>
      <c r="D136" s="37"/>
      <c r="E136" s="87"/>
      <c r="F136" s="93">
        <v>3</v>
      </c>
      <c r="G136" s="8">
        <v>8</v>
      </c>
      <c r="H136" s="94">
        <v>2</v>
      </c>
      <c r="I136" s="101"/>
      <c r="J136" s="102"/>
      <c r="K136" s="118"/>
    </row>
    <row r="137" spans="1:11" x14ac:dyDescent="0.2">
      <c r="A137" s="117" t="s">
        <v>1732</v>
      </c>
      <c r="B137" s="74">
        <v>352</v>
      </c>
      <c r="C137" s="86"/>
      <c r="D137" s="37"/>
      <c r="E137" s="87"/>
      <c r="F137" s="93">
        <v>3</v>
      </c>
      <c r="G137" s="8">
        <v>8</v>
      </c>
      <c r="H137" s="94">
        <v>2</v>
      </c>
      <c r="I137" s="101"/>
      <c r="J137" s="102"/>
      <c r="K137" s="118"/>
    </row>
    <row r="138" spans="1:11" s="24" customFormat="1" x14ac:dyDescent="0.2">
      <c r="A138" s="114" t="s">
        <v>183</v>
      </c>
      <c r="B138" s="73">
        <v>31686</v>
      </c>
      <c r="C138" s="85">
        <v>29</v>
      </c>
      <c r="D138" s="36">
        <f>SUM(D139:D159)</f>
        <v>73</v>
      </c>
      <c r="E138" s="88">
        <v>4</v>
      </c>
      <c r="F138" s="91">
        <f>SUM(F140:F172)</f>
        <v>85</v>
      </c>
      <c r="G138" s="24">
        <f>SUM(G140:G172)</f>
        <v>227</v>
      </c>
      <c r="H138" s="84"/>
      <c r="I138" s="99">
        <f>(C138+F138+1-F158-F163-F165-F166-F169)*0.4</f>
        <v>44</v>
      </c>
      <c r="J138" s="99">
        <f>(D138+G138+1-G158-G163-G165-G166-G169)*0.4</f>
        <v>114.4</v>
      </c>
      <c r="K138" s="115">
        <f>29*0.6</f>
        <v>17.399999999999999</v>
      </c>
    </row>
    <row r="139" spans="1:11" s="24" customFormat="1" x14ac:dyDescent="0.2">
      <c r="A139" s="116" t="s">
        <v>184</v>
      </c>
      <c r="B139" s="73">
        <v>4378</v>
      </c>
      <c r="C139" s="85">
        <v>4</v>
      </c>
      <c r="D139" s="32">
        <v>10</v>
      </c>
      <c r="E139" s="84"/>
      <c r="F139" s="91"/>
      <c r="G139" s="8"/>
      <c r="H139" s="94"/>
      <c r="I139" s="99"/>
      <c r="J139" s="100"/>
      <c r="K139" s="115"/>
    </row>
    <row r="140" spans="1:11" x14ac:dyDescent="0.2">
      <c r="A140" s="117" t="s">
        <v>1733</v>
      </c>
      <c r="B140" s="74">
        <v>1679</v>
      </c>
      <c r="C140" s="86"/>
      <c r="D140" s="37"/>
      <c r="E140" s="87"/>
      <c r="F140" s="93">
        <v>3</v>
      </c>
      <c r="G140" s="8">
        <v>8</v>
      </c>
      <c r="H140" s="94">
        <v>2</v>
      </c>
      <c r="I140" s="101"/>
      <c r="J140" s="102"/>
      <c r="K140" s="118"/>
    </row>
    <row r="141" spans="1:11" x14ac:dyDescent="0.2">
      <c r="A141" s="117" t="s">
        <v>1734</v>
      </c>
      <c r="B141" s="74">
        <v>523</v>
      </c>
      <c r="C141" s="86"/>
      <c r="D141" s="37"/>
      <c r="E141" s="87"/>
      <c r="F141" s="93">
        <v>3</v>
      </c>
      <c r="G141" s="8">
        <v>8</v>
      </c>
      <c r="H141" s="94">
        <v>2</v>
      </c>
      <c r="I141" s="101"/>
      <c r="J141" s="102"/>
      <c r="K141" s="118"/>
    </row>
    <row r="142" spans="1:11" x14ac:dyDescent="0.2">
      <c r="A142" s="117" t="s">
        <v>1735</v>
      </c>
      <c r="B142" s="74">
        <v>698</v>
      </c>
      <c r="C142" s="86"/>
      <c r="D142" s="37"/>
      <c r="E142" s="87"/>
      <c r="F142" s="93">
        <v>3</v>
      </c>
      <c r="G142" s="8">
        <v>8</v>
      </c>
      <c r="H142" s="94">
        <v>2</v>
      </c>
      <c r="I142" s="101"/>
      <c r="J142" s="102"/>
      <c r="K142" s="118"/>
    </row>
    <row r="143" spans="1:11" x14ac:dyDescent="0.2">
      <c r="A143" s="117" t="s">
        <v>1736</v>
      </c>
      <c r="B143" s="74">
        <v>997</v>
      </c>
      <c r="C143" s="86"/>
      <c r="D143" s="37"/>
      <c r="E143" s="87"/>
      <c r="F143" s="93">
        <v>3</v>
      </c>
      <c r="G143" s="8">
        <v>8</v>
      </c>
      <c r="H143" s="94">
        <v>2</v>
      </c>
      <c r="I143" s="101"/>
      <c r="J143" s="102"/>
      <c r="K143" s="118"/>
    </row>
    <row r="144" spans="1:11" x14ac:dyDescent="0.2">
      <c r="A144" s="117" t="s">
        <v>1737</v>
      </c>
      <c r="B144" s="74">
        <v>481</v>
      </c>
      <c r="C144" s="86"/>
      <c r="D144" s="37"/>
      <c r="E144" s="87"/>
      <c r="F144" s="93">
        <v>3</v>
      </c>
      <c r="G144" s="8">
        <v>8</v>
      </c>
      <c r="H144" s="94">
        <v>2</v>
      </c>
      <c r="I144" s="101"/>
      <c r="J144" s="102"/>
      <c r="K144" s="118"/>
    </row>
    <row r="145" spans="1:11" s="24" customFormat="1" x14ac:dyDescent="0.2">
      <c r="A145" s="116" t="s">
        <v>1080</v>
      </c>
      <c r="B145" s="73">
        <v>1732</v>
      </c>
      <c r="C145" s="85">
        <v>2</v>
      </c>
      <c r="D145" s="32">
        <v>5</v>
      </c>
      <c r="E145" s="84"/>
      <c r="F145" s="91"/>
      <c r="G145" s="8"/>
      <c r="H145" s="94"/>
      <c r="I145" s="99"/>
      <c r="J145" s="100"/>
      <c r="K145" s="115"/>
    </row>
    <row r="146" spans="1:11" x14ac:dyDescent="0.2">
      <c r="A146" s="120" t="s">
        <v>1738</v>
      </c>
      <c r="B146" s="75">
        <v>0</v>
      </c>
      <c r="C146" s="86"/>
      <c r="D146" s="66"/>
      <c r="E146" s="90"/>
      <c r="F146" s="95" t="b">
        <f t="shared" ref="F146:G146" si="0">IF(C146&gt;50000,"15",IF(C146&gt;10000,"11",IF(C146&gt;2000,"5",IF(C146&gt;200,"3",IF(C146&gt;0,"1")))))</f>
        <v>0</v>
      </c>
      <c r="G146" s="66" t="b">
        <f t="shared" si="0"/>
        <v>0</v>
      </c>
      <c r="H146" s="96"/>
      <c r="I146" s="101"/>
      <c r="J146" s="102"/>
      <c r="K146" s="118"/>
    </row>
    <row r="147" spans="1:11" x14ac:dyDescent="0.2">
      <c r="A147" s="117" t="s">
        <v>1739</v>
      </c>
      <c r="B147" s="74">
        <v>294</v>
      </c>
      <c r="C147" s="86"/>
      <c r="D147" s="37"/>
      <c r="E147" s="87"/>
      <c r="F147" s="93">
        <v>3</v>
      </c>
      <c r="G147" s="8">
        <v>8</v>
      </c>
      <c r="H147" s="94">
        <v>2</v>
      </c>
      <c r="I147" s="101"/>
      <c r="J147" s="102"/>
      <c r="K147" s="118"/>
    </row>
    <row r="148" spans="1:11" x14ac:dyDescent="0.2">
      <c r="A148" s="117" t="s">
        <v>1740</v>
      </c>
      <c r="B148" s="74">
        <v>571</v>
      </c>
      <c r="C148" s="86"/>
      <c r="D148" s="37"/>
      <c r="E148" s="87"/>
      <c r="F148" s="93">
        <v>3</v>
      </c>
      <c r="G148" s="8">
        <v>8</v>
      </c>
      <c r="H148" s="94">
        <v>2</v>
      </c>
      <c r="I148" s="101"/>
      <c r="J148" s="102"/>
      <c r="K148" s="118"/>
    </row>
    <row r="149" spans="1:11" x14ac:dyDescent="0.2">
      <c r="A149" s="117" t="s">
        <v>1741</v>
      </c>
      <c r="B149" s="74">
        <v>867</v>
      </c>
      <c r="C149" s="86"/>
      <c r="D149" s="37"/>
      <c r="E149" s="87"/>
      <c r="F149" s="93">
        <v>3</v>
      </c>
      <c r="G149" s="8">
        <v>8</v>
      </c>
      <c r="H149" s="94">
        <v>2</v>
      </c>
      <c r="I149" s="101"/>
      <c r="J149" s="102"/>
      <c r="K149" s="118"/>
    </row>
    <row r="150" spans="1:11" s="24" customFormat="1" x14ac:dyDescent="0.2">
      <c r="A150" s="116" t="s">
        <v>1081</v>
      </c>
      <c r="B150" s="73">
        <v>22005</v>
      </c>
      <c r="C150" s="85">
        <v>20</v>
      </c>
      <c r="D150" s="32">
        <v>50</v>
      </c>
      <c r="E150" s="84"/>
      <c r="F150" s="91"/>
      <c r="G150" s="8"/>
      <c r="H150" s="94"/>
      <c r="I150" s="99"/>
      <c r="J150" s="100"/>
      <c r="K150" s="115"/>
    </row>
    <row r="151" spans="1:11" x14ac:dyDescent="0.2">
      <c r="A151" s="117" t="s">
        <v>1742</v>
      </c>
      <c r="B151" s="74">
        <v>19666</v>
      </c>
      <c r="C151" s="86"/>
      <c r="D151" s="37"/>
      <c r="E151" s="87"/>
      <c r="F151" s="93">
        <v>11</v>
      </c>
      <c r="G151" s="8">
        <v>28</v>
      </c>
      <c r="H151" s="94">
        <v>2</v>
      </c>
      <c r="I151" s="101"/>
      <c r="J151" s="102"/>
      <c r="K151" s="118"/>
    </row>
    <row r="152" spans="1:11" x14ac:dyDescent="0.2">
      <c r="A152" s="117" t="s">
        <v>1743</v>
      </c>
      <c r="B152" s="74">
        <v>324</v>
      </c>
      <c r="C152" s="86"/>
      <c r="D152" s="37"/>
      <c r="E152" s="87"/>
      <c r="F152" s="93">
        <v>3</v>
      </c>
      <c r="G152" s="8">
        <v>8</v>
      </c>
      <c r="H152" s="94">
        <v>2</v>
      </c>
      <c r="I152" s="101"/>
      <c r="J152" s="102"/>
      <c r="K152" s="118"/>
    </row>
    <row r="153" spans="1:11" x14ac:dyDescent="0.2">
      <c r="A153" s="117" t="s">
        <v>1744</v>
      </c>
      <c r="B153" s="74">
        <v>225</v>
      </c>
      <c r="C153" s="86"/>
      <c r="D153" s="37"/>
      <c r="E153" s="87"/>
      <c r="F153" s="93">
        <v>3</v>
      </c>
      <c r="G153" s="8">
        <v>8</v>
      </c>
      <c r="H153" s="94">
        <v>2</v>
      </c>
      <c r="I153" s="101"/>
      <c r="J153" s="102"/>
      <c r="K153" s="118"/>
    </row>
    <row r="154" spans="1:11" x14ac:dyDescent="0.2">
      <c r="A154" s="117" t="s">
        <v>1745</v>
      </c>
      <c r="B154" s="74">
        <v>471</v>
      </c>
      <c r="C154" s="86"/>
      <c r="D154" s="37"/>
      <c r="E154" s="87"/>
      <c r="F154" s="93">
        <v>3</v>
      </c>
      <c r="G154" s="8">
        <v>8</v>
      </c>
      <c r="H154" s="94">
        <v>2</v>
      </c>
      <c r="I154" s="101"/>
      <c r="J154" s="102"/>
      <c r="K154" s="118"/>
    </row>
    <row r="155" spans="1:11" x14ac:dyDescent="0.2">
      <c r="A155" s="117" t="s">
        <v>1746</v>
      </c>
      <c r="B155" s="74">
        <v>220</v>
      </c>
      <c r="C155" s="86"/>
      <c r="D155" s="37"/>
      <c r="E155" s="87"/>
      <c r="F155" s="93">
        <v>3</v>
      </c>
      <c r="G155" s="8">
        <v>8</v>
      </c>
      <c r="H155" s="94">
        <v>2</v>
      </c>
      <c r="I155" s="101"/>
      <c r="J155" s="102"/>
      <c r="K155" s="118"/>
    </row>
    <row r="156" spans="1:11" x14ac:dyDescent="0.2">
      <c r="A156" s="117" t="s">
        <v>1747</v>
      </c>
      <c r="B156" s="74">
        <v>335</v>
      </c>
      <c r="C156" s="86"/>
      <c r="D156" s="37"/>
      <c r="E156" s="87"/>
      <c r="F156" s="93">
        <v>3</v>
      </c>
      <c r="G156" s="8">
        <v>8</v>
      </c>
      <c r="H156" s="94">
        <v>2</v>
      </c>
      <c r="I156" s="101"/>
      <c r="J156" s="102"/>
      <c r="K156" s="118"/>
    </row>
    <row r="157" spans="1:11" x14ac:dyDescent="0.2">
      <c r="A157" s="117" t="s">
        <v>1497</v>
      </c>
      <c r="B157" s="74">
        <v>655</v>
      </c>
      <c r="C157" s="86"/>
      <c r="D157" s="37"/>
      <c r="E157" s="87"/>
      <c r="F157" s="93">
        <v>3</v>
      </c>
      <c r="G157" s="8">
        <v>8</v>
      </c>
      <c r="H157" s="94">
        <v>2</v>
      </c>
      <c r="I157" s="101"/>
      <c r="J157" s="102"/>
      <c r="K157" s="118"/>
    </row>
    <row r="158" spans="1:11" x14ac:dyDescent="0.2">
      <c r="A158" s="117" t="s">
        <v>1748</v>
      </c>
      <c r="B158" s="74">
        <v>109</v>
      </c>
      <c r="C158" s="86"/>
      <c r="D158" s="37"/>
      <c r="E158" s="87"/>
      <c r="F158" s="93">
        <v>1</v>
      </c>
      <c r="G158" s="8">
        <v>3</v>
      </c>
      <c r="H158" s="94">
        <v>1</v>
      </c>
      <c r="I158" s="101"/>
      <c r="J158" s="102"/>
      <c r="K158" s="118"/>
    </row>
    <row r="159" spans="1:11" s="24" customFormat="1" x14ac:dyDescent="0.2">
      <c r="A159" s="116" t="s">
        <v>186</v>
      </c>
      <c r="B159" s="73">
        <v>3571</v>
      </c>
      <c r="C159" s="85">
        <v>3</v>
      </c>
      <c r="D159" s="32">
        <v>8</v>
      </c>
      <c r="E159" s="84"/>
      <c r="F159" s="91"/>
      <c r="G159" s="8"/>
      <c r="H159" s="94"/>
      <c r="I159" s="99"/>
      <c r="J159" s="100"/>
      <c r="K159" s="115"/>
    </row>
    <row r="160" spans="1:11" x14ac:dyDescent="0.2">
      <c r="A160" s="117" t="s">
        <v>1749</v>
      </c>
      <c r="B160" s="74">
        <v>259</v>
      </c>
      <c r="C160" s="86"/>
      <c r="D160" s="37"/>
      <c r="E160" s="87"/>
      <c r="F160" s="93">
        <v>3</v>
      </c>
      <c r="G160" s="8">
        <v>8</v>
      </c>
      <c r="H160" s="94">
        <v>2</v>
      </c>
      <c r="I160" s="101"/>
      <c r="J160" s="102"/>
      <c r="K160" s="118"/>
    </row>
    <row r="161" spans="1:11" x14ac:dyDescent="0.2">
      <c r="A161" s="117" t="s">
        <v>1750</v>
      </c>
      <c r="B161" s="74">
        <v>557</v>
      </c>
      <c r="C161" s="86"/>
      <c r="D161" s="37"/>
      <c r="E161" s="87"/>
      <c r="F161" s="93">
        <v>3</v>
      </c>
      <c r="G161" s="8">
        <v>8</v>
      </c>
      <c r="H161" s="94">
        <v>2</v>
      </c>
      <c r="I161" s="101"/>
      <c r="J161" s="102"/>
      <c r="K161" s="118"/>
    </row>
    <row r="162" spans="1:11" x14ac:dyDescent="0.2">
      <c r="A162" s="117" t="s">
        <v>1751</v>
      </c>
      <c r="B162" s="74">
        <v>315</v>
      </c>
      <c r="C162" s="86"/>
      <c r="D162" s="37"/>
      <c r="E162" s="87"/>
      <c r="F162" s="93">
        <v>3</v>
      </c>
      <c r="G162" s="8">
        <v>8</v>
      </c>
      <c r="H162" s="94">
        <v>2</v>
      </c>
      <c r="I162" s="101"/>
      <c r="J162" s="102"/>
      <c r="K162" s="118"/>
    </row>
    <row r="163" spans="1:11" x14ac:dyDescent="0.2">
      <c r="A163" s="117" t="s">
        <v>1752</v>
      </c>
      <c r="B163" s="74">
        <v>62</v>
      </c>
      <c r="C163" s="86"/>
      <c r="D163" s="37"/>
      <c r="E163" s="87"/>
      <c r="F163" s="93">
        <v>1</v>
      </c>
      <c r="G163" s="8">
        <v>3</v>
      </c>
      <c r="H163" s="94">
        <v>1</v>
      </c>
      <c r="I163" s="101"/>
      <c r="J163" s="102"/>
      <c r="K163" s="118"/>
    </row>
    <row r="164" spans="1:11" x14ac:dyDescent="0.2">
      <c r="A164" s="117" t="s">
        <v>1753</v>
      </c>
      <c r="B164" s="74">
        <v>474</v>
      </c>
      <c r="C164" s="86"/>
      <c r="D164" s="37"/>
      <c r="E164" s="87"/>
      <c r="F164" s="93">
        <v>3</v>
      </c>
      <c r="G164" s="8">
        <v>8</v>
      </c>
      <c r="H164" s="94">
        <v>2</v>
      </c>
      <c r="I164" s="101"/>
      <c r="J164" s="102"/>
      <c r="K164" s="118"/>
    </row>
    <row r="165" spans="1:11" x14ac:dyDescent="0.2">
      <c r="A165" s="117" t="s">
        <v>1754</v>
      </c>
      <c r="B165" s="74">
        <v>80</v>
      </c>
      <c r="C165" s="86"/>
      <c r="D165" s="37"/>
      <c r="E165" s="87"/>
      <c r="F165" s="93">
        <v>1</v>
      </c>
      <c r="G165" s="8">
        <v>3</v>
      </c>
      <c r="H165" s="94">
        <v>1</v>
      </c>
      <c r="I165" s="101"/>
      <c r="J165" s="102"/>
      <c r="K165" s="118"/>
    </row>
    <row r="166" spans="1:11" x14ac:dyDescent="0.2">
      <c r="A166" s="117" t="s">
        <v>1755</v>
      </c>
      <c r="B166" s="74">
        <v>28</v>
      </c>
      <c r="C166" s="86"/>
      <c r="D166" s="37"/>
      <c r="E166" s="87"/>
      <c r="F166" s="93">
        <v>1</v>
      </c>
      <c r="G166" s="8">
        <v>3</v>
      </c>
      <c r="H166" s="94">
        <v>1</v>
      </c>
      <c r="I166" s="101"/>
      <c r="J166" s="102"/>
      <c r="K166" s="118"/>
    </row>
    <row r="167" spans="1:11" x14ac:dyDescent="0.2">
      <c r="A167" s="117" t="s">
        <v>1756</v>
      </c>
      <c r="B167" s="74">
        <v>344</v>
      </c>
      <c r="C167" s="86"/>
      <c r="D167" s="37"/>
      <c r="E167" s="87"/>
      <c r="F167" s="93">
        <v>3</v>
      </c>
      <c r="G167" s="8">
        <v>8</v>
      </c>
      <c r="H167" s="94">
        <v>2</v>
      </c>
      <c r="I167" s="101"/>
      <c r="J167" s="102"/>
      <c r="K167" s="118"/>
    </row>
    <row r="168" spans="1:11" x14ac:dyDescent="0.2">
      <c r="A168" s="117" t="s">
        <v>1757</v>
      </c>
      <c r="B168" s="74">
        <v>344</v>
      </c>
      <c r="C168" s="86"/>
      <c r="D168" s="37"/>
      <c r="E168" s="87"/>
      <c r="F168" s="93">
        <v>3</v>
      </c>
      <c r="G168" s="8">
        <v>8</v>
      </c>
      <c r="H168" s="94">
        <v>2</v>
      </c>
      <c r="I168" s="101"/>
      <c r="J168" s="102"/>
      <c r="K168" s="118"/>
    </row>
    <row r="169" spans="1:11" x14ac:dyDescent="0.2">
      <c r="A169" s="117" t="s">
        <v>1758</v>
      </c>
      <c r="B169" s="74">
        <v>125</v>
      </c>
      <c r="C169" s="86"/>
      <c r="D169" s="37"/>
      <c r="E169" s="87"/>
      <c r="F169" s="93">
        <v>1</v>
      </c>
      <c r="G169" s="8">
        <v>3</v>
      </c>
      <c r="H169" s="94">
        <v>1</v>
      </c>
      <c r="I169" s="101"/>
      <c r="J169" s="102"/>
      <c r="K169" s="118"/>
    </row>
    <row r="170" spans="1:11" x14ac:dyDescent="0.2">
      <c r="A170" s="117" t="s">
        <v>1759</v>
      </c>
      <c r="B170" s="74">
        <v>409</v>
      </c>
      <c r="C170" s="86"/>
      <c r="D170" s="37"/>
      <c r="E170" s="87"/>
      <c r="F170" s="93">
        <v>3</v>
      </c>
      <c r="G170" s="8">
        <v>8</v>
      </c>
      <c r="H170" s="94">
        <v>2</v>
      </c>
      <c r="I170" s="101"/>
      <c r="J170" s="102"/>
      <c r="K170" s="118"/>
    </row>
    <row r="171" spans="1:11" x14ac:dyDescent="0.2">
      <c r="A171" s="117" t="s">
        <v>1760</v>
      </c>
      <c r="B171" s="74">
        <v>344</v>
      </c>
      <c r="C171" s="86"/>
      <c r="D171" s="37"/>
      <c r="E171" s="87"/>
      <c r="F171" s="93">
        <v>3</v>
      </c>
      <c r="G171" s="8">
        <v>8</v>
      </c>
      <c r="H171" s="94">
        <v>2</v>
      </c>
      <c r="I171" s="101"/>
      <c r="J171" s="102"/>
      <c r="K171" s="118"/>
    </row>
    <row r="172" spans="1:11" x14ac:dyDescent="0.2">
      <c r="A172" s="117" t="s">
        <v>1761</v>
      </c>
      <c r="B172" s="74">
        <v>230</v>
      </c>
      <c r="C172" s="86"/>
      <c r="D172" s="37"/>
      <c r="E172" s="87"/>
      <c r="F172" s="93">
        <v>3</v>
      </c>
      <c r="G172" s="8">
        <v>8</v>
      </c>
      <c r="H172" s="94">
        <v>2</v>
      </c>
      <c r="I172" s="101"/>
      <c r="J172" s="102"/>
      <c r="K172" s="118"/>
    </row>
    <row r="173" spans="1:11" s="24" customFormat="1" x14ac:dyDescent="0.2">
      <c r="A173" s="114" t="s">
        <v>1098</v>
      </c>
      <c r="B173" s="73">
        <v>2596</v>
      </c>
      <c r="C173" s="85">
        <v>15</v>
      </c>
      <c r="D173" s="32">
        <v>38</v>
      </c>
      <c r="E173" s="84">
        <v>3</v>
      </c>
      <c r="F173" s="91"/>
      <c r="G173" s="8"/>
      <c r="H173" s="94"/>
      <c r="I173" s="99">
        <f>C173*0.4</f>
        <v>6</v>
      </c>
      <c r="J173" s="100">
        <f>D173*0.4</f>
        <v>15.200000000000001</v>
      </c>
      <c r="K173" s="115"/>
    </row>
    <row r="174" spans="1:11" s="24" customFormat="1" x14ac:dyDescent="0.2">
      <c r="A174" s="116" t="s">
        <v>6143</v>
      </c>
      <c r="B174" s="73">
        <v>2596</v>
      </c>
      <c r="C174" s="85">
        <v>15</v>
      </c>
      <c r="D174" s="32"/>
      <c r="E174" s="84"/>
      <c r="F174" s="91"/>
      <c r="G174" s="8"/>
      <c r="H174" s="94"/>
      <c r="I174" s="99"/>
      <c r="J174" s="100"/>
      <c r="K174" s="115"/>
    </row>
    <row r="175" spans="1:11" s="24" customFormat="1" x14ac:dyDescent="0.2">
      <c r="A175" s="114" t="s">
        <v>1099</v>
      </c>
      <c r="B175" s="73">
        <v>11709</v>
      </c>
      <c r="C175" s="85">
        <v>25</v>
      </c>
      <c r="D175" s="36">
        <f>SUM(D176:D191)</f>
        <v>64</v>
      </c>
      <c r="E175" s="88">
        <v>4</v>
      </c>
      <c r="F175" s="91">
        <f>SUM(F177:F195)</f>
        <v>41</v>
      </c>
      <c r="G175" s="24">
        <f>SUM(G177:G195)</f>
        <v>111</v>
      </c>
      <c r="H175" s="84"/>
      <c r="I175" s="99">
        <f>(C175+F175+1-F178-F180-F181-F192-F193-F195)*0.4</f>
        <v>24.400000000000002</v>
      </c>
      <c r="J175" s="99">
        <f>(D175+G175+1-G178-G180-G181-G192-G193-G195)*0.4</f>
        <v>63.2</v>
      </c>
      <c r="K175" s="115">
        <f>17*0.6</f>
        <v>10.199999999999999</v>
      </c>
    </row>
    <row r="176" spans="1:11" s="24" customFormat="1" x14ac:dyDescent="0.2">
      <c r="A176" s="116" t="s">
        <v>1100</v>
      </c>
      <c r="B176" s="73">
        <v>4054</v>
      </c>
      <c r="C176" s="85">
        <v>9</v>
      </c>
      <c r="D176" s="32">
        <v>23</v>
      </c>
      <c r="E176" s="84"/>
      <c r="F176" s="91"/>
      <c r="G176" s="8"/>
      <c r="H176" s="94"/>
      <c r="I176" s="99"/>
      <c r="J176" s="100"/>
      <c r="K176" s="115"/>
    </row>
    <row r="177" spans="1:11" x14ac:dyDescent="0.2">
      <c r="A177" s="117" t="s">
        <v>1762</v>
      </c>
      <c r="B177" s="74">
        <v>317</v>
      </c>
      <c r="C177" s="86"/>
      <c r="D177" s="37"/>
      <c r="E177" s="87"/>
      <c r="F177" s="93">
        <v>3</v>
      </c>
      <c r="G177" s="8">
        <v>8</v>
      </c>
      <c r="H177" s="94">
        <v>2</v>
      </c>
      <c r="I177" s="101"/>
      <c r="J177" s="102"/>
      <c r="K177" s="118"/>
    </row>
    <row r="178" spans="1:11" x14ac:dyDescent="0.2">
      <c r="A178" s="117" t="s">
        <v>1763</v>
      </c>
      <c r="B178" s="74">
        <v>73</v>
      </c>
      <c r="C178" s="86"/>
      <c r="D178" s="37"/>
      <c r="E178" s="87"/>
      <c r="F178" s="93">
        <v>1</v>
      </c>
      <c r="G178" s="8">
        <v>3</v>
      </c>
      <c r="H178" s="94">
        <v>1</v>
      </c>
      <c r="I178" s="101"/>
      <c r="J178" s="102"/>
      <c r="K178" s="118"/>
    </row>
    <row r="179" spans="1:11" x14ac:dyDescent="0.2">
      <c r="A179" s="117" t="s">
        <v>1764</v>
      </c>
      <c r="B179" s="74">
        <v>747</v>
      </c>
      <c r="C179" s="86"/>
      <c r="D179" s="37"/>
      <c r="E179" s="87"/>
      <c r="F179" s="93">
        <v>3</v>
      </c>
      <c r="G179" s="8">
        <v>8</v>
      </c>
      <c r="H179" s="94">
        <v>2</v>
      </c>
      <c r="I179" s="101"/>
      <c r="J179" s="102"/>
      <c r="K179" s="118"/>
    </row>
    <row r="180" spans="1:11" s="62" customFormat="1" x14ac:dyDescent="0.2">
      <c r="A180" s="117" t="s">
        <v>1765</v>
      </c>
      <c r="B180" s="74">
        <v>125</v>
      </c>
      <c r="C180" s="89"/>
      <c r="D180" s="37"/>
      <c r="E180" s="87"/>
      <c r="F180" s="93">
        <v>1</v>
      </c>
      <c r="G180" s="8">
        <v>3</v>
      </c>
      <c r="H180" s="94">
        <v>1</v>
      </c>
      <c r="I180" s="103"/>
      <c r="J180" s="104"/>
      <c r="K180" s="119"/>
    </row>
    <row r="181" spans="1:11" x14ac:dyDescent="0.2">
      <c r="A181" s="117" t="s">
        <v>1766</v>
      </c>
      <c r="B181" s="74">
        <v>180</v>
      </c>
      <c r="C181" s="86"/>
      <c r="D181" s="37"/>
      <c r="E181" s="87"/>
      <c r="F181" s="93">
        <v>1</v>
      </c>
      <c r="G181" s="8">
        <v>3</v>
      </c>
      <c r="H181" s="94">
        <v>1</v>
      </c>
      <c r="I181" s="101"/>
      <c r="J181" s="102"/>
      <c r="K181" s="118"/>
    </row>
    <row r="182" spans="1:11" x14ac:dyDescent="0.2">
      <c r="A182" s="117" t="s">
        <v>1767</v>
      </c>
      <c r="B182" s="74">
        <v>1836</v>
      </c>
      <c r="C182" s="86"/>
      <c r="D182" s="37"/>
      <c r="E182" s="87"/>
      <c r="F182" s="93">
        <v>3</v>
      </c>
      <c r="G182" s="8">
        <v>8</v>
      </c>
      <c r="H182" s="94">
        <v>2</v>
      </c>
      <c r="I182" s="101"/>
      <c r="J182" s="102"/>
      <c r="K182" s="118"/>
    </row>
    <row r="183" spans="1:11" x14ac:dyDescent="0.2">
      <c r="A183" s="117" t="s">
        <v>1768</v>
      </c>
      <c r="B183" s="74">
        <v>776</v>
      </c>
      <c r="C183" s="86"/>
      <c r="D183" s="37"/>
      <c r="E183" s="87"/>
      <c r="F183" s="93">
        <v>3</v>
      </c>
      <c r="G183" s="8">
        <v>8</v>
      </c>
      <c r="H183" s="94">
        <v>2</v>
      </c>
      <c r="I183" s="101"/>
      <c r="J183" s="102"/>
      <c r="K183" s="118"/>
    </row>
    <row r="184" spans="1:11" s="24" customFormat="1" x14ac:dyDescent="0.2">
      <c r="A184" s="116" t="s">
        <v>300</v>
      </c>
      <c r="B184" s="73">
        <v>5008</v>
      </c>
      <c r="C184" s="85">
        <v>11</v>
      </c>
      <c r="D184" s="32">
        <v>28</v>
      </c>
      <c r="E184" s="84"/>
      <c r="F184" s="91"/>
      <c r="G184" s="8"/>
      <c r="H184" s="94"/>
      <c r="I184" s="99"/>
      <c r="J184" s="100"/>
      <c r="K184" s="115"/>
    </row>
    <row r="185" spans="1:11" x14ac:dyDescent="0.2">
      <c r="A185" s="117" t="s">
        <v>1769</v>
      </c>
      <c r="B185" s="74">
        <v>3770</v>
      </c>
      <c r="C185" s="86"/>
      <c r="D185" s="37"/>
      <c r="E185" s="87"/>
      <c r="F185" s="93">
        <v>5</v>
      </c>
      <c r="G185" s="8">
        <v>13</v>
      </c>
      <c r="H185" s="94">
        <v>2</v>
      </c>
      <c r="I185" s="101"/>
      <c r="J185" s="102"/>
      <c r="K185" s="118"/>
    </row>
    <row r="186" spans="1:11" x14ac:dyDescent="0.2">
      <c r="A186" s="117" t="s">
        <v>1770</v>
      </c>
      <c r="B186" s="74">
        <v>409</v>
      </c>
      <c r="C186" s="86"/>
      <c r="D186" s="37"/>
      <c r="E186" s="87"/>
      <c r="F186" s="93">
        <v>3</v>
      </c>
      <c r="G186" s="8">
        <v>8</v>
      </c>
      <c r="H186" s="94">
        <v>2</v>
      </c>
      <c r="I186" s="101"/>
      <c r="J186" s="102"/>
      <c r="K186" s="118"/>
    </row>
    <row r="187" spans="1:11" x14ac:dyDescent="0.2">
      <c r="A187" s="117" t="s">
        <v>1771</v>
      </c>
      <c r="B187" s="74">
        <v>366</v>
      </c>
      <c r="C187" s="86"/>
      <c r="D187" s="37"/>
      <c r="E187" s="87"/>
      <c r="F187" s="93">
        <v>3</v>
      </c>
      <c r="G187" s="8">
        <v>8</v>
      </c>
      <c r="H187" s="94">
        <v>2</v>
      </c>
      <c r="I187" s="101"/>
      <c r="J187" s="102"/>
      <c r="K187" s="118"/>
    </row>
    <row r="188" spans="1:11" x14ac:dyDescent="0.2">
      <c r="A188" s="117" t="s">
        <v>1772</v>
      </c>
      <c r="B188" s="74">
        <v>208</v>
      </c>
      <c r="C188" s="86"/>
      <c r="D188" s="37"/>
      <c r="E188" s="87"/>
      <c r="F188" s="93">
        <v>3</v>
      </c>
      <c r="G188" s="8">
        <v>8</v>
      </c>
      <c r="H188" s="94">
        <v>2</v>
      </c>
      <c r="I188" s="101"/>
      <c r="J188" s="102"/>
      <c r="K188" s="118"/>
    </row>
    <row r="189" spans="1:11" x14ac:dyDescent="0.2">
      <c r="A189" s="117" t="s">
        <v>1773</v>
      </c>
      <c r="B189" s="74">
        <v>255</v>
      </c>
      <c r="C189" s="86"/>
      <c r="D189" s="37"/>
      <c r="E189" s="87"/>
      <c r="F189" s="93">
        <v>3</v>
      </c>
      <c r="G189" s="8">
        <v>8</v>
      </c>
      <c r="H189" s="94">
        <v>2</v>
      </c>
      <c r="I189" s="101"/>
      <c r="J189" s="102"/>
      <c r="K189" s="118"/>
    </row>
    <row r="190" spans="1:11" s="24" customFormat="1" x14ac:dyDescent="0.2">
      <c r="A190" s="116" t="s">
        <v>1166</v>
      </c>
      <c r="B190" s="73">
        <v>2647</v>
      </c>
      <c r="C190" s="85">
        <v>5</v>
      </c>
      <c r="D190" s="32">
        <v>13</v>
      </c>
      <c r="E190" s="84"/>
      <c r="F190" s="91"/>
      <c r="G190" s="8"/>
      <c r="H190" s="94"/>
      <c r="I190" s="99"/>
      <c r="J190" s="100"/>
      <c r="K190" s="115"/>
    </row>
    <row r="191" spans="1:11" x14ac:dyDescent="0.2">
      <c r="A191" s="117" t="s">
        <v>1774</v>
      </c>
      <c r="B191" s="74">
        <v>1483</v>
      </c>
      <c r="C191" s="86"/>
      <c r="D191" s="37"/>
      <c r="E191" s="87"/>
      <c r="F191" s="93">
        <v>3</v>
      </c>
      <c r="G191" s="8">
        <v>8</v>
      </c>
      <c r="H191" s="94">
        <v>2</v>
      </c>
      <c r="I191" s="101"/>
      <c r="J191" s="102"/>
      <c r="K191" s="118"/>
    </row>
    <row r="192" spans="1:11" x14ac:dyDescent="0.2">
      <c r="A192" s="117" t="s">
        <v>1496</v>
      </c>
      <c r="B192" s="74">
        <v>153</v>
      </c>
      <c r="C192" s="86"/>
      <c r="D192" s="37"/>
      <c r="E192" s="87"/>
      <c r="F192" s="93">
        <v>1</v>
      </c>
      <c r="G192" s="8">
        <v>3</v>
      </c>
      <c r="H192" s="94">
        <v>1</v>
      </c>
      <c r="I192" s="101"/>
      <c r="J192" s="102"/>
      <c r="K192" s="118"/>
    </row>
    <row r="193" spans="1:11" x14ac:dyDescent="0.2">
      <c r="A193" s="117" t="s">
        <v>1775</v>
      </c>
      <c r="B193" s="74">
        <v>117</v>
      </c>
      <c r="C193" s="86"/>
      <c r="D193" s="37"/>
      <c r="E193" s="87"/>
      <c r="F193" s="93">
        <v>1</v>
      </c>
      <c r="G193" s="8">
        <v>3</v>
      </c>
      <c r="H193" s="94">
        <v>1</v>
      </c>
      <c r="I193" s="101"/>
      <c r="J193" s="102"/>
      <c r="K193" s="118"/>
    </row>
    <row r="194" spans="1:11" x14ac:dyDescent="0.2">
      <c r="A194" s="117" t="s">
        <v>1776</v>
      </c>
      <c r="B194" s="74">
        <v>697</v>
      </c>
      <c r="C194" s="86"/>
      <c r="D194" s="37"/>
      <c r="E194" s="87"/>
      <c r="F194" s="93">
        <v>3</v>
      </c>
      <c r="G194" s="8">
        <v>8</v>
      </c>
      <c r="H194" s="94">
        <v>2</v>
      </c>
      <c r="I194" s="101"/>
      <c r="J194" s="102"/>
      <c r="K194" s="118"/>
    </row>
    <row r="195" spans="1:11" x14ac:dyDescent="0.2">
      <c r="A195" s="117" t="s">
        <v>1777</v>
      </c>
      <c r="B195" s="74">
        <v>197</v>
      </c>
      <c r="C195" s="86"/>
      <c r="D195" s="37"/>
      <c r="E195" s="87"/>
      <c r="F195" s="93">
        <v>1</v>
      </c>
      <c r="G195" s="8">
        <v>3</v>
      </c>
      <c r="H195" s="94">
        <v>1</v>
      </c>
      <c r="I195" s="101"/>
      <c r="J195" s="102"/>
      <c r="K195" s="118"/>
    </row>
    <row r="196" spans="1:11" s="18" customFormat="1" x14ac:dyDescent="0.2">
      <c r="A196" s="112" t="s">
        <v>1241</v>
      </c>
      <c r="B196" s="72">
        <v>13104</v>
      </c>
      <c r="C196" s="81"/>
      <c r="D196" s="37"/>
      <c r="E196" s="87"/>
      <c r="F196" s="91"/>
      <c r="G196" s="8"/>
      <c r="H196" s="94"/>
      <c r="I196" s="97"/>
      <c r="J196" s="98"/>
      <c r="K196" s="113"/>
    </row>
    <row r="197" spans="1:11" s="24" customFormat="1" x14ac:dyDescent="0.2">
      <c r="A197" s="114" t="s">
        <v>926</v>
      </c>
      <c r="B197" s="73">
        <v>13104</v>
      </c>
      <c r="C197" s="85">
        <v>25</v>
      </c>
      <c r="D197" s="32">
        <v>63</v>
      </c>
      <c r="E197" s="84">
        <v>4</v>
      </c>
      <c r="F197" s="91">
        <f>SUM(F199:F208)</f>
        <v>34</v>
      </c>
      <c r="G197" s="24">
        <f>SUM(G199:G208)</f>
        <v>90</v>
      </c>
      <c r="H197" s="84"/>
      <c r="I197" s="99">
        <f>(C197+F197+1)*0.4</f>
        <v>24</v>
      </c>
      <c r="J197" s="100">
        <f>(D197+G197+1)*0.4</f>
        <v>61.6</v>
      </c>
      <c r="K197" s="115">
        <f>10*0.6</f>
        <v>6</v>
      </c>
    </row>
    <row r="198" spans="1:11" s="24" customFormat="1" x14ac:dyDescent="0.2">
      <c r="A198" s="116" t="s">
        <v>6144</v>
      </c>
      <c r="B198" s="73">
        <v>13104</v>
      </c>
      <c r="C198" s="85">
        <v>25</v>
      </c>
      <c r="D198" s="32"/>
      <c r="E198" s="84"/>
      <c r="F198" s="91"/>
      <c r="G198" s="8"/>
      <c r="H198" s="94"/>
      <c r="I198" s="99"/>
      <c r="J198" s="100"/>
      <c r="K198" s="115"/>
    </row>
    <row r="199" spans="1:11" x14ac:dyDescent="0.2">
      <c r="A199" s="117" t="s">
        <v>1778</v>
      </c>
      <c r="B199" s="74">
        <v>3350</v>
      </c>
      <c r="C199" s="86"/>
      <c r="D199" s="37"/>
      <c r="E199" s="87"/>
      <c r="F199" s="93">
        <v>5</v>
      </c>
      <c r="G199" s="8">
        <v>13</v>
      </c>
      <c r="H199" s="94">
        <v>2</v>
      </c>
      <c r="I199" s="101"/>
      <c r="J199" s="102"/>
      <c r="K199" s="118"/>
    </row>
    <row r="200" spans="1:11" x14ac:dyDescent="0.2">
      <c r="A200" s="117" t="s">
        <v>1779</v>
      </c>
      <c r="B200" s="74">
        <v>1548</v>
      </c>
      <c r="C200" s="86"/>
      <c r="D200" s="37"/>
      <c r="E200" s="87"/>
      <c r="F200" s="93">
        <v>3</v>
      </c>
      <c r="G200" s="8">
        <v>8</v>
      </c>
      <c r="H200" s="94">
        <v>2</v>
      </c>
      <c r="I200" s="101"/>
      <c r="J200" s="102"/>
      <c r="K200" s="118"/>
    </row>
    <row r="201" spans="1:11" x14ac:dyDescent="0.2">
      <c r="A201" s="117" t="s">
        <v>1780</v>
      </c>
      <c r="B201" s="74">
        <v>971</v>
      </c>
      <c r="C201" s="86"/>
      <c r="D201" s="37"/>
      <c r="E201" s="87"/>
      <c r="F201" s="93">
        <v>3</v>
      </c>
      <c r="G201" s="8">
        <v>8</v>
      </c>
      <c r="H201" s="94">
        <v>2</v>
      </c>
      <c r="I201" s="101"/>
      <c r="J201" s="102"/>
      <c r="K201" s="118"/>
    </row>
    <row r="202" spans="1:11" x14ac:dyDescent="0.2">
      <c r="A202" s="117" t="s">
        <v>1781</v>
      </c>
      <c r="B202" s="74">
        <v>2428</v>
      </c>
      <c r="C202" s="86"/>
      <c r="D202" s="37"/>
      <c r="E202" s="87"/>
      <c r="F202" s="93">
        <v>5</v>
      </c>
      <c r="G202" s="8">
        <v>13</v>
      </c>
      <c r="H202" s="94">
        <v>2</v>
      </c>
      <c r="I202" s="101"/>
      <c r="J202" s="102"/>
      <c r="K202" s="118"/>
    </row>
    <row r="203" spans="1:11" x14ac:dyDescent="0.2">
      <c r="A203" s="117" t="s">
        <v>1782</v>
      </c>
      <c r="B203" s="74">
        <v>1274</v>
      </c>
      <c r="C203" s="86"/>
      <c r="D203" s="37"/>
      <c r="E203" s="87"/>
      <c r="F203" s="93">
        <v>3</v>
      </c>
      <c r="G203" s="8">
        <v>8</v>
      </c>
      <c r="H203" s="94">
        <v>2</v>
      </c>
      <c r="I203" s="101"/>
      <c r="J203" s="102"/>
      <c r="K203" s="118"/>
    </row>
    <row r="204" spans="1:11" x14ac:dyDescent="0.2">
      <c r="A204" s="117" t="s">
        <v>1783</v>
      </c>
      <c r="B204" s="74">
        <v>1330</v>
      </c>
      <c r="C204" s="86"/>
      <c r="D204" s="37"/>
      <c r="E204" s="87"/>
      <c r="F204" s="93">
        <v>3</v>
      </c>
      <c r="G204" s="8">
        <v>8</v>
      </c>
      <c r="H204" s="94">
        <v>2</v>
      </c>
      <c r="I204" s="101"/>
      <c r="J204" s="102"/>
      <c r="K204" s="118"/>
    </row>
    <row r="205" spans="1:11" x14ac:dyDescent="0.2">
      <c r="A205" s="117" t="s">
        <v>1385</v>
      </c>
      <c r="B205" s="74">
        <v>463</v>
      </c>
      <c r="C205" s="86"/>
      <c r="D205" s="37"/>
      <c r="E205" s="87"/>
      <c r="F205" s="93">
        <v>3</v>
      </c>
      <c r="G205" s="8">
        <v>8</v>
      </c>
      <c r="H205" s="94">
        <v>2</v>
      </c>
      <c r="I205" s="101"/>
      <c r="J205" s="102"/>
      <c r="K205" s="118"/>
    </row>
    <row r="206" spans="1:11" x14ac:dyDescent="0.2">
      <c r="A206" s="117" t="s">
        <v>1784</v>
      </c>
      <c r="B206" s="74">
        <v>739</v>
      </c>
      <c r="C206" s="86"/>
      <c r="D206" s="37"/>
      <c r="E206" s="87"/>
      <c r="F206" s="93">
        <v>3</v>
      </c>
      <c r="G206" s="8">
        <v>8</v>
      </c>
      <c r="H206" s="94">
        <v>2</v>
      </c>
      <c r="I206" s="101"/>
      <c r="J206" s="102"/>
      <c r="K206" s="118"/>
    </row>
    <row r="207" spans="1:11" x14ac:dyDescent="0.2">
      <c r="A207" s="117" t="s">
        <v>1785</v>
      </c>
      <c r="B207" s="74">
        <v>627</v>
      </c>
      <c r="C207" s="86"/>
      <c r="D207" s="37"/>
      <c r="E207" s="87"/>
      <c r="F207" s="93">
        <v>3</v>
      </c>
      <c r="G207" s="8">
        <v>8</v>
      </c>
      <c r="H207" s="94">
        <v>2</v>
      </c>
      <c r="I207" s="101"/>
      <c r="J207" s="102"/>
      <c r="K207" s="118"/>
    </row>
    <row r="208" spans="1:11" x14ac:dyDescent="0.2">
      <c r="A208" s="117" t="s">
        <v>1786</v>
      </c>
      <c r="B208" s="74">
        <v>374</v>
      </c>
      <c r="C208" s="86"/>
      <c r="D208" s="37"/>
      <c r="E208" s="87"/>
      <c r="F208" s="93">
        <v>3</v>
      </c>
      <c r="G208" s="8">
        <v>8</v>
      </c>
      <c r="H208" s="94">
        <v>2</v>
      </c>
      <c r="I208" s="101"/>
      <c r="J208" s="102"/>
      <c r="K208" s="118"/>
    </row>
    <row r="209" spans="1:11" s="18" customFormat="1" x14ac:dyDescent="0.2">
      <c r="A209" s="112" t="s">
        <v>946</v>
      </c>
      <c r="B209" s="72">
        <v>116195</v>
      </c>
      <c r="C209" s="81"/>
      <c r="D209" s="37"/>
      <c r="E209" s="87"/>
      <c r="F209" s="91"/>
      <c r="G209" s="8"/>
      <c r="H209" s="94"/>
      <c r="I209" s="97"/>
      <c r="J209" s="98"/>
      <c r="K209" s="113"/>
    </row>
    <row r="210" spans="1:11" s="24" customFormat="1" x14ac:dyDescent="0.2">
      <c r="A210" s="114" t="s">
        <v>947</v>
      </c>
      <c r="B210" s="73">
        <v>66376</v>
      </c>
      <c r="C210" s="85">
        <v>35</v>
      </c>
      <c r="D210" s="36">
        <f>SUM(D211:D215)</f>
        <v>88</v>
      </c>
      <c r="E210" s="88">
        <v>4</v>
      </c>
      <c r="F210" s="91">
        <f>SUM(F212:F226)</f>
        <v>50</v>
      </c>
      <c r="G210" s="24">
        <f>SUM(G212:G226)</f>
        <v>132</v>
      </c>
      <c r="H210" s="84"/>
      <c r="I210" s="99">
        <f>(C210+F210+1-F214-F219-F221-F223-F224)*0.4</f>
        <v>32.4</v>
      </c>
      <c r="J210" s="99">
        <f>(D210+G210+1-G214-G219-G221-G223-G224)*0.4</f>
        <v>82.4</v>
      </c>
      <c r="K210" s="115">
        <f>14*0.6</f>
        <v>8.4</v>
      </c>
    </row>
    <row r="211" spans="1:11" s="24" customFormat="1" x14ac:dyDescent="0.2">
      <c r="A211" s="116" t="s">
        <v>948</v>
      </c>
      <c r="B211" s="73">
        <v>56243</v>
      </c>
      <c r="C211" s="85">
        <v>30</v>
      </c>
      <c r="D211" s="32">
        <v>75</v>
      </c>
      <c r="E211" s="84"/>
      <c r="F211" s="91"/>
      <c r="G211" s="8"/>
      <c r="H211" s="94"/>
      <c r="I211" s="99"/>
      <c r="J211" s="100"/>
      <c r="K211" s="115"/>
    </row>
    <row r="212" spans="1:11" x14ac:dyDescent="0.2">
      <c r="A212" s="117" t="s">
        <v>1787</v>
      </c>
      <c r="B212" s="74">
        <v>54065</v>
      </c>
      <c r="C212" s="86"/>
      <c r="D212" s="37"/>
      <c r="E212" s="87"/>
      <c r="F212" s="93">
        <v>15</v>
      </c>
      <c r="G212" s="8">
        <v>38</v>
      </c>
      <c r="H212" s="94">
        <v>2</v>
      </c>
      <c r="I212" s="101"/>
      <c r="J212" s="102"/>
      <c r="K212" s="118"/>
    </row>
    <row r="213" spans="1:11" x14ac:dyDescent="0.2">
      <c r="A213" s="117" t="s">
        <v>1788</v>
      </c>
      <c r="B213" s="74">
        <v>2003</v>
      </c>
      <c r="C213" s="86"/>
      <c r="D213" s="37"/>
      <c r="E213" s="87"/>
      <c r="F213" s="93">
        <v>5</v>
      </c>
      <c r="G213" s="8">
        <v>13</v>
      </c>
      <c r="H213" s="94">
        <v>2</v>
      </c>
      <c r="I213" s="101"/>
      <c r="J213" s="102"/>
      <c r="K213" s="118"/>
    </row>
    <row r="214" spans="1:11" x14ac:dyDescent="0.2">
      <c r="A214" s="117" t="s">
        <v>1789</v>
      </c>
      <c r="B214" s="74">
        <v>175</v>
      </c>
      <c r="C214" s="86"/>
      <c r="D214" s="37"/>
      <c r="E214" s="87"/>
      <c r="F214" s="93">
        <v>1</v>
      </c>
      <c r="G214" s="8">
        <v>3</v>
      </c>
      <c r="H214" s="94">
        <v>1</v>
      </c>
      <c r="I214" s="101"/>
      <c r="J214" s="102"/>
      <c r="K214" s="118"/>
    </row>
    <row r="215" spans="1:11" s="24" customFormat="1" x14ac:dyDescent="0.2">
      <c r="A215" s="116" t="s">
        <v>1149</v>
      </c>
      <c r="B215" s="73">
        <v>10133</v>
      </c>
      <c r="C215" s="85">
        <v>5</v>
      </c>
      <c r="D215" s="32">
        <v>13</v>
      </c>
      <c r="E215" s="84"/>
      <c r="F215" s="91"/>
      <c r="G215" s="8"/>
      <c r="H215" s="94"/>
      <c r="I215" s="99"/>
      <c r="J215" s="100"/>
      <c r="K215" s="115"/>
    </row>
    <row r="216" spans="1:11" x14ac:dyDescent="0.2">
      <c r="A216" s="117" t="s">
        <v>1790</v>
      </c>
      <c r="B216" s="74">
        <v>2647</v>
      </c>
      <c r="C216" s="86"/>
      <c r="D216" s="37"/>
      <c r="E216" s="87"/>
      <c r="F216" s="93">
        <v>5</v>
      </c>
      <c r="G216" s="8">
        <v>13</v>
      </c>
      <c r="H216" s="94">
        <v>2</v>
      </c>
      <c r="I216" s="101"/>
      <c r="J216" s="102"/>
      <c r="K216" s="118"/>
    </row>
    <row r="217" spans="1:11" x14ac:dyDescent="0.2">
      <c r="A217" s="117" t="s">
        <v>1486</v>
      </c>
      <c r="B217" s="74">
        <v>1574</v>
      </c>
      <c r="C217" s="86"/>
      <c r="D217" s="37"/>
      <c r="E217" s="87"/>
      <c r="F217" s="93">
        <v>3</v>
      </c>
      <c r="G217" s="8">
        <v>8</v>
      </c>
      <c r="H217" s="94">
        <v>2</v>
      </c>
      <c r="I217" s="101"/>
      <c r="J217" s="102"/>
      <c r="K217" s="118"/>
    </row>
    <row r="218" spans="1:11" x14ac:dyDescent="0.2">
      <c r="A218" s="117" t="s">
        <v>1791</v>
      </c>
      <c r="B218" s="74">
        <v>2925</v>
      </c>
      <c r="C218" s="86"/>
      <c r="D218" s="37"/>
      <c r="E218" s="87"/>
      <c r="F218" s="93">
        <v>5</v>
      </c>
      <c r="G218" s="8">
        <v>13</v>
      </c>
      <c r="H218" s="94">
        <v>2</v>
      </c>
      <c r="I218" s="101"/>
      <c r="J218" s="102"/>
      <c r="K218" s="118"/>
    </row>
    <row r="219" spans="1:11" x14ac:dyDescent="0.2">
      <c r="A219" s="117" t="s">
        <v>1792</v>
      </c>
      <c r="B219" s="74">
        <v>32</v>
      </c>
      <c r="C219" s="86"/>
      <c r="D219" s="37"/>
      <c r="E219" s="87"/>
      <c r="F219" s="93">
        <v>1</v>
      </c>
      <c r="G219" s="8">
        <v>3</v>
      </c>
      <c r="H219" s="94">
        <v>1</v>
      </c>
      <c r="I219" s="101"/>
      <c r="J219" s="102"/>
      <c r="K219" s="118"/>
    </row>
    <row r="220" spans="1:11" x14ac:dyDescent="0.2">
      <c r="A220" s="117" t="s">
        <v>1793</v>
      </c>
      <c r="B220" s="74">
        <v>515</v>
      </c>
      <c r="C220" s="86"/>
      <c r="D220" s="37"/>
      <c r="E220" s="87"/>
      <c r="F220" s="93">
        <v>3</v>
      </c>
      <c r="G220" s="8">
        <v>8</v>
      </c>
      <c r="H220" s="94">
        <v>2</v>
      </c>
      <c r="I220" s="101"/>
      <c r="J220" s="102"/>
      <c r="K220" s="118"/>
    </row>
    <row r="221" spans="1:11" x14ac:dyDescent="0.2">
      <c r="A221" s="117" t="s">
        <v>1794</v>
      </c>
      <c r="B221" s="74">
        <v>97</v>
      </c>
      <c r="C221" s="86"/>
      <c r="D221" s="37"/>
      <c r="E221" s="87"/>
      <c r="F221" s="93">
        <v>1</v>
      </c>
      <c r="G221" s="8">
        <v>3</v>
      </c>
      <c r="H221" s="94">
        <v>1</v>
      </c>
      <c r="I221" s="101"/>
      <c r="J221" s="102"/>
      <c r="K221" s="118"/>
    </row>
    <row r="222" spans="1:11" x14ac:dyDescent="0.2">
      <c r="A222" s="117" t="s">
        <v>1795</v>
      </c>
      <c r="B222" s="74">
        <v>631</v>
      </c>
      <c r="C222" s="86"/>
      <c r="D222" s="37"/>
      <c r="E222" s="87"/>
      <c r="F222" s="93">
        <v>3</v>
      </c>
      <c r="G222" s="8">
        <v>8</v>
      </c>
      <c r="H222" s="94">
        <v>2</v>
      </c>
      <c r="I222" s="101"/>
      <c r="J222" s="102"/>
      <c r="K222" s="118"/>
    </row>
    <row r="223" spans="1:11" x14ac:dyDescent="0.2">
      <c r="A223" s="117" t="s">
        <v>1796</v>
      </c>
      <c r="B223" s="74">
        <v>106</v>
      </c>
      <c r="C223" s="86"/>
      <c r="D223" s="37"/>
      <c r="E223" s="87"/>
      <c r="F223" s="93">
        <v>1</v>
      </c>
      <c r="G223" s="8">
        <v>3</v>
      </c>
      <c r="H223" s="94">
        <v>1</v>
      </c>
      <c r="I223" s="101"/>
      <c r="J223" s="102"/>
      <c r="K223" s="118"/>
    </row>
    <row r="224" spans="1:11" x14ac:dyDescent="0.2">
      <c r="A224" s="117" t="s">
        <v>1797</v>
      </c>
      <c r="B224" s="74">
        <v>19</v>
      </c>
      <c r="C224" s="86"/>
      <c r="D224" s="37"/>
      <c r="E224" s="87"/>
      <c r="F224" s="93">
        <v>1</v>
      </c>
      <c r="G224" s="8">
        <v>3</v>
      </c>
      <c r="H224" s="94">
        <v>1</v>
      </c>
      <c r="I224" s="101"/>
      <c r="J224" s="102"/>
      <c r="K224" s="118"/>
    </row>
    <row r="225" spans="1:11" x14ac:dyDescent="0.2">
      <c r="A225" s="117" t="s">
        <v>1798</v>
      </c>
      <c r="B225" s="74">
        <v>791</v>
      </c>
      <c r="C225" s="86"/>
      <c r="D225" s="37"/>
      <c r="E225" s="87"/>
      <c r="F225" s="93">
        <v>3</v>
      </c>
      <c r="G225" s="8">
        <v>8</v>
      </c>
      <c r="H225" s="94">
        <v>2</v>
      </c>
      <c r="I225" s="101"/>
      <c r="J225" s="102"/>
      <c r="K225" s="118"/>
    </row>
    <row r="226" spans="1:11" x14ac:dyDescent="0.2">
      <c r="A226" s="117" t="s">
        <v>1799</v>
      </c>
      <c r="B226" s="74">
        <v>796</v>
      </c>
      <c r="C226" s="86"/>
      <c r="D226" s="37"/>
      <c r="E226" s="87"/>
      <c r="F226" s="93">
        <v>3</v>
      </c>
      <c r="G226" s="8">
        <v>8</v>
      </c>
      <c r="H226" s="94">
        <v>2</v>
      </c>
      <c r="I226" s="101"/>
      <c r="J226" s="102"/>
      <c r="K226" s="118"/>
    </row>
    <row r="227" spans="1:11" s="24" customFormat="1" x14ac:dyDescent="0.2">
      <c r="A227" s="114" t="s">
        <v>526</v>
      </c>
      <c r="B227" s="73">
        <v>20311</v>
      </c>
      <c r="C227" s="85">
        <v>25</v>
      </c>
      <c r="D227" s="36">
        <f>SUM(D228:D242)</f>
        <v>64</v>
      </c>
      <c r="E227" s="88">
        <v>4</v>
      </c>
      <c r="F227" s="91">
        <f>SUM(F229:F255)</f>
        <v>59</v>
      </c>
      <c r="G227" s="24">
        <f>SUM(G229:G255)</f>
        <v>160</v>
      </c>
      <c r="H227" s="84"/>
      <c r="I227" s="99">
        <f>(C227+F227+1-F234-F235-F236-F237-F240-F241-F244-F247-F251)*0.4</f>
        <v>30.400000000000002</v>
      </c>
      <c r="J227" s="99">
        <f>(D227+G227+1-G234-G235-G236-G237-G240-G241-G244-G247-G251)*0.4</f>
        <v>79.2</v>
      </c>
      <c r="K227" s="115">
        <f>25*0.6</f>
        <v>15</v>
      </c>
    </row>
    <row r="228" spans="1:11" s="24" customFormat="1" x14ac:dyDescent="0.2">
      <c r="A228" s="116" t="s">
        <v>527</v>
      </c>
      <c r="B228" s="73">
        <v>4381</v>
      </c>
      <c r="C228" s="85">
        <v>5</v>
      </c>
      <c r="D228" s="32">
        <v>13</v>
      </c>
      <c r="E228" s="84"/>
      <c r="F228" s="91"/>
      <c r="G228" s="8"/>
      <c r="H228" s="94"/>
      <c r="I228" s="99"/>
      <c r="J228" s="100"/>
      <c r="K228" s="115"/>
    </row>
    <row r="229" spans="1:11" x14ac:dyDescent="0.2">
      <c r="A229" s="117" t="s">
        <v>1800</v>
      </c>
      <c r="B229" s="74">
        <v>1715</v>
      </c>
      <c r="C229" s="86"/>
      <c r="D229" s="37"/>
      <c r="E229" s="87"/>
      <c r="F229" s="93">
        <v>3</v>
      </c>
      <c r="G229" s="8">
        <v>8</v>
      </c>
      <c r="H229" s="94">
        <v>2</v>
      </c>
      <c r="I229" s="101"/>
      <c r="J229" s="102"/>
      <c r="K229" s="118"/>
    </row>
    <row r="230" spans="1:11" x14ac:dyDescent="0.2">
      <c r="A230" s="117" t="s">
        <v>1801</v>
      </c>
      <c r="B230" s="74">
        <v>750</v>
      </c>
      <c r="C230" s="86"/>
      <c r="D230" s="37"/>
      <c r="E230" s="87"/>
      <c r="F230" s="93">
        <v>3</v>
      </c>
      <c r="G230" s="8">
        <v>8</v>
      </c>
      <c r="H230" s="94">
        <v>2</v>
      </c>
      <c r="I230" s="101"/>
      <c r="J230" s="102"/>
      <c r="K230" s="118"/>
    </row>
    <row r="231" spans="1:11" x14ac:dyDescent="0.2">
      <c r="A231" s="117" t="s">
        <v>1802</v>
      </c>
      <c r="B231" s="74">
        <v>1302</v>
      </c>
      <c r="C231" s="86"/>
      <c r="D231" s="37"/>
      <c r="E231" s="87"/>
      <c r="F231" s="93">
        <v>3</v>
      </c>
      <c r="G231" s="8">
        <v>8</v>
      </c>
      <c r="H231" s="94">
        <v>2</v>
      </c>
      <c r="I231" s="101"/>
      <c r="J231" s="102"/>
      <c r="K231" s="118"/>
    </row>
    <row r="232" spans="1:11" x14ac:dyDescent="0.2">
      <c r="A232" s="117" t="s">
        <v>1803</v>
      </c>
      <c r="B232" s="74">
        <v>614</v>
      </c>
      <c r="C232" s="86"/>
      <c r="D232" s="37"/>
      <c r="E232" s="87"/>
      <c r="F232" s="93">
        <v>3</v>
      </c>
      <c r="G232" s="8">
        <v>8</v>
      </c>
      <c r="H232" s="94">
        <v>2</v>
      </c>
      <c r="I232" s="101"/>
      <c r="J232" s="102"/>
      <c r="K232" s="118"/>
    </row>
    <row r="233" spans="1:11" s="24" customFormat="1" x14ac:dyDescent="0.2">
      <c r="A233" s="116" t="s">
        <v>530</v>
      </c>
      <c r="B233" s="73">
        <v>960</v>
      </c>
      <c r="C233" s="85">
        <v>1</v>
      </c>
      <c r="D233" s="32">
        <v>3</v>
      </c>
      <c r="E233" s="84"/>
      <c r="F233" s="91"/>
      <c r="G233" s="8"/>
      <c r="H233" s="94"/>
      <c r="I233" s="99"/>
      <c r="J233" s="100"/>
      <c r="K233" s="115"/>
    </row>
    <row r="234" spans="1:11" x14ac:dyDescent="0.2">
      <c r="A234" s="117" t="s">
        <v>1804</v>
      </c>
      <c r="B234" s="74">
        <v>39</v>
      </c>
      <c r="C234" s="86"/>
      <c r="D234" s="37"/>
      <c r="E234" s="87"/>
      <c r="F234" s="93">
        <v>1</v>
      </c>
      <c r="G234" s="8">
        <v>3</v>
      </c>
      <c r="H234" s="94">
        <v>1</v>
      </c>
      <c r="I234" s="101"/>
      <c r="J234" s="102"/>
      <c r="K234" s="118"/>
    </row>
    <row r="235" spans="1:11" x14ac:dyDescent="0.2">
      <c r="A235" s="117" t="s">
        <v>1805</v>
      </c>
      <c r="B235" s="74">
        <v>40</v>
      </c>
      <c r="C235" s="86"/>
      <c r="D235" s="37"/>
      <c r="E235" s="87"/>
      <c r="F235" s="93">
        <v>1</v>
      </c>
      <c r="G235" s="8">
        <v>3</v>
      </c>
      <c r="H235" s="94">
        <v>1</v>
      </c>
      <c r="I235" s="101"/>
      <c r="J235" s="102"/>
      <c r="K235" s="118"/>
    </row>
    <row r="236" spans="1:11" x14ac:dyDescent="0.2">
      <c r="A236" s="117" t="s">
        <v>1806</v>
      </c>
      <c r="B236" s="74">
        <v>30</v>
      </c>
      <c r="C236" s="86"/>
      <c r="D236" s="37"/>
      <c r="E236" s="87"/>
      <c r="F236" s="93">
        <v>1</v>
      </c>
      <c r="G236" s="8">
        <v>3</v>
      </c>
      <c r="H236" s="94">
        <v>1</v>
      </c>
      <c r="I236" s="101"/>
      <c r="J236" s="102"/>
      <c r="K236" s="118"/>
    </row>
    <row r="237" spans="1:11" x14ac:dyDescent="0.2">
      <c r="A237" s="117" t="s">
        <v>1729</v>
      </c>
      <c r="B237" s="74">
        <v>34</v>
      </c>
      <c r="C237" s="86"/>
      <c r="D237" s="37"/>
      <c r="E237" s="87"/>
      <c r="F237" s="93">
        <v>1</v>
      </c>
      <c r="G237" s="8">
        <v>3</v>
      </c>
      <c r="H237" s="94">
        <v>1</v>
      </c>
      <c r="I237" s="101"/>
      <c r="J237" s="102"/>
      <c r="K237" s="118"/>
    </row>
    <row r="238" spans="1:11" x14ac:dyDescent="0.2">
      <c r="A238" s="117" t="s">
        <v>1807</v>
      </c>
      <c r="B238" s="74">
        <v>274</v>
      </c>
      <c r="C238" s="86"/>
      <c r="D238" s="37"/>
      <c r="E238" s="87"/>
      <c r="F238" s="93">
        <v>3</v>
      </c>
      <c r="G238" s="8">
        <v>8</v>
      </c>
      <c r="H238" s="94">
        <v>2</v>
      </c>
      <c r="I238" s="101"/>
      <c r="J238" s="102"/>
      <c r="K238" s="118"/>
    </row>
    <row r="239" spans="1:11" x14ac:dyDescent="0.2">
      <c r="A239" s="117" t="s">
        <v>1808</v>
      </c>
      <c r="B239" s="74">
        <v>368</v>
      </c>
      <c r="C239" s="86"/>
      <c r="D239" s="37"/>
      <c r="E239" s="87"/>
      <c r="F239" s="93">
        <v>3</v>
      </c>
      <c r="G239" s="8">
        <v>8</v>
      </c>
      <c r="H239" s="94">
        <v>2</v>
      </c>
      <c r="I239" s="101"/>
      <c r="J239" s="102"/>
      <c r="K239" s="118"/>
    </row>
    <row r="240" spans="1:11" x14ac:dyDescent="0.2">
      <c r="A240" s="117" t="s">
        <v>1809</v>
      </c>
      <c r="B240" s="74">
        <v>112</v>
      </c>
      <c r="C240" s="86"/>
      <c r="D240" s="37"/>
      <c r="E240" s="87"/>
      <c r="F240" s="93">
        <v>1</v>
      </c>
      <c r="G240" s="8">
        <v>3</v>
      </c>
      <c r="H240" s="94">
        <v>1</v>
      </c>
      <c r="I240" s="101"/>
      <c r="J240" s="102"/>
      <c r="K240" s="118"/>
    </row>
    <row r="241" spans="1:11" x14ac:dyDescent="0.2">
      <c r="A241" s="117" t="s">
        <v>1810</v>
      </c>
      <c r="B241" s="74">
        <v>63</v>
      </c>
      <c r="C241" s="86"/>
      <c r="D241" s="37"/>
      <c r="E241" s="87"/>
      <c r="F241" s="93">
        <v>1</v>
      </c>
      <c r="G241" s="8">
        <v>3</v>
      </c>
      <c r="H241" s="94">
        <v>1</v>
      </c>
      <c r="I241" s="101"/>
      <c r="J241" s="102"/>
      <c r="K241" s="118"/>
    </row>
    <row r="242" spans="1:11" s="24" customFormat="1" x14ac:dyDescent="0.2">
      <c r="A242" s="116" t="s">
        <v>535</v>
      </c>
      <c r="B242" s="73">
        <v>14970</v>
      </c>
      <c r="C242" s="85">
        <v>19</v>
      </c>
      <c r="D242" s="32">
        <v>48</v>
      </c>
      <c r="E242" s="84"/>
      <c r="F242" s="91"/>
      <c r="G242" s="8"/>
      <c r="H242" s="94"/>
      <c r="I242" s="99"/>
      <c r="J242" s="100"/>
      <c r="K242" s="115"/>
    </row>
    <row r="243" spans="1:11" x14ac:dyDescent="0.2">
      <c r="A243" s="117" t="s">
        <v>1811</v>
      </c>
      <c r="B243" s="74">
        <v>8824</v>
      </c>
      <c r="C243" s="86"/>
      <c r="D243" s="37"/>
      <c r="E243" s="87"/>
      <c r="F243" s="93">
        <v>5</v>
      </c>
      <c r="G243" s="8">
        <v>13</v>
      </c>
      <c r="H243" s="94">
        <v>2</v>
      </c>
      <c r="I243" s="101"/>
      <c r="J243" s="102"/>
      <c r="K243" s="118"/>
    </row>
    <row r="244" spans="1:11" x14ac:dyDescent="0.2">
      <c r="A244" s="117" t="s">
        <v>1812</v>
      </c>
      <c r="B244" s="74">
        <v>39</v>
      </c>
      <c r="C244" s="86"/>
      <c r="D244" s="37"/>
      <c r="E244" s="87"/>
      <c r="F244" s="93">
        <v>1</v>
      </c>
      <c r="G244" s="8">
        <v>3</v>
      </c>
      <c r="H244" s="94">
        <v>1</v>
      </c>
      <c r="I244" s="101"/>
      <c r="J244" s="102"/>
      <c r="K244" s="118"/>
    </row>
    <row r="245" spans="1:11" x14ac:dyDescent="0.2">
      <c r="A245" s="117" t="s">
        <v>1813</v>
      </c>
      <c r="B245" s="74">
        <v>378</v>
      </c>
      <c r="C245" s="86"/>
      <c r="D245" s="37"/>
      <c r="E245" s="87"/>
      <c r="F245" s="93">
        <v>3</v>
      </c>
      <c r="G245" s="8">
        <v>8</v>
      </c>
      <c r="H245" s="94">
        <v>2</v>
      </c>
      <c r="I245" s="101"/>
      <c r="J245" s="102"/>
      <c r="K245" s="118"/>
    </row>
    <row r="246" spans="1:11" x14ac:dyDescent="0.2">
      <c r="A246" s="117" t="s">
        <v>1814</v>
      </c>
      <c r="B246" s="74">
        <v>605</v>
      </c>
      <c r="C246" s="86"/>
      <c r="D246" s="37"/>
      <c r="E246" s="87"/>
      <c r="F246" s="93">
        <v>3</v>
      </c>
      <c r="G246" s="8">
        <v>8</v>
      </c>
      <c r="H246" s="94">
        <v>2</v>
      </c>
      <c r="I246" s="101"/>
      <c r="J246" s="102"/>
      <c r="K246" s="118"/>
    </row>
    <row r="247" spans="1:11" x14ac:dyDescent="0.2">
      <c r="A247" s="117" t="s">
        <v>1815</v>
      </c>
      <c r="B247" s="74">
        <v>92</v>
      </c>
      <c r="C247" s="86"/>
      <c r="D247" s="37"/>
      <c r="E247" s="87"/>
      <c r="F247" s="93">
        <v>1</v>
      </c>
      <c r="G247" s="8">
        <v>3</v>
      </c>
      <c r="H247" s="94">
        <v>1</v>
      </c>
      <c r="I247" s="101"/>
      <c r="J247" s="102"/>
      <c r="K247" s="118"/>
    </row>
    <row r="248" spans="1:11" x14ac:dyDescent="0.2">
      <c r="A248" s="117" t="s">
        <v>1816</v>
      </c>
      <c r="B248" s="74">
        <v>584</v>
      </c>
      <c r="C248" s="86"/>
      <c r="D248" s="37"/>
      <c r="E248" s="87"/>
      <c r="F248" s="93">
        <v>3</v>
      </c>
      <c r="G248" s="8">
        <v>8</v>
      </c>
      <c r="H248" s="94">
        <v>2</v>
      </c>
      <c r="I248" s="101"/>
      <c r="J248" s="102"/>
      <c r="K248" s="118"/>
    </row>
    <row r="249" spans="1:11" x14ac:dyDescent="0.2">
      <c r="A249" s="117" t="s">
        <v>1817</v>
      </c>
      <c r="B249" s="74">
        <v>596</v>
      </c>
      <c r="C249" s="86"/>
      <c r="D249" s="37"/>
      <c r="E249" s="87"/>
      <c r="F249" s="93">
        <v>3</v>
      </c>
      <c r="G249" s="8">
        <v>8</v>
      </c>
      <c r="H249" s="94">
        <v>2</v>
      </c>
      <c r="I249" s="101"/>
      <c r="J249" s="102"/>
      <c r="K249" s="118"/>
    </row>
    <row r="250" spans="1:11" x14ac:dyDescent="0.2">
      <c r="A250" s="117" t="s">
        <v>1818</v>
      </c>
      <c r="B250" s="74">
        <v>391</v>
      </c>
      <c r="C250" s="86"/>
      <c r="D250" s="37"/>
      <c r="E250" s="87"/>
      <c r="F250" s="93">
        <v>3</v>
      </c>
      <c r="G250" s="8">
        <v>8</v>
      </c>
      <c r="H250" s="94">
        <v>2</v>
      </c>
      <c r="I250" s="101"/>
      <c r="J250" s="102"/>
      <c r="K250" s="118"/>
    </row>
    <row r="251" spans="1:11" x14ac:dyDescent="0.2">
      <c r="A251" s="117" t="s">
        <v>1819</v>
      </c>
      <c r="B251" s="74">
        <v>200</v>
      </c>
      <c r="C251" s="86"/>
      <c r="D251" s="37"/>
      <c r="E251" s="87"/>
      <c r="F251" s="93">
        <v>1</v>
      </c>
      <c r="G251" s="8">
        <v>3</v>
      </c>
      <c r="H251" s="94">
        <v>1</v>
      </c>
      <c r="I251" s="101"/>
      <c r="J251" s="102"/>
      <c r="K251" s="118"/>
    </row>
    <row r="252" spans="1:11" x14ac:dyDescent="0.2">
      <c r="A252" s="117" t="s">
        <v>1820</v>
      </c>
      <c r="B252" s="74">
        <v>745</v>
      </c>
      <c r="C252" s="86"/>
      <c r="D252" s="37"/>
      <c r="E252" s="87"/>
      <c r="F252" s="93">
        <v>3</v>
      </c>
      <c r="G252" s="8">
        <v>8</v>
      </c>
      <c r="H252" s="94">
        <v>2</v>
      </c>
      <c r="I252" s="101"/>
      <c r="J252" s="102"/>
      <c r="K252" s="118"/>
    </row>
    <row r="253" spans="1:11" x14ac:dyDescent="0.2">
      <c r="A253" s="117" t="s">
        <v>1821</v>
      </c>
      <c r="B253" s="74">
        <v>453</v>
      </c>
      <c r="C253" s="86"/>
      <c r="D253" s="37"/>
      <c r="E253" s="87"/>
      <c r="F253" s="93">
        <v>3</v>
      </c>
      <c r="G253" s="8">
        <v>8</v>
      </c>
      <c r="H253" s="94">
        <v>2</v>
      </c>
      <c r="I253" s="101"/>
      <c r="J253" s="102"/>
      <c r="K253" s="118"/>
    </row>
    <row r="254" spans="1:11" x14ac:dyDescent="0.2">
      <c r="A254" s="117" t="s">
        <v>1822</v>
      </c>
      <c r="B254" s="74">
        <v>352</v>
      </c>
      <c r="C254" s="86"/>
      <c r="D254" s="37"/>
      <c r="E254" s="87"/>
      <c r="F254" s="93">
        <v>3</v>
      </c>
      <c r="G254" s="8">
        <v>8</v>
      </c>
      <c r="H254" s="94">
        <v>2</v>
      </c>
      <c r="I254" s="101"/>
      <c r="J254" s="102"/>
      <c r="K254" s="118"/>
    </row>
    <row r="255" spans="1:11" x14ac:dyDescent="0.2">
      <c r="A255" s="117" t="s">
        <v>1823</v>
      </c>
      <c r="B255" s="74">
        <v>1711</v>
      </c>
      <c r="C255" s="86"/>
      <c r="D255" s="37"/>
      <c r="E255" s="87"/>
      <c r="F255" s="93">
        <v>3</v>
      </c>
      <c r="G255" s="8">
        <v>8</v>
      </c>
      <c r="H255" s="94">
        <v>2</v>
      </c>
      <c r="I255" s="101"/>
      <c r="J255" s="102"/>
      <c r="K255" s="118"/>
    </row>
    <row r="256" spans="1:11" s="24" customFormat="1" x14ac:dyDescent="0.2">
      <c r="A256" s="114" t="s">
        <v>537</v>
      </c>
      <c r="B256" s="73">
        <v>29508</v>
      </c>
      <c r="C256" s="85">
        <v>25</v>
      </c>
      <c r="D256" s="36">
        <f>SUM(D257:D283)</f>
        <v>64</v>
      </c>
      <c r="E256" s="88">
        <v>4</v>
      </c>
      <c r="F256" s="91">
        <f>SUM(F258:F291)</f>
        <v>94</v>
      </c>
      <c r="G256" s="24">
        <f>SUM(G258:G291)</f>
        <v>250</v>
      </c>
      <c r="H256" s="84"/>
      <c r="I256" s="99">
        <f>(C256+F256+1)*0.4</f>
        <v>48</v>
      </c>
      <c r="J256" s="100">
        <f>(D256+G256+1)*0.4</f>
        <v>126</v>
      </c>
      <c r="K256" s="115">
        <f>30*0.6</f>
        <v>18</v>
      </c>
    </row>
    <row r="257" spans="1:11" s="24" customFormat="1" x14ac:dyDescent="0.2">
      <c r="A257" s="116" t="s">
        <v>538</v>
      </c>
      <c r="B257" s="73">
        <v>8863</v>
      </c>
      <c r="C257" s="85">
        <v>8</v>
      </c>
      <c r="D257" s="32">
        <v>20</v>
      </c>
      <c r="E257" s="84"/>
      <c r="F257" s="91"/>
      <c r="G257" s="8"/>
      <c r="H257" s="94"/>
      <c r="I257" s="99"/>
      <c r="J257" s="100"/>
      <c r="K257" s="115"/>
    </row>
    <row r="258" spans="1:11" x14ac:dyDescent="0.2">
      <c r="A258" s="117" t="s">
        <v>1824</v>
      </c>
      <c r="B258" s="74">
        <v>5292</v>
      </c>
      <c r="C258" s="86"/>
      <c r="D258" s="37"/>
      <c r="E258" s="87"/>
      <c r="F258" s="93">
        <v>5</v>
      </c>
      <c r="G258" s="8">
        <v>13</v>
      </c>
      <c r="H258" s="94">
        <v>2</v>
      </c>
      <c r="I258" s="101"/>
      <c r="J258" s="102"/>
      <c r="K258" s="118"/>
    </row>
    <row r="259" spans="1:11" x14ac:dyDescent="0.2">
      <c r="A259" s="117" t="s">
        <v>1825</v>
      </c>
      <c r="B259" s="74">
        <v>953</v>
      </c>
      <c r="C259" s="86"/>
      <c r="D259" s="37"/>
      <c r="E259" s="87"/>
      <c r="F259" s="93">
        <v>3</v>
      </c>
      <c r="G259" s="8">
        <v>8</v>
      </c>
      <c r="H259" s="94">
        <v>2</v>
      </c>
      <c r="I259" s="101"/>
      <c r="J259" s="102"/>
      <c r="K259" s="118"/>
    </row>
    <row r="260" spans="1:11" x14ac:dyDescent="0.2">
      <c r="A260" s="117" t="s">
        <v>1826</v>
      </c>
      <c r="B260" s="74">
        <v>782</v>
      </c>
      <c r="C260" s="86"/>
      <c r="D260" s="37"/>
      <c r="E260" s="87"/>
      <c r="F260" s="93">
        <v>3</v>
      </c>
      <c r="G260" s="8">
        <v>8</v>
      </c>
      <c r="H260" s="94">
        <v>2</v>
      </c>
      <c r="I260" s="101"/>
      <c r="J260" s="102"/>
      <c r="K260" s="118"/>
    </row>
    <row r="261" spans="1:11" x14ac:dyDescent="0.2">
      <c r="A261" s="117" t="s">
        <v>1827</v>
      </c>
      <c r="B261" s="74">
        <v>286</v>
      </c>
      <c r="C261" s="86"/>
      <c r="D261" s="37"/>
      <c r="E261" s="87"/>
      <c r="F261" s="93">
        <v>3</v>
      </c>
      <c r="G261" s="8">
        <v>8</v>
      </c>
      <c r="H261" s="94">
        <v>2</v>
      </c>
      <c r="I261" s="101"/>
      <c r="J261" s="102"/>
      <c r="K261" s="118"/>
    </row>
    <row r="262" spans="1:11" x14ac:dyDescent="0.2">
      <c r="A262" s="117" t="s">
        <v>1828</v>
      </c>
      <c r="B262" s="74">
        <v>1284</v>
      </c>
      <c r="C262" s="86"/>
      <c r="D262" s="37"/>
      <c r="E262" s="87"/>
      <c r="F262" s="93">
        <v>3</v>
      </c>
      <c r="G262" s="8">
        <v>8</v>
      </c>
      <c r="H262" s="94">
        <v>2</v>
      </c>
      <c r="I262" s="101"/>
      <c r="J262" s="102"/>
      <c r="K262" s="118"/>
    </row>
    <row r="263" spans="1:11" x14ac:dyDescent="0.2">
      <c r="A263" s="117" t="s">
        <v>1829</v>
      </c>
      <c r="B263" s="74">
        <v>266</v>
      </c>
      <c r="C263" s="86"/>
      <c r="D263" s="37"/>
      <c r="E263" s="87"/>
      <c r="F263" s="93">
        <v>3</v>
      </c>
      <c r="G263" s="8">
        <v>8</v>
      </c>
      <c r="H263" s="94">
        <v>2</v>
      </c>
      <c r="I263" s="101"/>
      <c r="J263" s="102"/>
      <c r="K263" s="118"/>
    </row>
    <row r="264" spans="1:11" s="24" customFormat="1" x14ac:dyDescent="0.2">
      <c r="A264" s="116" t="s">
        <v>119</v>
      </c>
      <c r="B264" s="73">
        <v>8647</v>
      </c>
      <c r="C264" s="85">
        <v>7</v>
      </c>
      <c r="D264" s="32">
        <v>18</v>
      </c>
      <c r="E264" s="84"/>
      <c r="F264" s="91"/>
      <c r="G264" s="8"/>
      <c r="H264" s="94"/>
      <c r="I264" s="99"/>
      <c r="J264" s="100"/>
      <c r="K264" s="115"/>
    </row>
    <row r="265" spans="1:11" x14ac:dyDescent="0.2">
      <c r="A265" s="117" t="s">
        <v>1830</v>
      </c>
      <c r="B265" s="74">
        <v>3516</v>
      </c>
      <c r="C265" s="86"/>
      <c r="D265" s="37"/>
      <c r="E265" s="87"/>
      <c r="F265" s="93">
        <v>5</v>
      </c>
      <c r="G265" s="8">
        <v>13</v>
      </c>
      <c r="H265" s="94">
        <v>2</v>
      </c>
      <c r="I265" s="101"/>
      <c r="J265" s="102"/>
      <c r="K265" s="118"/>
    </row>
    <row r="266" spans="1:11" x14ac:dyDescent="0.2">
      <c r="A266" s="117" t="s">
        <v>1831</v>
      </c>
      <c r="B266" s="74">
        <v>374</v>
      </c>
      <c r="C266" s="86"/>
      <c r="D266" s="37"/>
      <c r="E266" s="87"/>
      <c r="F266" s="93">
        <v>3</v>
      </c>
      <c r="G266" s="8">
        <v>8</v>
      </c>
      <c r="H266" s="94">
        <v>2</v>
      </c>
      <c r="I266" s="101"/>
      <c r="J266" s="102"/>
      <c r="K266" s="118"/>
    </row>
    <row r="267" spans="1:11" x14ac:dyDescent="0.2">
      <c r="A267" s="117" t="s">
        <v>1832</v>
      </c>
      <c r="B267" s="74">
        <v>998</v>
      </c>
      <c r="C267" s="86"/>
      <c r="D267" s="37"/>
      <c r="E267" s="87"/>
      <c r="F267" s="93">
        <v>3</v>
      </c>
      <c r="G267" s="8">
        <v>8</v>
      </c>
      <c r="H267" s="94">
        <v>2</v>
      </c>
      <c r="I267" s="101"/>
      <c r="J267" s="102"/>
      <c r="K267" s="118"/>
    </row>
    <row r="268" spans="1:11" x14ac:dyDescent="0.2">
      <c r="A268" s="117" t="s">
        <v>1833</v>
      </c>
      <c r="B268" s="74">
        <v>1279</v>
      </c>
      <c r="C268" s="86"/>
      <c r="D268" s="37"/>
      <c r="E268" s="87"/>
      <c r="F268" s="93">
        <v>3</v>
      </c>
      <c r="G268" s="8">
        <v>8</v>
      </c>
      <c r="H268" s="94">
        <v>2</v>
      </c>
      <c r="I268" s="101"/>
      <c r="J268" s="102"/>
      <c r="K268" s="118"/>
    </row>
    <row r="269" spans="1:11" x14ac:dyDescent="0.2">
      <c r="A269" s="117" t="s">
        <v>1834</v>
      </c>
      <c r="B269" s="74">
        <v>395</v>
      </c>
      <c r="C269" s="86"/>
      <c r="D269" s="37"/>
      <c r="E269" s="87"/>
      <c r="F269" s="93">
        <v>3</v>
      </c>
      <c r="G269" s="8">
        <v>8</v>
      </c>
      <c r="H269" s="94">
        <v>2</v>
      </c>
      <c r="I269" s="101"/>
      <c r="J269" s="102"/>
      <c r="K269" s="118"/>
    </row>
    <row r="270" spans="1:11" x14ac:dyDescent="0.2">
      <c r="A270" s="117" t="s">
        <v>1835</v>
      </c>
      <c r="B270" s="74">
        <v>1642</v>
      </c>
      <c r="C270" s="86"/>
      <c r="D270" s="37"/>
      <c r="E270" s="87"/>
      <c r="F270" s="93">
        <v>3</v>
      </c>
      <c r="G270" s="8">
        <v>8</v>
      </c>
      <c r="H270" s="94">
        <v>2</v>
      </c>
      <c r="I270" s="101"/>
      <c r="J270" s="102"/>
      <c r="K270" s="118"/>
    </row>
    <row r="271" spans="1:11" x14ac:dyDescent="0.2">
      <c r="A271" s="117" t="s">
        <v>1836</v>
      </c>
      <c r="B271" s="74">
        <v>443</v>
      </c>
      <c r="C271" s="86"/>
      <c r="D271" s="37"/>
      <c r="E271" s="87"/>
      <c r="F271" s="93">
        <v>3</v>
      </c>
      <c r="G271" s="8">
        <v>8</v>
      </c>
      <c r="H271" s="94">
        <v>2</v>
      </c>
      <c r="I271" s="101"/>
      <c r="J271" s="102"/>
      <c r="K271" s="118"/>
    </row>
    <row r="272" spans="1:11" s="24" customFormat="1" x14ac:dyDescent="0.2">
      <c r="A272" s="116" t="s">
        <v>979</v>
      </c>
      <c r="B272" s="73">
        <v>5076</v>
      </c>
      <c r="C272" s="85">
        <v>4</v>
      </c>
      <c r="D272" s="32">
        <v>10</v>
      </c>
      <c r="E272" s="84"/>
      <c r="F272" s="91"/>
      <c r="G272" s="8"/>
      <c r="H272" s="94"/>
      <c r="I272" s="99"/>
      <c r="J272" s="100"/>
      <c r="K272" s="115"/>
    </row>
    <row r="273" spans="1:11" x14ac:dyDescent="0.2">
      <c r="A273" s="117" t="s">
        <v>1837</v>
      </c>
      <c r="B273" s="74">
        <v>608</v>
      </c>
      <c r="C273" s="86"/>
      <c r="D273" s="37"/>
      <c r="E273" s="87"/>
      <c r="F273" s="93">
        <v>3</v>
      </c>
      <c r="G273" s="8">
        <v>8</v>
      </c>
      <c r="H273" s="94">
        <v>2</v>
      </c>
      <c r="I273" s="101"/>
      <c r="J273" s="102"/>
      <c r="K273" s="118"/>
    </row>
    <row r="274" spans="1:11" x14ac:dyDescent="0.2">
      <c r="A274" s="117" t="s">
        <v>1838</v>
      </c>
      <c r="B274" s="74">
        <v>345</v>
      </c>
      <c r="C274" s="86"/>
      <c r="D274" s="37"/>
      <c r="E274" s="87"/>
      <c r="F274" s="93">
        <v>3</v>
      </c>
      <c r="G274" s="8">
        <v>8</v>
      </c>
      <c r="H274" s="94">
        <v>2</v>
      </c>
      <c r="I274" s="101"/>
      <c r="J274" s="102"/>
      <c r="K274" s="118"/>
    </row>
    <row r="275" spans="1:11" x14ac:dyDescent="0.2">
      <c r="A275" s="117" t="s">
        <v>1839</v>
      </c>
      <c r="B275" s="74">
        <v>601</v>
      </c>
      <c r="C275" s="86"/>
      <c r="D275" s="37"/>
      <c r="E275" s="87"/>
      <c r="F275" s="93">
        <v>3</v>
      </c>
      <c r="G275" s="8">
        <v>8</v>
      </c>
      <c r="H275" s="94">
        <v>2</v>
      </c>
      <c r="I275" s="101"/>
      <c r="J275" s="102"/>
      <c r="K275" s="118"/>
    </row>
    <row r="276" spans="1:11" x14ac:dyDescent="0.2">
      <c r="A276" s="117" t="s">
        <v>1840</v>
      </c>
      <c r="B276" s="74">
        <v>774</v>
      </c>
      <c r="C276" s="86"/>
      <c r="D276" s="37"/>
      <c r="E276" s="87"/>
      <c r="F276" s="93">
        <v>3</v>
      </c>
      <c r="G276" s="8">
        <v>8</v>
      </c>
      <c r="H276" s="94">
        <v>2</v>
      </c>
      <c r="I276" s="101"/>
      <c r="J276" s="102"/>
      <c r="K276" s="118"/>
    </row>
    <row r="277" spans="1:11" x14ac:dyDescent="0.2">
      <c r="A277" s="117" t="s">
        <v>1841</v>
      </c>
      <c r="B277" s="74">
        <v>1958</v>
      </c>
      <c r="C277" s="86"/>
      <c r="D277" s="37"/>
      <c r="E277" s="87"/>
      <c r="F277" s="93">
        <v>3</v>
      </c>
      <c r="G277" s="8">
        <v>8</v>
      </c>
      <c r="H277" s="94">
        <v>2</v>
      </c>
      <c r="I277" s="101"/>
      <c r="J277" s="102"/>
      <c r="K277" s="118"/>
    </row>
    <row r="278" spans="1:11" x14ac:dyDescent="0.2">
      <c r="A278" s="117" t="s">
        <v>1842</v>
      </c>
      <c r="B278" s="74">
        <v>790</v>
      </c>
      <c r="C278" s="86"/>
      <c r="D278" s="37"/>
      <c r="E278" s="87"/>
      <c r="F278" s="93">
        <v>3</v>
      </c>
      <c r="G278" s="8">
        <v>8</v>
      </c>
      <c r="H278" s="94">
        <v>2</v>
      </c>
      <c r="I278" s="101"/>
      <c r="J278" s="102"/>
      <c r="K278" s="118"/>
    </row>
    <row r="279" spans="1:11" s="24" customFormat="1" x14ac:dyDescent="0.2">
      <c r="A279" s="116" t="s">
        <v>1217</v>
      </c>
      <c r="B279" s="73">
        <v>3452</v>
      </c>
      <c r="C279" s="85">
        <v>3</v>
      </c>
      <c r="D279" s="32">
        <v>8</v>
      </c>
      <c r="E279" s="84"/>
      <c r="F279" s="91"/>
      <c r="G279" s="8"/>
      <c r="H279" s="94"/>
      <c r="I279" s="99"/>
      <c r="J279" s="100"/>
      <c r="K279" s="115"/>
    </row>
    <row r="280" spans="1:11" x14ac:dyDescent="0.2">
      <c r="A280" s="117" t="s">
        <v>1843</v>
      </c>
      <c r="B280" s="74">
        <v>1701</v>
      </c>
      <c r="C280" s="86"/>
      <c r="D280" s="37"/>
      <c r="E280" s="87"/>
      <c r="F280" s="93">
        <v>3</v>
      </c>
      <c r="G280" s="8">
        <v>8</v>
      </c>
      <c r="H280" s="94">
        <v>2</v>
      </c>
      <c r="I280" s="101"/>
      <c r="J280" s="102"/>
      <c r="K280" s="118"/>
    </row>
    <row r="281" spans="1:11" x14ac:dyDescent="0.2">
      <c r="A281" s="117" t="s">
        <v>1844</v>
      </c>
      <c r="B281" s="74">
        <v>637</v>
      </c>
      <c r="C281" s="86"/>
      <c r="D281" s="37"/>
      <c r="E281" s="87"/>
      <c r="F281" s="93">
        <v>3</v>
      </c>
      <c r="G281" s="8">
        <v>8</v>
      </c>
      <c r="H281" s="94">
        <v>2</v>
      </c>
      <c r="I281" s="101"/>
      <c r="J281" s="102"/>
      <c r="K281" s="118"/>
    </row>
    <row r="282" spans="1:11" x14ac:dyDescent="0.2">
      <c r="A282" s="117" t="s">
        <v>1845</v>
      </c>
      <c r="B282" s="74">
        <v>1114</v>
      </c>
      <c r="C282" s="86"/>
      <c r="D282" s="37"/>
      <c r="E282" s="87"/>
      <c r="F282" s="93">
        <v>3</v>
      </c>
      <c r="G282" s="8">
        <v>8</v>
      </c>
      <c r="H282" s="94">
        <v>2</v>
      </c>
      <c r="I282" s="101"/>
      <c r="J282" s="102"/>
      <c r="K282" s="118"/>
    </row>
    <row r="283" spans="1:11" s="24" customFormat="1" x14ac:dyDescent="0.2">
      <c r="A283" s="116" t="s">
        <v>1145</v>
      </c>
      <c r="B283" s="73">
        <v>3470</v>
      </c>
      <c r="C283" s="85">
        <v>3</v>
      </c>
      <c r="D283" s="32">
        <v>8</v>
      </c>
      <c r="E283" s="84"/>
      <c r="F283" s="91"/>
      <c r="G283" s="8"/>
      <c r="H283" s="94"/>
      <c r="I283" s="99"/>
      <c r="J283" s="100"/>
      <c r="K283" s="115"/>
    </row>
    <row r="284" spans="1:11" x14ac:dyDescent="0.2">
      <c r="A284" s="117" t="s">
        <v>1846</v>
      </c>
      <c r="B284" s="74">
        <v>452</v>
      </c>
      <c r="C284" s="86"/>
      <c r="D284" s="37"/>
      <c r="E284" s="87"/>
      <c r="F284" s="93">
        <v>3</v>
      </c>
      <c r="G284" s="8">
        <v>8</v>
      </c>
      <c r="H284" s="94">
        <v>2</v>
      </c>
      <c r="I284" s="101"/>
      <c r="J284" s="102"/>
      <c r="K284" s="118"/>
    </row>
    <row r="285" spans="1:11" x14ac:dyDescent="0.2">
      <c r="A285" s="117" t="s">
        <v>1847</v>
      </c>
      <c r="B285" s="74">
        <v>370</v>
      </c>
      <c r="C285" s="86"/>
      <c r="D285" s="37"/>
      <c r="E285" s="87"/>
      <c r="F285" s="93">
        <v>3</v>
      </c>
      <c r="G285" s="8">
        <v>8</v>
      </c>
      <c r="H285" s="94">
        <v>2</v>
      </c>
      <c r="I285" s="101"/>
      <c r="J285" s="102"/>
      <c r="K285" s="118"/>
    </row>
    <row r="286" spans="1:11" x14ac:dyDescent="0.2">
      <c r="A286" s="117" t="s">
        <v>1848</v>
      </c>
      <c r="B286" s="74">
        <v>326</v>
      </c>
      <c r="C286" s="86"/>
      <c r="D286" s="37"/>
      <c r="E286" s="87"/>
      <c r="F286" s="93">
        <v>3</v>
      </c>
      <c r="G286" s="8">
        <v>8</v>
      </c>
      <c r="H286" s="94">
        <v>2</v>
      </c>
      <c r="I286" s="101"/>
      <c r="J286" s="102"/>
      <c r="K286" s="118"/>
    </row>
    <row r="287" spans="1:11" x14ac:dyDescent="0.2">
      <c r="A287" s="117" t="s">
        <v>1849</v>
      </c>
      <c r="B287" s="74">
        <v>309</v>
      </c>
      <c r="C287" s="86"/>
      <c r="D287" s="37"/>
      <c r="E287" s="87"/>
      <c r="F287" s="93">
        <v>3</v>
      </c>
      <c r="G287" s="8">
        <v>8</v>
      </c>
      <c r="H287" s="94">
        <v>2</v>
      </c>
      <c r="I287" s="101"/>
      <c r="J287" s="102"/>
      <c r="K287" s="118"/>
    </row>
    <row r="288" spans="1:11" x14ac:dyDescent="0.2">
      <c r="A288" s="117" t="s">
        <v>1850</v>
      </c>
      <c r="B288" s="74">
        <v>467</v>
      </c>
      <c r="C288" s="86"/>
      <c r="D288" s="37"/>
      <c r="E288" s="87"/>
      <c r="F288" s="93">
        <v>3</v>
      </c>
      <c r="G288" s="8">
        <v>8</v>
      </c>
      <c r="H288" s="94">
        <v>2</v>
      </c>
      <c r="I288" s="101"/>
      <c r="J288" s="102"/>
      <c r="K288" s="118"/>
    </row>
    <row r="289" spans="1:11" x14ac:dyDescent="0.2">
      <c r="A289" s="117" t="s">
        <v>1851</v>
      </c>
      <c r="B289" s="74">
        <v>569</v>
      </c>
      <c r="C289" s="86"/>
      <c r="D289" s="37"/>
      <c r="E289" s="87"/>
      <c r="F289" s="93">
        <v>3</v>
      </c>
      <c r="G289" s="8">
        <v>8</v>
      </c>
      <c r="H289" s="94">
        <v>2</v>
      </c>
      <c r="I289" s="101"/>
      <c r="J289" s="102"/>
      <c r="K289" s="118"/>
    </row>
    <row r="290" spans="1:11" x14ac:dyDescent="0.2">
      <c r="A290" s="117" t="s">
        <v>1852</v>
      </c>
      <c r="B290" s="74">
        <v>522</v>
      </c>
      <c r="C290" s="86"/>
      <c r="D290" s="37"/>
      <c r="E290" s="87"/>
      <c r="F290" s="93">
        <v>3</v>
      </c>
      <c r="G290" s="8">
        <v>8</v>
      </c>
      <c r="H290" s="94">
        <v>2</v>
      </c>
      <c r="I290" s="101"/>
      <c r="J290" s="102"/>
      <c r="K290" s="118"/>
    </row>
    <row r="291" spans="1:11" x14ac:dyDescent="0.2">
      <c r="A291" s="117" t="s">
        <v>1853</v>
      </c>
      <c r="B291" s="74">
        <v>455</v>
      </c>
      <c r="C291" s="86"/>
      <c r="D291" s="37"/>
      <c r="E291" s="87"/>
      <c r="F291" s="93">
        <v>3</v>
      </c>
      <c r="G291" s="8">
        <v>8</v>
      </c>
      <c r="H291" s="94">
        <v>2</v>
      </c>
      <c r="I291" s="101"/>
      <c r="J291" s="102"/>
      <c r="K291" s="118"/>
    </row>
    <row r="292" spans="1:11" s="18" customFormat="1" x14ac:dyDescent="0.2">
      <c r="A292" s="112" t="s">
        <v>1205</v>
      </c>
      <c r="B292" s="72">
        <v>108195</v>
      </c>
      <c r="C292" s="81"/>
      <c r="D292" s="37"/>
      <c r="E292" s="87"/>
      <c r="F292" s="91"/>
      <c r="G292" s="8"/>
      <c r="H292" s="94"/>
      <c r="I292" s="97"/>
      <c r="J292" s="98"/>
      <c r="K292" s="113"/>
    </row>
    <row r="293" spans="1:11" s="24" customFormat="1" ht="31.5" x14ac:dyDescent="0.2">
      <c r="A293" s="114" t="s">
        <v>485</v>
      </c>
      <c r="B293" s="73">
        <v>17610</v>
      </c>
      <c r="C293" s="85">
        <v>25</v>
      </c>
      <c r="D293" s="36">
        <f>SUM(D294:D308)</f>
        <v>63</v>
      </c>
      <c r="E293" s="88">
        <v>4</v>
      </c>
      <c r="F293" s="91">
        <f>SUM(F295:F309)</f>
        <v>43</v>
      </c>
      <c r="G293" s="24">
        <f>SUM(G295:G309)</f>
        <v>114</v>
      </c>
      <c r="H293" s="84"/>
      <c r="I293" s="99">
        <f>(C293+F293+1-F306)*0.4</f>
        <v>27.200000000000003</v>
      </c>
      <c r="J293" s="99">
        <f>(D293+G293+1-G306)*0.4</f>
        <v>70</v>
      </c>
      <c r="K293" s="115">
        <f>13*0.6</f>
        <v>7.8</v>
      </c>
    </row>
    <row r="294" spans="1:11" s="24" customFormat="1" x14ac:dyDescent="0.2">
      <c r="A294" s="116" t="s">
        <v>1206</v>
      </c>
      <c r="B294" s="73">
        <v>2799</v>
      </c>
      <c r="C294" s="85">
        <v>4</v>
      </c>
      <c r="D294" s="32">
        <v>10</v>
      </c>
      <c r="E294" s="84"/>
      <c r="F294" s="91"/>
      <c r="G294" s="8"/>
      <c r="H294" s="94"/>
      <c r="I294" s="99"/>
      <c r="J294" s="100"/>
      <c r="K294" s="115"/>
    </row>
    <row r="295" spans="1:11" x14ac:dyDescent="0.2">
      <c r="A295" s="117" t="s">
        <v>1854</v>
      </c>
      <c r="B295" s="74">
        <v>1172</v>
      </c>
      <c r="C295" s="86"/>
      <c r="D295" s="37"/>
      <c r="E295" s="87"/>
      <c r="F295" s="93">
        <v>3</v>
      </c>
      <c r="G295" s="8">
        <v>8</v>
      </c>
      <c r="H295" s="94">
        <v>2</v>
      </c>
      <c r="I295" s="101"/>
      <c r="J295" s="102"/>
      <c r="K295" s="118"/>
    </row>
    <row r="296" spans="1:11" x14ac:dyDescent="0.2">
      <c r="A296" s="117" t="s">
        <v>1765</v>
      </c>
      <c r="B296" s="74">
        <v>498</v>
      </c>
      <c r="C296" s="86"/>
      <c r="D296" s="37"/>
      <c r="E296" s="87"/>
      <c r="F296" s="93">
        <v>3</v>
      </c>
      <c r="G296" s="8">
        <v>8</v>
      </c>
      <c r="H296" s="94">
        <v>2</v>
      </c>
      <c r="I296" s="101"/>
      <c r="J296" s="102"/>
      <c r="K296" s="118"/>
    </row>
    <row r="297" spans="1:11" x14ac:dyDescent="0.2">
      <c r="A297" s="117" t="s">
        <v>1855</v>
      </c>
      <c r="B297" s="74">
        <v>402</v>
      </c>
      <c r="C297" s="86"/>
      <c r="D297" s="37"/>
      <c r="E297" s="87"/>
      <c r="F297" s="93">
        <v>3</v>
      </c>
      <c r="G297" s="8">
        <v>8</v>
      </c>
      <c r="H297" s="94">
        <v>2</v>
      </c>
      <c r="I297" s="101"/>
      <c r="J297" s="102"/>
      <c r="K297" s="118"/>
    </row>
    <row r="298" spans="1:11" x14ac:dyDescent="0.2">
      <c r="A298" s="117" t="s">
        <v>1856</v>
      </c>
      <c r="B298" s="74">
        <v>727</v>
      </c>
      <c r="C298" s="86"/>
      <c r="D298" s="37"/>
      <c r="E298" s="87"/>
      <c r="F298" s="93">
        <v>3</v>
      </c>
      <c r="G298" s="8">
        <v>8</v>
      </c>
      <c r="H298" s="94">
        <v>2</v>
      </c>
      <c r="I298" s="101"/>
      <c r="J298" s="102"/>
      <c r="K298" s="118"/>
    </row>
    <row r="299" spans="1:11" s="24" customFormat="1" x14ac:dyDescent="0.2">
      <c r="A299" s="116" t="s">
        <v>929</v>
      </c>
      <c r="B299" s="73">
        <v>9730</v>
      </c>
      <c r="C299" s="85">
        <v>14</v>
      </c>
      <c r="D299" s="32">
        <v>35</v>
      </c>
      <c r="E299" s="84"/>
      <c r="F299" s="91"/>
      <c r="G299" s="8"/>
      <c r="H299" s="94"/>
      <c r="I299" s="99"/>
      <c r="J299" s="100"/>
      <c r="K299" s="115"/>
    </row>
    <row r="300" spans="1:11" x14ac:dyDescent="0.2">
      <c r="A300" s="117" t="s">
        <v>1857</v>
      </c>
      <c r="B300" s="74">
        <v>2049</v>
      </c>
      <c r="C300" s="86"/>
      <c r="D300" s="37"/>
      <c r="E300" s="87"/>
      <c r="F300" s="93">
        <v>5</v>
      </c>
      <c r="G300" s="8">
        <v>13</v>
      </c>
      <c r="H300" s="94">
        <v>2</v>
      </c>
      <c r="I300" s="101"/>
      <c r="J300" s="102"/>
      <c r="K300" s="118"/>
    </row>
    <row r="301" spans="1:11" x14ac:dyDescent="0.2">
      <c r="A301" s="117" t="s">
        <v>1858</v>
      </c>
      <c r="B301" s="74">
        <v>4574</v>
      </c>
      <c r="C301" s="86"/>
      <c r="D301" s="37"/>
      <c r="E301" s="87"/>
      <c r="F301" s="93">
        <v>5</v>
      </c>
      <c r="G301" s="8">
        <v>13</v>
      </c>
      <c r="H301" s="94">
        <v>2</v>
      </c>
      <c r="I301" s="101"/>
      <c r="J301" s="102"/>
      <c r="K301" s="118"/>
    </row>
    <row r="302" spans="1:11" x14ac:dyDescent="0.2">
      <c r="A302" s="117" t="s">
        <v>1859</v>
      </c>
      <c r="B302" s="74">
        <v>546</v>
      </c>
      <c r="C302" s="86"/>
      <c r="D302" s="37"/>
      <c r="E302" s="87"/>
      <c r="F302" s="93">
        <v>3</v>
      </c>
      <c r="G302" s="8">
        <v>8</v>
      </c>
      <c r="H302" s="94">
        <v>2</v>
      </c>
      <c r="I302" s="101"/>
      <c r="J302" s="102"/>
      <c r="K302" s="118"/>
    </row>
    <row r="303" spans="1:11" x14ac:dyDescent="0.2">
      <c r="A303" s="117" t="s">
        <v>1860</v>
      </c>
      <c r="B303" s="74">
        <v>735</v>
      </c>
      <c r="C303" s="86"/>
      <c r="D303" s="37"/>
      <c r="E303" s="87"/>
      <c r="F303" s="93">
        <v>3</v>
      </c>
      <c r="G303" s="8">
        <v>8</v>
      </c>
      <c r="H303" s="94">
        <v>2</v>
      </c>
      <c r="I303" s="101"/>
      <c r="J303" s="102"/>
      <c r="K303" s="118"/>
    </row>
    <row r="304" spans="1:11" x14ac:dyDescent="0.2">
      <c r="A304" s="117" t="s">
        <v>1628</v>
      </c>
      <c r="B304" s="74">
        <v>370</v>
      </c>
      <c r="C304" s="86"/>
      <c r="D304" s="37"/>
      <c r="E304" s="87"/>
      <c r="F304" s="93">
        <v>3</v>
      </c>
      <c r="G304" s="8">
        <v>8</v>
      </c>
      <c r="H304" s="94">
        <v>2</v>
      </c>
      <c r="I304" s="101"/>
      <c r="J304" s="102"/>
      <c r="K304" s="118"/>
    </row>
    <row r="305" spans="1:11" x14ac:dyDescent="0.2">
      <c r="A305" s="117" t="s">
        <v>1861</v>
      </c>
      <c r="B305" s="74">
        <v>347</v>
      </c>
      <c r="C305" s="86"/>
      <c r="D305" s="37"/>
      <c r="E305" s="87"/>
      <c r="F305" s="93">
        <v>3</v>
      </c>
      <c r="G305" s="8">
        <v>8</v>
      </c>
      <c r="H305" s="94">
        <v>2</v>
      </c>
      <c r="I305" s="101"/>
      <c r="J305" s="102"/>
      <c r="K305" s="118"/>
    </row>
    <row r="306" spans="1:11" x14ac:dyDescent="0.2">
      <c r="A306" s="117" t="s">
        <v>1862</v>
      </c>
      <c r="B306" s="74">
        <v>185</v>
      </c>
      <c r="C306" s="86"/>
      <c r="D306" s="37"/>
      <c r="E306" s="87"/>
      <c r="F306" s="93">
        <v>1</v>
      </c>
      <c r="G306" s="8">
        <v>3</v>
      </c>
      <c r="H306" s="94">
        <v>1</v>
      </c>
      <c r="I306" s="101"/>
      <c r="J306" s="102"/>
      <c r="K306" s="118"/>
    </row>
    <row r="307" spans="1:11" x14ac:dyDescent="0.2">
      <c r="A307" s="117" t="s">
        <v>1863</v>
      </c>
      <c r="B307" s="74">
        <v>924</v>
      </c>
      <c r="C307" s="86"/>
      <c r="D307" s="37"/>
      <c r="E307" s="87"/>
      <c r="F307" s="93">
        <v>3</v>
      </c>
      <c r="G307" s="8">
        <v>8</v>
      </c>
      <c r="H307" s="94">
        <v>2</v>
      </c>
      <c r="I307" s="101"/>
      <c r="J307" s="102"/>
      <c r="K307" s="118"/>
    </row>
    <row r="308" spans="1:11" s="24" customFormat="1" x14ac:dyDescent="0.2">
      <c r="A308" s="116" t="s">
        <v>1251</v>
      </c>
      <c r="B308" s="73">
        <v>5081</v>
      </c>
      <c r="C308" s="85">
        <v>7</v>
      </c>
      <c r="D308" s="32">
        <v>18</v>
      </c>
      <c r="E308" s="84"/>
      <c r="F308" s="91"/>
      <c r="G308" s="8"/>
      <c r="H308" s="94"/>
      <c r="I308" s="99"/>
      <c r="J308" s="100"/>
      <c r="K308" s="115"/>
    </row>
    <row r="309" spans="1:11" x14ac:dyDescent="0.2">
      <c r="A309" s="117" t="s">
        <v>1864</v>
      </c>
      <c r="B309" s="74">
        <v>5081</v>
      </c>
      <c r="C309" s="86"/>
      <c r="D309" s="37"/>
      <c r="E309" s="87"/>
      <c r="F309" s="93">
        <v>5</v>
      </c>
      <c r="G309" s="8">
        <v>13</v>
      </c>
      <c r="H309" s="94">
        <v>2</v>
      </c>
      <c r="I309" s="101"/>
      <c r="J309" s="102"/>
      <c r="K309" s="118"/>
    </row>
    <row r="310" spans="1:11" s="24" customFormat="1" x14ac:dyDescent="0.2">
      <c r="A310" s="114" t="s">
        <v>1252</v>
      </c>
      <c r="B310" s="73">
        <v>14237</v>
      </c>
      <c r="C310" s="85">
        <v>25</v>
      </c>
      <c r="D310" s="36">
        <f>SUM(D311:D319)</f>
        <v>64</v>
      </c>
      <c r="E310" s="88">
        <v>4</v>
      </c>
      <c r="F310" s="91">
        <f>SUM(F312:F320)</f>
        <v>24</v>
      </c>
      <c r="G310" s="24">
        <f>SUM(G312:G320)</f>
        <v>63</v>
      </c>
      <c r="H310" s="84"/>
      <c r="I310" s="99">
        <f>(C310+F310+1)*0.4</f>
        <v>20</v>
      </c>
      <c r="J310" s="100">
        <f>(D310+G310+1)*0.4</f>
        <v>51.2</v>
      </c>
      <c r="K310" s="115">
        <f>6*0.6</f>
        <v>3.5999999999999996</v>
      </c>
    </row>
    <row r="311" spans="1:11" s="24" customFormat="1" x14ac:dyDescent="0.2">
      <c r="A311" s="116" t="s">
        <v>1253</v>
      </c>
      <c r="B311" s="73">
        <v>646</v>
      </c>
      <c r="C311" s="85">
        <v>1</v>
      </c>
      <c r="D311" s="32">
        <v>3</v>
      </c>
      <c r="E311" s="84"/>
      <c r="F311" s="91"/>
      <c r="G311" s="8"/>
      <c r="H311" s="94"/>
      <c r="I311" s="99"/>
      <c r="J311" s="100"/>
      <c r="K311" s="115"/>
    </row>
    <row r="312" spans="1:11" x14ac:dyDescent="0.2">
      <c r="A312" s="117" t="s">
        <v>1865</v>
      </c>
      <c r="B312" s="74">
        <v>646</v>
      </c>
      <c r="C312" s="86"/>
      <c r="D312" s="37"/>
      <c r="E312" s="87"/>
      <c r="F312" s="93">
        <v>3</v>
      </c>
      <c r="G312" s="8">
        <v>8</v>
      </c>
      <c r="H312" s="94">
        <v>2</v>
      </c>
      <c r="I312" s="101"/>
      <c r="J312" s="102"/>
      <c r="K312" s="118"/>
    </row>
    <row r="313" spans="1:11" s="24" customFormat="1" x14ac:dyDescent="0.2">
      <c r="A313" s="116" t="s">
        <v>1191</v>
      </c>
      <c r="B313" s="73">
        <v>2031</v>
      </c>
      <c r="C313" s="85">
        <v>4</v>
      </c>
      <c r="D313" s="32">
        <v>10</v>
      </c>
      <c r="E313" s="84"/>
      <c r="F313" s="91"/>
      <c r="G313" s="8"/>
      <c r="H313" s="94"/>
      <c r="I313" s="99"/>
      <c r="J313" s="100"/>
      <c r="K313" s="115"/>
    </row>
    <row r="314" spans="1:11" x14ac:dyDescent="0.2">
      <c r="A314" s="117" t="s">
        <v>1866</v>
      </c>
      <c r="B314" s="74">
        <v>2031</v>
      </c>
      <c r="C314" s="86"/>
      <c r="D314" s="37"/>
      <c r="E314" s="87"/>
      <c r="F314" s="93">
        <v>5</v>
      </c>
      <c r="G314" s="8">
        <v>13</v>
      </c>
      <c r="H314" s="94">
        <v>2</v>
      </c>
      <c r="I314" s="101"/>
      <c r="J314" s="102"/>
      <c r="K314" s="118"/>
    </row>
    <row r="315" spans="1:11" s="24" customFormat="1" x14ac:dyDescent="0.2">
      <c r="A315" s="116" t="s">
        <v>1192</v>
      </c>
      <c r="B315" s="73">
        <v>11288</v>
      </c>
      <c r="C315" s="85">
        <v>19</v>
      </c>
      <c r="D315" s="32">
        <v>48</v>
      </c>
      <c r="E315" s="84"/>
      <c r="F315" s="91"/>
      <c r="G315" s="8"/>
      <c r="H315" s="94"/>
      <c r="I315" s="99"/>
      <c r="J315" s="100"/>
      <c r="K315" s="115"/>
    </row>
    <row r="316" spans="1:11" x14ac:dyDescent="0.2">
      <c r="A316" s="117" t="s">
        <v>1867</v>
      </c>
      <c r="B316" s="74">
        <v>2780</v>
      </c>
      <c r="C316" s="86"/>
      <c r="D316" s="37"/>
      <c r="E316" s="87"/>
      <c r="F316" s="93">
        <v>5</v>
      </c>
      <c r="G316" s="8">
        <v>13</v>
      </c>
      <c r="H316" s="94">
        <v>2</v>
      </c>
      <c r="I316" s="101"/>
      <c r="J316" s="102"/>
      <c r="K316" s="118"/>
    </row>
    <row r="317" spans="1:11" x14ac:dyDescent="0.2">
      <c r="A317" s="117" t="s">
        <v>1868</v>
      </c>
      <c r="B317" s="74">
        <v>7697</v>
      </c>
      <c r="C317" s="86"/>
      <c r="D317" s="37"/>
      <c r="E317" s="87"/>
      <c r="F317" s="93">
        <v>5</v>
      </c>
      <c r="G317" s="8">
        <v>13</v>
      </c>
      <c r="H317" s="94">
        <v>2</v>
      </c>
      <c r="I317" s="101"/>
      <c r="J317" s="102"/>
      <c r="K317" s="118"/>
    </row>
    <row r="318" spans="1:11" x14ac:dyDescent="0.2">
      <c r="A318" s="117" t="s">
        <v>1869</v>
      </c>
      <c r="B318" s="74">
        <v>811</v>
      </c>
      <c r="C318" s="86"/>
      <c r="D318" s="37"/>
      <c r="E318" s="87"/>
      <c r="F318" s="93">
        <v>3</v>
      </c>
      <c r="G318" s="8">
        <v>8</v>
      </c>
      <c r="H318" s="94">
        <v>2</v>
      </c>
      <c r="I318" s="101"/>
      <c r="J318" s="102"/>
      <c r="K318" s="118"/>
    </row>
    <row r="319" spans="1:11" s="24" customFormat="1" x14ac:dyDescent="0.2">
      <c r="A319" s="116" t="s">
        <v>1193</v>
      </c>
      <c r="B319" s="73">
        <v>272</v>
      </c>
      <c r="C319" s="85">
        <v>1</v>
      </c>
      <c r="D319" s="32">
        <v>3</v>
      </c>
      <c r="E319" s="84"/>
      <c r="F319" s="91"/>
      <c r="G319" s="8"/>
      <c r="H319" s="94"/>
      <c r="I319" s="99"/>
      <c r="J319" s="100"/>
      <c r="K319" s="115"/>
    </row>
    <row r="320" spans="1:11" x14ac:dyDescent="0.2">
      <c r="A320" s="117" t="s">
        <v>1870</v>
      </c>
      <c r="B320" s="74">
        <v>272</v>
      </c>
      <c r="C320" s="86"/>
      <c r="D320" s="37"/>
      <c r="E320" s="87"/>
      <c r="F320" s="93">
        <v>3</v>
      </c>
      <c r="G320" s="8">
        <v>8</v>
      </c>
      <c r="H320" s="94">
        <v>2</v>
      </c>
      <c r="I320" s="101"/>
      <c r="J320" s="102"/>
      <c r="K320" s="118"/>
    </row>
    <row r="321" spans="1:11" s="24" customFormat="1" x14ac:dyDescent="0.2">
      <c r="A321" s="114" t="s">
        <v>594</v>
      </c>
      <c r="B321" s="73">
        <v>66875</v>
      </c>
      <c r="C321" s="85">
        <v>35</v>
      </c>
      <c r="D321" s="36">
        <f>SUM(D322:D326)</f>
        <v>88</v>
      </c>
      <c r="E321" s="88">
        <v>4</v>
      </c>
      <c r="F321" s="91">
        <f>SUM(F323:F333)</f>
        <v>42</v>
      </c>
      <c r="G321" s="24">
        <f>SUM(G323:G333)</f>
        <v>110</v>
      </c>
      <c r="H321" s="84"/>
      <c r="I321" s="99">
        <f>(C321+F321+1-F329-F332)*0.4</f>
        <v>30.400000000000002</v>
      </c>
      <c r="J321" s="99">
        <f>(D321+G321+1-G329-G332)*0.4</f>
        <v>77.2</v>
      </c>
      <c r="K321" s="115">
        <f>10*0.6</f>
        <v>6</v>
      </c>
    </row>
    <row r="322" spans="1:11" s="24" customFormat="1" x14ac:dyDescent="0.2">
      <c r="A322" s="116" t="s">
        <v>595</v>
      </c>
      <c r="B322" s="73">
        <v>65240</v>
      </c>
      <c r="C322" s="85">
        <v>34</v>
      </c>
      <c r="D322" s="32">
        <v>85</v>
      </c>
      <c r="E322" s="84"/>
      <c r="F322" s="91"/>
      <c r="G322" s="8"/>
      <c r="H322" s="94"/>
      <c r="I322" s="99"/>
      <c r="J322" s="100"/>
      <c r="K322" s="115"/>
    </row>
    <row r="323" spans="1:11" x14ac:dyDescent="0.2">
      <c r="A323" s="117" t="s">
        <v>1871</v>
      </c>
      <c r="B323" s="74">
        <v>2709</v>
      </c>
      <c r="C323" s="86"/>
      <c r="D323" s="37"/>
      <c r="E323" s="87"/>
      <c r="F323" s="93">
        <v>5</v>
      </c>
      <c r="G323" s="8">
        <v>13</v>
      </c>
      <c r="H323" s="94">
        <v>2</v>
      </c>
      <c r="I323" s="101"/>
      <c r="J323" s="102"/>
      <c r="K323" s="118"/>
    </row>
    <row r="324" spans="1:11" x14ac:dyDescent="0.2">
      <c r="A324" s="117" t="s">
        <v>1872</v>
      </c>
      <c r="B324" s="74">
        <v>3771</v>
      </c>
      <c r="C324" s="86"/>
      <c r="D324" s="37"/>
      <c r="E324" s="87"/>
      <c r="F324" s="93">
        <v>5</v>
      </c>
      <c r="G324" s="8">
        <v>13</v>
      </c>
      <c r="H324" s="94">
        <v>2</v>
      </c>
      <c r="I324" s="101"/>
      <c r="J324" s="102"/>
      <c r="K324" s="118"/>
    </row>
    <row r="325" spans="1:11" x14ac:dyDescent="0.2">
      <c r="A325" s="117" t="s">
        <v>1873</v>
      </c>
      <c r="B325" s="74">
        <v>58760</v>
      </c>
      <c r="C325" s="86"/>
      <c r="D325" s="37"/>
      <c r="E325" s="87"/>
      <c r="F325" s="93">
        <v>15</v>
      </c>
      <c r="G325" s="8">
        <v>38</v>
      </c>
      <c r="H325" s="94">
        <v>2</v>
      </c>
      <c r="I325" s="101"/>
      <c r="J325" s="102"/>
      <c r="K325" s="118"/>
    </row>
    <row r="326" spans="1:11" s="24" customFormat="1" x14ac:dyDescent="0.2">
      <c r="A326" s="116" t="s">
        <v>969</v>
      </c>
      <c r="B326" s="73">
        <v>1635</v>
      </c>
      <c r="C326" s="85">
        <v>1</v>
      </c>
      <c r="D326" s="32">
        <v>3</v>
      </c>
      <c r="E326" s="84"/>
      <c r="F326" s="91"/>
      <c r="G326" s="8"/>
      <c r="H326" s="94"/>
      <c r="I326" s="99"/>
      <c r="J326" s="100"/>
      <c r="K326" s="115"/>
    </row>
    <row r="327" spans="1:11" x14ac:dyDescent="0.2">
      <c r="A327" s="117" t="s">
        <v>1874</v>
      </c>
      <c r="B327" s="74">
        <v>270</v>
      </c>
      <c r="C327" s="86"/>
      <c r="D327" s="37"/>
      <c r="E327" s="87"/>
      <c r="F327" s="93">
        <v>3</v>
      </c>
      <c r="G327" s="8">
        <v>8</v>
      </c>
      <c r="H327" s="94">
        <v>2</v>
      </c>
      <c r="I327" s="101"/>
      <c r="J327" s="102"/>
      <c r="K327" s="118"/>
    </row>
    <row r="328" spans="1:11" x14ac:dyDescent="0.2">
      <c r="A328" s="117" t="s">
        <v>1875</v>
      </c>
      <c r="B328" s="74">
        <v>235</v>
      </c>
      <c r="C328" s="86"/>
      <c r="D328" s="37"/>
      <c r="E328" s="87"/>
      <c r="F328" s="93">
        <v>3</v>
      </c>
      <c r="G328" s="8">
        <v>8</v>
      </c>
      <c r="H328" s="94">
        <v>2</v>
      </c>
      <c r="I328" s="101"/>
      <c r="J328" s="102"/>
      <c r="K328" s="118"/>
    </row>
    <row r="329" spans="1:11" x14ac:dyDescent="0.2">
      <c r="A329" s="117" t="s">
        <v>1876</v>
      </c>
      <c r="B329" s="74">
        <v>137</v>
      </c>
      <c r="C329" s="86"/>
      <c r="D329" s="37"/>
      <c r="E329" s="87"/>
      <c r="F329" s="93">
        <v>1</v>
      </c>
      <c r="G329" s="8">
        <v>3</v>
      </c>
      <c r="H329" s="94">
        <v>1</v>
      </c>
      <c r="I329" s="101"/>
      <c r="J329" s="102"/>
      <c r="K329" s="118"/>
    </row>
    <row r="330" spans="1:11" x14ac:dyDescent="0.2">
      <c r="A330" s="117" t="s">
        <v>1877</v>
      </c>
      <c r="B330" s="74">
        <v>217</v>
      </c>
      <c r="C330" s="86"/>
      <c r="D330" s="37"/>
      <c r="E330" s="87"/>
      <c r="F330" s="93">
        <v>3</v>
      </c>
      <c r="G330" s="8">
        <v>8</v>
      </c>
      <c r="H330" s="94">
        <v>2</v>
      </c>
      <c r="I330" s="101"/>
      <c r="J330" s="102"/>
      <c r="K330" s="118"/>
    </row>
    <row r="331" spans="1:11" x14ac:dyDescent="0.2">
      <c r="A331" s="117" t="s">
        <v>1497</v>
      </c>
      <c r="B331" s="74">
        <v>274</v>
      </c>
      <c r="C331" s="86"/>
      <c r="D331" s="37"/>
      <c r="E331" s="87"/>
      <c r="F331" s="93">
        <v>3</v>
      </c>
      <c r="G331" s="8">
        <v>8</v>
      </c>
      <c r="H331" s="94">
        <v>2</v>
      </c>
      <c r="I331" s="101"/>
      <c r="J331" s="102"/>
      <c r="K331" s="118"/>
    </row>
    <row r="332" spans="1:11" x14ac:dyDescent="0.2">
      <c r="A332" s="117" t="s">
        <v>1878</v>
      </c>
      <c r="B332" s="74">
        <v>82</v>
      </c>
      <c r="C332" s="86"/>
      <c r="D332" s="37"/>
      <c r="E332" s="87"/>
      <c r="F332" s="93">
        <v>1</v>
      </c>
      <c r="G332" s="8">
        <v>3</v>
      </c>
      <c r="H332" s="94">
        <v>1</v>
      </c>
      <c r="I332" s="101"/>
      <c r="J332" s="102"/>
      <c r="K332" s="118"/>
    </row>
    <row r="333" spans="1:11" x14ac:dyDescent="0.2">
      <c r="A333" s="117" t="s">
        <v>1879</v>
      </c>
      <c r="B333" s="74">
        <v>420</v>
      </c>
      <c r="C333" s="86"/>
      <c r="D333" s="37"/>
      <c r="E333" s="87"/>
      <c r="F333" s="93">
        <v>3</v>
      </c>
      <c r="G333" s="8">
        <v>8</v>
      </c>
      <c r="H333" s="94">
        <v>2</v>
      </c>
      <c r="I333" s="101"/>
      <c r="J333" s="102"/>
      <c r="K333" s="118"/>
    </row>
    <row r="334" spans="1:11" s="24" customFormat="1" x14ac:dyDescent="0.2">
      <c r="A334" s="114" t="s">
        <v>596</v>
      </c>
      <c r="B334" s="73">
        <v>9473</v>
      </c>
      <c r="C334" s="85">
        <v>19</v>
      </c>
      <c r="D334" s="32">
        <v>48</v>
      </c>
      <c r="E334" s="84">
        <v>3</v>
      </c>
      <c r="F334" s="91">
        <f>SUM(F336:F343)</f>
        <v>24</v>
      </c>
      <c r="G334" s="24">
        <f>SUM(G336:G343)</f>
        <v>64</v>
      </c>
      <c r="H334" s="84"/>
      <c r="I334" s="99">
        <f>(C334+F334+1-F338)*0.4</f>
        <v>17.2</v>
      </c>
      <c r="J334" s="99">
        <f>(D334+G334+1-G338)*0.4</f>
        <v>44</v>
      </c>
      <c r="K334" s="115">
        <f>8*0.6</f>
        <v>4.8</v>
      </c>
    </row>
    <row r="335" spans="1:11" s="24" customFormat="1" x14ac:dyDescent="0.2">
      <c r="A335" s="116" t="s">
        <v>6145</v>
      </c>
      <c r="B335" s="73">
        <v>9473</v>
      </c>
      <c r="C335" s="85">
        <v>19</v>
      </c>
      <c r="D335" s="32"/>
      <c r="E335" s="84"/>
      <c r="F335" s="91"/>
      <c r="G335" s="8"/>
      <c r="H335" s="94"/>
      <c r="I335" s="99"/>
      <c r="J335" s="100"/>
      <c r="K335" s="115"/>
    </row>
    <row r="336" spans="1:11" x14ac:dyDescent="0.2">
      <c r="A336" s="117" t="s">
        <v>1880</v>
      </c>
      <c r="B336" s="74">
        <v>4032</v>
      </c>
      <c r="C336" s="86"/>
      <c r="D336" s="37"/>
      <c r="E336" s="87"/>
      <c r="F336" s="93">
        <v>5</v>
      </c>
      <c r="G336" s="8">
        <v>13</v>
      </c>
      <c r="H336" s="94">
        <v>2</v>
      </c>
      <c r="I336" s="101"/>
      <c r="J336" s="102"/>
      <c r="K336" s="118"/>
    </row>
    <row r="337" spans="1:11" x14ac:dyDescent="0.2">
      <c r="A337" s="117" t="s">
        <v>1881</v>
      </c>
      <c r="B337" s="74">
        <v>956</v>
      </c>
      <c r="C337" s="86"/>
      <c r="D337" s="37"/>
      <c r="E337" s="87"/>
      <c r="F337" s="93">
        <v>3</v>
      </c>
      <c r="G337" s="8">
        <v>8</v>
      </c>
      <c r="H337" s="94">
        <v>2</v>
      </c>
      <c r="I337" s="101"/>
      <c r="J337" s="102"/>
      <c r="K337" s="118"/>
    </row>
    <row r="338" spans="1:11" x14ac:dyDescent="0.2">
      <c r="A338" s="117" t="s">
        <v>1882</v>
      </c>
      <c r="B338" s="74">
        <v>98</v>
      </c>
      <c r="C338" s="86"/>
      <c r="D338" s="37"/>
      <c r="E338" s="87"/>
      <c r="F338" s="93">
        <v>1</v>
      </c>
      <c r="G338" s="8">
        <v>3</v>
      </c>
      <c r="H338" s="94">
        <v>1</v>
      </c>
      <c r="I338" s="101"/>
      <c r="J338" s="102"/>
      <c r="K338" s="118"/>
    </row>
    <row r="339" spans="1:11" x14ac:dyDescent="0.2">
      <c r="A339" s="117" t="s">
        <v>1655</v>
      </c>
      <c r="B339" s="74">
        <v>979</v>
      </c>
      <c r="C339" s="86"/>
      <c r="D339" s="37"/>
      <c r="E339" s="87"/>
      <c r="F339" s="93">
        <v>3</v>
      </c>
      <c r="G339" s="8">
        <v>8</v>
      </c>
      <c r="H339" s="94">
        <v>2</v>
      </c>
      <c r="I339" s="101"/>
      <c r="J339" s="102"/>
      <c r="K339" s="118"/>
    </row>
    <row r="340" spans="1:11" x14ac:dyDescent="0.2">
      <c r="A340" s="117" t="s">
        <v>1883</v>
      </c>
      <c r="B340" s="74">
        <v>1087</v>
      </c>
      <c r="C340" s="86"/>
      <c r="D340" s="37"/>
      <c r="E340" s="87"/>
      <c r="F340" s="93">
        <v>3</v>
      </c>
      <c r="G340" s="8">
        <v>8</v>
      </c>
      <c r="H340" s="94">
        <v>2</v>
      </c>
      <c r="I340" s="101"/>
      <c r="J340" s="102"/>
      <c r="K340" s="118"/>
    </row>
    <row r="341" spans="1:11" x14ac:dyDescent="0.2">
      <c r="A341" s="117" t="s">
        <v>1884</v>
      </c>
      <c r="B341" s="74">
        <v>551</v>
      </c>
      <c r="C341" s="86"/>
      <c r="D341" s="37"/>
      <c r="E341" s="87"/>
      <c r="F341" s="93">
        <v>3</v>
      </c>
      <c r="G341" s="8">
        <v>8</v>
      </c>
      <c r="H341" s="94">
        <v>2</v>
      </c>
      <c r="I341" s="101"/>
      <c r="J341" s="102"/>
      <c r="K341" s="118"/>
    </row>
    <row r="342" spans="1:11" x14ac:dyDescent="0.2">
      <c r="A342" s="117" t="s">
        <v>1885</v>
      </c>
      <c r="B342" s="74">
        <v>286</v>
      </c>
      <c r="C342" s="86"/>
      <c r="D342" s="37"/>
      <c r="E342" s="87"/>
      <c r="F342" s="93">
        <v>3</v>
      </c>
      <c r="G342" s="8">
        <v>8</v>
      </c>
      <c r="H342" s="94">
        <v>2</v>
      </c>
      <c r="I342" s="101"/>
      <c r="J342" s="102"/>
      <c r="K342" s="118"/>
    </row>
    <row r="343" spans="1:11" x14ac:dyDescent="0.2">
      <c r="A343" s="117" t="s">
        <v>1886</v>
      </c>
      <c r="B343" s="74">
        <v>1484</v>
      </c>
      <c r="C343" s="86"/>
      <c r="D343" s="37"/>
      <c r="E343" s="87"/>
      <c r="F343" s="93">
        <v>3</v>
      </c>
      <c r="G343" s="8">
        <v>8</v>
      </c>
      <c r="H343" s="94">
        <v>2</v>
      </c>
      <c r="I343" s="101"/>
      <c r="J343" s="102"/>
      <c r="K343" s="118"/>
    </row>
    <row r="344" spans="1:11" s="18" customFormat="1" x14ac:dyDescent="0.2">
      <c r="A344" s="112" t="s">
        <v>597</v>
      </c>
      <c r="B344" s="72">
        <v>104262</v>
      </c>
      <c r="C344" s="81"/>
      <c r="D344" s="37"/>
      <c r="E344" s="87"/>
      <c r="F344" s="91"/>
      <c r="G344" s="8"/>
      <c r="H344" s="94"/>
      <c r="I344" s="97"/>
      <c r="J344" s="98"/>
      <c r="K344" s="113"/>
    </row>
    <row r="345" spans="1:11" s="24" customFormat="1" x14ac:dyDescent="0.2">
      <c r="A345" s="114" t="s">
        <v>598</v>
      </c>
      <c r="B345" s="73">
        <v>14905</v>
      </c>
      <c r="C345" s="85">
        <v>25</v>
      </c>
      <c r="D345" s="36">
        <f>SUM(D346:D365)</f>
        <v>64</v>
      </c>
      <c r="E345" s="88">
        <v>4</v>
      </c>
      <c r="F345" s="91">
        <f>SUM(F347:F385)</f>
        <v>88</v>
      </c>
      <c r="G345" s="24">
        <f>SUM(G347:G385)</f>
        <v>238</v>
      </c>
      <c r="H345" s="84"/>
      <c r="I345" s="99">
        <f>(C345+F345+1-F352-F357-F366-F367-F369-F373-F376-F379-F382-F384)*0.4</f>
        <v>41.6</v>
      </c>
      <c r="J345" s="99">
        <f>(D345+G345+1-G352-G357-G366-G367-G369-G373-G376-G379-G382-G384)*0.4</f>
        <v>109.2</v>
      </c>
      <c r="K345" s="115">
        <f>36*0.6</f>
        <v>21.599999999999998</v>
      </c>
    </row>
    <row r="346" spans="1:11" s="24" customFormat="1" x14ac:dyDescent="0.2">
      <c r="A346" s="116" t="s">
        <v>599</v>
      </c>
      <c r="B346" s="73">
        <v>5288</v>
      </c>
      <c r="C346" s="85">
        <v>9</v>
      </c>
      <c r="D346" s="32">
        <v>23</v>
      </c>
      <c r="E346" s="84"/>
      <c r="F346" s="91"/>
      <c r="G346" s="8"/>
      <c r="H346" s="94"/>
      <c r="I346" s="99"/>
      <c r="J346" s="100"/>
      <c r="K346" s="115"/>
    </row>
    <row r="347" spans="1:11" x14ac:dyDescent="0.2">
      <c r="A347" s="117" t="s">
        <v>1887</v>
      </c>
      <c r="B347" s="74">
        <v>221</v>
      </c>
      <c r="C347" s="86"/>
      <c r="D347" s="37"/>
      <c r="E347" s="87"/>
      <c r="F347" s="93">
        <v>3</v>
      </c>
      <c r="G347" s="8">
        <v>8</v>
      </c>
      <c r="H347" s="94">
        <v>2</v>
      </c>
      <c r="I347" s="101"/>
      <c r="J347" s="102"/>
      <c r="K347" s="118"/>
    </row>
    <row r="348" spans="1:11" x14ac:dyDescent="0.2">
      <c r="A348" s="117" t="s">
        <v>1888</v>
      </c>
      <c r="B348" s="74">
        <v>1112</v>
      </c>
      <c r="C348" s="86"/>
      <c r="D348" s="37"/>
      <c r="E348" s="87"/>
      <c r="F348" s="93">
        <v>3</v>
      </c>
      <c r="G348" s="8">
        <v>8</v>
      </c>
      <c r="H348" s="94">
        <v>2</v>
      </c>
      <c r="I348" s="101"/>
      <c r="J348" s="102"/>
      <c r="K348" s="118"/>
    </row>
    <row r="349" spans="1:11" x14ac:dyDescent="0.2">
      <c r="A349" s="117" t="s">
        <v>1889</v>
      </c>
      <c r="B349" s="74">
        <v>276</v>
      </c>
      <c r="C349" s="86"/>
      <c r="D349" s="37"/>
      <c r="E349" s="87"/>
      <c r="F349" s="93">
        <v>3</v>
      </c>
      <c r="G349" s="8">
        <v>8</v>
      </c>
      <c r="H349" s="94">
        <v>2</v>
      </c>
      <c r="I349" s="101"/>
      <c r="J349" s="102"/>
      <c r="K349" s="118"/>
    </row>
    <row r="350" spans="1:11" x14ac:dyDescent="0.2">
      <c r="A350" s="117" t="s">
        <v>1890</v>
      </c>
      <c r="B350" s="74">
        <v>303</v>
      </c>
      <c r="C350" s="86"/>
      <c r="D350" s="37"/>
      <c r="E350" s="87"/>
      <c r="F350" s="93">
        <v>3</v>
      </c>
      <c r="G350" s="8">
        <v>8</v>
      </c>
      <c r="H350" s="94">
        <v>2</v>
      </c>
      <c r="I350" s="101"/>
      <c r="J350" s="102"/>
      <c r="K350" s="118"/>
    </row>
    <row r="351" spans="1:11" x14ac:dyDescent="0.2">
      <c r="A351" s="117" t="s">
        <v>1891</v>
      </c>
      <c r="B351" s="74">
        <v>250</v>
      </c>
      <c r="C351" s="86"/>
      <c r="D351" s="37"/>
      <c r="E351" s="87"/>
      <c r="F351" s="93">
        <v>3</v>
      </c>
      <c r="G351" s="8">
        <v>8</v>
      </c>
      <c r="H351" s="94">
        <v>2</v>
      </c>
      <c r="I351" s="101"/>
      <c r="J351" s="102"/>
      <c r="K351" s="118"/>
    </row>
    <row r="352" spans="1:11" x14ac:dyDescent="0.2">
      <c r="A352" s="117" t="s">
        <v>1892</v>
      </c>
      <c r="B352" s="74">
        <v>151</v>
      </c>
      <c r="C352" s="86"/>
      <c r="D352" s="37"/>
      <c r="E352" s="87"/>
      <c r="F352" s="93">
        <v>1</v>
      </c>
      <c r="G352" s="8">
        <v>3</v>
      </c>
      <c r="H352" s="94">
        <v>1</v>
      </c>
      <c r="I352" s="101"/>
      <c r="J352" s="102"/>
      <c r="K352" s="118"/>
    </row>
    <row r="353" spans="1:11" x14ac:dyDescent="0.2">
      <c r="A353" s="117" t="s">
        <v>1893</v>
      </c>
      <c r="B353" s="74">
        <v>998</v>
      </c>
      <c r="C353" s="86"/>
      <c r="D353" s="37"/>
      <c r="E353" s="87"/>
      <c r="F353" s="93">
        <v>3</v>
      </c>
      <c r="G353" s="8">
        <v>8</v>
      </c>
      <c r="H353" s="94">
        <v>2</v>
      </c>
      <c r="I353" s="101"/>
      <c r="J353" s="102"/>
      <c r="K353" s="118"/>
    </row>
    <row r="354" spans="1:11" x14ac:dyDescent="0.2">
      <c r="A354" s="117" t="s">
        <v>1894</v>
      </c>
      <c r="B354" s="74">
        <v>391</v>
      </c>
      <c r="C354" s="86"/>
      <c r="D354" s="37"/>
      <c r="E354" s="87"/>
      <c r="F354" s="93">
        <v>3</v>
      </c>
      <c r="G354" s="8">
        <v>8</v>
      </c>
      <c r="H354" s="94">
        <v>2</v>
      </c>
      <c r="I354" s="101"/>
      <c r="J354" s="102"/>
      <c r="K354" s="118"/>
    </row>
    <row r="355" spans="1:11" x14ac:dyDescent="0.2">
      <c r="A355" s="117" t="s">
        <v>1895</v>
      </c>
      <c r="B355" s="74">
        <v>374</v>
      </c>
      <c r="C355" s="86"/>
      <c r="D355" s="37"/>
      <c r="E355" s="87"/>
      <c r="F355" s="93">
        <v>3</v>
      </c>
      <c r="G355" s="8">
        <v>8</v>
      </c>
      <c r="H355" s="94">
        <v>2</v>
      </c>
      <c r="I355" s="101"/>
      <c r="J355" s="102"/>
      <c r="K355" s="118"/>
    </row>
    <row r="356" spans="1:11" x14ac:dyDescent="0.2">
      <c r="A356" s="117" t="s">
        <v>1896</v>
      </c>
      <c r="B356" s="74">
        <v>229</v>
      </c>
      <c r="C356" s="86"/>
      <c r="D356" s="37"/>
      <c r="E356" s="87"/>
      <c r="F356" s="93">
        <v>3</v>
      </c>
      <c r="G356" s="8">
        <v>8</v>
      </c>
      <c r="H356" s="94">
        <v>2</v>
      </c>
      <c r="I356" s="101"/>
      <c r="J356" s="102"/>
      <c r="K356" s="118"/>
    </row>
    <row r="357" spans="1:11" x14ac:dyDescent="0.2">
      <c r="A357" s="117" t="s">
        <v>1897</v>
      </c>
      <c r="B357" s="74">
        <v>76</v>
      </c>
      <c r="C357" s="86"/>
      <c r="D357" s="37"/>
      <c r="E357" s="87"/>
      <c r="F357" s="93">
        <v>1</v>
      </c>
      <c r="G357" s="8">
        <v>3</v>
      </c>
      <c r="H357" s="94">
        <v>1</v>
      </c>
      <c r="I357" s="101"/>
      <c r="J357" s="102"/>
      <c r="K357" s="118"/>
    </row>
    <row r="358" spans="1:11" x14ac:dyDescent="0.2">
      <c r="A358" s="117" t="s">
        <v>1570</v>
      </c>
      <c r="B358" s="74">
        <v>268</v>
      </c>
      <c r="C358" s="86"/>
      <c r="D358" s="37"/>
      <c r="E358" s="87"/>
      <c r="F358" s="93">
        <v>3</v>
      </c>
      <c r="G358" s="8">
        <v>8</v>
      </c>
      <c r="H358" s="94">
        <v>2</v>
      </c>
      <c r="I358" s="101"/>
      <c r="J358" s="102"/>
      <c r="K358" s="118"/>
    </row>
    <row r="359" spans="1:11" x14ac:dyDescent="0.2">
      <c r="A359" s="117" t="s">
        <v>1898</v>
      </c>
      <c r="B359" s="74">
        <v>308</v>
      </c>
      <c r="C359" s="86"/>
      <c r="D359" s="37"/>
      <c r="E359" s="87"/>
      <c r="F359" s="93">
        <v>3</v>
      </c>
      <c r="G359" s="8">
        <v>8</v>
      </c>
      <c r="H359" s="94">
        <v>2</v>
      </c>
      <c r="I359" s="101"/>
      <c r="J359" s="102"/>
      <c r="K359" s="118"/>
    </row>
    <row r="360" spans="1:11" x14ac:dyDescent="0.2">
      <c r="A360" s="117" t="s">
        <v>1899</v>
      </c>
      <c r="B360" s="74">
        <v>331</v>
      </c>
      <c r="C360" s="86"/>
      <c r="D360" s="37"/>
      <c r="E360" s="87"/>
      <c r="F360" s="93">
        <v>3</v>
      </c>
      <c r="G360" s="8">
        <v>8</v>
      </c>
      <c r="H360" s="94">
        <v>2</v>
      </c>
      <c r="I360" s="101"/>
      <c r="J360" s="102"/>
      <c r="K360" s="118"/>
    </row>
    <row r="361" spans="1:11" s="24" customFormat="1" x14ac:dyDescent="0.2">
      <c r="A361" s="116" t="s">
        <v>758</v>
      </c>
      <c r="B361" s="73">
        <v>1019</v>
      </c>
      <c r="C361" s="85">
        <v>2</v>
      </c>
      <c r="D361" s="32">
        <v>5</v>
      </c>
      <c r="E361" s="84"/>
      <c r="F361" s="91"/>
      <c r="G361" s="8"/>
      <c r="H361" s="94"/>
      <c r="I361" s="99"/>
      <c r="J361" s="100"/>
      <c r="K361" s="115"/>
    </row>
    <row r="362" spans="1:11" x14ac:dyDescent="0.2">
      <c r="A362" s="117" t="s">
        <v>1900</v>
      </c>
      <c r="B362" s="74">
        <v>1019</v>
      </c>
      <c r="C362" s="86"/>
      <c r="D362" s="37"/>
      <c r="E362" s="87"/>
      <c r="F362" s="93">
        <v>3</v>
      </c>
      <c r="G362" s="8">
        <v>8</v>
      </c>
      <c r="H362" s="94">
        <v>2</v>
      </c>
      <c r="I362" s="101"/>
      <c r="J362" s="102"/>
      <c r="K362" s="118"/>
    </row>
    <row r="363" spans="1:11" s="24" customFormat="1" x14ac:dyDescent="0.2">
      <c r="A363" s="116" t="s">
        <v>759</v>
      </c>
      <c r="B363" s="73">
        <v>1785</v>
      </c>
      <c r="C363" s="85">
        <v>3</v>
      </c>
      <c r="D363" s="32">
        <v>8</v>
      </c>
      <c r="E363" s="84"/>
      <c r="F363" s="91"/>
      <c r="G363" s="8"/>
      <c r="H363" s="94"/>
      <c r="I363" s="99"/>
      <c r="J363" s="100"/>
      <c r="K363" s="115"/>
    </row>
    <row r="364" spans="1:11" x14ac:dyDescent="0.2">
      <c r="A364" s="117" t="s">
        <v>1901</v>
      </c>
      <c r="B364" s="74">
        <v>1785</v>
      </c>
      <c r="C364" s="86"/>
      <c r="D364" s="37"/>
      <c r="E364" s="87"/>
      <c r="F364" s="93">
        <v>3</v>
      </c>
      <c r="G364" s="8">
        <v>8</v>
      </c>
      <c r="H364" s="94">
        <v>2</v>
      </c>
      <c r="I364" s="101"/>
      <c r="J364" s="102"/>
      <c r="K364" s="118"/>
    </row>
    <row r="365" spans="1:11" s="24" customFormat="1" x14ac:dyDescent="0.2">
      <c r="A365" s="116" t="s">
        <v>760</v>
      </c>
      <c r="B365" s="73">
        <v>6813</v>
      </c>
      <c r="C365" s="85">
        <v>11</v>
      </c>
      <c r="D365" s="32">
        <v>28</v>
      </c>
      <c r="E365" s="84"/>
      <c r="F365" s="91"/>
      <c r="G365" s="8"/>
      <c r="H365" s="94"/>
      <c r="I365" s="99"/>
      <c r="J365" s="100"/>
      <c r="K365" s="115"/>
    </row>
    <row r="366" spans="1:11" s="62" customFormat="1" x14ac:dyDescent="0.2">
      <c r="A366" s="117" t="s">
        <v>1902</v>
      </c>
      <c r="B366" s="74">
        <v>166</v>
      </c>
      <c r="C366" s="89"/>
      <c r="D366" s="37"/>
      <c r="E366" s="87"/>
      <c r="F366" s="93">
        <v>1</v>
      </c>
      <c r="G366" s="8">
        <v>3</v>
      </c>
      <c r="H366" s="94">
        <v>1</v>
      </c>
      <c r="I366" s="103"/>
      <c r="J366" s="104"/>
      <c r="K366" s="119"/>
    </row>
    <row r="367" spans="1:11" x14ac:dyDescent="0.2">
      <c r="A367" s="117" t="s">
        <v>1903</v>
      </c>
      <c r="B367" s="74">
        <v>97</v>
      </c>
      <c r="C367" s="86"/>
      <c r="D367" s="37"/>
      <c r="E367" s="87"/>
      <c r="F367" s="93">
        <v>1</v>
      </c>
      <c r="G367" s="8">
        <v>3</v>
      </c>
      <c r="H367" s="94">
        <v>1</v>
      </c>
      <c r="I367" s="101"/>
      <c r="J367" s="102"/>
      <c r="K367" s="118"/>
    </row>
    <row r="368" spans="1:11" x14ac:dyDescent="0.2">
      <c r="A368" s="117" t="s">
        <v>1904</v>
      </c>
      <c r="B368" s="74">
        <v>906</v>
      </c>
      <c r="C368" s="86"/>
      <c r="D368" s="37"/>
      <c r="E368" s="87"/>
      <c r="F368" s="93">
        <v>3</v>
      </c>
      <c r="G368" s="8">
        <v>8</v>
      </c>
      <c r="H368" s="94">
        <v>2</v>
      </c>
      <c r="I368" s="101"/>
      <c r="J368" s="102"/>
      <c r="K368" s="118"/>
    </row>
    <row r="369" spans="1:11" x14ac:dyDescent="0.2">
      <c r="A369" s="117" t="s">
        <v>1905</v>
      </c>
      <c r="B369" s="74">
        <v>25</v>
      </c>
      <c r="C369" s="86"/>
      <c r="D369" s="37"/>
      <c r="E369" s="87"/>
      <c r="F369" s="93">
        <v>1</v>
      </c>
      <c r="G369" s="8">
        <v>3</v>
      </c>
      <c r="H369" s="94">
        <v>1</v>
      </c>
      <c r="I369" s="101"/>
      <c r="J369" s="102"/>
      <c r="K369" s="118"/>
    </row>
    <row r="370" spans="1:11" x14ac:dyDescent="0.2">
      <c r="A370" s="117" t="s">
        <v>1906</v>
      </c>
      <c r="B370" s="74">
        <v>394</v>
      </c>
      <c r="C370" s="86"/>
      <c r="D370" s="37"/>
      <c r="E370" s="87"/>
      <c r="F370" s="93">
        <v>3</v>
      </c>
      <c r="G370" s="8">
        <v>8</v>
      </c>
      <c r="H370" s="94">
        <v>2</v>
      </c>
      <c r="I370" s="101"/>
      <c r="J370" s="102"/>
      <c r="K370" s="118"/>
    </row>
    <row r="371" spans="1:11" x14ac:dyDescent="0.2">
      <c r="A371" s="117" t="s">
        <v>1907</v>
      </c>
      <c r="B371" s="74">
        <v>418</v>
      </c>
      <c r="C371" s="86"/>
      <c r="D371" s="37"/>
      <c r="E371" s="87"/>
      <c r="F371" s="93">
        <v>3</v>
      </c>
      <c r="G371" s="8">
        <v>8</v>
      </c>
      <c r="H371" s="94">
        <v>2</v>
      </c>
      <c r="I371" s="101"/>
      <c r="J371" s="102"/>
      <c r="K371" s="118"/>
    </row>
    <row r="372" spans="1:11" x14ac:dyDescent="0.2">
      <c r="A372" s="117" t="s">
        <v>1908</v>
      </c>
      <c r="B372" s="74">
        <v>918</v>
      </c>
      <c r="C372" s="86"/>
      <c r="D372" s="37"/>
      <c r="E372" s="87"/>
      <c r="F372" s="93">
        <v>3</v>
      </c>
      <c r="G372" s="8">
        <v>8</v>
      </c>
      <c r="H372" s="94">
        <v>2</v>
      </c>
      <c r="I372" s="101"/>
      <c r="J372" s="102"/>
      <c r="K372" s="118"/>
    </row>
    <row r="373" spans="1:11" x14ac:dyDescent="0.2">
      <c r="A373" s="117" t="s">
        <v>1909</v>
      </c>
      <c r="B373" s="74">
        <v>193</v>
      </c>
      <c r="C373" s="86"/>
      <c r="D373" s="37"/>
      <c r="E373" s="87"/>
      <c r="F373" s="93">
        <v>1</v>
      </c>
      <c r="G373" s="8">
        <v>3</v>
      </c>
      <c r="H373" s="94">
        <v>1</v>
      </c>
      <c r="I373" s="101"/>
      <c r="J373" s="102"/>
      <c r="K373" s="118"/>
    </row>
    <row r="374" spans="1:11" x14ac:dyDescent="0.2">
      <c r="A374" s="117" t="s">
        <v>1910</v>
      </c>
      <c r="B374" s="74">
        <v>262</v>
      </c>
      <c r="C374" s="86"/>
      <c r="D374" s="37"/>
      <c r="E374" s="87"/>
      <c r="F374" s="93">
        <v>3</v>
      </c>
      <c r="G374" s="8">
        <v>8</v>
      </c>
      <c r="H374" s="94">
        <v>2</v>
      </c>
      <c r="I374" s="101"/>
      <c r="J374" s="102"/>
      <c r="K374" s="118"/>
    </row>
    <row r="375" spans="1:11" x14ac:dyDescent="0.2">
      <c r="A375" s="117" t="s">
        <v>1911</v>
      </c>
      <c r="B375" s="74">
        <v>289</v>
      </c>
      <c r="C375" s="86"/>
      <c r="D375" s="37"/>
      <c r="E375" s="87"/>
      <c r="F375" s="93">
        <v>3</v>
      </c>
      <c r="G375" s="8">
        <v>8</v>
      </c>
      <c r="H375" s="94">
        <v>2</v>
      </c>
      <c r="I375" s="101"/>
      <c r="J375" s="102"/>
      <c r="K375" s="118"/>
    </row>
    <row r="376" spans="1:11" x14ac:dyDescent="0.2">
      <c r="A376" s="117" t="s">
        <v>1912</v>
      </c>
      <c r="B376" s="74">
        <v>58</v>
      </c>
      <c r="C376" s="86"/>
      <c r="D376" s="37"/>
      <c r="E376" s="87"/>
      <c r="F376" s="93">
        <v>1</v>
      </c>
      <c r="G376" s="8">
        <v>3</v>
      </c>
      <c r="H376" s="94">
        <v>1</v>
      </c>
      <c r="I376" s="101"/>
      <c r="J376" s="102"/>
      <c r="K376" s="118"/>
    </row>
    <row r="377" spans="1:11" x14ac:dyDescent="0.2">
      <c r="A377" s="117" t="s">
        <v>1913</v>
      </c>
      <c r="B377" s="74">
        <v>475</v>
      </c>
      <c r="C377" s="86"/>
      <c r="D377" s="37"/>
      <c r="E377" s="87"/>
      <c r="F377" s="93">
        <v>3</v>
      </c>
      <c r="G377" s="8">
        <v>8</v>
      </c>
      <c r="H377" s="94">
        <v>2</v>
      </c>
      <c r="I377" s="101"/>
      <c r="J377" s="102"/>
      <c r="K377" s="118"/>
    </row>
    <row r="378" spans="1:11" x14ac:dyDescent="0.2">
      <c r="A378" s="117" t="s">
        <v>1914</v>
      </c>
      <c r="B378" s="74">
        <v>243</v>
      </c>
      <c r="C378" s="86"/>
      <c r="D378" s="37"/>
      <c r="E378" s="87"/>
      <c r="F378" s="93">
        <v>3</v>
      </c>
      <c r="G378" s="8">
        <v>8</v>
      </c>
      <c r="H378" s="94">
        <v>2</v>
      </c>
      <c r="I378" s="101"/>
      <c r="J378" s="102"/>
      <c r="K378" s="118"/>
    </row>
    <row r="379" spans="1:11" x14ac:dyDescent="0.2">
      <c r="A379" s="117" t="s">
        <v>1915</v>
      </c>
      <c r="B379" s="74">
        <v>148</v>
      </c>
      <c r="C379" s="86"/>
      <c r="D379" s="37"/>
      <c r="E379" s="87"/>
      <c r="F379" s="93">
        <v>1</v>
      </c>
      <c r="G379" s="8">
        <v>3</v>
      </c>
      <c r="H379" s="94">
        <v>1</v>
      </c>
      <c r="I379" s="101"/>
      <c r="J379" s="102"/>
      <c r="K379" s="118"/>
    </row>
    <row r="380" spans="1:11" x14ac:dyDescent="0.2">
      <c r="A380" s="117" t="s">
        <v>1916</v>
      </c>
      <c r="B380" s="74">
        <v>327</v>
      </c>
      <c r="C380" s="86"/>
      <c r="D380" s="37"/>
      <c r="E380" s="87"/>
      <c r="F380" s="93">
        <v>3</v>
      </c>
      <c r="G380" s="8">
        <v>8</v>
      </c>
      <c r="H380" s="94">
        <v>2</v>
      </c>
      <c r="I380" s="101"/>
      <c r="J380" s="102"/>
      <c r="K380" s="118"/>
    </row>
    <row r="381" spans="1:11" x14ac:dyDescent="0.2">
      <c r="A381" s="117" t="s">
        <v>1917</v>
      </c>
      <c r="B381" s="74">
        <v>618</v>
      </c>
      <c r="C381" s="86"/>
      <c r="D381" s="37"/>
      <c r="E381" s="87"/>
      <c r="F381" s="93">
        <v>3</v>
      </c>
      <c r="G381" s="8">
        <v>8</v>
      </c>
      <c r="H381" s="94">
        <v>2</v>
      </c>
      <c r="I381" s="101"/>
      <c r="J381" s="102"/>
      <c r="K381" s="118"/>
    </row>
    <row r="382" spans="1:11" x14ac:dyDescent="0.2">
      <c r="A382" s="117" t="s">
        <v>1918</v>
      </c>
      <c r="B382" s="74">
        <v>111</v>
      </c>
      <c r="C382" s="86"/>
      <c r="D382" s="37"/>
      <c r="E382" s="87"/>
      <c r="F382" s="93">
        <v>1</v>
      </c>
      <c r="G382" s="8">
        <v>3</v>
      </c>
      <c r="H382" s="94">
        <v>1</v>
      </c>
      <c r="I382" s="101"/>
      <c r="J382" s="102"/>
      <c r="K382" s="118"/>
    </row>
    <row r="383" spans="1:11" x14ac:dyDescent="0.2">
      <c r="A383" s="117" t="s">
        <v>1919</v>
      </c>
      <c r="B383" s="74">
        <v>264</v>
      </c>
      <c r="C383" s="86"/>
      <c r="D383" s="37"/>
      <c r="E383" s="87"/>
      <c r="F383" s="93">
        <v>3</v>
      </c>
      <c r="G383" s="8">
        <v>8</v>
      </c>
      <c r="H383" s="94">
        <v>2</v>
      </c>
      <c r="I383" s="101"/>
      <c r="J383" s="102"/>
      <c r="K383" s="118"/>
    </row>
    <row r="384" spans="1:11" x14ac:dyDescent="0.2">
      <c r="A384" s="117" t="s">
        <v>1920</v>
      </c>
      <c r="B384" s="74">
        <v>74</v>
      </c>
      <c r="C384" s="86"/>
      <c r="D384" s="37"/>
      <c r="E384" s="87"/>
      <c r="F384" s="93">
        <v>1</v>
      </c>
      <c r="G384" s="8">
        <v>3</v>
      </c>
      <c r="H384" s="94">
        <v>1</v>
      </c>
      <c r="I384" s="101"/>
      <c r="J384" s="102"/>
      <c r="K384" s="118"/>
    </row>
    <row r="385" spans="1:11" x14ac:dyDescent="0.2">
      <c r="A385" s="117" t="s">
        <v>1921</v>
      </c>
      <c r="B385" s="74">
        <v>827</v>
      </c>
      <c r="C385" s="86"/>
      <c r="D385" s="37"/>
      <c r="E385" s="87"/>
      <c r="F385" s="93">
        <v>3</v>
      </c>
      <c r="G385" s="8">
        <v>8</v>
      </c>
      <c r="H385" s="94">
        <v>2</v>
      </c>
      <c r="I385" s="101"/>
      <c r="J385" s="102"/>
      <c r="K385" s="118"/>
    </row>
    <row r="386" spans="1:11" s="24" customFormat="1" x14ac:dyDescent="0.2">
      <c r="A386" s="114" t="s">
        <v>547</v>
      </c>
      <c r="B386" s="73">
        <v>12247</v>
      </c>
      <c r="C386" s="85">
        <v>25</v>
      </c>
      <c r="D386" s="36">
        <f>SUM(D387:D393)</f>
        <v>63</v>
      </c>
      <c r="E386" s="88">
        <v>4</v>
      </c>
      <c r="F386" s="91">
        <f>SUM(F388:F400)</f>
        <v>35</v>
      </c>
      <c r="G386" s="24">
        <f>SUM(G388:G400)</f>
        <v>93</v>
      </c>
      <c r="H386" s="84"/>
      <c r="I386" s="99">
        <f>(C386+F386+1-F395)*0.4</f>
        <v>24</v>
      </c>
      <c r="J386" s="99">
        <f>(D386+G386+1-G395)*0.4</f>
        <v>61.6</v>
      </c>
      <c r="K386" s="115">
        <f>11*0.6</f>
        <v>6.6</v>
      </c>
    </row>
    <row r="387" spans="1:11" s="24" customFormat="1" x14ac:dyDescent="0.2">
      <c r="A387" s="116" t="s">
        <v>548</v>
      </c>
      <c r="B387" s="73">
        <v>1752</v>
      </c>
      <c r="C387" s="85">
        <v>4</v>
      </c>
      <c r="D387" s="32">
        <v>10</v>
      </c>
      <c r="E387" s="84"/>
      <c r="F387" s="91"/>
      <c r="G387" s="8"/>
      <c r="H387" s="94"/>
      <c r="I387" s="99"/>
      <c r="J387" s="100"/>
      <c r="K387" s="115"/>
    </row>
    <row r="388" spans="1:11" x14ac:dyDescent="0.2">
      <c r="A388" s="117" t="s">
        <v>1922</v>
      </c>
      <c r="B388" s="74">
        <v>1752</v>
      </c>
      <c r="C388" s="86"/>
      <c r="D388" s="37"/>
      <c r="E388" s="87"/>
      <c r="F388" s="93">
        <v>3</v>
      </c>
      <c r="G388" s="8">
        <v>8</v>
      </c>
      <c r="H388" s="94">
        <v>2</v>
      </c>
      <c r="I388" s="101"/>
      <c r="J388" s="102"/>
      <c r="K388" s="118"/>
    </row>
    <row r="389" spans="1:11" s="24" customFormat="1" x14ac:dyDescent="0.2">
      <c r="A389" s="116" t="s">
        <v>1174</v>
      </c>
      <c r="B389" s="73">
        <v>4974</v>
      </c>
      <c r="C389" s="85">
        <v>10</v>
      </c>
      <c r="D389" s="32">
        <v>25</v>
      </c>
      <c r="E389" s="84"/>
      <c r="F389" s="91"/>
      <c r="G389" s="8"/>
      <c r="H389" s="94"/>
      <c r="I389" s="99"/>
      <c r="J389" s="100"/>
      <c r="K389" s="115"/>
    </row>
    <row r="390" spans="1:11" x14ac:dyDescent="0.2">
      <c r="A390" s="117" t="s">
        <v>1923</v>
      </c>
      <c r="B390" s="74">
        <v>3892</v>
      </c>
      <c r="C390" s="86"/>
      <c r="D390" s="37"/>
      <c r="E390" s="87"/>
      <c r="F390" s="93">
        <v>5</v>
      </c>
      <c r="G390" s="8">
        <v>13</v>
      </c>
      <c r="H390" s="94">
        <v>2</v>
      </c>
      <c r="I390" s="101"/>
      <c r="J390" s="102"/>
      <c r="K390" s="118"/>
    </row>
    <row r="391" spans="1:11" x14ac:dyDescent="0.2">
      <c r="A391" s="117" t="s">
        <v>1924</v>
      </c>
      <c r="B391" s="74">
        <v>649</v>
      </c>
      <c r="C391" s="86"/>
      <c r="D391" s="37"/>
      <c r="E391" s="87"/>
      <c r="F391" s="93">
        <v>3</v>
      </c>
      <c r="G391" s="8">
        <v>8</v>
      </c>
      <c r="H391" s="94">
        <v>2</v>
      </c>
      <c r="I391" s="101"/>
      <c r="J391" s="102"/>
      <c r="K391" s="118"/>
    </row>
    <row r="392" spans="1:11" x14ac:dyDescent="0.2">
      <c r="A392" s="117" t="s">
        <v>1925</v>
      </c>
      <c r="B392" s="74">
        <v>433</v>
      </c>
      <c r="C392" s="86"/>
      <c r="D392" s="37"/>
      <c r="E392" s="87"/>
      <c r="F392" s="93">
        <v>3</v>
      </c>
      <c r="G392" s="8">
        <v>8</v>
      </c>
      <c r="H392" s="94">
        <v>2</v>
      </c>
      <c r="I392" s="101"/>
      <c r="J392" s="102"/>
      <c r="K392" s="118"/>
    </row>
    <row r="393" spans="1:11" s="24" customFormat="1" x14ac:dyDescent="0.2">
      <c r="A393" s="116" t="s">
        <v>53</v>
      </c>
      <c r="B393" s="73">
        <v>5521</v>
      </c>
      <c r="C393" s="85">
        <v>11</v>
      </c>
      <c r="D393" s="32">
        <v>28</v>
      </c>
      <c r="E393" s="84"/>
      <c r="F393" s="91"/>
      <c r="G393" s="8"/>
      <c r="H393" s="94"/>
      <c r="I393" s="99"/>
      <c r="J393" s="100"/>
      <c r="K393" s="115"/>
    </row>
    <row r="394" spans="1:11" x14ac:dyDescent="0.2">
      <c r="A394" s="117" t="s">
        <v>1926</v>
      </c>
      <c r="B394" s="74">
        <v>2481</v>
      </c>
      <c r="C394" s="86"/>
      <c r="D394" s="37"/>
      <c r="E394" s="87"/>
      <c r="F394" s="93">
        <v>5</v>
      </c>
      <c r="G394" s="8">
        <v>13</v>
      </c>
      <c r="H394" s="94">
        <v>2</v>
      </c>
      <c r="I394" s="101"/>
      <c r="J394" s="102"/>
      <c r="K394" s="118"/>
    </row>
    <row r="395" spans="1:11" x14ac:dyDescent="0.2">
      <c r="A395" s="117" t="s">
        <v>1927</v>
      </c>
      <c r="B395" s="74">
        <v>3</v>
      </c>
      <c r="C395" s="86"/>
      <c r="D395" s="37"/>
      <c r="E395" s="87"/>
      <c r="F395" s="93">
        <v>1</v>
      </c>
      <c r="G395" s="8">
        <v>3</v>
      </c>
      <c r="H395" s="94">
        <v>1</v>
      </c>
      <c r="I395" s="101"/>
      <c r="J395" s="102"/>
      <c r="K395" s="118"/>
    </row>
    <row r="396" spans="1:11" x14ac:dyDescent="0.2">
      <c r="A396" s="117" t="s">
        <v>1928</v>
      </c>
      <c r="B396" s="74">
        <v>348</v>
      </c>
      <c r="C396" s="86"/>
      <c r="D396" s="37"/>
      <c r="E396" s="87"/>
      <c r="F396" s="93">
        <v>3</v>
      </c>
      <c r="G396" s="8">
        <v>8</v>
      </c>
      <c r="H396" s="94">
        <v>2</v>
      </c>
      <c r="I396" s="101"/>
      <c r="J396" s="102"/>
      <c r="K396" s="118"/>
    </row>
    <row r="397" spans="1:11" x14ac:dyDescent="0.2">
      <c r="A397" s="117" t="s">
        <v>1929</v>
      </c>
      <c r="B397" s="74">
        <v>810</v>
      </c>
      <c r="C397" s="86"/>
      <c r="D397" s="37"/>
      <c r="E397" s="87"/>
      <c r="F397" s="93">
        <v>3</v>
      </c>
      <c r="G397" s="8">
        <v>8</v>
      </c>
      <c r="H397" s="94">
        <v>2</v>
      </c>
      <c r="I397" s="101"/>
      <c r="J397" s="102"/>
      <c r="K397" s="118"/>
    </row>
    <row r="398" spans="1:11" x14ac:dyDescent="0.2">
      <c r="A398" s="117" t="s">
        <v>1930</v>
      </c>
      <c r="B398" s="74">
        <v>616</v>
      </c>
      <c r="C398" s="86"/>
      <c r="D398" s="37"/>
      <c r="E398" s="87"/>
      <c r="F398" s="93">
        <v>3</v>
      </c>
      <c r="G398" s="8">
        <v>8</v>
      </c>
      <c r="H398" s="94">
        <v>2</v>
      </c>
      <c r="I398" s="101"/>
      <c r="J398" s="102"/>
      <c r="K398" s="118"/>
    </row>
    <row r="399" spans="1:11" x14ac:dyDescent="0.2">
      <c r="A399" s="117" t="s">
        <v>1931</v>
      </c>
      <c r="B399" s="74">
        <v>631</v>
      </c>
      <c r="C399" s="86"/>
      <c r="D399" s="37"/>
      <c r="E399" s="87"/>
      <c r="F399" s="93">
        <v>3</v>
      </c>
      <c r="G399" s="8">
        <v>8</v>
      </c>
      <c r="H399" s="94">
        <v>2</v>
      </c>
      <c r="I399" s="101"/>
      <c r="J399" s="102"/>
      <c r="K399" s="118"/>
    </row>
    <row r="400" spans="1:11" x14ac:dyDescent="0.2">
      <c r="A400" s="117" t="s">
        <v>1932</v>
      </c>
      <c r="B400" s="74">
        <v>632</v>
      </c>
      <c r="C400" s="86"/>
      <c r="D400" s="37"/>
      <c r="E400" s="87"/>
      <c r="F400" s="93">
        <v>3</v>
      </c>
      <c r="G400" s="8">
        <v>8</v>
      </c>
      <c r="H400" s="94">
        <v>2</v>
      </c>
      <c r="I400" s="101"/>
      <c r="J400" s="102"/>
      <c r="K400" s="118"/>
    </row>
    <row r="401" spans="1:11" s="24" customFormat="1" x14ac:dyDescent="0.2">
      <c r="A401" s="114" t="s">
        <v>1001</v>
      </c>
      <c r="B401" s="73">
        <v>65243</v>
      </c>
      <c r="C401" s="85">
        <v>35</v>
      </c>
      <c r="D401" s="36">
        <f>SUM(D402:D426)</f>
        <v>88</v>
      </c>
      <c r="E401" s="88">
        <v>4</v>
      </c>
      <c r="F401" s="91">
        <f>SUM(F403:F430)</f>
        <v>74</v>
      </c>
      <c r="G401" s="24">
        <f>SUM(G403:G430)</f>
        <v>198</v>
      </c>
      <c r="H401" s="84"/>
      <c r="I401" s="99">
        <f>(C401+F401+1-F404-F405-F406-F408-F410-F416-F418-F424)*0.4</f>
        <v>40.800000000000004</v>
      </c>
      <c r="J401" s="99">
        <f>(D401+G401+1-G404-G405-G406-G408-G410-G416-G418-G424)*0.4</f>
        <v>105.2</v>
      </c>
      <c r="K401" s="115">
        <f>26*0.6</f>
        <v>15.6</v>
      </c>
    </row>
    <row r="402" spans="1:11" s="24" customFormat="1" x14ac:dyDescent="0.2">
      <c r="A402" s="116" t="s">
        <v>1002</v>
      </c>
      <c r="B402" s="73">
        <v>2870</v>
      </c>
      <c r="C402" s="85">
        <v>2</v>
      </c>
      <c r="D402" s="32">
        <v>5</v>
      </c>
      <c r="E402" s="84"/>
      <c r="F402" s="91"/>
      <c r="G402" s="8"/>
      <c r="H402" s="94"/>
      <c r="I402" s="99"/>
      <c r="J402" s="100"/>
      <c r="K402" s="115"/>
    </row>
    <row r="403" spans="1:11" x14ac:dyDescent="0.2">
      <c r="A403" s="117" t="s">
        <v>1933</v>
      </c>
      <c r="B403" s="74">
        <v>1019</v>
      </c>
      <c r="C403" s="86"/>
      <c r="D403" s="37"/>
      <c r="E403" s="87"/>
      <c r="F403" s="93">
        <v>3</v>
      </c>
      <c r="G403" s="8">
        <v>8</v>
      </c>
      <c r="H403" s="94">
        <v>2</v>
      </c>
      <c r="I403" s="101"/>
      <c r="J403" s="102"/>
      <c r="K403" s="118"/>
    </row>
    <row r="404" spans="1:11" x14ac:dyDescent="0.2">
      <c r="A404" s="117" t="s">
        <v>1934</v>
      </c>
      <c r="B404" s="74">
        <v>27</v>
      </c>
      <c r="C404" s="86"/>
      <c r="D404" s="37"/>
      <c r="E404" s="87"/>
      <c r="F404" s="93">
        <v>1</v>
      </c>
      <c r="G404" s="8">
        <v>3</v>
      </c>
      <c r="H404" s="94">
        <v>1</v>
      </c>
      <c r="I404" s="101"/>
      <c r="J404" s="102"/>
      <c r="K404" s="118"/>
    </row>
    <row r="405" spans="1:11" x14ac:dyDescent="0.2">
      <c r="A405" s="117" t="s">
        <v>1935</v>
      </c>
      <c r="B405" s="74">
        <v>136</v>
      </c>
      <c r="C405" s="86"/>
      <c r="D405" s="37"/>
      <c r="E405" s="87"/>
      <c r="F405" s="93">
        <v>1</v>
      </c>
      <c r="G405" s="8">
        <v>3</v>
      </c>
      <c r="H405" s="94">
        <v>1</v>
      </c>
      <c r="I405" s="101"/>
      <c r="J405" s="102"/>
      <c r="K405" s="118"/>
    </row>
    <row r="406" spans="1:11" x14ac:dyDescent="0.2">
      <c r="A406" s="117" t="s">
        <v>1936</v>
      </c>
      <c r="B406" s="74">
        <v>125</v>
      </c>
      <c r="C406" s="86"/>
      <c r="D406" s="37"/>
      <c r="E406" s="87"/>
      <c r="F406" s="93">
        <v>1</v>
      </c>
      <c r="G406" s="8">
        <v>3</v>
      </c>
      <c r="H406" s="94">
        <v>1</v>
      </c>
      <c r="I406" s="101"/>
      <c r="J406" s="102"/>
      <c r="K406" s="118"/>
    </row>
    <row r="407" spans="1:11" x14ac:dyDescent="0.2">
      <c r="A407" s="117" t="s">
        <v>1937</v>
      </c>
      <c r="B407" s="74">
        <v>320</v>
      </c>
      <c r="C407" s="86"/>
      <c r="D407" s="37"/>
      <c r="E407" s="87"/>
      <c r="F407" s="93">
        <v>3</v>
      </c>
      <c r="G407" s="8">
        <v>8</v>
      </c>
      <c r="H407" s="94">
        <v>2</v>
      </c>
      <c r="I407" s="101"/>
      <c r="J407" s="102"/>
      <c r="K407" s="118"/>
    </row>
    <row r="408" spans="1:11" x14ac:dyDescent="0.2">
      <c r="A408" s="117" t="s">
        <v>1938</v>
      </c>
      <c r="B408" s="74">
        <v>141</v>
      </c>
      <c r="C408" s="86"/>
      <c r="D408" s="37"/>
      <c r="E408" s="87"/>
      <c r="F408" s="93">
        <v>1</v>
      </c>
      <c r="G408" s="8">
        <v>3</v>
      </c>
      <c r="H408" s="94">
        <v>1</v>
      </c>
      <c r="I408" s="101"/>
      <c r="J408" s="102"/>
      <c r="K408" s="118"/>
    </row>
    <row r="409" spans="1:11" x14ac:dyDescent="0.2">
      <c r="A409" s="117" t="s">
        <v>1939</v>
      </c>
      <c r="B409" s="74">
        <v>311</v>
      </c>
      <c r="C409" s="86"/>
      <c r="D409" s="37"/>
      <c r="E409" s="87"/>
      <c r="F409" s="93">
        <v>3</v>
      </c>
      <c r="G409" s="8">
        <v>8</v>
      </c>
      <c r="H409" s="94">
        <v>2</v>
      </c>
      <c r="I409" s="101"/>
      <c r="J409" s="102"/>
      <c r="K409" s="118"/>
    </row>
    <row r="410" spans="1:11" x14ac:dyDescent="0.2">
      <c r="A410" s="117" t="s">
        <v>1940</v>
      </c>
      <c r="B410" s="74">
        <v>16</v>
      </c>
      <c r="C410" s="86"/>
      <c r="D410" s="37"/>
      <c r="E410" s="87"/>
      <c r="F410" s="93">
        <v>1</v>
      </c>
      <c r="G410" s="8">
        <v>3</v>
      </c>
      <c r="H410" s="94">
        <v>1</v>
      </c>
      <c r="I410" s="101"/>
      <c r="J410" s="102"/>
      <c r="K410" s="118"/>
    </row>
    <row r="411" spans="1:11" x14ac:dyDescent="0.2">
      <c r="A411" s="117" t="s">
        <v>1941</v>
      </c>
      <c r="B411" s="74">
        <v>337</v>
      </c>
      <c r="C411" s="86"/>
      <c r="D411" s="37"/>
      <c r="E411" s="87"/>
      <c r="F411" s="93">
        <v>3</v>
      </c>
      <c r="G411" s="8">
        <v>8</v>
      </c>
      <c r="H411" s="94">
        <v>2</v>
      </c>
      <c r="I411" s="101"/>
      <c r="J411" s="102"/>
      <c r="K411" s="118"/>
    </row>
    <row r="412" spans="1:11" x14ac:dyDescent="0.2">
      <c r="A412" s="117" t="s">
        <v>1942</v>
      </c>
      <c r="B412" s="74">
        <v>438</v>
      </c>
      <c r="C412" s="86"/>
      <c r="D412" s="37"/>
      <c r="E412" s="87"/>
      <c r="F412" s="93">
        <v>3</v>
      </c>
      <c r="G412" s="8">
        <v>8</v>
      </c>
      <c r="H412" s="94">
        <v>2</v>
      </c>
      <c r="I412" s="101"/>
      <c r="J412" s="102"/>
      <c r="K412" s="118"/>
    </row>
    <row r="413" spans="1:11" s="24" customFormat="1" x14ac:dyDescent="0.2">
      <c r="A413" s="116" t="s">
        <v>798</v>
      </c>
      <c r="B413" s="73">
        <v>60160</v>
      </c>
      <c r="C413" s="85">
        <v>32</v>
      </c>
      <c r="D413" s="32">
        <v>80</v>
      </c>
      <c r="E413" s="84"/>
      <c r="F413" s="91"/>
      <c r="G413" s="8"/>
      <c r="H413" s="94"/>
      <c r="I413" s="99"/>
      <c r="J413" s="100"/>
      <c r="K413" s="115"/>
    </row>
    <row r="414" spans="1:11" x14ac:dyDescent="0.2">
      <c r="A414" s="117" t="s">
        <v>1943</v>
      </c>
      <c r="B414" s="74">
        <v>1912</v>
      </c>
      <c r="C414" s="86"/>
      <c r="D414" s="37"/>
      <c r="E414" s="87"/>
      <c r="F414" s="93">
        <v>3</v>
      </c>
      <c r="G414" s="8">
        <v>8</v>
      </c>
      <c r="H414" s="94">
        <v>2</v>
      </c>
      <c r="I414" s="101"/>
      <c r="J414" s="102"/>
      <c r="K414" s="118"/>
    </row>
    <row r="415" spans="1:11" x14ac:dyDescent="0.2">
      <c r="A415" s="117" t="s">
        <v>1944</v>
      </c>
      <c r="B415" s="74">
        <v>54165</v>
      </c>
      <c r="C415" s="86"/>
      <c r="D415" s="37"/>
      <c r="E415" s="87"/>
      <c r="F415" s="93">
        <v>15</v>
      </c>
      <c r="G415" s="8">
        <v>38</v>
      </c>
      <c r="H415" s="94">
        <v>2</v>
      </c>
      <c r="I415" s="101"/>
      <c r="J415" s="102"/>
      <c r="K415" s="118"/>
    </row>
    <row r="416" spans="1:11" x14ac:dyDescent="0.2">
      <c r="A416" s="117" t="s">
        <v>1677</v>
      </c>
      <c r="B416" s="74">
        <v>65</v>
      </c>
      <c r="C416" s="86"/>
      <c r="D416" s="37"/>
      <c r="E416" s="87"/>
      <c r="F416" s="93">
        <v>1</v>
      </c>
      <c r="G416" s="8">
        <v>3</v>
      </c>
      <c r="H416" s="94">
        <v>1</v>
      </c>
      <c r="I416" s="101"/>
      <c r="J416" s="102"/>
      <c r="K416" s="118"/>
    </row>
    <row r="417" spans="1:11" x14ac:dyDescent="0.2">
      <c r="A417" s="117" t="s">
        <v>1945</v>
      </c>
      <c r="B417" s="74">
        <v>271</v>
      </c>
      <c r="C417" s="86"/>
      <c r="D417" s="37"/>
      <c r="E417" s="87"/>
      <c r="F417" s="93">
        <v>3</v>
      </c>
      <c r="G417" s="8">
        <v>8</v>
      </c>
      <c r="H417" s="94">
        <v>2</v>
      </c>
      <c r="I417" s="101"/>
      <c r="J417" s="102"/>
      <c r="K417" s="118"/>
    </row>
    <row r="418" spans="1:11" x14ac:dyDescent="0.2">
      <c r="A418" s="117" t="s">
        <v>1946</v>
      </c>
      <c r="B418" s="74">
        <v>70</v>
      </c>
      <c r="C418" s="86"/>
      <c r="D418" s="37"/>
      <c r="E418" s="87"/>
      <c r="F418" s="93">
        <v>1</v>
      </c>
      <c r="G418" s="8">
        <v>3</v>
      </c>
      <c r="H418" s="94">
        <v>1</v>
      </c>
      <c r="I418" s="101"/>
      <c r="J418" s="102"/>
      <c r="K418" s="118"/>
    </row>
    <row r="419" spans="1:11" x14ac:dyDescent="0.2">
      <c r="A419" s="117" t="s">
        <v>1947</v>
      </c>
      <c r="B419" s="74">
        <v>1074</v>
      </c>
      <c r="C419" s="86"/>
      <c r="D419" s="37"/>
      <c r="E419" s="87"/>
      <c r="F419" s="93">
        <v>3</v>
      </c>
      <c r="G419" s="8">
        <v>8</v>
      </c>
      <c r="H419" s="94">
        <v>2</v>
      </c>
      <c r="I419" s="101"/>
      <c r="J419" s="102"/>
      <c r="K419" s="118"/>
    </row>
    <row r="420" spans="1:11" x14ac:dyDescent="0.2">
      <c r="A420" s="117" t="s">
        <v>1948</v>
      </c>
      <c r="B420" s="74">
        <v>338</v>
      </c>
      <c r="C420" s="86"/>
      <c r="D420" s="37"/>
      <c r="E420" s="87"/>
      <c r="F420" s="93">
        <v>3</v>
      </c>
      <c r="G420" s="8">
        <v>8</v>
      </c>
      <c r="H420" s="94">
        <v>2</v>
      </c>
      <c r="I420" s="101"/>
      <c r="J420" s="102"/>
      <c r="K420" s="118"/>
    </row>
    <row r="421" spans="1:11" x14ac:dyDescent="0.2">
      <c r="A421" s="117" t="s">
        <v>1949</v>
      </c>
      <c r="B421" s="74">
        <v>566</v>
      </c>
      <c r="C421" s="86"/>
      <c r="D421" s="37"/>
      <c r="E421" s="87"/>
      <c r="F421" s="93">
        <v>3</v>
      </c>
      <c r="G421" s="8">
        <v>8</v>
      </c>
      <c r="H421" s="94">
        <v>2</v>
      </c>
      <c r="I421" s="101"/>
      <c r="J421" s="102"/>
      <c r="K421" s="118"/>
    </row>
    <row r="422" spans="1:11" x14ac:dyDescent="0.2">
      <c r="A422" s="117" t="s">
        <v>1950</v>
      </c>
      <c r="B422" s="74">
        <v>905</v>
      </c>
      <c r="C422" s="86"/>
      <c r="D422" s="37"/>
      <c r="E422" s="87"/>
      <c r="F422" s="93">
        <v>3</v>
      </c>
      <c r="G422" s="8">
        <v>8</v>
      </c>
      <c r="H422" s="94">
        <v>2</v>
      </c>
      <c r="I422" s="101"/>
      <c r="J422" s="102"/>
      <c r="K422" s="118"/>
    </row>
    <row r="423" spans="1:11" x14ac:dyDescent="0.2">
      <c r="A423" s="117" t="s">
        <v>1951</v>
      </c>
      <c r="B423" s="74">
        <v>344</v>
      </c>
      <c r="C423" s="86"/>
      <c r="D423" s="37"/>
      <c r="E423" s="87"/>
      <c r="F423" s="93">
        <v>3</v>
      </c>
      <c r="G423" s="8">
        <v>8</v>
      </c>
      <c r="H423" s="94">
        <v>2</v>
      </c>
      <c r="I423" s="101"/>
      <c r="J423" s="102"/>
      <c r="K423" s="118"/>
    </row>
    <row r="424" spans="1:11" x14ac:dyDescent="0.2">
      <c r="A424" s="117" t="s">
        <v>1952</v>
      </c>
      <c r="B424" s="74">
        <v>178</v>
      </c>
      <c r="C424" s="86"/>
      <c r="D424" s="37"/>
      <c r="E424" s="87"/>
      <c r="F424" s="93">
        <v>1</v>
      </c>
      <c r="G424" s="8">
        <v>3</v>
      </c>
      <c r="H424" s="94">
        <v>1</v>
      </c>
      <c r="I424" s="101"/>
      <c r="J424" s="102"/>
      <c r="K424" s="118"/>
    </row>
    <row r="425" spans="1:11" x14ac:dyDescent="0.2">
      <c r="A425" s="117" t="s">
        <v>1953</v>
      </c>
      <c r="B425" s="74">
        <v>272</v>
      </c>
      <c r="C425" s="86"/>
      <c r="D425" s="37"/>
      <c r="E425" s="87"/>
      <c r="F425" s="93">
        <v>3</v>
      </c>
      <c r="G425" s="8">
        <v>8</v>
      </c>
      <c r="H425" s="94">
        <v>2</v>
      </c>
      <c r="I425" s="101"/>
      <c r="J425" s="102"/>
      <c r="K425" s="118"/>
    </row>
    <row r="426" spans="1:11" s="24" customFormat="1" ht="31.5" x14ac:dyDescent="0.2">
      <c r="A426" s="116" t="s">
        <v>1180</v>
      </c>
      <c r="B426" s="73">
        <v>2213</v>
      </c>
      <c r="C426" s="85">
        <v>1</v>
      </c>
      <c r="D426" s="32">
        <v>3</v>
      </c>
      <c r="E426" s="84"/>
      <c r="F426" s="91"/>
      <c r="G426" s="8"/>
      <c r="H426" s="94"/>
      <c r="I426" s="99"/>
      <c r="J426" s="100"/>
      <c r="K426" s="115"/>
    </row>
    <row r="427" spans="1:11" x14ac:dyDescent="0.2">
      <c r="A427" s="117" t="s">
        <v>1954</v>
      </c>
      <c r="B427" s="74">
        <v>373</v>
      </c>
      <c r="C427" s="86"/>
      <c r="D427" s="37"/>
      <c r="E427" s="87"/>
      <c r="F427" s="93">
        <v>3</v>
      </c>
      <c r="G427" s="8">
        <v>8</v>
      </c>
      <c r="H427" s="94">
        <v>2</v>
      </c>
      <c r="I427" s="101"/>
      <c r="J427" s="102"/>
      <c r="K427" s="118"/>
    </row>
    <row r="428" spans="1:11" x14ac:dyDescent="0.2">
      <c r="A428" s="117" t="s">
        <v>1955</v>
      </c>
      <c r="B428" s="74">
        <v>378</v>
      </c>
      <c r="C428" s="86"/>
      <c r="D428" s="37"/>
      <c r="E428" s="87"/>
      <c r="F428" s="93">
        <v>3</v>
      </c>
      <c r="G428" s="8">
        <v>8</v>
      </c>
      <c r="H428" s="94">
        <v>2</v>
      </c>
      <c r="I428" s="101"/>
      <c r="J428" s="102"/>
      <c r="K428" s="118"/>
    </row>
    <row r="429" spans="1:11" x14ac:dyDescent="0.2">
      <c r="A429" s="117" t="s">
        <v>1956</v>
      </c>
      <c r="B429" s="74">
        <v>1070</v>
      </c>
      <c r="C429" s="86"/>
      <c r="D429" s="37"/>
      <c r="E429" s="87"/>
      <c r="F429" s="93">
        <v>3</v>
      </c>
      <c r="G429" s="8">
        <v>8</v>
      </c>
      <c r="H429" s="94">
        <v>2</v>
      </c>
      <c r="I429" s="101"/>
      <c r="J429" s="102"/>
      <c r="K429" s="118"/>
    </row>
    <row r="430" spans="1:11" x14ac:dyDescent="0.2">
      <c r="A430" s="117" t="s">
        <v>1957</v>
      </c>
      <c r="B430" s="74">
        <v>392</v>
      </c>
      <c r="C430" s="86"/>
      <c r="D430" s="37"/>
      <c r="E430" s="87"/>
      <c r="F430" s="93">
        <v>3</v>
      </c>
      <c r="G430" s="8">
        <v>8</v>
      </c>
      <c r="H430" s="94">
        <v>2</v>
      </c>
      <c r="I430" s="101"/>
      <c r="J430" s="102"/>
      <c r="K430" s="118"/>
    </row>
    <row r="431" spans="1:11" s="24" customFormat="1" ht="31.5" x14ac:dyDescent="0.2">
      <c r="A431" s="114" t="s">
        <v>6232</v>
      </c>
      <c r="B431" s="73">
        <v>11867</v>
      </c>
      <c r="C431" s="85">
        <v>25</v>
      </c>
      <c r="D431" s="36">
        <f>SUM(D432:D440)</f>
        <v>63</v>
      </c>
      <c r="E431" s="88">
        <v>4</v>
      </c>
      <c r="F431" s="91">
        <f>SUM(F433:F450)</f>
        <v>43</v>
      </c>
      <c r="G431" s="24">
        <f>SUM(G433:G450)</f>
        <v>116</v>
      </c>
      <c r="H431" s="84"/>
      <c r="I431" s="99">
        <f>(C431+F431+1-F438-F445-F446-F449-F450)*0.4</f>
        <v>25.6</v>
      </c>
      <c r="J431" s="99">
        <f>(D431+G431+1-G438-G445-G446-G449-G450)*0.4</f>
        <v>66</v>
      </c>
      <c r="K431" s="115">
        <f>17*0.6</f>
        <v>10.199999999999999</v>
      </c>
    </row>
    <row r="432" spans="1:11" s="24" customFormat="1" x14ac:dyDescent="0.2">
      <c r="A432" s="116" t="s">
        <v>1237</v>
      </c>
      <c r="B432" s="73">
        <v>5129</v>
      </c>
      <c r="C432" s="85">
        <v>11</v>
      </c>
      <c r="D432" s="32">
        <v>28</v>
      </c>
      <c r="E432" s="84"/>
      <c r="F432" s="91"/>
      <c r="G432" s="8"/>
      <c r="H432" s="94"/>
      <c r="I432" s="99"/>
      <c r="J432" s="100"/>
      <c r="K432" s="115"/>
    </row>
    <row r="433" spans="1:11" x14ac:dyDescent="0.2">
      <c r="A433" s="117" t="s">
        <v>1958</v>
      </c>
      <c r="B433" s="74">
        <v>1633</v>
      </c>
      <c r="C433" s="86"/>
      <c r="D433" s="37"/>
      <c r="E433" s="87"/>
      <c r="F433" s="93">
        <v>3</v>
      </c>
      <c r="G433" s="8">
        <v>8</v>
      </c>
      <c r="H433" s="94">
        <v>2</v>
      </c>
      <c r="I433" s="101"/>
      <c r="J433" s="102"/>
      <c r="K433" s="118"/>
    </row>
    <row r="434" spans="1:11" x14ac:dyDescent="0.2">
      <c r="A434" s="117" t="s">
        <v>1959</v>
      </c>
      <c r="B434" s="74">
        <v>213</v>
      </c>
      <c r="C434" s="86"/>
      <c r="D434" s="37"/>
      <c r="E434" s="87"/>
      <c r="F434" s="93">
        <v>3</v>
      </c>
      <c r="G434" s="8">
        <v>8</v>
      </c>
      <c r="H434" s="94">
        <v>2</v>
      </c>
      <c r="I434" s="101"/>
      <c r="J434" s="102"/>
      <c r="K434" s="118"/>
    </row>
    <row r="435" spans="1:11" x14ac:dyDescent="0.2">
      <c r="A435" s="117" t="s">
        <v>1960</v>
      </c>
      <c r="B435" s="74">
        <v>514</v>
      </c>
      <c r="C435" s="86"/>
      <c r="D435" s="37"/>
      <c r="E435" s="87"/>
      <c r="F435" s="93">
        <v>3</v>
      </c>
      <c r="G435" s="8">
        <v>8</v>
      </c>
      <c r="H435" s="94">
        <v>2</v>
      </c>
      <c r="I435" s="101"/>
      <c r="J435" s="102"/>
      <c r="K435" s="118"/>
    </row>
    <row r="436" spans="1:11" x14ac:dyDescent="0.2">
      <c r="A436" s="117" t="s">
        <v>1961</v>
      </c>
      <c r="B436" s="74">
        <v>974</v>
      </c>
      <c r="C436" s="86"/>
      <c r="D436" s="37"/>
      <c r="E436" s="87"/>
      <c r="F436" s="93">
        <v>3</v>
      </c>
      <c r="G436" s="8">
        <v>8</v>
      </c>
      <c r="H436" s="94">
        <v>2</v>
      </c>
      <c r="I436" s="101"/>
      <c r="J436" s="102"/>
      <c r="K436" s="118"/>
    </row>
    <row r="437" spans="1:11" x14ac:dyDescent="0.2">
      <c r="A437" s="117" t="s">
        <v>1962</v>
      </c>
      <c r="B437" s="74">
        <v>1306</v>
      </c>
      <c r="C437" s="86"/>
      <c r="D437" s="37"/>
      <c r="E437" s="87"/>
      <c r="F437" s="93">
        <v>3</v>
      </c>
      <c r="G437" s="8">
        <v>8</v>
      </c>
      <c r="H437" s="94">
        <v>2</v>
      </c>
      <c r="I437" s="101"/>
      <c r="J437" s="102"/>
      <c r="K437" s="118"/>
    </row>
    <row r="438" spans="1:11" x14ac:dyDescent="0.2">
      <c r="A438" s="117" t="s">
        <v>1963</v>
      </c>
      <c r="B438" s="74">
        <v>37</v>
      </c>
      <c r="C438" s="86"/>
      <c r="D438" s="37"/>
      <c r="E438" s="87"/>
      <c r="F438" s="93">
        <v>1</v>
      </c>
      <c r="G438" s="8">
        <v>3</v>
      </c>
      <c r="H438" s="94">
        <v>1</v>
      </c>
      <c r="I438" s="101"/>
      <c r="J438" s="102"/>
      <c r="K438" s="118"/>
    </row>
    <row r="439" spans="1:11" x14ac:dyDescent="0.2">
      <c r="A439" s="117" t="s">
        <v>1964</v>
      </c>
      <c r="B439" s="74">
        <v>452</v>
      </c>
      <c r="C439" s="86"/>
      <c r="D439" s="37"/>
      <c r="E439" s="87"/>
      <c r="F439" s="93">
        <v>3</v>
      </c>
      <c r="G439" s="8">
        <v>8</v>
      </c>
      <c r="H439" s="94">
        <v>2</v>
      </c>
      <c r="I439" s="101"/>
      <c r="J439" s="102"/>
      <c r="K439" s="118"/>
    </row>
    <row r="440" spans="1:11" s="24" customFormat="1" x14ac:dyDescent="0.2">
      <c r="A440" s="116" t="s">
        <v>1148</v>
      </c>
      <c r="B440" s="73">
        <v>6738</v>
      </c>
      <c r="C440" s="85">
        <v>14</v>
      </c>
      <c r="D440" s="32">
        <v>35</v>
      </c>
      <c r="E440" s="84"/>
      <c r="F440" s="91"/>
      <c r="G440" s="8"/>
      <c r="H440" s="94"/>
      <c r="I440" s="99"/>
      <c r="J440" s="100"/>
      <c r="K440" s="115"/>
    </row>
    <row r="441" spans="1:11" x14ac:dyDescent="0.2">
      <c r="A441" s="117" t="s">
        <v>1965</v>
      </c>
      <c r="B441" s="74">
        <v>3948</v>
      </c>
      <c r="C441" s="86"/>
      <c r="D441" s="37"/>
      <c r="E441" s="87"/>
      <c r="F441" s="93">
        <v>5</v>
      </c>
      <c r="G441" s="8">
        <v>13</v>
      </c>
      <c r="H441" s="94">
        <v>2</v>
      </c>
      <c r="I441" s="101"/>
      <c r="J441" s="102"/>
      <c r="K441" s="118"/>
    </row>
    <row r="442" spans="1:11" x14ac:dyDescent="0.2">
      <c r="A442" s="117" t="s">
        <v>1966</v>
      </c>
      <c r="B442" s="74">
        <v>339</v>
      </c>
      <c r="C442" s="86"/>
      <c r="D442" s="37"/>
      <c r="E442" s="87"/>
      <c r="F442" s="93">
        <v>3</v>
      </c>
      <c r="G442" s="8">
        <v>8</v>
      </c>
      <c r="H442" s="94">
        <v>2</v>
      </c>
      <c r="I442" s="101"/>
      <c r="J442" s="102"/>
      <c r="K442" s="118"/>
    </row>
    <row r="443" spans="1:11" x14ac:dyDescent="0.2">
      <c r="A443" s="117" t="s">
        <v>1967</v>
      </c>
      <c r="B443" s="74">
        <v>883</v>
      </c>
      <c r="C443" s="86"/>
      <c r="D443" s="37"/>
      <c r="E443" s="87"/>
      <c r="F443" s="93">
        <v>3</v>
      </c>
      <c r="G443" s="8">
        <v>8</v>
      </c>
      <c r="H443" s="94">
        <v>2</v>
      </c>
      <c r="I443" s="101"/>
      <c r="J443" s="102"/>
      <c r="K443" s="118"/>
    </row>
    <row r="444" spans="1:11" x14ac:dyDescent="0.2">
      <c r="A444" s="117" t="s">
        <v>1968</v>
      </c>
      <c r="B444" s="74">
        <v>459</v>
      </c>
      <c r="C444" s="86"/>
      <c r="D444" s="37"/>
      <c r="E444" s="87"/>
      <c r="F444" s="93">
        <v>3</v>
      </c>
      <c r="G444" s="8">
        <v>8</v>
      </c>
      <c r="H444" s="94">
        <v>2</v>
      </c>
      <c r="I444" s="101"/>
      <c r="J444" s="102"/>
      <c r="K444" s="118"/>
    </row>
    <row r="445" spans="1:11" x14ac:dyDescent="0.2">
      <c r="A445" s="117" t="s">
        <v>1969</v>
      </c>
      <c r="B445" s="74">
        <v>59</v>
      </c>
      <c r="C445" s="86"/>
      <c r="D445" s="37"/>
      <c r="E445" s="87"/>
      <c r="F445" s="93">
        <v>1</v>
      </c>
      <c r="G445" s="8">
        <v>3</v>
      </c>
      <c r="H445" s="94">
        <v>1</v>
      </c>
      <c r="I445" s="101"/>
      <c r="J445" s="102"/>
      <c r="K445" s="118"/>
    </row>
    <row r="446" spans="1:11" x14ac:dyDescent="0.2">
      <c r="A446" s="117" t="s">
        <v>1970</v>
      </c>
      <c r="B446" s="74">
        <v>23</v>
      </c>
      <c r="C446" s="86"/>
      <c r="D446" s="37"/>
      <c r="E446" s="87"/>
      <c r="F446" s="93">
        <v>1</v>
      </c>
      <c r="G446" s="8">
        <v>3</v>
      </c>
      <c r="H446" s="94">
        <v>1</v>
      </c>
      <c r="I446" s="101"/>
      <c r="J446" s="102"/>
      <c r="K446" s="118"/>
    </row>
    <row r="447" spans="1:11" x14ac:dyDescent="0.2">
      <c r="A447" s="117" t="s">
        <v>1971</v>
      </c>
      <c r="B447" s="74">
        <v>338</v>
      </c>
      <c r="C447" s="86"/>
      <c r="D447" s="37"/>
      <c r="E447" s="87"/>
      <c r="F447" s="93">
        <v>3</v>
      </c>
      <c r="G447" s="8">
        <v>8</v>
      </c>
      <c r="H447" s="94">
        <v>2</v>
      </c>
      <c r="I447" s="101"/>
      <c r="J447" s="102"/>
      <c r="K447" s="118"/>
    </row>
    <row r="448" spans="1:11" x14ac:dyDescent="0.2">
      <c r="A448" s="117" t="s">
        <v>1972</v>
      </c>
      <c r="B448" s="74">
        <v>379</v>
      </c>
      <c r="C448" s="86"/>
      <c r="D448" s="37"/>
      <c r="E448" s="87"/>
      <c r="F448" s="93">
        <v>3</v>
      </c>
      <c r="G448" s="8">
        <v>8</v>
      </c>
      <c r="H448" s="94">
        <v>2</v>
      </c>
      <c r="I448" s="101"/>
      <c r="J448" s="102"/>
      <c r="K448" s="118"/>
    </row>
    <row r="449" spans="1:11" x14ac:dyDescent="0.2">
      <c r="A449" s="117" t="s">
        <v>1973</v>
      </c>
      <c r="B449" s="74">
        <v>128</v>
      </c>
      <c r="C449" s="86"/>
      <c r="D449" s="37"/>
      <c r="E449" s="87"/>
      <c r="F449" s="93">
        <v>1</v>
      </c>
      <c r="G449" s="8">
        <v>3</v>
      </c>
      <c r="H449" s="94">
        <v>1</v>
      </c>
      <c r="I449" s="101"/>
      <c r="J449" s="102"/>
      <c r="K449" s="118"/>
    </row>
    <row r="450" spans="1:11" ht="16.5" thickBot="1" x14ac:dyDescent="0.25">
      <c r="A450" s="121" t="s">
        <v>1974</v>
      </c>
      <c r="B450" s="76">
        <v>182</v>
      </c>
      <c r="C450" s="122"/>
      <c r="D450" s="38"/>
      <c r="E450" s="123"/>
      <c r="F450" s="124">
        <v>1</v>
      </c>
      <c r="G450" s="125">
        <v>3</v>
      </c>
      <c r="H450" s="126">
        <v>1</v>
      </c>
      <c r="I450" s="127"/>
      <c r="J450" s="128"/>
      <c r="K450" s="129"/>
    </row>
    <row r="451" spans="1:11" ht="16.5" thickTop="1" x14ac:dyDescent="0.2">
      <c r="A451" s="42"/>
      <c r="B451" s="44"/>
      <c r="C451" s="44"/>
      <c r="D451" s="44"/>
      <c r="E451" s="44"/>
    </row>
    <row r="452" spans="1:11" x14ac:dyDescent="0.2">
      <c r="A452" s="42"/>
      <c r="B452" s="44"/>
      <c r="C452" s="44"/>
      <c r="D452" s="44"/>
      <c r="E452" s="44"/>
    </row>
    <row r="453" spans="1:11" x14ac:dyDescent="0.2">
      <c r="A453" s="42"/>
      <c r="B453" s="44"/>
      <c r="C453" s="44"/>
      <c r="D453" s="44"/>
      <c r="E453" s="44"/>
    </row>
    <row r="454" spans="1:11" x14ac:dyDescent="0.2">
      <c r="A454" s="42"/>
      <c r="B454" s="44"/>
      <c r="C454" s="44"/>
      <c r="D454" s="44"/>
      <c r="E454" s="44"/>
    </row>
    <row r="455" spans="1:11" x14ac:dyDescent="0.2">
      <c r="A455" s="42"/>
      <c r="B455" s="44"/>
      <c r="C455" s="44"/>
      <c r="D455" s="44"/>
      <c r="E455" s="44"/>
    </row>
    <row r="456" spans="1:11" x14ac:dyDescent="0.2">
      <c r="A456" s="42"/>
      <c r="B456" s="44"/>
      <c r="C456" s="44"/>
      <c r="D456" s="44"/>
      <c r="E456" s="44"/>
    </row>
    <row r="457" spans="1:11" x14ac:dyDescent="0.2">
      <c r="A457" s="42"/>
      <c r="B457" s="44"/>
      <c r="C457" s="44"/>
      <c r="D457" s="44"/>
      <c r="E457" s="44"/>
    </row>
    <row r="458" spans="1:11" x14ac:dyDescent="0.2">
      <c r="A458" s="42"/>
      <c r="B458" s="44"/>
      <c r="C458" s="44"/>
      <c r="D458" s="44"/>
      <c r="E458" s="44"/>
    </row>
    <row r="459" spans="1:11" x14ac:dyDescent="0.2">
      <c r="A459" s="42"/>
      <c r="B459" s="44"/>
      <c r="C459" s="44"/>
      <c r="D459" s="44"/>
      <c r="E459" s="44"/>
    </row>
    <row r="460" spans="1:11" x14ac:dyDescent="0.2">
      <c r="A460" s="42"/>
      <c r="B460" s="44"/>
      <c r="C460" s="44"/>
      <c r="D460" s="44"/>
      <c r="E460" s="44"/>
    </row>
    <row r="461" spans="1:11" x14ac:dyDescent="0.2">
      <c r="A461" s="42"/>
      <c r="B461" s="44"/>
      <c r="C461" s="44"/>
      <c r="D461" s="44"/>
      <c r="E461" s="44"/>
    </row>
    <row r="462" spans="1:11" x14ac:dyDescent="0.2">
      <c r="A462" s="42"/>
      <c r="B462" s="44"/>
      <c r="C462" s="44"/>
      <c r="D462" s="44"/>
      <c r="E462" s="44"/>
    </row>
    <row r="463" spans="1:11" s="24" customFormat="1" x14ac:dyDescent="0.2">
      <c r="A463" s="43"/>
      <c r="B463" s="45"/>
      <c r="C463" s="45"/>
    </row>
    <row r="464" spans="1:11" x14ac:dyDescent="0.2">
      <c r="A464" s="42"/>
      <c r="B464" s="44"/>
      <c r="C464" s="44"/>
      <c r="D464" s="44"/>
      <c r="E464" s="44"/>
    </row>
    <row r="465" spans="1:5" x14ac:dyDescent="0.2">
      <c r="A465" s="42"/>
      <c r="B465" s="44"/>
      <c r="C465" s="44"/>
      <c r="D465" s="44"/>
      <c r="E465" s="44"/>
    </row>
    <row r="466" spans="1:5" x14ac:dyDescent="0.2">
      <c r="A466" s="42"/>
      <c r="B466" s="44"/>
      <c r="C466" s="44"/>
      <c r="D466" s="44"/>
      <c r="E466" s="44"/>
    </row>
    <row r="467" spans="1:5" x14ac:dyDescent="0.2">
      <c r="A467" s="42"/>
      <c r="B467" s="44"/>
      <c r="C467" s="44"/>
      <c r="D467" s="44"/>
      <c r="E467" s="44"/>
    </row>
    <row r="468" spans="1:5" x14ac:dyDescent="0.2">
      <c r="A468" s="42"/>
      <c r="B468" s="44"/>
      <c r="C468" s="44"/>
      <c r="D468" s="44"/>
      <c r="E468" s="44"/>
    </row>
    <row r="469" spans="1:5" x14ac:dyDescent="0.2">
      <c r="A469" s="42"/>
      <c r="B469" s="44"/>
      <c r="C469" s="44"/>
      <c r="D469" s="44"/>
      <c r="E469" s="44"/>
    </row>
    <row r="470" spans="1:5" x14ac:dyDescent="0.2">
      <c r="A470" s="42"/>
      <c r="B470" s="44"/>
      <c r="C470" s="44"/>
      <c r="D470" s="44"/>
      <c r="E470" s="44"/>
    </row>
    <row r="471" spans="1:5" x14ac:dyDescent="0.2">
      <c r="A471" s="42"/>
      <c r="B471" s="44"/>
      <c r="C471" s="44"/>
      <c r="D471" s="44"/>
      <c r="E471" s="44"/>
    </row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832"/>
  <sheetViews>
    <sheetView tabSelected="1" zoomScaleNormal="100" workbookViewId="0">
      <pane xSplit="1" ySplit="2" topLeftCell="B3" activePane="bottomRight" state="frozenSplit"/>
      <selection pane="topRight" activeCell="B1" sqref="B1"/>
      <selection pane="bottomLeft" activeCell="A5" sqref="A5"/>
      <selection pane="bottomRight" activeCell="G500" sqref="G500"/>
    </sheetView>
  </sheetViews>
  <sheetFormatPr defaultColWidth="8.85546875" defaultRowHeight="15.75" x14ac:dyDescent="0.2"/>
  <cols>
    <col min="1" max="1" width="53.140625" style="8" bestFit="1" customWidth="1"/>
    <col min="2" max="2" width="14.140625" style="8" customWidth="1"/>
    <col min="3" max="3" width="16.140625" style="8" customWidth="1"/>
    <col min="4" max="5" width="15.7109375" style="8" customWidth="1"/>
    <col min="6" max="9" width="15.85546875" style="8" customWidth="1"/>
    <col min="10" max="10" width="15.28515625" style="8" customWidth="1"/>
    <col min="11" max="11" width="17.140625" style="8" customWidth="1"/>
    <col min="12" max="16384" width="8.85546875" style="8"/>
  </cols>
  <sheetData>
    <row r="1" spans="1:11" ht="49.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4" customFormat="1" x14ac:dyDescent="0.2">
      <c r="A3" s="16" t="s">
        <v>888</v>
      </c>
      <c r="B3" s="71">
        <v>1795669</v>
      </c>
      <c r="C3" s="79"/>
      <c r="D3" s="40"/>
      <c r="E3" s="80"/>
      <c r="F3" s="91"/>
      <c r="H3" s="84"/>
      <c r="I3" s="91"/>
      <c r="J3" s="84"/>
      <c r="K3" s="111"/>
    </row>
    <row r="4" spans="1:11" s="18" customFormat="1" x14ac:dyDescent="0.2">
      <c r="A4" s="11" t="s">
        <v>889</v>
      </c>
      <c r="B4" s="72">
        <v>131001</v>
      </c>
      <c r="C4" s="81"/>
      <c r="D4" s="35"/>
      <c r="E4" s="82"/>
      <c r="F4" s="92"/>
      <c r="H4" s="82"/>
      <c r="I4" s="92"/>
      <c r="J4" s="82"/>
      <c r="K4" s="137"/>
    </row>
    <row r="5" spans="1:11" s="24" customFormat="1" x14ac:dyDescent="0.2">
      <c r="A5" s="22" t="s">
        <v>890</v>
      </c>
      <c r="B5" s="73">
        <v>38292</v>
      </c>
      <c r="C5" s="83">
        <v>29</v>
      </c>
      <c r="D5" s="32">
        <f>SUM(D6:D26)</f>
        <v>74</v>
      </c>
      <c r="E5" s="84">
        <v>4</v>
      </c>
      <c r="F5" s="91">
        <f>SUM(F7:F34)</f>
        <v>85</v>
      </c>
      <c r="G5" s="24">
        <f>SUM(G7:G34)</f>
        <v>225</v>
      </c>
      <c r="H5" s="84"/>
      <c r="I5" s="99">
        <f>(C5+F5+1)*0.4</f>
        <v>46</v>
      </c>
      <c r="J5" s="100">
        <f>(D5+G5+1)*0.4</f>
        <v>120</v>
      </c>
      <c r="K5" s="115">
        <f>25*0.6</f>
        <v>15</v>
      </c>
    </row>
    <row r="6" spans="1:11" s="24" customFormat="1" x14ac:dyDescent="0.2">
      <c r="A6" s="20" t="s">
        <v>892</v>
      </c>
      <c r="B6" s="73">
        <v>20128</v>
      </c>
      <c r="C6" s="85">
        <v>15</v>
      </c>
      <c r="D6" s="32">
        <v>38</v>
      </c>
      <c r="E6" s="84"/>
      <c r="F6" s="91"/>
      <c r="H6" s="84"/>
      <c r="I6" s="99"/>
      <c r="J6" s="100"/>
      <c r="K6" s="115"/>
    </row>
    <row r="7" spans="1:11" x14ac:dyDescent="0.2">
      <c r="A7" s="13" t="s">
        <v>1975</v>
      </c>
      <c r="B7" s="74">
        <v>15906</v>
      </c>
      <c r="C7" s="86"/>
      <c r="D7" s="37"/>
      <c r="E7" s="87"/>
      <c r="F7" s="93">
        <v>11</v>
      </c>
      <c r="G7" s="8">
        <v>28</v>
      </c>
      <c r="H7" s="94">
        <v>2</v>
      </c>
      <c r="I7" s="101"/>
      <c r="J7" s="102"/>
      <c r="K7" s="118"/>
    </row>
    <row r="8" spans="1:11" x14ac:dyDescent="0.2">
      <c r="A8" s="13" t="s">
        <v>1976</v>
      </c>
      <c r="B8" s="74">
        <v>599</v>
      </c>
      <c r="C8" s="86"/>
      <c r="D8" s="37"/>
      <c r="E8" s="132"/>
      <c r="F8" s="86">
        <v>3</v>
      </c>
      <c r="G8" s="8">
        <v>8</v>
      </c>
      <c r="H8" s="94">
        <v>2</v>
      </c>
      <c r="I8" s="101"/>
      <c r="J8" s="102"/>
      <c r="K8" s="118"/>
    </row>
    <row r="9" spans="1:11" x14ac:dyDescent="0.2">
      <c r="A9" s="13" t="s">
        <v>1977</v>
      </c>
      <c r="B9" s="74">
        <v>620</v>
      </c>
      <c r="C9" s="86"/>
      <c r="D9" s="37"/>
      <c r="E9" s="132"/>
      <c r="F9" s="86">
        <v>3</v>
      </c>
      <c r="G9" s="8">
        <v>8</v>
      </c>
      <c r="H9" s="94">
        <v>2</v>
      </c>
      <c r="I9" s="101"/>
      <c r="J9" s="102"/>
      <c r="K9" s="118"/>
    </row>
    <row r="10" spans="1:11" x14ac:dyDescent="0.2">
      <c r="A10" s="13" t="s">
        <v>1701</v>
      </c>
      <c r="B10" s="74">
        <v>1248</v>
      </c>
      <c r="C10" s="86"/>
      <c r="D10" s="37"/>
      <c r="E10" s="132"/>
      <c r="F10" s="86">
        <v>3</v>
      </c>
      <c r="G10" s="8">
        <v>8</v>
      </c>
      <c r="H10" s="94">
        <v>2</v>
      </c>
      <c r="I10" s="101"/>
      <c r="J10" s="102"/>
      <c r="K10" s="118"/>
    </row>
    <row r="11" spans="1:11" x14ac:dyDescent="0.2">
      <c r="A11" s="13" t="s">
        <v>1497</v>
      </c>
      <c r="B11" s="74">
        <v>529</v>
      </c>
      <c r="C11" s="86"/>
      <c r="D11" s="37"/>
      <c r="E11" s="132"/>
      <c r="F11" s="86">
        <v>3</v>
      </c>
      <c r="G11" s="8">
        <v>8</v>
      </c>
      <c r="H11" s="94">
        <v>2</v>
      </c>
      <c r="I11" s="101"/>
      <c r="J11" s="102"/>
      <c r="K11" s="118"/>
    </row>
    <row r="12" spans="1:11" x14ac:dyDescent="0.2">
      <c r="A12" s="13" t="s">
        <v>1978</v>
      </c>
      <c r="B12" s="74">
        <v>1226</v>
      </c>
      <c r="C12" s="86"/>
      <c r="D12" s="37"/>
      <c r="E12" s="132"/>
      <c r="F12" s="86">
        <v>3</v>
      </c>
      <c r="G12" s="8">
        <v>8</v>
      </c>
      <c r="H12" s="94">
        <v>2</v>
      </c>
      <c r="I12" s="101"/>
      <c r="J12" s="102"/>
      <c r="K12" s="118"/>
    </row>
    <row r="13" spans="1:11" s="24" customFormat="1" x14ac:dyDescent="0.2">
      <c r="A13" s="20" t="s">
        <v>518</v>
      </c>
      <c r="B13" s="73">
        <v>3836</v>
      </c>
      <c r="C13" s="85">
        <v>3</v>
      </c>
      <c r="D13" s="32">
        <v>8</v>
      </c>
      <c r="E13" s="84"/>
      <c r="F13" s="91"/>
      <c r="G13" s="8"/>
      <c r="H13" s="94"/>
      <c r="I13" s="99"/>
      <c r="J13" s="100"/>
      <c r="K13" s="115"/>
    </row>
    <row r="14" spans="1:11" x14ac:dyDescent="0.2">
      <c r="A14" s="13" t="s">
        <v>1979</v>
      </c>
      <c r="B14" s="74">
        <v>584</v>
      </c>
      <c r="C14" s="86"/>
      <c r="D14" s="37"/>
      <c r="E14" s="87"/>
      <c r="F14" s="93">
        <v>3</v>
      </c>
      <c r="G14" s="8">
        <v>8</v>
      </c>
      <c r="H14" s="94">
        <v>2</v>
      </c>
      <c r="I14" s="101"/>
      <c r="J14" s="102"/>
      <c r="K14" s="118"/>
    </row>
    <row r="15" spans="1:11" x14ac:dyDescent="0.2">
      <c r="A15" s="13" t="s">
        <v>1980</v>
      </c>
      <c r="B15" s="74">
        <v>519</v>
      </c>
      <c r="C15" s="86"/>
      <c r="D15" s="37"/>
      <c r="E15" s="87"/>
      <c r="F15" s="93">
        <v>3</v>
      </c>
      <c r="G15" s="8">
        <v>8</v>
      </c>
      <c r="H15" s="94">
        <v>2</v>
      </c>
      <c r="I15" s="101"/>
      <c r="J15" s="102"/>
      <c r="K15" s="118"/>
    </row>
    <row r="16" spans="1:11" x14ac:dyDescent="0.2">
      <c r="A16" s="13" t="s">
        <v>1981</v>
      </c>
      <c r="B16" s="74">
        <v>563</v>
      </c>
      <c r="C16" s="86"/>
      <c r="D16" s="37"/>
      <c r="E16" s="87"/>
      <c r="F16" s="93">
        <v>3</v>
      </c>
      <c r="G16" s="8">
        <v>8</v>
      </c>
      <c r="H16" s="94">
        <v>2</v>
      </c>
      <c r="I16" s="101"/>
      <c r="J16" s="102"/>
      <c r="K16" s="118"/>
    </row>
    <row r="17" spans="1:11" x14ac:dyDescent="0.2">
      <c r="A17" s="13" t="s">
        <v>1982</v>
      </c>
      <c r="B17" s="74">
        <v>638</v>
      </c>
      <c r="C17" s="86"/>
      <c r="D17" s="37"/>
      <c r="E17" s="87"/>
      <c r="F17" s="93">
        <v>3</v>
      </c>
      <c r="G17" s="8">
        <v>8</v>
      </c>
      <c r="H17" s="94">
        <v>2</v>
      </c>
      <c r="I17" s="101"/>
      <c r="J17" s="102"/>
      <c r="K17" s="118"/>
    </row>
    <row r="18" spans="1:11" x14ac:dyDescent="0.2">
      <c r="A18" s="13" t="s">
        <v>1983</v>
      </c>
      <c r="B18" s="74">
        <v>468</v>
      </c>
      <c r="C18" s="86"/>
      <c r="D18" s="37"/>
      <c r="E18" s="87"/>
      <c r="F18" s="93">
        <v>3</v>
      </c>
      <c r="G18" s="8">
        <v>8</v>
      </c>
      <c r="H18" s="94">
        <v>2</v>
      </c>
      <c r="I18" s="101"/>
      <c r="J18" s="102"/>
      <c r="K18" s="118"/>
    </row>
    <row r="19" spans="1:11" x14ac:dyDescent="0.2">
      <c r="A19" s="13" t="s">
        <v>1406</v>
      </c>
      <c r="B19" s="74">
        <v>1064</v>
      </c>
      <c r="C19" s="86"/>
      <c r="D19" s="37"/>
      <c r="E19" s="87"/>
      <c r="F19" s="93">
        <v>3</v>
      </c>
      <c r="G19" s="8">
        <v>8</v>
      </c>
      <c r="H19" s="94">
        <v>2</v>
      </c>
      <c r="I19" s="101"/>
      <c r="J19" s="102"/>
      <c r="K19" s="118"/>
    </row>
    <row r="20" spans="1:11" s="24" customFormat="1" x14ac:dyDescent="0.2">
      <c r="A20" s="20" t="s">
        <v>521</v>
      </c>
      <c r="B20" s="73">
        <v>6350</v>
      </c>
      <c r="C20" s="85">
        <v>5</v>
      </c>
      <c r="D20" s="32">
        <v>13</v>
      </c>
      <c r="E20" s="84"/>
      <c r="F20" s="91"/>
      <c r="G20" s="8"/>
      <c r="H20" s="94"/>
      <c r="I20" s="99"/>
      <c r="J20" s="100"/>
      <c r="K20" s="115"/>
    </row>
    <row r="21" spans="1:11" x14ac:dyDescent="0.2">
      <c r="A21" s="13" t="s">
        <v>1984</v>
      </c>
      <c r="B21" s="74">
        <v>2838</v>
      </c>
      <c r="C21" s="86"/>
      <c r="D21" s="37"/>
      <c r="E21" s="87"/>
      <c r="F21" s="93">
        <v>5</v>
      </c>
      <c r="G21" s="8">
        <v>13</v>
      </c>
      <c r="H21" s="94">
        <v>2</v>
      </c>
      <c r="I21" s="101"/>
      <c r="J21" s="102"/>
      <c r="K21" s="118"/>
    </row>
    <row r="22" spans="1:11" x14ac:dyDescent="0.2">
      <c r="A22" s="13" t="s">
        <v>1985</v>
      </c>
      <c r="B22" s="74">
        <v>1318</v>
      </c>
      <c r="C22" s="86"/>
      <c r="D22" s="37"/>
      <c r="E22" s="87"/>
      <c r="F22" s="93">
        <v>3</v>
      </c>
      <c r="G22" s="8">
        <v>8</v>
      </c>
      <c r="H22" s="94">
        <v>2</v>
      </c>
      <c r="I22" s="101"/>
      <c r="J22" s="102"/>
      <c r="K22" s="118"/>
    </row>
    <row r="23" spans="1:11" x14ac:dyDescent="0.2">
      <c r="A23" s="13" t="s">
        <v>1364</v>
      </c>
      <c r="B23" s="74">
        <v>374</v>
      </c>
      <c r="C23" s="86"/>
      <c r="D23" s="37"/>
      <c r="E23" s="87"/>
      <c r="F23" s="93">
        <v>3</v>
      </c>
      <c r="G23" s="8">
        <v>8</v>
      </c>
      <c r="H23" s="94">
        <v>2</v>
      </c>
      <c r="I23" s="101"/>
      <c r="J23" s="102"/>
      <c r="K23" s="118"/>
    </row>
    <row r="24" spans="1:11" x14ac:dyDescent="0.2">
      <c r="A24" s="13" t="s">
        <v>1986</v>
      </c>
      <c r="B24" s="74">
        <v>744</v>
      </c>
      <c r="C24" s="86"/>
      <c r="D24" s="37"/>
      <c r="E24" s="87"/>
      <c r="F24" s="93">
        <v>3</v>
      </c>
      <c r="G24" s="8">
        <v>8</v>
      </c>
      <c r="H24" s="94">
        <v>2</v>
      </c>
      <c r="I24" s="101"/>
      <c r="J24" s="102"/>
      <c r="K24" s="118"/>
    </row>
    <row r="25" spans="1:11" x14ac:dyDescent="0.2">
      <c r="A25" s="13" t="s">
        <v>1987</v>
      </c>
      <c r="B25" s="74">
        <v>1076</v>
      </c>
      <c r="C25" s="86"/>
      <c r="D25" s="37"/>
      <c r="E25" s="87"/>
      <c r="F25" s="93">
        <v>3</v>
      </c>
      <c r="G25" s="8">
        <v>8</v>
      </c>
      <c r="H25" s="94">
        <v>2</v>
      </c>
      <c r="I25" s="101"/>
      <c r="J25" s="102"/>
      <c r="K25" s="118"/>
    </row>
    <row r="26" spans="1:11" s="24" customFormat="1" x14ac:dyDescent="0.2">
      <c r="A26" s="20" t="s">
        <v>519</v>
      </c>
      <c r="B26" s="73">
        <v>7978</v>
      </c>
      <c r="C26" s="85">
        <v>6</v>
      </c>
      <c r="D26" s="32">
        <v>15</v>
      </c>
      <c r="E26" s="84"/>
      <c r="F26" s="91"/>
      <c r="G26" s="8"/>
      <c r="H26" s="94"/>
      <c r="I26" s="99"/>
      <c r="J26" s="100"/>
      <c r="K26" s="115"/>
    </row>
    <row r="27" spans="1:11" x14ac:dyDescent="0.2">
      <c r="A27" s="13" t="s">
        <v>1988</v>
      </c>
      <c r="B27" s="74">
        <v>1658</v>
      </c>
      <c r="C27" s="86"/>
      <c r="D27" s="37"/>
      <c r="E27" s="87"/>
      <c r="F27" s="93">
        <v>3</v>
      </c>
      <c r="G27" s="8">
        <v>8</v>
      </c>
      <c r="H27" s="94">
        <v>2</v>
      </c>
      <c r="I27" s="101"/>
      <c r="J27" s="102"/>
      <c r="K27" s="118"/>
    </row>
    <row r="28" spans="1:11" x14ac:dyDescent="0.2">
      <c r="A28" s="13" t="s">
        <v>1989</v>
      </c>
      <c r="B28" s="74">
        <v>301</v>
      </c>
      <c r="C28" s="86"/>
      <c r="D28" s="37"/>
      <c r="E28" s="87"/>
      <c r="F28" s="93">
        <v>3</v>
      </c>
      <c r="G28" s="8">
        <v>8</v>
      </c>
      <c r="H28" s="94">
        <v>2</v>
      </c>
      <c r="I28" s="101"/>
      <c r="J28" s="102"/>
      <c r="K28" s="118"/>
    </row>
    <row r="29" spans="1:11" x14ac:dyDescent="0.2">
      <c r="A29" s="13" t="s">
        <v>1990</v>
      </c>
      <c r="B29" s="74">
        <v>1084</v>
      </c>
      <c r="C29" s="86"/>
      <c r="D29" s="37"/>
      <c r="E29" s="87"/>
      <c r="F29" s="93">
        <v>3</v>
      </c>
      <c r="G29" s="8">
        <v>8</v>
      </c>
      <c r="H29" s="94">
        <v>2</v>
      </c>
      <c r="I29" s="101"/>
      <c r="J29" s="102"/>
      <c r="K29" s="118"/>
    </row>
    <row r="30" spans="1:11" x14ac:dyDescent="0.2">
      <c r="A30" s="13" t="s">
        <v>1991</v>
      </c>
      <c r="B30" s="74">
        <v>1293</v>
      </c>
      <c r="C30" s="86"/>
      <c r="D30" s="37"/>
      <c r="E30" s="87"/>
      <c r="F30" s="93">
        <v>3</v>
      </c>
      <c r="G30" s="8">
        <v>8</v>
      </c>
      <c r="H30" s="94">
        <v>2</v>
      </c>
      <c r="I30" s="101"/>
      <c r="J30" s="102"/>
      <c r="K30" s="118"/>
    </row>
    <row r="31" spans="1:11" x14ac:dyDescent="0.2">
      <c r="A31" s="13" t="s">
        <v>1992</v>
      </c>
      <c r="B31" s="74">
        <v>1345</v>
      </c>
      <c r="C31" s="86"/>
      <c r="D31" s="37"/>
      <c r="E31" s="87"/>
      <c r="F31" s="93">
        <v>3</v>
      </c>
      <c r="G31" s="8">
        <v>8</v>
      </c>
      <c r="H31" s="94">
        <v>2</v>
      </c>
      <c r="I31" s="101"/>
      <c r="J31" s="102"/>
      <c r="K31" s="118"/>
    </row>
    <row r="32" spans="1:11" x14ac:dyDescent="0.2">
      <c r="A32" s="13" t="s">
        <v>1993</v>
      </c>
      <c r="B32" s="74">
        <v>675</v>
      </c>
      <c r="C32" s="86"/>
      <c r="D32" s="37"/>
      <c r="E32" s="87"/>
      <c r="F32" s="93">
        <v>3</v>
      </c>
      <c r="G32" s="8">
        <v>8</v>
      </c>
      <c r="H32" s="94">
        <v>2</v>
      </c>
      <c r="I32" s="101"/>
      <c r="J32" s="102"/>
      <c r="K32" s="118"/>
    </row>
    <row r="33" spans="1:11" x14ac:dyDescent="0.2">
      <c r="A33" s="13" t="s">
        <v>1994</v>
      </c>
      <c r="B33" s="74">
        <v>498</v>
      </c>
      <c r="C33" s="86"/>
      <c r="D33" s="37"/>
      <c r="E33" s="87"/>
      <c r="F33" s="93">
        <v>3</v>
      </c>
      <c r="G33" s="8">
        <v>8</v>
      </c>
      <c r="H33" s="94">
        <v>2</v>
      </c>
      <c r="I33" s="101"/>
      <c r="J33" s="102"/>
      <c r="K33" s="118"/>
    </row>
    <row r="34" spans="1:11" x14ac:dyDescent="0.2">
      <c r="A34" s="13" t="s">
        <v>1995</v>
      </c>
      <c r="B34" s="74">
        <v>1124</v>
      </c>
      <c r="C34" s="86"/>
      <c r="D34" s="37"/>
      <c r="E34" s="87"/>
      <c r="F34" s="93">
        <v>3</v>
      </c>
      <c r="G34" s="8">
        <v>8</v>
      </c>
      <c r="H34" s="94">
        <v>2</v>
      </c>
      <c r="I34" s="101"/>
      <c r="J34" s="102"/>
      <c r="K34" s="118"/>
    </row>
    <row r="35" spans="1:11" s="24" customFormat="1" ht="31.5" x14ac:dyDescent="0.2">
      <c r="A35" s="22" t="s">
        <v>364</v>
      </c>
      <c r="B35" s="73">
        <v>62655</v>
      </c>
      <c r="C35" s="85">
        <v>35</v>
      </c>
      <c r="D35" s="36">
        <f>SUM(D36:D65)</f>
        <v>89</v>
      </c>
      <c r="E35" s="88">
        <v>4</v>
      </c>
      <c r="F35" s="91">
        <f>SUM(F37:F69)</f>
        <v>81</v>
      </c>
      <c r="G35" s="24">
        <f>SUM(G37:G69)</f>
        <v>217</v>
      </c>
      <c r="H35" s="84"/>
      <c r="I35" s="99">
        <f>(C35+F35+1-F44-F46-F50-F53-F55-F56-F66-F67)*0.4</f>
        <v>43.6</v>
      </c>
      <c r="J35" s="99">
        <f>(D35+G35+1-G44-G46-G50-G53-G55-G56-G66-G67)*0.4</f>
        <v>113.2</v>
      </c>
      <c r="K35" s="115">
        <f>29*0.6</f>
        <v>17.399999999999999</v>
      </c>
    </row>
    <row r="36" spans="1:11" s="24" customFormat="1" ht="31.5" x14ac:dyDescent="0.2">
      <c r="A36" s="20" t="s">
        <v>365</v>
      </c>
      <c r="B36" s="73">
        <v>7994</v>
      </c>
      <c r="C36" s="85">
        <v>5</v>
      </c>
      <c r="D36" s="32">
        <v>13</v>
      </c>
      <c r="E36" s="84"/>
      <c r="F36" s="91"/>
      <c r="G36" s="8"/>
      <c r="H36" s="94"/>
      <c r="I36" s="99"/>
      <c r="J36" s="100"/>
      <c r="K36" s="115"/>
    </row>
    <row r="37" spans="1:11" x14ac:dyDescent="0.2">
      <c r="A37" s="13" t="s">
        <v>1996</v>
      </c>
      <c r="B37" s="74">
        <v>4870</v>
      </c>
      <c r="C37" s="86"/>
      <c r="D37" s="37"/>
      <c r="E37" s="87"/>
      <c r="F37" s="93">
        <v>5</v>
      </c>
      <c r="G37" s="8">
        <v>13</v>
      </c>
      <c r="H37" s="94">
        <v>2</v>
      </c>
      <c r="I37" s="101"/>
      <c r="J37" s="102"/>
      <c r="K37" s="118"/>
    </row>
    <row r="38" spans="1:11" x14ac:dyDescent="0.2">
      <c r="A38" s="13" t="s">
        <v>1997</v>
      </c>
      <c r="B38" s="74">
        <v>1096</v>
      </c>
      <c r="C38" s="86"/>
      <c r="D38" s="37"/>
      <c r="E38" s="87"/>
      <c r="F38" s="93">
        <v>3</v>
      </c>
      <c r="G38" s="8">
        <v>8</v>
      </c>
      <c r="H38" s="94">
        <v>2</v>
      </c>
      <c r="I38" s="101"/>
      <c r="J38" s="102"/>
      <c r="K38" s="118"/>
    </row>
    <row r="39" spans="1:11" x14ac:dyDescent="0.2">
      <c r="A39" s="13" t="s">
        <v>1998</v>
      </c>
      <c r="B39" s="74">
        <v>941</v>
      </c>
      <c r="C39" s="86"/>
      <c r="D39" s="37"/>
      <c r="E39" s="87"/>
      <c r="F39" s="93">
        <v>3</v>
      </c>
      <c r="G39" s="8">
        <v>8</v>
      </c>
      <c r="H39" s="94">
        <v>2</v>
      </c>
      <c r="I39" s="101"/>
      <c r="J39" s="102"/>
      <c r="K39" s="118"/>
    </row>
    <row r="40" spans="1:11" x14ac:dyDescent="0.2">
      <c r="A40" s="13" t="s">
        <v>1999</v>
      </c>
      <c r="B40" s="74">
        <v>480</v>
      </c>
      <c r="C40" s="86"/>
      <c r="D40" s="37"/>
      <c r="E40" s="87"/>
      <c r="F40" s="93">
        <v>3</v>
      </c>
      <c r="G40" s="8">
        <v>8</v>
      </c>
      <c r="H40" s="94">
        <v>2</v>
      </c>
      <c r="I40" s="101"/>
      <c r="J40" s="102"/>
      <c r="K40" s="118"/>
    </row>
    <row r="41" spans="1:11" x14ac:dyDescent="0.2">
      <c r="A41" s="13" t="s">
        <v>2000</v>
      </c>
      <c r="B41" s="74">
        <v>607</v>
      </c>
      <c r="C41" s="86"/>
      <c r="D41" s="37"/>
      <c r="E41" s="87"/>
      <c r="F41" s="93">
        <v>3</v>
      </c>
      <c r="G41" s="8">
        <v>8</v>
      </c>
      <c r="H41" s="94">
        <v>2</v>
      </c>
      <c r="I41" s="101"/>
      <c r="J41" s="102"/>
      <c r="K41" s="118"/>
    </row>
    <row r="42" spans="1:11" s="24" customFormat="1" x14ac:dyDescent="0.2">
      <c r="A42" s="20" t="s">
        <v>367</v>
      </c>
      <c r="B42" s="73">
        <v>2034</v>
      </c>
      <c r="C42" s="85">
        <v>1</v>
      </c>
      <c r="D42" s="32">
        <v>3</v>
      </c>
      <c r="E42" s="84"/>
      <c r="F42" s="91"/>
      <c r="G42" s="8"/>
      <c r="H42" s="94"/>
      <c r="I42" s="99"/>
      <c r="J42" s="100"/>
      <c r="K42" s="115"/>
    </row>
    <row r="43" spans="1:11" x14ac:dyDescent="0.2">
      <c r="A43" s="13" t="s">
        <v>2001</v>
      </c>
      <c r="B43" s="74">
        <v>1096</v>
      </c>
      <c r="C43" s="86"/>
      <c r="D43" s="37"/>
      <c r="E43" s="87"/>
      <c r="F43" s="93">
        <v>3</v>
      </c>
      <c r="G43" s="8">
        <v>8</v>
      </c>
      <c r="H43" s="94">
        <v>2</v>
      </c>
      <c r="I43" s="101"/>
      <c r="J43" s="102"/>
      <c r="K43" s="118"/>
    </row>
    <row r="44" spans="1:11" x14ac:dyDescent="0.2">
      <c r="A44" s="13" t="s">
        <v>2002</v>
      </c>
      <c r="B44" s="74">
        <v>68</v>
      </c>
      <c r="C44" s="86"/>
      <c r="D44" s="37"/>
      <c r="E44" s="87"/>
      <c r="F44" s="93">
        <v>1</v>
      </c>
      <c r="G44" s="8">
        <v>3</v>
      </c>
      <c r="H44" s="94">
        <v>1</v>
      </c>
      <c r="I44" s="101"/>
      <c r="J44" s="102"/>
      <c r="K44" s="118"/>
    </row>
    <row r="45" spans="1:11" x14ac:dyDescent="0.2">
      <c r="A45" s="13" t="s">
        <v>2003</v>
      </c>
      <c r="B45" s="74">
        <v>734</v>
      </c>
      <c r="C45" s="86"/>
      <c r="D45" s="37"/>
      <c r="E45" s="87"/>
      <c r="F45" s="93">
        <v>3</v>
      </c>
      <c r="G45" s="8">
        <v>8</v>
      </c>
      <c r="H45" s="94">
        <v>2</v>
      </c>
      <c r="I45" s="101"/>
      <c r="J45" s="102"/>
      <c r="K45" s="118"/>
    </row>
    <row r="46" spans="1:11" x14ac:dyDescent="0.2">
      <c r="A46" s="13" t="s">
        <v>2004</v>
      </c>
      <c r="B46" s="74">
        <v>136</v>
      </c>
      <c r="C46" s="86"/>
      <c r="D46" s="37"/>
      <c r="E46" s="87"/>
      <c r="F46" s="93">
        <v>1</v>
      </c>
      <c r="G46" s="8">
        <v>3</v>
      </c>
      <c r="H46" s="94">
        <v>1</v>
      </c>
      <c r="I46" s="101"/>
      <c r="J46" s="102"/>
      <c r="K46" s="118"/>
    </row>
    <row r="47" spans="1:11" s="24" customFormat="1" x14ac:dyDescent="0.2">
      <c r="A47" s="20" t="s">
        <v>368</v>
      </c>
      <c r="B47" s="73">
        <v>46976</v>
      </c>
      <c r="C47" s="85">
        <v>26</v>
      </c>
      <c r="D47" s="32">
        <v>65</v>
      </c>
      <c r="E47" s="84"/>
      <c r="F47" s="91"/>
      <c r="G47" s="8"/>
      <c r="H47" s="94"/>
      <c r="I47" s="99"/>
      <c r="J47" s="100"/>
      <c r="K47" s="115"/>
    </row>
    <row r="48" spans="1:11" x14ac:dyDescent="0.2">
      <c r="A48" s="13" t="s">
        <v>2005</v>
      </c>
      <c r="B48" s="74">
        <v>43212</v>
      </c>
      <c r="C48" s="86"/>
      <c r="D48" s="37"/>
      <c r="E48" s="87"/>
      <c r="F48" s="93">
        <v>11</v>
      </c>
      <c r="G48" s="8">
        <v>28</v>
      </c>
      <c r="H48" s="94">
        <v>2</v>
      </c>
      <c r="I48" s="101"/>
      <c r="J48" s="102"/>
      <c r="K48" s="118"/>
    </row>
    <row r="49" spans="1:11" x14ac:dyDescent="0.2">
      <c r="A49" s="13" t="s">
        <v>2006</v>
      </c>
      <c r="B49" s="74">
        <v>991</v>
      </c>
      <c r="C49" s="86"/>
      <c r="D49" s="37"/>
      <c r="E49" s="87"/>
      <c r="F49" s="93">
        <v>3</v>
      </c>
      <c r="G49" s="8">
        <v>8</v>
      </c>
      <c r="H49" s="94">
        <v>2</v>
      </c>
      <c r="I49" s="101"/>
      <c r="J49" s="102"/>
      <c r="K49" s="118"/>
    </row>
    <row r="50" spans="1:11" x14ac:dyDescent="0.2">
      <c r="A50" s="13" t="s">
        <v>2007</v>
      </c>
      <c r="B50" s="74">
        <v>153</v>
      </c>
      <c r="C50" s="86"/>
      <c r="D50" s="37"/>
      <c r="E50" s="87"/>
      <c r="F50" s="93">
        <v>1</v>
      </c>
      <c r="G50" s="8">
        <v>3</v>
      </c>
      <c r="H50" s="94">
        <v>1</v>
      </c>
      <c r="I50" s="101"/>
      <c r="J50" s="102"/>
      <c r="K50" s="118"/>
    </row>
    <row r="51" spans="1:11" x14ac:dyDescent="0.2">
      <c r="A51" s="13" t="s">
        <v>2008</v>
      </c>
      <c r="B51" s="74">
        <v>551</v>
      </c>
      <c r="C51" s="86"/>
      <c r="D51" s="37"/>
      <c r="E51" s="87"/>
      <c r="F51" s="93">
        <v>3</v>
      </c>
      <c r="G51" s="8">
        <v>8</v>
      </c>
      <c r="H51" s="94">
        <v>2</v>
      </c>
      <c r="I51" s="101"/>
      <c r="J51" s="102"/>
      <c r="K51" s="118"/>
    </row>
    <row r="52" spans="1:11" x14ac:dyDescent="0.2">
      <c r="A52" s="13" t="s">
        <v>2009</v>
      </c>
      <c r="B52" s="74">
        <v>335</v>
      </c>
      <c r="C52" s="86"/>
      <c r="D52" s="37"/>
      <c r="E52" s="87"/>
      <c r="F52" s="93">
        <v>3</v>
      </c>
      <c r="G52" s="8">
        <v>8</v>
      </c>
      <c r="H52" s="94">
        <v>2</v>
      </c>
      <c r="I52" s="101"/>
      <c r="J52" s="102"/>
      <c r="K52" s="118"/>
    </row>
    <row r="53" spans="1:11" x14ac:dyDescent="0.2">
      <c r="A53" s="13" t="s">
        <v>2010</v>
      </c>
      <c r="B53" s="74">
        <v>59</v>
      </c>
      <c r="C53" s="86"/>
      <c r="D53" s="37"/>
      <c r="E53" s="87"/>
      <c r="F53" s="93">
        <v>1</v>
      </c>
      <c r="G53" s="8">
        <v>3</v>
      </c>
      <c r="H53" s="94">
        <v>1</v>
      </c>
      <c r="I53" s="101"/>
      <c r="J53" s="102"/>
      <c r="K53" s="118"/>
    </row>
    <row r="54" spans="1:11" x14ac:dyDescent="0.2">
      <c r="A54" s="13" t="s">
        <v>2011</v>
      </c>
      <c r="B54" s="74">
        <v>268</v>
      </c>
      <c r="C54" s="86"/>
      <c r="D54" s="37"/>
      <c r="E54" s="87"/>
      <c r="F54" s="93">
        <v>3</v>
      </c>
      <c r="G54" s="8">
        <v>8</v>
      </c>
      <c r="H54" s="94">
        <v>2</v>
      </c>
      <c r="I54" s="101"/>
      <c r="J54" s="102"/>
      <c r="K54" s="118"/>
    </row>
    <row r="55" spans="1:11" x14ac:dyDescent="0.2">
      <c r="A55" s="13" t="s">
        <v>2012</v>
      </c>
      <c r="B55" s="74">
        <v>189</v>
      </c>
      <c r="C55" s="86"/>
      <c r="D55" s="37"/>
      <c r="E55" s="87"/>
      <c r="F55" s="93">
        <v>1</v>
      </c>
      <c r="G55" s="8">
        <v>3</v>
      </c>
      <c r="H55" s="94">
        <v>1</v>
      </c>
      <c r="I55" s="101"/>
      <c r="J55" s="102"/>
      <c r="K55" s="118"/>
    </row>
    <row r="56" spans="1:11" x14ac:dyDescent="0.2">
      <c r="A56" s="13" t="s">
        <v>2013</v>
      </c>
      <c r="B56" s="74">
        <v>1</v>
      </c>
      <c r="C56" s="86"/>
      <c r="D56" s="37"/>
      <c r="E56" s="87"/>
      <c r="F56" s="93">
        <v>1</v>
      </c>
      <c r="G56" s="8">
        <v>3</v>
      </c>
      <c r="H56" s="94">
        <v>1</v>
      </c>
      <c r="I56" s="101"/>
      <c r="J56" s="102"/>
      <c r="K56" s="118"/>
    </row>
    <row r="57" spans="1:11" x14ac:dyDescent="0.2">
      <c r="A57" s="13" t="s">
        <v>2014</v>
      </c>
      <c r="B57" s="74">
        <v>616</v>
      </c>
      <c r="C57" s="86"/>
      <c r="D57" s="37"/>
      <c r="E57" s="87"/>
      <c r="F57" s="93">
        <v>3</v>
      </c>
      <c r="G57" s="8">
        <v>8</v>
      </c>
      <c r="H57" s="94">
        <v>2</v>
      </c>
      <c r="I57" s="101"/>
      <c r="J57" s="102"/>
      <c r="K57" s="118"/>
    </row>
    <row r="58" spans="1:11" x14ac:dyDescent="0.2">
      <c r="A58" s="13" t="s">
        <v>2015</v>
      </c>
      <c r="B58" s="74">
        <v>601</v>
      </c>
      <c r="C58" s="86"/>
      <c r="D58" s="37"/>
      <c r="E58" s="87"/>
      <c r="F58" s="93">
        <v>3</v>
      </c>
      <c r="G58" s="8">
        <v>8</v>
      </c>
      <c r="H58" s="94">
        <v>2</v>
      </c>
      <c r="I58" s="101"/>
      <c r="J58" s="102"/>
      <c r="K58" s="118"/>
    </row>
    <row r="59" spans="1:11" s="24" customFormat="1" x14ac:dyDescent="0.2">
      <c r="A59" s="20" t="s">
        <v>897</v>
      </c>
      <c r="B59" s="73">
        <v>4388</v>
      </c>
      <c r="C59" s="85">
        <v>2</v>
      </c>
      <c r="D59" s="32">
        <v>5</v>
      </c>
      <c r="E59" s="84"/>
      <c r="F59" s="91"/>
      <c r="G59" s="8"/>
      <c r="H59" s="94"/>
      <c r="I59" s="99"/>
      <c r="J59" s="100"/>
      <c r="K59" s="115"/>
    </row>
    <row r="60" spans="1:11" x14ac:dyDescent="0.2">
      <c r="A60" s="13" t="s">
        <v>1368</v>
      </c>
      <c r="B60" s="74">
        <v>698</v>
      </c>
      <c r="C60" s="86"/>
      <c r="D60" s="37"/>
      <c r="E60" s="87"/>
      <c r="F60" s="93">
        <v>3</v>
      </c>
      <c r="G60" s="8">
        <v>8</v>
      </c>
      <c r="H60" s="94">
        <v>2</v>
      </c>
      <c r="I60" s="101"/>
      <c r="J60" s="102"/>
      <c r="K60" s="118"/>
    </row>
    <row r="61" spans="1:11" x14ac:dyDescent="0.2">
      <c r="A61" s="13" t="s">
        <v>2016</v>
      </c>
      <c r="B61" s="74">
        <v>1474</v>
      </c>
      <c r="C61" s="86"/>
      <c r="D61" s="37"/>
      <c r="E61" s="87"/>
      <c r="F61" s="93">
        <v>3</v>
      </c>
      <c r="G61" s="8">
        <v>8</v>
      </c>
      <c r="H61" s="94">
        <v>2</v>
      </c>
      <c r="I61" s="101"/>
      <c r="J61" s="102"/>
      <c r="K61" s="118"/>
    </row>
    <row r="62" spans="1:11" x14ac:dyDescent="0.2">
      <c r="A62" s="13" t="s">
        <v>2017</v>
      </c>
      <c r="B62" s="74">
        <v>1328</v>
      </c>
      <c r="C62" s="86"/>
      <c r="D62" s="37"/>
      <c r="E62" s="87"/>
      <c r="F62" s="93">
        <v>3</v>
      </c>
      <c r="G62" s="8">
        <v>8</v>
      </c>
      <c r="H62" s="94">
        <v>2</v>
      </c>
      <c r="I62" s="101"/>
      <c r="J62" s="102"/>
      <c r="K62" s="118"/>
    </row>
    <row r="63" spans="1:11" x14ac:dyDescent="0.2">
      <c r="A63" s="13" t="s">
        <v>2018</v>
      </c>
      <c r="B63" s="74">
        <v>522</v>
      </c>
      <c r="C63" s="86"/>
      <c r="D63" s="37"/>
      <c r="E63" s="87"/>
      <c r="F63" s="93">
        <v>3</v>
      </c>
      <c r="G63" s="8">
        <v>8</v>
      </c>
      <c r="H63" s="94">
        <v>2</v>
      </c>
      <c r="I63" s="101"/>
      <c r="J63" s="102"/>
      <c r="K63" s="118"/>
    </row>
    <row r="64" spans="1:11" x14ac:dyDescent="0.2">
      <c r="A64" s="13" t="s">
        <v>2019</v>
      </c>
      <c r="B64" s="74">
        <v>366</v>
      </c>
      <c r="C64" s="86"/>
      <c r="D64" s="37"/>
      <c r="E64" s="87"/>
      <c r="F64" s="93">
        <v>3</v>
      </c>
      <c r="G64" s="8">
        <v>8</v>
      </c>
      <c r="H64" s="94">
        <v>2</v>
      </c>
      <c r="I64" s="101"/>
      <c r="J64" s="102"/>
      <c r="K64" s="118"/>
    </row>
    <row r="65" spans="1:11" s="24" customFormat="1" x14ac:dyDescent="0.2">
      <c r="A65" s="20" t="s">
        <v>898</v>
      </c>
      <c r="B65" s="73">
        <v>1263</v>
      </c>
      <c r="C65" s="85">
        <v>1</v>
      </c>
      <c r="D65" s="32">
        <v>3</v>
      </c>
      <c r="E65" s="84"/>
      <c r="F65" s="91"/>
      <c r="G65" s="8"/>
      <c r="H65" s="94"/>
      <c r="I65" s="99"/>
      <c r="J65" s="100"/>
      <c r="K65" s="115"/>
    </row>
    <row r="66" spans="1:11" x14ac:dyDescent="0.2">
      <c r="A66" s="13" t="s">
        <v>2020</v>
      </c>
      <c r="B66" s="74">
        <v>190</v>
      </c>
      <c r="C66" s="86"/>
      <c r="D66" s="37"/>
      <c r="E66" s="87"/>
      <c r="F66" s="93">
        <v>1</v>
      </c>
      <c r="G66" s="8">
        <v>3</v>
      </c>
      <c r="H66" s="94">
        <v>1</v>
      </c>
      <c r="I66" s="101"/>
      <c r="J66" s="102"/>
      <c r="K66" s="118"/>
    </row>
    <row r="67" spans="1:11" x14ac:dyDescent="0.2">
      <c r="A67" s="13" t="s">
        <v>2021</v>
      </c>
      <c r="B67" s="74">
        <v>98</v>
      </c>
      <c r="C67" s="86"/>
      <c r="D67" s="37"/>
      <c r="E67" s="87"/>
      <c r="F67" s="93">
        <v>1</v>
      </c>
      <c r="G67" s="8">
        <v>3</v>
      </c>
      <c r="H67" s="94">
        <v>1</v>
      </c>
      <c r="I67" s="101"/>
      <c r="J67" s="102"/>
      <c r="K67" s="118"/>
    </row>
    <row r="68" spans="1:11" x14ac:dyDescent="0.2">
      <c r="A68" s="13" t="s">
        <v>2022</v>
      </c>
      <c r="B68" s="74">
        <v>632</v>
      </c>
      <c r="C68" s="86"/>
      <c r="D68" s="37"/>
      <c r="E68" s="87"/>
      <c r="F68" s="93">
        <v>3</v>
      </c>
      <c r="G68" s="8">
        <v>8</v>
      </c>
      <c r="H68" s="94">
        <v>2</v>
      </c>
      <c r="I68" s="101"/>
      <c r="J68" s="102"/>
      <c r="K68" s="118"/>
    </row>
    <row r="69" spans="1:11" x14ac:dyDescent="0.2">
      <c r="A69" s="13" t="s">
        <v>2023</v>
      </c>
      <c r="B69" s="74">
        <v>343</v>
      </c>
      <c r="C69" s="86"/>
      <c r="D69" s="37"/>
      <c r="E69" s="87"/>
      <c r="F69" s="93">
        <v>3</v>
      </c>
      <c r="G69" s="8">
        <v>8</v>
      </c>
      <c r="H69" s="94">
        <v>2</v>
      </c>
      <c r="I69" s="101"/>
      <c r="J69" s="102"/>
      <c r="K69" s="118"/>
    </row>
    <row r="70" spans="1:11" s="24" customFormat="1" ht="31.5" x14ac:dyDescent="0.2">
      <c r="A70" s="22" t="s">
        <v>1265</v>
      </c>
      <c r="B70" s="73">
        <v>30054</v>
      </c>
      <c r="C70" s="85">
        <v>29</v>
      </c>
      <c r="D70" s="36">
        <f>SUM(D71:D82)</f>
        <v>74</v>
      </c>
      <c r="E70" s="88">
        <v>4</v>
      </c>
      <c r="F70" s="91">
        <f>SUM(F72:F87)</f>
        <v>50</v>
      </c>
      <c r="G70" s="24">
        <f>SUM(G72:G87)</f>
        <v>132</v>
      </c>
      <c r="H70" s="84"/>
      <c r="I70" s="99">
        <f>(C70+F70+1)*0.4</f>
        <v>32</v>
      </c>
      <c r="J70" s="100">
        <f>(D70+G70+1)*0.4</f>
        <v>82.800000000000011</v>
      </c>
      <c r="K70" s="115">
        <f>14*0.6</f>
        <v>8.4</v>
      </c>
    </row>
    <row r="71" spans="1:11" s="24" customFormat="1" x14ac:dyDescent="0.2">
      <c r="A71" s="20" t="s">
        <v>907</v>
      </c>
      <c r="B71" s="73">
        <v>6864</v>
      </c>
      <c r="C71" s="85">
        <v>7</v>
      </c>
      <c r="D71" s="32">
        <v>18</v>
      </c>
      <c r="E71" s="84"/>
      <c r="F71" s="91"/>
      <c r="G71" s="8"/>
      <c r="H71" s="94"/>
      <c r="I71" s="99"/>
      <c r="J71" s="100"/>
      <c r="K71" s="115"/>
    </row>
    <row r="72" spans="1:11" x14ac:dyDescent="0.2">
      <c r="A72" s="13" t="s">
        <v>2024</v>
      </c>
      <c r="B72" s="74">
        <v>1781</v>
      </c>
      <c r="C72" s="86"/>
      <c r="D72" s="37"/>
      <c r="E72" s="87"/>
      <c r="F72" s="93">
        <v>3</v>
      </c>
      <c r="G72" s="8">
        <v>8</v>
      </c>
      <c r="H72" s="94">
        <v>2</v>
      </c>
      <c r="I72" s="101"/>
      <c r="J72" s="102"/>
      <c r="K72" s="118"/>
    </row>
    <row r="73" spans="1:11" x14ac:dyDescent="0.2">
      <c r="A73" s="13" t="s">
        <v>2025</v>
      </c>
      <c r="B73" s="74">
        <v>1610</v>
      </c>
      <c r="C73" s="86"/>
      <c r="D73" s="37"/>
      <c r="E73" s="87"/>
      <c r="F73" s="93">
        <v>3</v>
      </c>
      <c r="G73" s="8">
        <v>8</v>
      </c>
      <c r="H73" s="94">
        <v>2</v>
      </c>
      <c r="I73" s="101"/>
      <c r="J73" s="102"/>
      <c r="K73" s="118"/>
    </row>
    <row r="74" spans="1:11" x14ac:dyDescent="0.2">
      <c r="A74" s="13" t="s">
        <v>2026</v>
      </c>
      <c r="B74" s="74">
        <v>856</v>
      </c>
      <c r="C74" s="86"/>
      <c r="D74" s="37"/>
      <c r="E74" s="87"/>
      <c r="F74" s="93">
        <v>3</v>
      </c>
      <c r="G74" s="8">
        <v>8</v>
      </c>
      <c r="H74" s="94">
        <v>2</v>
      </c>
      <c r="I74" s="101"/>
      <c r="J74" s="102"/>
      <c r="K74" s="118"/>
    </row>
    <row r="75" spans="1:11" x14ac:dyDescent="0.2">
      <c r="A75" s="13" t="s">
        <v>2027</v>
      </c>
      <c r="B75" s="74">
        <v>1022</v>
      </c>
      <c r="C75" s="86"/>
      <c r="D75" s="37"/>
      <c r="E75" s="87"/>
      <c r="F75" s="93">
        <v>3</v>
      </c>
      <c r="G75" s="8">
        <v>8</v>
      </c>
      <c r="H75" s="94">
        <v>2</v>
      </c>
      <c r="I75" s="101"/>
      <c r="J75" s="102"/>
      <c r="K75" s="118"/>
    </row>
    <row r="76" spans="1:11" x14ac:dyDescent="0.2">
      <c r="A76" s="13" t="s">
        <v>2028</v>
      </c>
      <c r="B76" s="74">
        <v>795</v>
      </c>
      <c r="C76" s="86"/>
      <c r="D76" s="37"/>
      <c r="E76" s="87"/>
      <c r="F76" s="93">
        <v>3</v>
      </c>
      <c r="G76" s="8">
        <v>8</v>
      </c>
      <c r="H76" s="94">
        <v>2</v>
      </c>
      <c r="I76" s="101"/>
      <c r="J76" s="102"/>
      <c r="K76" s="118"/>
    </row>
    <row r="77" spans="1:11" x14ac:dyDescent="0.2">
      <c r="A77" s="13" t="s">
        <v>2029</v>
      </c>
      <c r="B77" s="74">
        <v>800</v>
      </c>
      <c r="C77" s="86"/>
      <c r="D77" s="37"/>
      <c r="E77" s="87"/>
      <c r="F77" s="93">
        <v>3</v>
      </c>
      <c r="G77" s="8">
        <v>8</v>
      </c>
      <c r="H77" s="94">
        <v>2</v>
      </c>
      <c r="I77" s="101"/>
      <c r="J77" s="102"/>
      <c r="K77" s="118"/>
    </row>
    <row r="78" spans="1:11" s="24" customFormat="1" x14ac:dyDescent="0.2">
      <c r="A78" s="20" t="s">
        <v>531</v>
      </c>
      <c r="B78" s="73">
        <v>3484</v>
      </c>
      <c r="C78" s="85">
        <v>3</v>
      </c>
      <c r="D78" s="32">
        <v>8</v>
      </c>
      <c r="E78" s="84"/>
      <c r="F78" s="91"/>
      <c r="G78" s="8"/>
      <c r="H78" s="94"/>
      <c r="I78" s="99"/>
      <c r="J78" s="100"/>
      <c r="K78" s="115"/>
    </row>
    <row r="79" spans="1:11" x14ac:dyDescent="0.2">
      <c r="A79" s="13" t="s">
        <v>2030</v>
      </c>
      <c r="B79" s="74">
        <v>1575</v>
      </c>
      <c r="C79" s="86"/>
      <c r="D79" s="37"/>
      <c r="E79" s="87"/>
      <c r="F79" s="93">
        <v>3</v>
      </c>
      <c r="G79" s="8">
        <v>8</v>
      </c>
      <c r="H79" s="94">
        <v>2</v>
      </c>
      <c r="I79" s="101"/>
      <c r="J79" s="102"/>
      <c r="K79" s="118"/>
    </row>
    <row r="80" spans="1:11" x14ac:dyDescent="0.2">
      <c r="A80" s="13" t="s">
        <v>2031</v>
      </c>
      <c r="B80" s="74">
        <v>1211</v>
      </c>
      <c r="C80" s="86"/>
      <c r="D80" s="37"/>
      <c r="E80" s="87"/>
      <c r="F80" s="93">
        <v>3</v>
      </c>
      <c r="G80" s="8">
        <v>8</v>
      </c>
      <c r="H80" s="94">
        <v>2</v>
      </c>
      <c r="I80" s="101"/>
      <c r="J80" s="102"/>
      <c r="K80" s="118"/>
    </row>
    <row r="81" spans="1:11" x14ac:dyDescent="0.2">
      <c r="A81" s="13" t="s">
        <v>2032</v>
      </c>
      <c r="B81" s="74">
        <v>698</v>
      </c>
      <c r="C81" s="86"/>
      <c r="D81" s="37"/>
      <c r="E81" s="87"/>
      <c r="F81" s="93">
        <v>3</v>
      </c>
      <c r="G81" s="8">
        <v>8</v>
      </c>
      <c r="H81" s="94">
        <v>2</v>
      </c>
      <c r="I81" s="101"/>
      <c r="J81" s="102"/>
      <c r="K81" s="118"/>
    </row>
    <row r="82" spans="1:11" s="24" customFormat="1" x14ac:dyDescent="0.2">
      <c r="A82" s="20" t="s">
        <v>532</v>
      </c>
      <c r="B82" s="73">
        <v>19706</v>
      </c>
      <c r="C82" s="85">
        <v>19</v>
      </c>
      <c r="D82" s="32">
        <v>48</v>
      </c>
      <c r="E82" s="84"/>
      <c r="F82" s="91"/>
      <c r="G82" s="8"/>
      <c r="H82" s="94"/>
      <c r="I82" s="99"/>
      <c r="J82" s="100"/>
      <c r="K82" s="115"/>
    </row>
    <row r="83" spans="1:11" x14ac:dyDescent="0.2">
      <c r="A83" s="13" t="s">
        <v>2033</v>
      </c>
      <c r="B83" s="74">
        <v>18049</v>
      </c>
      <c r="C83" s="86"/>
      <c r="D83" s="37"/>
      <c r="E83" s="87"/>
      <c r="F83" s="93">
        <v>11</v>
      </c>
      <c r="G83" s="8">
        <v>28</v>
      </c>
      <c r="H83" s="94">
        <v>2</v>
      </c>
      <c r="I83" s="101"/>
      <c r="J83" s="102"/>
      <c r="K83" s="118"/>
    </row>
    <row r="84" spans="1:11" x14ac:dyDescent="0.2">
      <c r="A84" s="13" t="s">
        <v>2034</v>
      </c>
      <c r="B84" s="74">
        <v>202</v>
      </c>
      <c r="C84" s="86"/>
      <c r="D84" s="37"/>
      <c r="E84" s="87"/>
      <c r="F84" s="93">
        <v>3</v>
      </c>
      <c r="G84" s="8">
        <v>8</v>
      </c>
      <c r="H84" s="94">
        <v>2</v>
      </c>
      <c r="I84" s="101"/>
      <c r="J84" s="102"/>
      <c r="K84" s="118"/>
    </row>
    <row r="85" spans="1:11" x14ac:dyDescent="0.2">
      <c r="A85" s="13" t="s">
        <v>2035</v>
      </c>
      <c r="B85" s="74">
        <v>388</v>
      </c>
      <c r="C85" s="86"/>
      <c r="D85" s="37"/>
      <c r="E85" s="87"/>
      <c r="F85" s="93">
        <v>3</v>
      </c>
      <c r="G85" s="8">
        <v>8</v>
      </c>
      <c r="H85" s="94">
        <v>2</v>
      </c>
      <c r="I85" s="101"/>
      <c r="J85" s="102"/>
      <c r="K85" s="118"/>
    </row>
    <row r="86" spans="1:11" x14ac:dyDescent="0.2">
      <c r="A86" s="13" t="s">
        <v>2036</v>
      </c>
      <c r="B86" s="74">
        <v>428</v>
      </c>
      <c r="C86" s="86"/>
      <c r="D86" s="37"/>
      <c r="E86" s="87"/>
      <c r="F86" s="93">
        <v>3</v>
      </c>
      <c r="G86" s="8">
        <v>8</v>
      </c>
      <c r="H86" s="94">
        <v>2</v>
      </c>
      <c r="I86" s="101"/>
      <c r="J86" s="102"/>
      <c r="K86" s="118"/>
    </row>
    <row r="87" spans="1:11" x14ac:dyDescent="0.2">
      <c r="A87" s="13" t="s">
        <v>2037</v>
      </c>
      <c r="B87" s="74">
        <v>639</v>
      </c>
      <c r="C87" s="86"/>
      <c r="D87" s="37"/>
      <c r="E87" s="87"/>
      <c r="F87" s="93">
        <v>3</v>
      </c>
      <c r="G87" s="8">
        <v>8</v>
      </c>
      <c r="H87" s="94">
        <v>2</v>
      </c>
      <c r="I87" s="101"/>
      <c r="J87" s="102"/>
      <c r="K87" s="118"/>
    </row>
    <row r="88" spans="1:11" s="18" customFormat="1" ht="31.5" x14ac:dyDescent="0.2">
      <c r="A88" s="11" t="s">
        <v>1000</v>
      </c>
      <c r="B88" s="72">
        <v>1092919</v>
      </c>
      <c r="C88" s="81"/>
      <c r="D88" s="37"/>
      <c r="E88" s="87"/>
      <c r="F88" s="92"/>
      <c r="G88" s="8"/>
      <c r="H88" s="94"/>
      <c r="I88" s="97"/>
      <c r="J88" s="98"/>
      <c r="K88" s="113"/>
    </row>
    <row r="89" spans="1:11" s="24" customFormat="1" ht="31.5" x14ac:dyDescent="0.2">
      <c r="A89" s="22" t="s">
        <v>134</v>
      </c>
      <c r="B89" s="73">
        <v>50143</v>
      </c>
      <c r="C89" s="85">
        <v>35</v>
      </c>
      <c r="D89" s="36">
        <f>SUM(D90:D92)</f>
        <v>88</v>
      </c>
      <c r="E89" s="88">
        <v>4</v>
      </c>
      <c r="F89" s="91">
        <f>SUM(F91:F93)</f>
        <v>22</v>
      </c>
      <c r="G89" s="24">
        <f>SUM(G91:G93)</f>
        <v>56</v>
      </c>
      <c r="H89" s="84"/>
      <c r="I89" s="99">
        <f>(C89+F89+1)*0.4</f>
        <v>23.200000000000003</v>
      </c>
      <c r="J89" s="100">
        <f>(D89+G89+1)*0.4</f>
        <v>58</v>
      </c>
      <c r="K89" s="115">
        <f>2*0.6</f>
        <v>1.2</v>
      </c>
    </row>
    <row r="90" spans="1:11" s="24" customFormat="1" x14ac:dyDescent="0.2">
      <c r="A90" s="20" t="s">
        <v>135</v>
      </c>
      <c r="B90" s="73">
        <v>35846</v>
      </c>
      <c r="C90" s="85">
        <v>25</v>
      </c>
      <c r="D90" s="32">
        <v>63</v>
      </c>
      <c r="E90" s="84"/>
      <c r="F90" s="91"/>
      <c r="G90" s="8"/>
      <c r="H90" s="94"/>
      <c r="I90" s="99"/>
      <c r="J90" s="100"/>
      <c r="K90" s="115"/>
    </row>
    <row r="91" spans="1:11" x14ac:dyDescent="0.2">
      <c r="A91" s="13" t="s">
        <v>1387</v>
      </c>
      <c r="B91" s="74">
        <v>35846</v>
      </c>
      <c r="C91" s="86"/>
      <c r="D91" s="37"/>
      <c r="E91" s="87"/>
      <c r="F91" s="93">
        <v>11</v>
      </c>
      <c r="G91" s="8">
        <v>28</v>
      </c>
      <c r="H91" s="94">
        <v>2</v>
      </c>
      <c r="I91" s="101"/>
      <c r="J91" s="102"/>
      <c r="K91" s="118"/>
    </row>
    <row r="92" spans="1:11" s="18" customFormat="1" x14ac:dyDescent="0.2">
      <c r="A92" s="20" t="s">
        <v>136</v>
      </c>
      <c r="B92" s="73">
        <v>14297</v>
      </c>
      <c r="C92" s="85">
        <v>10</v>
      </c>
      <c r="D92" s="32">
        <v>25</v>
      </c>
      <c r="E92" s="84"/>
      <c r="F92" s="92"/>
      <c r="G92" s="8"/>
      <c r="H92" s="94"/>
      <c r="I92" s="97"/>
      <c r="J92" s="98"/>
      <c r="K92" s="113"/>
    </row>
    <row r="93" spans="1:11" x14ac:dyDescent="0.2">
      <c r="A93" s="13" t="s">
        <v>2038</v>
      </c>
      <c r="B93" s="74">
        <v>14297</v>
      </c>
      <c r="C93" s="86"/>
      <c r="D93" s="37"/>
      <c r="E93" s="87"/>
      <c r="F93" s="93">
        <v>11</v>
      </c>
      <c r="G93" s="8">
        <v>28</v>
      </c>
      <c r="H93" s="94">
        <v>2</v>
      </c>
      <c r="I93" s="101"/>
      <c r="J93" s="102"/>
      <c r="K93" s="118"/>
    </row>
    <row r="94" spans="1:11" s="24" customFormat="1" x14ac:dyDescent="0.2">
      <c r="A94" s="22" t="s">
        <v>383</v>
      </c>
      <c r="B94" s="73">
        <v>19755</v>
      </c>
      <c r="C94" s="85">
        <v>25</v>
      </c>
      <c r="D94" s="36">
        <f>SUM(D95:D119)</f>
        <v>64</v>
      </c>
      <c r="E94" s="88">
        <v>4</v>
      </c>
      <c r="F94" s="91">
        <f>SUM(F96:F122)</f>
        <v>72</v>
      </c>
      <c r="G94" s="24">
        <f>SUM(G96:G122)</f>
        <v>191</v>
      </c>
      <c r="H94" s="84"/>
      <c r="I94" s="99">
        <f>(C94+F94+1)*0.4</f>
        <v>39.200000000000003</v>
      </c>
      <c r="J94" s="100">
        <f>(D94+G94+1)*0.4</f>
        <v>102.4</v>
      </c>
      <c r="K94" s="115">
        <f>22*0.6</f>
        <v>13.2</v>
      </c>
    </row>
    <row r="95" spans="1:11" s="24" customFormat="1" x14ac:dyDescent="0.2">
      <c r="A95" s="20" t="s">
        <v>785</v>
      </c>
      <c r="B95" s="73">
        <v>4681</v>
      </c>
      <c r="C95" s="85">
        <v>6</v>
      </c>
      <c r="D95" s="32">
        <v>15</v>
      </c>
      <c r="E95" s="84"/>
      <c r="F95" s="91"/>
      <c r="G95" s="8"/>
      <c r="H95" s="94"/>
      <c r="I95" s="99"/>
      <c r="J95" s="100"/>
      <c r="K95" s="115"/>
    </row>
    <row r="96" spans="1:11" x14ac:dyDescent="0.2">
      <c r="A96" s="13" t="s">
        <v>2039</v>
      </c>
      <c r="B96" s="74">
        <v>2405</v>
      </c>
      <c r="C96" s="86"/>
      <c r="D96" s="37"/>
      <c r="E96" s="87"/>
      <c r="F96" s="93">
        <v>5</v>
      </c>
      <c r="G96" s="8">
        <v>13</v>
      </c>
      <c r="H96" s="94">
        <v>2</v>
      </c>
      <c r="I96" s="101"/>
      <c r="J96" s="102"/>
      <c r="K96" s="118"/>
    </row>
    <row r="97" spans="1:11" x14ac:dyDescent="0.2">
      <c r="A97" s="13" t="s">
        <v>2040</v>
      </c>
      <c r="B97" s="74">
        <v>2276</v>
      </c>
      <c r="C97" s="86"/>
      <c r="D97" s="37"/>
      <c r="E97" s="87"/>
      <c r="F97" s="93">
        <v>5</v>
      </c>
      <c r="G97" s="8">
        <v>13</v>
      </c>
      <c r="H97" s="94">
        <v>2</v>
      </c>
      <c r="I97" s="101"/>
      <c r="J97" s="102"/>
      <c r="K97" s="118"/>
    </row>
    <row r="98" spans="1:11" s="24" customFormat="1" x14ac:dyDescent="0.2">
      <c r="A98" s="20" t="s">
        <v>576</v>
      </c>
      <c r="B98" s="73">
        <v>3217</v>
      </c>
      <c r="C98" s="85">
        <v>4</v>
      </c>
      <c r="D98" s="32">
        <v>10</v>
      </c>
      <c r="E98" s="84"/>
      <c r="F98" s="91"/>
      <c r="G98" s="8"/>
      <c r="H98" s="94"/>
      <c r="I98" s="99"/>
      <c r="J98" s="100"/>
      <c r="K98" s="115"/>
    </row>
    <row r="99" spans="1:11" x14ac:dyDescent="0.2">
      <c r="A99" s="13" t="s">
        <v>2041</v>
      </c>
      <c r="B99" s="74">
        <v>318</v>
      </c>
      <c r="C99" s="86"/>
      <c r="D99" s="37"/>
      <c r="E99" s="87"/>
      <c r="F99" s="93">
        <v>3</v>
      </c>
      <c r="G99" s="8">
        <v>8</v>
      </c>
      <c r="H99" s="94">
        <v>2</v>
      </c>
      <c r="I99" s="101"/>
      <c r="J99" s="102"/>
      <c r="K99" s="118"/>
    </row>
    <row r="100" spans="1:11" x14ac:dyDescent="0.2">
      <c r="A100" s="13" t="s">
        <v>2042</v>
      </c>
      <c r="B100" s="74">
        <v>1652</v>
      </c>
      <c r="C100" s="86"/>
      <c r="D100" s="37"/>
      <c r="E100" s="87"/>
      <c r="F100" s="93">
        <v>3</v>
      </c>
      <c r="G100" s="8">
        <v>8</v>
      </c>
      <c r="H100" s="94">
        <v>2</v>
      </c>
      <c r="I100" s="101"/>
      <c r="J100" s="102"/>
      <c r="K100" s="118"/>
    </row>
    <row r="101" spans="1:11" x14ac:dyDescent="0.2">
      <c r="A101" s="13" t="s">
        <v>2043</v>
      </c>
      <c r="B101" s="74">
        <v>440</v>
      </c>
      <c r="C101" s="86"/>
      <c r="D101" s="37"/>
      <c r="E101" s="87"/>
      <c r="F101" s="93">
        <v>3</v>
      </c>
      <c r="G101" s="8">
        <v>8</v>
      </c>
      <c r="H101" s="94">
        <v>2</v>
      </c>
      <c r="I101" s="101"/>
      <c r="J101" s="102"/>
      <c r="K101" s="118"/>
    </row>
    <row r="102" spans="1:11" x14ac:dyDescent="0.2">
      <c r="A102" s="13" t="s">
        <v>2044</v>
      </c>
      <c r="B102" s="74">
        <v>305</v>
      </c>
      <c r="C102" s="86"/>
      <c r="D102" s="37"/>
      <c r="E102" s="87"/>
      <c r="F102" s="93">
        <v>3</v>
      </c>
      <c r="G102" s="8">
        <v>8</v>
      </c>
      <c r="H102" s="94">
        <v>2</v>
      </c>
      <c r="I102" s="101"/>
      <c r="J102" s="102"/>
      <c r="K102" s="118"/>
    </row>
    <row r="103" spans="1:11" x14ac:dyDescent="0.2">
      <c r="A103" s="13" t="s">
        <v>2045</v>
      </c>
      <c r="B103" s="74">
        <v>502</v>
      </c>
      <c r="C103" s="86"/>
      <c r="D103" s="37"/>
      <c r="E103" s="87"/>
      <c r="F103" s="93">
        <v>3</v>
      </c>
      <c r="G103" s="8">
        <v>8</v>
      </c>
      <c r="H103" s="94">
        <v>2</v>
      </c>
      <c r="I103" s="101"/>
      <c r="J103" s="102"/>
      <c r="K103" s="118"/>
    </row>
    <row r="104" spans="1:11" s="24" customFormat="1" x14ac:dyDescent="0.2">
      <c r="A104" s="20" t="s">
        <v>701</v>
      </c>
      <c r="B104" s="73">
        <v>2238</v>
      </c>
      <c r="C104" s="85">
        <v>3</v>
      </c>
      <c r="D104" s="32">
        <v>8</v>
      </c>
      <c r="E104" s="84"/>
      <c r="F104" s="91"/>
      <c r="G104" s="8"/>
      <c r="H104" s="94"/>
      <c r="I104" s="99"/>
      <c r="J104" s="100"/>
      <c r="K104" s="115"/>
    </row>
    <row r="105" spans="1:11" x14ac:dyDescent="0.2">
      <c r="A105" s="13" t="s">
        <v>2046</v>
      </c>
      <c r="B105" s="74">
        <v>636</v>
      </c>
      <c r="C105" s="86"/>
      <c r="D105" s="37"/>
      <c r="E105" s="87"/>
      <c r="F105" s="93">
        <v>3</v>
      </c>
      <c r="G105" s="8">
        <v>8</v>
      </c>
      <c r="H105" s="94">
        <v>2</v>
      </c>
      <c r="I105" s="101"/>
      <c r="J105" s="102"/>
      <c r="K105" s="118"/>
    </row>
    <row r="106" spans="1:11" x14ac:dyDescent="0.2">
      <c r="A106" s="13" t="s">
        <v>2047</v>
      </c>
      <c r="B106" s="74">
        <v>237</v>
      </c>
      <c r="C106" s="86"/>
      <c r="D106" s="37"/>
      <c r="E106" s="87"/>
      <c r="F106" s="93">
        <v>3</v>
      </c>
      <c r="G106" s="8">
        <v>8</v>
      </c>
      <c r="H106" s="94">
        <v>2</v>
      </c>
      <c r="I106" s="101"/>
      <c r="J106" s="102"/>
      <c r="K106" s="118"/>
    </row>
    <row r="107" spans="1:11" x14ac:dyDescent="0.2">
      <c r="A107" s="13" t="s">
        <v>2048</v>
      </c>
      <c r="B107" s="74">
        <v>431</v>
      </c>
      <c r="C107" s="86"/>
      <c r="D107" s="37"/>
      <c r="E107" s="87"/>
      <c r="F107" s="93">
        <v>3</v>
      </c>
      <c r="G107" s="8">
        <v>8</v>
      </c>
      <c r="H107" s="94">
        <v>2</v>
      </c>
      <c r="I107" s="101"/>
      <c r="J107" s="102"/>
      <c r="K107" s="118"/>
    </row>
    <row r="108" spans="1:11" x14ac:dyDescent="0.2">
      <c r="A108" s="13" t="s">
        <v>2049</v>
      </c>
      <c r="B108" s="74">
        <v>284</v>
      </c>
      <c r="C108" s="86"/>
      <c r="D108" s="37"/>
      <c r="E108" s="87"/>
      <c r="F108" s="93">
        <v>3</v>
      </c>
      <c r="G108" s="8">
        <v>8</v>
      </c>
      <c r="H108" s="94">
        <v>2</v>
      </c>
      <c r="I108" s="101"/>
      <c r="J108" s="102"/>
      <c r="K108" s="118"/>
    </row>
    <row r="109" spans="1:11" x14ac:dyDescent="0.2">
      <c r="A109" s="13" t="s">
        <v>2050</v>
      </c>
      <c r="B109" s="74">
        <v>650</v>
      </c>
      <c r="C109" s="86"/>
      <c r="D109" s="37"/>
      <c r="E109" s="87"/>
      <c r="F109" s="93">
        <v>3</v>
      </c>
      <c r="G109" s="8">
        <v>8</v>
      </c>
      <c r="H109" s="94">
        <v>2</v>
      </c>
      <c r="I109" s="101"/>
      <c r="J109" s="102"/>
      <c r="K109" s="118"/>
    </row>
    <row r="110" spans="1:11" s="24" customFormat="1" x14ac:dyDescent="0.2">
      <c r="A110" s="20" t="s">
        <v>44</v>
      </c>
      <c r="B110" s="73">
        <v>2700</v>
      </c>
      <c r="C110" s="85">
        <v>3</v>
      </c>
      <c r="D110" s="32">
        <v>8</v>
      </c>
      <c r="E110" s="84"/>
      <c r="F110" s="91"/>
      <c r="G110" s="8"/>
      <c r="H110" s="94"/>
      <c r="I110" s="99"/>
      <c r="J110" s="100"/>
      <c r="K110" s="115"/>
    </row>
    <row r="111" spans="1:11" x14ac:dyDescent="0.2">
      <c r="A111" s="13" t="s">
        <v>2051</v>
      </c>
      <c r="B111" s="74">
        <v>392</v>
      </c>
      <c r="C111" s="86"/>
      <c r="D111" s="37"/>
      <c r="E111" s="87"/>
      <c r="F111" s="93">
        <v>3</v>
      </c>
      <c r="G111" s="8">
        <v>8</v>
      </c>
      <c r="H111" s="94">
        <v>2</v>
      </c>
      <c r="I111" s="101"/>
      <c r="J111" s="102"/>
      <c r="K111" s="118"/>
    </row>
    <row r="112" spans="1:11" x14ac:dyDescent="0.2">
      <c r="A112" s="13" t="s">
        <v>2052</v>
      </c>
      <c r="B112" s="74">
        <v>1049</v>
      </c>
      <c r="C112" s="86"/>
      <c r="D112" s="37"/>
      <c r="E112" s="87"/>
      <c r="F112" s="93">
        <v>3</v>
      </c>
      <c r="G112" s="8">
        <v>8</v>
      </c>
      <c r="H112" s="94">
        <v>2</v>
      </c>
      <c r="I112" s="101"/>
      <c r="J112" s="102"/>
      <c r="K112" s="118"/>
    </row>
    <row r="113" spans="1:11" x14ac:dyDescent="0.2">
      <c r="A113" s="13" t="s">
        <v>2053</v>
      </c>
      <c r="B113" s="74">
        <v>870</v>
      </c>
      <c r="C113" s="86"/>
      <c r="D113" s="37"/>
      <c r="E113" s="87"/>
      <c r="F113" s="93">
        <v>3</v>
      </c>
      <c r="G113" s="8">
        <v>8</v>
      </c>
      <c r="H113" s="94">
        <v>2</v>
      </c>
      <c r="I113" s="101"/>
      <c r="J113" s="102"/>
      <c r="K113" s="118"/>
    </row>
    <row r="114" spans="1:11" x14ac:dyDescent="0.2">
      <c r="A114" s="13" t="s">
        <v>2054</v>
      </c>
      <c r="B114" s="74">
        <v>389</v>
      </c>
      <c r="C114" s="86"/>
      <c r="D114" s="37"/>
      <c r="E114" s="87"/>
      <c r="F114" s="93">
        <v>3</v>
      </c>
      <c r="G114" s="8">
        <v>8</v>
      </c>
      <c r="H114" s="94">
        <v>2</v>
      </c>
      <c r="I114" s="101"/>
      <c r="J114" s="102"/>
      <c r="K114" s="118"/>
    </row>
    <row r="115" spans="1:11" s="24" customFormat="1" x14ac:dyDescent="0.2">
      <c r="A115" s="20" t="s">
        <v>100</v>
      </c>
      <c r="B115" s="73">
        <v>2045</v>
      </c>
      <c r="C115" s="85">
        <v>3</v>
      </c>
      <c r="D115" s="32">
        <v>8</v>
      </c>
      <c r="E115" s="84"/>
      <c r="F115" s="91"/>
      <c r="G115" s="8"/>
      <c r="H115" s="94"/>
      <c r="I115" s="99"/>
      <c r="J115" s="100"/>
      <c r="K115" s="115"/>
    </row>
    <row r="116" spans="1:11" x14ac:dyDescent="0.2">
      <c r="A116" s="13" t="s">
        <v>2055</v>
      </c>
      <c r="B116" s="74">
        <v>350</v>
      </c>
      <c r="C116" s="86"/>
      <c r="D116" s="37"/>
      <c r="E116" s="87"/>
      <c r="F116" s="93">
        <v>3</v>
      </c>
      <c r="G116" s="8">
        <v>8</v>
      </c>
      <c r="H116" s="94">
        <v>2</v>
      </c>
      <c r="I116" s="101"/>
      <c r="J116" s="102"/>
      <c r="K116" s="118"/>
    </row>
    <row r="117" spans="1:11" x14ac:dyDescent="0.2">
      <c r="A117" s="13" t="s">
        <v>2056</v>
      </c>
      <c r="B117" s="74">
        <v>326</v>
      </c>
      <c r="C117" s="86"/>
      <c r="D117" s="37"/>
      <c r="E117" s="87"/>
      <c r="F117" s="93">
        <v>3</v>
      </c>
      <c r="G117" s="8">
        <v>8</v>
      </c>
      <c r="H117" s="94">
        <v>2</v>
      </c>
      <c r="I117" s="101"/>
      <c r="J117" s="102"/>
      <c r="K117" s="118"/>
    </row>
    <row r="118" spans="1:11" x14ac:dyDescent="0.2">
      <c r="A118" s="13" t="s">
        <v>2057</v>
      </c>
      <c r="B118" s="74">
        <v>1369</v>
      </c>
      <c r="C118" s="86"/>
      <c r="D118" s="37"/>
      <c r="E118" s="87"/>
      <c r="F118" s="93">
        <v>3</v>
      </c>
      <c r="G118" s="8">
        <v>8</v>
      </c>
      <c r="H118" s="94">
        <v>2</v>
      </c>
      <c r="I118" s="101"/>
      <c r="J118" s="102"/>
      <c r="K118" s="118"/>
    </row>
    <row r="119" spans="1:11" s="24" customFormat="1" x14ac:dyDescent="0.2">
      <c r="A119" s="20" t="s">
        <v>512</v>
      </c>
      <c r="B119" s="73">
        <v>4874</v>
      </c>
      <c r="C119" s="85">
        <v>6</v>
      </c>
      <c r="D119" s="32">
        <v>15</v>
      </c>
      <c r="E119" s="84"/>
      <c r="F119" s="91"/>
      <c r="G119" s="8"/>
      <c r="H119" s="94"/>
      <c r="I119" s="99"/>
      <c r="J119" s="100"/>
      <c r="K119" s="115"/>
    </row>
    <row r="120" spans="1:11" x14ac:dyDescent="0.2">
      <c r="A120" s="13" t="s">
        <v>1406</v>
      </c>
      <c r="B120" s="74">
        <v>3262</v>
      </c>
      <c r="C120" s="86"/>
      <c r="D120" s="37"/>
      <c r="E120" s="87"/>
      <c r="F120" s="93">
        <v>5</v>
      </c>
      <c r="G120" s="8">
        <v>13</v>
      </c>
      <c r="H120" s="94">
        <v>2</v>
      </c>
      <c r="I120" s="101"/>
      <c r="J120" s="102"/>
      <c r="K120" s="118"/>
    </row>
    <row r="121" spans="1:11" x14ac:dyDescent="0.2">
      <c r="A121" s="13" t="s">
        <v>2058</v>
      </c>
      <c r="B121" s="74">
        <v>768</v>
      </c>
      <c r="C121" s="86"/>
      <c r="D121" s="37"/>
      <c r="E121" s="87"/>
      <c r="F121" s="93">
        <v>3</v>
      </c>
      <c r="G121" s="8">
        <v>8</v>
      </c>
      <c r="H121" s="94">
        <v>2</v>
      </c>
      <c r="I121" s="101"/>
      <c r="J121" s="102"/>
      <c r="K121" s="118"/>
    </row>
    <row r="122" spans="1:11" x14ac:dyDescent="0.2">
      <c r="A122" s="13" t="s">
        <v>2059</v>
      </c>
      <c r="B122" s="74">
        <v>844</v>
      </c>
      <c r="C122" s="86"/>
      <c r="D122" s="37"/>
      <c r="E122" s="87"/>
      <c r="F122" s="93">
        <v>3</v>
      </c>
      <c r="G122" s="8">
        <v>8</v>
      </c>
      <c r="H122" s="94">
        <v>2</v>
      </c>
      <c r="I122" s="101"/>
      <c r="J122" s="102"/>
      <c r="K122" s="118"/>
    </row>
    <row r="123" spans="1:11" s="24" customFormat="1" x14ac:dyDescent="0.2">
      <c r="A123" s="22" t="s">
        <v>513</v>
      </c>
      <c r="B123" s="73">
        <v>44935</v>
      </c>
      <c r="C123" s="85">
        <v>29</v>
      </c>
      <c r="D123" s="36">
        <f>SUM(D124:D133)</f>
        <v>73</v>
      </c>
      <c r="E123" s="88">
        <v>4</v>
      </c>
      <c r="F123" s="91">
        <f>SUM(F125:F135)</f>
        <v>49</v>
      </c>
      <c r="G123" s="24">
        <f>SUM(G125:G135)</f>
        <v>127</v>
      </c>
      <c r="H123" s="84"/>
      <c r="I123" s="99">
        <f>(C123+F123+1)*0.4</f>
        <v>31.6</v>
      </c>
      <c r="J123" s="100">
        <f>(D123+G123+1)*0.4</f>
        <v>80.400000000000006</v>
      </c>
      <c r="K123" s="115">
        <f>9*0.6</f>
        <v>5.3999999999999995</v>
      </c>
    </row>
    <row r="124" spans="1:11" s="24" customFormat="1" x14ac:dyDescent="0.2">
      <c r="A124" s="20" t="s">
        <v>514</v>
      </c>
      <c r="B124" s="73">
        <v>5873</v>
      </c>
      <c r="C124" s="85">
        <v>4</v>
      </c>
      <c r="D124" s="32">
        <v>10</v>
      </c>
      <c r="E124" s="84"/>
      <c r="F124" s="91"/>
      <c r="G124" s="8"/>
      <c r="H124" s="94"/>
      <c r="I124" s="99"/>
      <c r="J124" s="100"/>
      <c r="K124" s="115"/>
    </row>
    <row r="125" spans="1:11" x14ac:dyDescent="0.2">
      <c r="A125" s="13" t="s">
        <v>2060</v>
      </c>
      <c r="B125" s="74">
        <v>3210</v>
      </c>
      <c r="C125" s="86"/>
      <c r="D125" s="37"/>
      <c r="E125" s="87"/>
      <c r="F125" s="93">
        <v>5</v>
      </c>
      <c r="G125" s="8">
        <v>13</v>
      </c>
      <c r="H125" s="94">
        <v>2</v>
      </c>
      <c r="I125" s="101"/>
      <c r="J125" s="102"/>
      <c r="K125" s="118"/>
    </row>
    <row r="126" spans="1:11" x14ac:dyDescent="0.2">
      <c r="A126" s="13" t="s">
        <v>2061</v>
      </c>
      <c r="B126" s="74">
        <v>2218</v>
      </c>
      <c r="C126" s="86"/>
      <c r="D126" s="37"/>
      <c r="E126" s="87"/>
      <c r="F126" s="93">
        <v>5</v>
      </c>
      <c r="G126" s="8">
        <v>13</v>
      </c>
      <c r="H126" s="94">
        <v>2</v>
      </c>
      <c r="I126" s="101"/>
      <c r="J126" s="102"/>
      <c r="K126" s="118"/>
    </row>
    <row r="127" spans="1:11" x14ac:dyDescent="0.2">
      <c r="A127" s="13" t="s">
        <v>2062</v>
      </c>
      <c r="B127" s="74">
        <v>445</v>
      </c>
      <c r="C127" s="86"/>
      <c r="D127" s="37"/>
      <c r="E127" s="87"/>
      <c r="F127" s="93">
        <v>3</v>
      </c>
      <c r="G127" s="8">
        <v>8</v>
      </c>
      <c r="H127" s="94">
        <v>2</v>
      </c>
      <c r="I127" s="101"/>
      <c r="J127" s="102"/>
      <c r="K127" s="118"/>
    </row>
    <row r="128" spans="1:11" s="24" customFormat="1" x14ac:dyDescent="0.2">
      <c r="A128" s="20" t="s">
        <v>891</v>
      </c>
      <c r="B128" s="73">
        <v>29996</v>
      </c>
      <c r="C128" s="85">
        <v>19</v>
      </c>
      <c r="D128" s="32">
        <v>48</v>
      </c>
      <c r="E128" s="84"/>
      <c r="F128" s="91"/>
      <c r="G128" s="8"/>
      <c r="H128" s="94"/>
      <c r="I128" s="99"/>
      <c r="J128" s="100"/>
      <c r="K128" s="115"/>
    </row>
    <row r="129" spans="1:11" x14ac:dyDescent="0.2">
      <c r="A129" s="13" t="s">
        <v>2063</v>
      </c>
      <c r="B129" s="74">
        <v>11876</v>
      </c>
      <c r="C129" s="86"/>
      <c r="D129" s="37"/>
      <c r="E129" s="87"/>
      <c r="F129" s="93">
        <v>11</v>
      </c>
      <c r="G129" s="8">
        <v>28</v>
      </c>
      <c r="H129" s="94">
        <v>2</v>
      </c>
      <c r="I129" s="101"/>
      <c r="J129" s="102"/>
      <c r="K129" s="118"/>
    </row>
    <row r="130" spans="1:11" x14ac:dyDescent="0.2">
      <c r="A130" s="13" t="s">
        <v>2064</v>
      </c>
      <c r="B130" s="74">
        <v>4626</v>
      </c>
      <c r="C130" s="86"/>
      <c r="D130" s="37"/>
      <c r="E130" s="87"/>
      <c r="F130" s="93">
        <v>5</v>
      </c>
      <c r="G130" s="8">
        <v>13</v>
      </c>
      <c r="H130" s="94">
        <v>2</v>
      </c>
      <c r="I130" s="101"/>
      <c r="J130" s="102"/>
      <c r="K130" s="118"/>
    </row>
    <row r="131" spans="1:11" x14ac:dyDescent="0.2">
      <c r="A131" s="13" t="s">
        <v>2065</v>
      </c>
      <c r="B131" s="74">
        <v>4088</v>
      </c>
      <c r="C131" s="86"/>
      <c r="D131" s="37"/>
      <c r="E131" s="87"/>
      <c r="F131" s="93">
        <v>5</v>
      </c>
      <c r="G131" s="8">
        <v>13</v>
      </c>
      <c r="H131" s="94">
        <v>2</v>
      </c>
      <c r="I131" s="101"/>
      <c r="J131" s="102"/>
      <c r="K131" s="118"/>
    </row>
    <row r="132" spans="1:11" x14ac:dyDescent="0.2">
      <c r="A132" s="13" t="s">
        <v>2066</v>
      </c>
      <c r="B132" s="74">
        <v>9406</v>
      </c>
      <c r="C132" s="86"/>
      <c r="D132" s="37"/>
      <c r="E132" s="87"/>
      <c r="F132" s="93">
        <v>5</v>
      </c>
      <c r="G132" s="8">
        <v>13</v>
      </c>
      <c r="H132" s="94">
        <v>2</v>
      </c>
      <c r="I132" s="101"/>
      <c r="J132" s="102"/>
      <c r="K132" s="118"/>
    </row>
    <row r="133" spans="1:11" s="24" customFormat="1" x14ac:dyDescent="0.2">
      <c r="A133" s="20" t="s">
        <v>950</v>
      </c>
      <c r="B133" s="73">
        <v>9066</v>
      </c>
      <c r="C133" s="85">
        <v>6</v>
      </c>
      <c r="D133" s="32">
        <v>15</v>
      </c>
      <c r="E133" s="84"/>
      <c r="F133" s="91"/>
      <c r="G133" s="8"/>
      <c r="H133" s="94"/>
      <c r="I133" s="99"/>
      <c r="J133" s="100"/>
      <c r="K133" s="115"/>
    </row>
    <row r="134" spans="1:11" x14ac:dyDescent="0.2">
      <c r="A134" s="13" t="s">
        <v>2067</v>
      </c>
      <c r="B134" s="74">
        <v>2409</v>
      </c>
      <c r="C134" s="86"/>
      <c r="D134" s="37"/>
      <c r="E134" s="87"/>
      <c r="F134" s="93">
        <v>5</v>
      </c>
      <c r="G134" s="8">
        <v>13</v>
      </c>
      <c r="H134" s="94">
        <v>2</v>
      </c>
      <c r="I134" s="101"/>
      <c r="J134" s="102"/>
      <c r="K134" s="118"/>
    </row>
    <row r="135" spans="1:11" x14ac:dyDescent="0.2">
      <c r="A135" s="13" t="s">
        <v>2068</v>
      </c>
      <c r="B135" s="74">
        <v>6657</v>
      </c>
      <c r="C135" s="86"/>
      <c r="D135" s="37"/>
      <c r="E135" s="87"/>
      <c r="F135" s="93">
        <v>5</v>
      </c>
      <c r="G135" s="8">
        <v>13</v>
      </c>
      <c r="H135" s="94">
        <v>2</v>
      </c>
      <c r="I135" s="101"/>
      <c r="J135" s="102"/>
      <c r="K135" s="118"/>
    </row>
    <row r="136" spans="1:11" s="24" customFormat="1" ht="31.5" x14ac:dyDescent="0.2">
      <c r="A136" s="22" t="s">
        <v>1344</v>
      </c>
      <c r="B136" s="73">
        <v>45561</v>
      </c>
      <c r="C136" s="85">
        <v>29</v>
      </c>
      <c r="D136" s="36">
        <f>SUM(D137:D144)</f>
        <v>73</v>
      </c>
      <c r="E136" s="88">
        <v>4</v>
      </c>
      <c r="F136" s="91">
        <f>SUM(F138:F147)</f>
        <v>38</v>
      </c>
      <c r="G136" s="24">
        <f>SUM(G138:G147)</f>
        <v>99</v>
      </c>
      <c r="H136" s="84"/>
      <c r="I136" s="99">
        <f>(C136+F136+1)*0.4</f>
        <v>27.200000000000003</v>
      </c>
      <c r="J136" s="100">
        <f>(D136+G136+1)*0.4</f>
        <v>69.2</v>
      </c>
      <c r="K136" s="115">
        <f>8*0.6</f>
        <v>4.8</v>
      </c>
    </row>
    <row r="137" spans="1:11" s="24" customFormat="1" x14ac:dyDescent="0.2">
      <c r="A137" s="20" t="s">
        <v>951</v>
      </c>
      <c r="B137" s="73">
        <v>9910</v>
      </c>
      <c r="C137" s="85">
        <v>6</v>
      </c>
      <c r="D137" s="32">
        <v>15</v>
      </c>
      <c r="E137" s="84"/>
      <c r="F137" s="91"/>
      <c r="G137" s="8"/>
      <c r="H137" s="94"/>
      <c r="I137" s="99"/>
      <c r="J137" s="100"/>
      <c r="K137" s="115"/>
    </row>
    <row r="138" spans="1:11" x14ac:dyDescent="0.2">
      <c r="A138" s="13" t="s">
        <v>2069</v>
      </c>
      <c r="B138" s="74">
        <v>8377</v>
      </c>
      <c r="C138" s="86"/>
      <c r="D138" s="37"/>
      <c r="E138" s="87"/>
      <c r="F138" s="93">
        <v>5</v>
      </c>
      <c r="G138" s="8">
        <v>13</v>
      </c>
      <c r="H138" s="94">
        <v>2</v>
      </c>
      <c r="I138" s="101"/>
      <c r="J138" s="102"/>
      <c r="K138" s="118"/>
    </row>
    <row r="139" spans="1:11" x14ac:dyDescent="0.2">
      <c r="A139" s="13" t="s">
        <v>2070</v>
      </c>
      <c r="B139" s="74">
        <v>1533</v>
      </c>
      <c r="C139" s="86"/>
      <c r="D139" s="37"/>
      <c r="E139" s="87"/>
      <c r="F139" s="93">
        <v>3</v>
      </c>
      <c r="G139" s="8">
        <v>8</v>
      </c>
      <c r="H139" s="94">
        <v>2</v>
      </c>
      <c r="I139" s="101"/>
      <c r="J139" s="102"/>
      <c r="K139" s="118"/>
    </row>
    <row r="140" spans="1:11" s="24" customFormat="1" x14ac:dyDescent="0.2">
      <c r="A140" s="20" t="s">
        <v>660</v>
      </c>
      <c r="B140" s="73">
        <v>24867</v>
      </c>
      <c r="C140" s="85">
        <v>16</v>
      </c>
      <c r="D140" s="32">
        <v>40</v>
      </c>
      <c r="E140" s="84"/>
      <c r="F140" s="91"/>
      <c r="G140" s="8"/>
      <c r="H140" s="94"/>
      <c r="I140" s="99"/>
      <c r="J140" s="100"/>
      <c r="K140" s="115"/>
    </row>
    <row r="141" spans="1:11" x14ac:dyDescent="0.2">
      <c r="A141" s="13" t="s">
        <v>2071</v>
      </c>
      <c r="B141" s="74">
        <v>1990</v>
      </c>
      <c r="C141" s="86"/>
      <c r="D141" s="37"/>
      <c r="E141" s="87"/>
      <c r="F141" s="93">
        <v>3</v>
      </c>
      <c r="G141" s="8">
        <v>8</v>
      </c>
      <c r="H141" s="94">
        <v>2</v>
      </c>
      <c r="I141" s="101"/>
      <c r="J141" s="102"/>
      <c r="K141" s="118"/>
    </row>
    <row r="142" spans="1:11" x14ac:dyDescent="0.2">
      <c r="A142" s="13" t="s">
        <v>2072</v>
      </c>
      <c r="B142" s="74">
        <v>5882</v>
      </c>
      <c r="C142" s="86"/>
      <c r="D142" s="37"/>
      <c r="E142" s="87"/>
      <c r="F142" s="93">
        <v>5</v>
      </c>
      <c r="G142" s="8">
        <v>13</v>
      </c>
      <c r="H142" s="94">
        <v>2</v>
      </c>
      <c r="I142" s="101"/>
      <c r="J142" s="102"/>
      <c r="K142" s="118"/>
    </row>
    <row r="143" spans="1:11" x14ac:dyDescent="0.2">
      <c r="A143" s="13" t="s">
        <v>2073</v>
      </c>
      <c r="B143" s="74">
        <v>16995</v>
      </c>
      <c r="C143" s="86"/>
      <c r="D143" s="37"/>
      <c r="E143" s="87"/>
      <c r="F143" s="93">
        <v>11</v>
      </c>
      <c r="G143" s="8">
        <v>28</v>
      </c>
      <c r="H143" s="94">
        <v>2</v>
      </c>
      <c r="I143" s="101"/>
      <c r="J143" s="102"/>
      <c r="K143" s="118"/>
    </row>
    <row r="144" spans="1:11" s="24" customFormat="1" x14ac:dyDescent="0.2">
      <c r="A144" s="20" t="s">
        <v>664</v>
      </c>
      <c r="B144" s="73">
        <v>10784</v>
      </c>
      <c r="C144" s="85">
        <v>7</v>
      </c>
      <c r="D144" s="32">
        <v>18</v>
      </c>
      <c r="E144" s="84"/>
      <c r="F144" s="91"/>
      <c r="G144" s="8"/>
      <c r="H144" s="94"/>
      <c r="I144" s="99"/>
      <c r="J144" s="100"/>
      <c r="K144" s="115"/>
    </row>
    <row r="145" spans="1:11" x14ac:dyDescent="0.2">
      <c r="A145" s="13" t="s">
        <v>2074</v>
      </c>
      <c r="B145" s="74">
        <v>7846</v>
      </c>
      <c r="C145" s="86"/>
      <c r="D145" s="37"/>
      <c r="E145" s="87"/>
      <c r="F145" s="93">
        <v>5</v>
      </c>
      <c r="G145" s="8">
        <v>13</v>
      </c>
      <c r="H145" s="94">
        <v>2</v>
      </c>
      <c r="I145" s="101"/>
      <c r="J145" s="102"/>
      <c r="K145" s="118"/>
    </row>
    <row r="146" spans="1:11" x14ac:dyDescent="0.2">
      <c r="A146" s="13" t="s">
        <v>2030</v>
      </c>
      <c r="B146" s="74">
        <v>1074</v>
      </c>
      <c r="C146" s="86"/>
      <c r="D146" s="37"/>
      <c r="E146" s="87"/>
      <c r="F146" s="93">
        <v>3</v>
      </c>
      <c r="G146" s="8">
        <v>8</v>
      </c>
      <c r="H146" s="94">
        <v>2</v>
      </c>
      <c r="I146" s="101"/>
      <c r="J146" s="102"/>
      <c r="K146" s="118"/>
    </row>
    <row r="147" spans="1:11" x14ac:dyDescent="0.2">
      <c r="A147" s="13" t="s">
        <v>2075</v>
      </c>
      <c r="B147" s="74">
        <v>1864</v>
      </c>
      <c r="C147" s="86"/>
      <c r="D147" s="37"/>
      <c r="E147" s="87"/>
      <c r="F147" s="93">
        <v>3</v>
      </c>
      <c r="G147" s="8">
        <v>8</v>
      </c>
      <c r="H147" s="94">
        <v>2</v>
      </c>
      <c r="I147" s="101"/>
      <c r="J147" s="102"/>
      <c r="K147" s="118"/>
    </row>
    <row r="148" spans="1:11" s="24" customFormat="1" x14ac:dyDescent="0.2">
      <c r="A148" s="22" t="s">
        <v>902</v>
      </c>
      <c r="B148" s="73">
        <v>55358</v>
      </c>
      <c r="C148" s="85">
        <v>35</v>
      </c>
      <c r="D148" s="36">
        <f>SUM(D149:D161)</f>
        <v>88</v>
      </c>
      <c r="E148" s="88">
        <v>4</v>
      </c>
      <c r="F148" s="91">
        <f>SUM(F150:F165)</f>
        <v>66</v>
      </c>
      <c r="G148" s="24">
        <f>SUM(G150:G165)</f>
        <v>172</v>
      </c>
      <c r="H148" s="84"/>
      <c r="I148" s="99">
        <f>(C148+F148+1)*0.4</f>
        <v>40.800000000000004</v>
      </c>
      <c r="J148" s="100">
        <f>(D148+G148+1)*0.4</f>
        <v>104.4</v>
      </c>
      <c r="K148" s="115">
        <f>14*0.6</f>
        <v>8.4</v>
      </c>
    </row>
    <row r="149" spans="1:11" s="24" customFormat="1" x14ac:dyDescent="0.2">
      <c r="A149" s="20" t="s">
        <v>903</v>
      </c>
      <c r="B149" s="73">
        <v>9578</v>
      </c>
      <c r="C149" s="85">
        <v>6</v>
      </c>
      <c r="D149" s="32">
        <v>15</v>
      </c>
      <c r="E149" s="84"/>
      <c r="F149" s="91"/>
      <c r="G149" s="8"/>
      <c r="H149" s="94"/>
      <c r="I149" s="99"/>
      <c r="J149" s="100"/>
      <c r="K149" s="115"/>
    </row>
    <row r="150" spans="1:11" x14ac:dyDescent="0.2">
      <c r="A150" s="13" t="s">
        <v>1630</v>
      </c>
      <c r="B150" s="74">
        <v>2152</v>
      </c>
      <c r="C150" s="86"/>
      <c r="D150" s="37"/>
      <c r="E150" s="87"/>
      <c r="F150" s="93">
        <v>5</v>
      </c>
      <c r="G150" s="8">
        <v>13</v>
      </c>
      <c r="H150" s="94">
        <v>2</v>
      </c>
      <c r="I150" s="101"/>
      <c r="J150" s="102"/>
      <c r="K150" s="118"/>
    </row>
    <row r="151" spans="1:11" x14ac:dyDescent="0.2">
      <c r="A151" s="13" t="s">
        <v>2076</v>
      </c>
      <c r="B151" s="74">
        <v>4115</v>
      </c>
      <c r="C151" s="86"/>
      <c r="D151" s="37"/>
      <c r="E151" s="87"/>
      <c r="F151" s="93">
        <v>5</v>
      </c>
      <c r="G151" s="8">
        <v>13</v>
      </c>
      <c r="H151" s="94">
        <v>2</v>
      </c>
      <c r="I151" s="101"/>
      <c r="J151" s="102"/>
      <c r="K151" s="118"/>
    </row>
    <row r="152" spans="1:11" x14ac:dyDescent="0.2">
      <c r="A152" s="13" t="s">
        <v>2077</v>
      </c>
      <c r="B152" s="74">
        <v>726</v>
      </c>
      <c r="C152" s="86"/>
      <c r="D152" s="37"/>
      <c r="E152" s="87"/>
      <c r="F152" s="93">
        <v>3</v>
      </c>
      <c r="G152" s="8">
        <v>8</v>
      </c>
      <c r="H152" s="94">
        <v>2</v>
      </c>
      <c r="I152" s="101"/>
      <c r="J152" s="102"/>
      <c r="K152" s="118"/>
    </row>
    <row r="153" spans="1:11" x14ac:dyDescent="0.2">
      <c r="A153" s="13" t="s">
        <v>2078</v>
      </c>
      <c r="B153" s="74">
        <v>351</v>
      </c>
      <c r="C153" s="86"/>
      <c r="D153" s="37"/>
      <c r="E153" s="87"/>
      <c r="F153" s="93">
        <v>3</v>
      </c>
      <c r="G153" s="8">
        <v>8</v>
      </c>
      <c r="H153" s="94">
        <v>2</v>
      </c>
      <c r="I153" s="101"/>
      <c r="J153" s="102"/>
      <c r="K153" s="118"/>
    </row>
    <row r="154" spans="1:11" x14ac:dyDescent="0.2">
      <c r="A154" s="13" t="s">
        <v>2079</v>
      </c>
      <c r="B154" s="74">
        <v>651</v>
      </c>
      <c r="C154" s="86"/>
      <c r="D154" s="37"/>
      <c r="E154" s="87"/>
      <c r="F154" s="93">
        <v>3</v>
      </c>
      <c r="G154" s="8">
        <v>8</v>
      </c>
      <c r="H154" s="94">
        <v>2</v>
      </c>
      <c r="I154" s="101"/>
      <c r="J154" s="102"/>
      <c r="K154" s="118"/>
    </row>
    <row r="155" spans="1:11" x14ac:dyDescent="0.2">
      <c r="A155" s="13" t="s">
        <v>2080</v>
      </c>
      <c r="B155" s="74">
        <v>1583</v>
      </c>
      <c r="C155" s="86"/>
      <c r="D155" s="37"/>
      <c r="E155" s="87"/>
      <c r="F155" s="93">
        <v>3</v>
      </c>
      <c r="G155" s="8">
        <v>8</v>
      </c>
      <c r="H155" s="94">
        <v>2</v>
      </c>
      <c r="I155" s="101"/>
      <c r="J155" s="102"/>
      <c r="K155" s="118"/>
    </row>
    <row r="156" spans="1:11" s="24" customFormat="1" x14ac:dyDescent="0.2">
      <c r="A156" s="20" t="s">
        <v>896</v>
      </c>
      <c r="B156" s="73">
        <v>28630</v>
      </c>
      <c r="C156" s="85">
        <v>18</v>
      </c>
      <c r="D156" s="32">
        <v>45</v>
      </c>
      <c r="E156" s="84"/>
      <c r="F156" s="91"/>
      <c r="G156" s="8"/>
      <c r="H156" s="94"/>
      <c r="I156" s="99"/>
      <c r="J156" s="100"/>
      <c r="K156" s="115"/>
    </row>
    <row r="157" spans="1:11" x14ac:dyDescent="0.2">
      <c r="A157" s="13" t="s">
        <v>2081</v>
      </c>
      <c r="B157" s="74">
        <v>19602</v>
      </c>
      <c r="C157" s="86"/>
      <c r="D157" s="37"/>
      <c r="E157" s="87"/>
      <c r="F157" s="93">
        <v>11</v>
      </c>
      <c r="G157" s="8">
        <v>28</v>
      </c>
      <c r="H157" s="94">
        <v>2</v>
      </c>
      <c r="I157" s="101"/>
      <c r="J157" s="102"/>
      <c r="K157" s="118"/>
    </row>
    <row r="158" spans="1:11" x14ac:dyDescent="0.2">
      <c r="A158" s="13" t="s">
        <v>2082</v>
      </c>
      <c r="B158" s="74">
        <v>4061</v>
      </c>
      <c r="C158" s="86"/>
      <c r="D158" s="37"/>
      <c r="E158" s="87"/>
      <c r="F158" s="93">
        <v>5</v>
      </c>
      <c r="G158" s="8">
        <v>13</v>
      </c>
      <c r="H158" s="94">
        <v>2</v>
      </c>
      <c r="I158" s="101"/>
      <c r="J158" s="102"/>
      <c r="K158" s="118"/>
    </row>
    <row r="159" spans="1:11" x14ac:dyDescent="0.2">
      <c r="A159" s="13" t="s">
        <v>2083</v>
      </c>
      <c r="B159" s="74">
        <v>2845</v>
      </c>
      <c r="C159" s="86"/>
      <c r="D159" s="37"/>
      <c r="E159" s="87"/>
      <c r="F159" s="93">
        <v>5</v>
      </c>
      <c r="G159" s="8">
        <v>13</v>
      </c>
      <c r="H159" s="94">
        <v>2</v>
      </c>
      <c r="I159" s="101"/>
      <c r="J159" s="102"/>
      <c r="K159" s="118"/>
    </row>
    <row r="160" spans="1:11" x14ac:dyDescent="0.2">
      <c r="A160" s="13" t="s">
        <v>2084</v>
      </c>
      <c r="B160" s="74">
        <v>2122</v>
      </c>
      <c r="C160" s="86"/>
      <c r="D160" s="37"/>
      <c r="E160" s="87"/>
      <c r="F160" s="93">
        <v>5</v>
      </c>
      <c r="G160" s="8">
        <v>13</v>
      </c>
      <c r="H160" s="94">
        <v>2</v>
      </c>
      <c r="I160" s="101"/>
      <c r="J160" s="102"/>
      <c r="K160" s="118"/>
    </row>
    <row r="161" spans="1:11" s="24" customFormat="1" x14ac:dyDescent="0.2">
      <c r="A161" s="20" t="s">
        <v>900</v>
      </c>
      <c r="B161" s="73">
        <v>17150</v>
      </c>
      <c r="C161" s="85">
        <v>11</v>
      </c>
      <c r="D161" s="32">
        <v>28</v>
      </c>
      <c r="E161" s="84"/>
      <c r="F161" s="91"/>
      <c r="G161" s="8"/>
      <c r="H161" s="94"/>
      <c r="I161" s="99"/>
      <c r="J161" s="100"/>
      <c r="K161" s="115"/>
    </row>
    <row r="162" spans="1:11" x14ac:dyDescent="0.2">
      <c r="A162" s="13" t="s">
        <v>2085</v>
      </c>
      <c r="B162" s="74">
        <v>3369</v>
      </c>
      <c r="C162" s="86"/>
      <c r="D162" s="37"/>
      <c r="E162" s="87"/>
      <c r="F162" s="93">
        <v>5</v>
      </c>
      <c r="G162" s="8">
        <v>13</v>
      </c>
      <c r="H162" s="94">
        <v>2</v>
      </c>
      <c r="I162" s="101"/>
      <c r="J162" s="102"/>
      <c r="K162" s="118"/>
    </row>
    <row r="163" spans="1:11" x14ac:dyDescent="0.2">
      <c r="A163" s="13" t="s">
        <v>2086</v>
      </c>
      <c r="B163" s="74">
        <v>5091</v>
      </c>
      <c r="C163" s="86"/>
      <c r="D163" s="37"/>
      <c r="E163" s="87"/>
      <c r="F163" s="93">
        <v>5</v>
      </c>
      <c r="G163" s="8">
        <v>13</v>
      </c>
      <c r="H163" s="94">
        <v>2</v>
      </c>
      <c r="I163" s="101"/>
      <c r="J163" s="102"/>
      <c r="K163" s="118"/>
    </row>
    <row r="164" spans="1:11" x14ac:dyDescent="0.2">
      <c r="A164" s="13" t="s">
        <v>2018</v>
      </c>
      <c r="B164" s="74">
        <v>6727</v>
      </c>
      <c r="C164" s="86"/>
      <c r="D164" s="37"/>
      <c r="E164" s="87"/>
      <c r="F164" s="93">
        <v>5</v>
      </c>
      <c r="G164" s="8">
        <v>13</v>
      </c>
      <c r="H164" s="94">
        <v>2</v>
      </c>
      <c r="I164" s="101"/>
      <c r="J164" s="102"/>
      <c r="K164" s="118"/>
    </row>
    <row r="165" spans="1:11" x14ac:dyDescent="0.2">
      <c r="A165" s="13" t="s">
        <v>2087</v>
      </c>
      <c r="B165" s="74">
        <v>1963</v>
      </c>
      <c r="C165" s="86"/>
      <c r="D165" s="37"/>
      <c r="E165" s="87"/>
      <c r="F165" s="93">
        <v>3</v>
      </c>
      <c r="G165" s="8">
        <v>8</v>
      </c>
      <c r="H165" s="94">
        <v>2</v>
      </c>
      <c r="I165" s="101"/>
      <c r="J165" s="102"/>
      <c r="K165" s="118"/>
    </row>
    <row r="166" spans="1:11" s="24" customFormat="1" ht="31.5" x14ac:dyDescent="0.2">
      <c r="A166" s="22" t="s">
        <v>954</v>
      </c>
      <c r="B166" s="73">
        <v>319045</v>
      </c>
      <c r="C166" s="85">
        <v>43</v>
      </c>
      <c r="D166" s="36">
        <f>SUM(D167:D173)</f>
        <v>108</v>
      </c>
      <c r="E166" s="88">
        <v>4</v>
      </c>
      <c r="F166" s="91">
        <f>SUM(F168:F174)</f>
        <v>68</v>
      </c>
      <c r="G166" s="24">
        <f>SUM(G168:G174)</f>
        <v>173</v>
      </c>
      <c r="H166" s="84"/>
      <c r="I166" s="99">
        <f>(C166+F166+1)*0.4</f>
        <v>44.800000000000004</v>
      </c>
      <c r="J166" s="100">
        <f>(D166+G166+1)*0.4</f>
        <v>112.80000000000001</v>
      </c>
      <c r="K166" s="115">
        <f>6*0.6</f>
        <v>3.5999999999999996</v>
      </c>
    </row>
    <row r="167" spans="1:11" s="24" customFormat="1" x14ac:dyDescent="0.2">
      <c r="A167" s="20" t="s">
        <v>955</v>
      </c>
      <c r="B167" s="73">
        <v>309617</v>
      </c>
      <c r="C167" s="85">
        <v>42</v>
      </c>
      <c r="D167" s="36">
        <f>C167*2.5</f>
        <v>105</v>
      </c>
      <c r="E167" s="87"/>
      <c r="F167" s="91"/>
      <c r="G167" s="8"/>
      <c r="H167" s="94"/>
      <c r="I167" s="99"/>
      <c r="J167" s="100"/>
      <c r="K167" s="115"/>
    </row>
    <row r="168" spans="1:11" ht="31.5" x14ac:dyDescent="0.2">
      <c r="A168" s="13" t="s">
        <v>2088</v>
      </c>
      <c r="B168" s="130">
        <v>42123</v>
      </c>
      <c r="C168" s="86"/>
      <c r="D168" s="32"/>
      <c r="E168" s="84"/>
      <c r="F168" s="93">
        <v>11</v>
      </c>
      <c r="G168" s="8">
        <v>28</v>
      </c>
      <c r="H168" s="94">
        <v>2</v>
      </c>
      <c r="I168" s="101"/>
      <c r="J168" s="102"/>
      <c r="K168" s="118"/>
    </row>
    <row r="169" spans="1:11" ht="31.5" x14ac:dyDescent="0.2">
      <c r="A169" s="13" t="s">
        <v>2089</v>
      </c>
      <c r="B169" s="130">
        <v>28792</v>
      </c>
      <c r="C169" s="86"/>
      <c r="D169" s="32"/>
      <c r="E169" s="84"/>
      <c r="F169" s="93">
        <v>11</v>
      </c>
      <c r="G169" s="8">
        <v>28</v>
      </c>
      <c r="H169" s="94">
        <v>2</v>
      </c>
      <c r="I169" s="101"/>
      <c r="J169" s="102"/>
      <c r="K169" s="118"/>
    </row>
    <row r="170" spans="1:11" ht="31.5" x14ac:dyDescent="0.2">
      <c r="A170" s="13" t="s">
        <v>2090</v>
      </c>
      <c r="B170" s="130">
        <v>24566</v>
      </c>
      <c r="C170" s="86"/>
      <c r="D170" s="32"/>
      <c r="E170" s="84"/>
      <c r="F170" s="93">
        <v>11</v>
      </c>
      <c r="G170" s="8">
        <v>28</v>
      </c>
      <c r="H170" s="94">
        <v>2</v>
      </c>
      <c r="I170" s="101"/>
      <c r="J170" s="102"/>
      <c r="K170" s="118"/>
    </row>
    <row r="171" spans="1:11" ht="31.5" x14ac:dyDescent="0.2">
      <c r="A171" s="13" t="s">
        <v>2091</v>
      </c>
      <c r="B171" s="130">
        <v>81785</v>
      </c>
      <c r="C171" s="86"/>
      <c r="D171" s="32"/>
      <c r="E171" s="84"/>
      <c r="F171" s="93">
        <v>15</v>
      </c>
      <c r="G171" s="8">
        <v>38</v>
      </c>
      <c r="H171" s="94">
        <v>2</v>
      </c>
      <c r="I171" s="101"/>
      <c r="J171" s="102"/>
      <c r="K171" s="118"/>
    </row>
    <row r="172" spans="1:11" ht="31.5" x14ac:dyDescent="0.2">
      <c r="A172" s="13" t="s">
        <v>2092</v>
      </c>
      <c r="B172" s="130">
        <v>132351</v>
      </c>
      <c r="C172" s="86"/>
      <c r="D172" s="32"/>
      <c r="E172" s="84"/>
      <c r="F172" s="93">
        <v>15</v>
      </c>
      <c r="G172" s="8">
        <v>38</v>
      </c>
      <c r="H172" s="94">
        <v>2</v>
      </c>
      <c r="I172" s="101"/>
      <c r="J172" s="102"/>
      <c r="K172" s="118"/>
    </row>
    <row r="173" spans="1:11" s="24" customFormat="1" x14ac:dyDescent="0.2">
      <c r="A173" s="20" t="s">
        <v>956</v>
      </c>
      <c r="B173" s="73">
        <v>9428</v>
      </c>
      <c r="C173" s="85">
        <v>1</v>
      </c>
      <c r="D173" s="32">
        <v>3</v>
      </c>
      <c r="E173" s="84"/>
      <c r="F173" s="91"/>
      <c r="G173" s="8"/>
      <c r="H173" s="94"/>
      <c r="I173" s="99"/>
      <c r="J173" s="100"/>
      <c r="K173" s="115"/>
    </row>
    <row r="174" spans="1:11" x14ac:dyDescent="0.2">
      <c r="A174" s="13" t="s">
        <v>2093</v>
      </c>
      <c r="B174" s="74">
        <v>9428</v>
      </c>
      <c r="C174" s="86"/>
      <c r="D174" s="37"/>
      <c r="E174" s="87"/>
      <c r="F174" s="93">
        <v>5</v>
      </c>
      <c r="G174" s="8">
        <v>13</v>
      </c>
      <c r="H174" s="94">
        <v>2</v>
      </c>
      <c r="I174" s="101"/>
      <c r="J174" s="102"/>
      <c r="K174" s="118"/>
    </row>
    <row r="175" spans="1:11" s="24" customFormat="1" x14ac:dyDescent="0.2">
      <c r="A175" s="22" t="s">
        <v>957</v>
      </c>
      <c r="B175" s="73">
        <v>92248</v>
      </c>
      <c r="C175" s="85">
        <v>35</v>
      </c>
      <c r="D175" s="32">
        <v>88</v>
      </c>
      <c r="E175" s="84">
        <v>4</v>
      </c>
      <c r="F175" s="91"/>
      <c r="G175" s="8"/>
      <c r="H175" s="94"/>
      <c r="I175" s="99">
        <f>(C175+F175+1)*0.4</f>
        <v>14.4</v>
      </c>
      <c r="J175" s="100">
        <f>(D175+G175+1)*0.4</f>
        <v>35.6</v>
      </c>
      <c r="K175" s="115"/>
    </row>
    <row r="176" spans="1:11" s="24" customFormat="1" x14ac:dyDescent="0.2">
      <c r="A176" s="20" t="s">
        <v>6146</v>
      </c>
      <c r="B176" s="73">
        <v>92248</v>
      </c>
      <c r="C176" s="85">
        <v>35</v>
      </c>
      <c r="D176" s="37"/>
      <c r="E176" s="87"/>
      <c r="F176" s="91"/>
      <c r="G176" s="8"/>
      <c r="H176" s="94"/>
      <c r="I176" s="99"/>
      <c r="J176" s="100"/>
      <c r="K176" s="115"/>
    </row>
    <row r="177" spans="1:11" s="24" customFormat="1" ht="31.5" x14ac:dyDescent="0.2">
      <c r="A177" s="22" t="s">
        <v>958</v>
      </c>
      <c r="B177" s="73">
        <v>105352</v>
      </c>
      <c r="C177" s="85">
        <v>39</v>
      </c>
      <c r="D177" s="36">
        <f>SUM(D178:D180)</f>
        <v>98</v>
      </c>
      <c r="E177" s="88">
        <v>4</v>
      </c>
      <c r="F177" s="91">
        <f>SUM(F179:F181)</f>
        <v>26</v>
      </c>
      <c r="G177" s="24">
        <f>SUM(G179:G181)</f>
        <v>66</v>
      </c>
      <c r="H177" s="84"/>
      <c r="I177" s="99">
        <f>(C177+F177+1)*0.4</f>
        <v>26.400000000000002</v>
      </c>
      <c r="J177" s="100">
        <f>(D177+G177+1)*0.4</f>
        <v>66</v>
      </c>
      <c r="K177" s="115">
        <f>2*0.6</f>
        <v>1.2</v>
      </c>
    </row>
    <row r="178" spans="1:11" s="24" customFormat="1" ht="31.5" x14ac:dyDescent="0.2">
      <c r="A178" s="20" t="s">
        <v>959</v>
      </c>
      <c r="B178" s="73">
        <v>26131</v>
      </c>
      <c r="C178" s="85">
        <v>10</v>
      </c>
      <c r="D178" s="32">
        <v>25</v>
      </c>
      <c r="E178" s="84"/>
      <c r="F178" s="91"/>
      <c r="G178" s="8"/>
      <c r="H178" s="94"/>
      <c r="I178" s="99"/>
      <c r="J178" s="100"/>
      <c r="K178" s="115"/>
    </row>
    <row r="179" spans="1:11" s="62" customFormat="1" ht="31.5" x14ac:dyDescent="0.2">
      <c r="A179" s="13" t="s">
        <v>2094</v>
      </c>
      <c r="B179" s="74">
        <v>26131</v>
      </c>
      <c r="C179" s="89"/>
      <c r="D179" s="37"/>
      <c r="E179" s="87"/>
      <c r="F179" s="93">
        <v>11</v>
      </c>
      <c r="G179" s="8">
        <v>28</v>
      </c>
      <c r="H179" s="94">
        <v>2</v>
      </c>
      <c r="I179" s="103"/>
      <c r="J179" s="104"/>
      <c r="K179" s="119"/>
    </row>
    <row r="180" spans="1:11" s="24" customFormat="1" x14ac:dyDescent="0.2">
      <c r="A180" s="20" t="s">
        <v>960</v>
      </c>
      <c r="B180" s="73">
        <v>79221</v>
      </c>
      <c r="C180" s="85">
        <v>29</v>
      </c>
      <c r="D180" s="32">
        <v>73</v>
      </c>
      <c r="E180" s="84"/>
      <c r="F180" s="91"/>
      <c r="G180" s="8"/>
      <c r="H180" s="94"/>
      <c r="I180" s="99"/>
      <c r="J180" s="100"/>
      <c r="K180" s="115"/>
    </row>
    <row r="181" spans="1:11" x14ac:dyDescent="0.2">
      <c r="A181" s="13" t="s">
        <v>2095</v>
      </c>
      <c r="B181" s="74">
        <v>79221</v>
      </c>
      <c r="C181" s="86"/>
      <c r="D181" s="37"/>
      <c r="E181" s="87"/>
      <c r="F181" s="93">
        <v>15</v>
      </c>
      <c r="G181" s="8">
        <v>38</v>
      </c>
      <c r="H181" s="94">
        <v>2</v>
      </c>
      <c r="I181" s="101"/>
      <c r="J181" s="102"/>
      <c r="K181" s="118"/>
    </row>
    <row r="182" spans="1:11" s="24" customFormat="1" ht="31.5" x14ac:dyDescent="0.2">
      <c r="A182" s="22" t="s">
        <v>911</v>
      </c>
      <c r="B182" s="73">
        <v>37022</v>
      </c>
      <c r="C182" s="85">
        <v>35</v>
      </c>
      <c r="D182" s="36">
        <f>SUM(D183:D218)</f>
        <v>89</v>
      </c>
      <c r="E182" s="88">
        <v>4</v>
      </c>
      <c r="F182" s="91">
        <f>SUM(F184:F221)</f>
        <v>96</v>
      </c>
      <c r="G182" s="24">
        <f>SUM(G184:G221)</f>
        <v>256</v>
      </c>
      <c r="H182" s="84"/>
      <c r="I182" s="99">
        <f>(C182+F182+1-F196-F199-F216)*0.4</f>
        <v>51.6</v>
      </c>
      <c r="J182" s="99">
        <f>(D182+G182+1-G196-G199-G216)*0.4</f>
        <v>134.80000000000001</v>
      </c>
      <c r="K182" s="115">
        <f>32*0.6</f>
        <v>19.2</v>
      </c>
    </row>
    <row r="183" spans="1:11" s="24" customFormat="1" x14ac:dyDescent="0.2">
      <c r="A183" s="20" t="s">
        <v>912</v>
      </c>
      <c r="B183" s="73">
        <v>3290</v>
      </c>
      <c r="C183" s="85">
        <v>3</v>
      </c>
      <c r="D183" s="32">
        <v>8</v>
      </c>
      <c r="E183" s="84"/>
      <c r="F183" s="91"/>
      <c r="G183" s="8"/>
      <c r="H183" s="94"/>
      <c r="I183" s="99"/>
      <c r="J183" s="100"/>
      <c r="K183" s="115"/>
    </row>
    <row r="184" spans="1:11" x14ac:dyDescent="0.2">
      <c r="A184" s="13" t="s">
        <v>2096</v>
      </c>
      <c r="B184" s="74">
        <v>2037</v>
      </c>
      <c r="C184" s="86"/>
      <c r="D184" s="37"/>
      <c r="E184" s="87"/>
      <c r="F184" s="93">
        <v>5</v>
      </c>
      <c r="G184" s="8">
        <v>13</v>
      </c>
      <c r="H184" s="94">
        <v>2</v>
      </c>
      <c r="I184" s="101"/>
      <c r="J184" s="102"/>
      <c r="K184" s="118"/>
    </row>
    <row r="185" spans="1:11" x14ac:dyDescent="0.2">
      <c r="A185" s="13" t="s">
        <v>2097</v>
      </c>
      <c r="B185" s="74">
        <v>1253</v>
      </c>
      <c r="C185" s="86"/>
      <c r="D185" s="37"/>
      <c r="E185" s="87"/>
      <c r="F185" s="93">
        <v>3</v>
      </c>
      <c r="G185" s="8">
        <v>8</v>
      </c>
      <c r="H185" s="94">
        <v>2</v>
      </c>
      <c r="I185" s="101"/>
      <c r="J185" s="102"/>
      <c r="K185" s="118"/>
    </row>
    <row r="186" spans="1:11" s="24" customFormat="1" x14ac:dyDescent="0.2">
      <c r="A186" s="20" t="s">
        <v>914</v>
      </c>
      <c r="B186" s="73">
        <v>1644</v>
      </c>
      <c r="C186" s="85">
        <v>1</v>
      </c>
      <c r="D186" s="32">
        <v>3</v>
      </c>
      <c r="E186" s="84"/>
      <c r="F186" s="91"/>
      <c r="G186" s="8"/>
      <c r="H186" s="94"/>
      <c r="I186" s="99"/>
      <c r="J186" s="100"/>
      <c r="K186" s="115"/>
    </row>
    <row r="187" spans="1:11" x14ac:dyDescent="0.2">
      <c r="A187" s="13" t="s">
        <v>2098</v>
      </c>
      <c r="B187" s="74">
        <v>279</v>
      </c>
      <c r="C187" s="86"/>
      <c r="D187" s="37"/>
      <c r="E187" s="87"/>
      <c r="F187" s="93">
        <v>3</v>
      </c>
      <c r="G187" s="8">
        <v>8</v>
      </c>
      <c r="H187" s="94">
        <v>2</v>
      </c>
      <c r="I187" s="101"/>
      <c r="J187" s="102"/>
      <c r="K187" s="118"/>
    </row>
    <row r="188" spans="1:11" x14ac:dyDescent="0.2">
      <c r="A188" s="13" t="s">
        <v>2099</v>
      </c>
      <c r="B188" s="74">
        <v>573</v>
      </c>
      <c r="C188" s="86"/>
      <c r="D188" s="37"/>
      <c r="E188" s="87"/>
      <c r="F188" s="93">
        <v>3</v>
      </c>
      <c r="G188" s="8">
        <v>8</v>
      </c>
      <c r="H188" s="94">
        <v>2</v>
      </c>
      <c r="I188" s="101"/>
      <c r="J188" s="102"/>
      <c r="K188" s="118"/>
    </row>
    <row r="189" spans="1:11" x14ac:dyDescent="0.2">
      <c r="A189" s="13" t="s">
        <v>2100</v>
      </c>
      <c r="B189" s="74">
        <v>306</v>
      </c>
      <c r="C189" s="86"/>
      <c r="D189" s="37"/>
      <c r="E189" s="87"/>
      <c r="F189" s="93">
        <v>3</v>
      </c>
      <c r="G189" s="8">
        <v>8</v>
      </c>
      <c r="H189" s="94">
        <v>2</v>
      </c>
      <c r="I189" s="101"/>
      <c r="J189" s="102"/>
      <c r="K189" s="118"/>
    </row>
    <row r="190" spans="1:11" x14ac:dyDescent="0.2">
      <c r="A190" s="13" t="s">
        <v>2101</v>
      </c>
      <c r="B190" s="74">
        <v>486</v>
      </c>
      <c r="C190" s="86"/>
      <c r="D190" s="37"/>
      <c r="E190" s="87"/>
      <c r="F190" s="93">
        <v>3</v>
      </c>
      <c r="G190" s="8">
        <v>8</v>
      </c>
      <c r="H190" s="94">
        <v>2</v>
      </c>
      <c r="I190" s="101"/>
      <c r="J190" s="102"/>
      <c r="K190" s="118"/>
    </row>
    <row r="191" spans="1:11" s="24" customFormat="1" x14ac:dyDescent="0.2">
      <c r="A191" s="20" t="s">
        <v>1331</v>
      </c>
      <c r="B191" s="73">
        <v>2980</v>
      </c>
      <c r="C191" s="85">
        <v>3</v>
      </c>
      <c r="D191" s="32">
        <v>8</v>
      </c>
      <c r="E191" s="84"/>
      <c r="F191" s="91"/>
      <c r="G191" s="8"/>
      <c r="H191" s="94"/>
      <c r="I191" s="99"/>
      <c r="J191" s="100"/>
      <c r="K191" s="115"/>
    </row>
    <row r="192" spans="1:11" x14ac:dyDescent="0.2">
      <c r="A192" s="13" t="s">
        <v>2102</v>
      </c>
      <c r="B192" s="74">
        <v>1774</v>
      </c>
      <c r="C192" s="86"/>
      <c r="D192" s="37"/>
      <c r="E192" s="87"/>
      <c r="F192" s="93">
        <v>3</v>
      </c>
      <c r="G192" s="8">
        <v>8</v>
      </c>
      <c r="H192" s="94">
        <v>2</v>
      </c>
      <c r="I192" s="101"/>
      <c r="J192" s="102"/>
      <c r="K192" s="118"/>
    </row>
    <row r="193" spans="1:11" x14ac:dyDescent="0.2">
      <c r="A193" s="13" t="s">
        <v>2103</v>
      </c>
      <c r="B193" s="74">
        <v>387</v>
      </c>
      <c r="C193" s="86"/>
      <c r="D193" s="37"/>
      <c r="E193" s="87"/>
      <c r="F193" s="93">
        <v>3</v>
      </c>
      <c r="G193" s="8">
        <v>8</v>
      </c>
      <c r="H193" s="94">
        <v>2</v>
      </c>
      <c r="I193" s="101"/>
      <c r="J193" s="102"/>
      <c r="K193" s="118"/>
    </row>
    <row r="194" spans="1:11" x14ac:dyDescent="0.2">
      <c r="A194" s="13" t="s">
        <v>2104</v>
      </c>
      <c r="B194" s="74">
        <v>449</v>
      </c>
      <c r="C194" s="86"/>
      <c r="D194" s="37"/>
      <c r="E194" s="87"/>
      <c r="F194" s="93">
        <v>3</v>
      </c>
      <c r="G194" s="8">
        <v>8</v>
      </c>
      <c r="H194" s="94">
        <v>2</v>
      </c>
      <c r="I194" s="101"/>
      <c r="J194" s="102"/>
      <c r="K194" s="118"/>
    </row>
    <row r="195" spans="1:11" x14ac:dyDescent="0.2">
      <c r="A195" s="13" t="s">
        <v>2105</v>
      </c>
      <c r="B195" s="74">
        <v>250</v>
      </c>
      <c r="C195" s="86"/>
      <c r="D195" s="37"/>
      <c r="E195" s="87"/>
      <c r="F195" s="93">
        <v>3</v>
      </c>
      <c r="G195" s="8">
        <v>8</v>
      </c>
      <c r="H195" s="94">
        <v>2</v>
      </c>
      <c r="I195" s="101"/>
      <c r="J195" s="102"/>
      <c r="K195" s="118"/>
    </row>
    <row r="196" spans="1:11" x14ac:dyDescent="0.2">
      <c r="A196" s="13" t="s">
        <v>2106</v>
      </c>
      <c r="B196" s="74">
        <v>120</v>
      </c>
      <c r="C196" s="86"/>
      <c r="D196" s="37"/>
      <c r="E196" s="87"/>
      <c r="F196" s="93">
        <v>1</v>
      </c>
      <c r="G196" s="8">
        <v>3</v>
      </c>
      <c r="H196" s="94">
        <v>1</v>
      </c>
      <c r="I196" s="101"/>
      <c r="J196" s="102"/>
      <c r="K196" s="118"/>
    </row>
    <row r="197" spans="1:11" s="24" customFormat="1" x14ac:dyDescent="0.2">
      <c r="A197" s="20" t="s">
        <v>909</v>
      </c>
      <c r="B197" s="73">
        <v>3839</v>
      </c>
      <c r="C197" s="85">
        <v>4</v>
      </c>
      <c r="D197" s="32">
        <v>10</v>
      </c>
      <c r="E197" s="84"/>
      <c r="F197" s="91"/>
      <c r="G197" s="8"/>
      <c r="H197" s="94"/>
      <c r="I197" s="99"/>
      <c r="J197" s="100"/>
      <c r="K197" s="115"/>
    </row>
    <row r="198" spans="1:11" x14ac:dyDescent="0.2">
      <c r="A198" s="13" t="s">
        <v>2107</v>
      </c>
      <c r="B198" s="74">
        <v>1180</v>
      </c>
      <c r="C198" s="86"/>
      <c r="D198" s="37"/>
      <c r="E198" s="87"/>
      <c r="F198" s="93">
        <v>3</v>
      </c>
      <c r="G198" s="8">
        <v>8</v>
      </c>
      <c r="H198" s="94">
        <v>2</v>
      </c>
      <c r="I198" s="101"/>
      <c r="J198" s="102"/>
      <c r="K198" s="118"/>
    </row>
    <row r="199" spans="1:11" x14ac:dyDescent="0.2">
      <c r="A199" s="13" t="s">
        <v>2108</v>
      </c>
      <c r="B199" s="74">
        <v>175</v>
      </c>
      <c r="C199" s="86"/>
      <c r="D199" s="37"/>
      <c r="E199" s="87"/>
      <c r="F199" s="93">
        <v>1</v>
      </c>
      <c r="G199" s="8">
        <v>3</v>
      </c>
      <c r="H199" s="94">
        <v>1</v>
      </c>
      <c r="I199" s="101"/>
      <c r="J199" s="102"/>
      <c r="K199" s="118"/>
    </row>
    <row r="200" spans="1:11" x14ac:dyDescent="0.2">
      <c r="A200" s="13" t="s">
        <v>2109</v>
      </c>
      <c r="B200" s="74">
        <v>606</v>
      </c>
      <c r="C200" s="86"/>
      <c r="D200" s="37"/>
      <c r="E200" s="87"/>
      <c r="F200" s="93">
        <v>3</v>
      </c>
      <c r="G200" s="8">
        <v>8</v>
      </c>
      <c r="H200" s="94">
        <v>2</v>
      </c>
      <c r="I200" s="101"/>
      <c r="J200" s="102"/>
      <c r="K200" s="118"/>
    </row>
    <row r="201" spans="1:11" x14ac:dyDescent="0.2">
      <c r="A201" s="13" t="s">
        <v>2110</v>
      </c>
      <c r="B201" s="74">
        <v>1080</v>
      </c>
      <c r="C201" s="86"/>
      <c r="D201" s="37"/>
      <c r="E201" s="87"/>
      <c r="F201" s="93">
        <v>3</v>
      </c>
      <c r="G201" s="8">
        <v>8</v>
      </c>
      <c r="H201" s="94">
        <v>2</v>
      </c>
      <c r="I201" s="101"/>
      <c r="J201" s="102"/>
      <c r="K201" s="118"/>
    </row>
    <row r="202" spans="1:11" x14ac:dyDescent="0.2">
      <c r="A202" s="13" t="s">
        <v>2111</v>
      </c>
      <c r="B202" s="74">
        <v>798</v>
      </c>
      <c r="C202" s="86"/>
      <c r="D202" s="37"/>
      <c r="E202" s="87"/>
      <c r="F202" s="93">
        <v>3</v>
      </c>
      <c r="G202" s="8">
        <v>8</v>
      </c>
      <c r="H202" s="94">
        <v>2</v>
      </c>
      <c r="I202" s="101"/>
      <c r="J202" s="102"/>
      <c r="K202" s="118"/>
    </row>
    <row r="203" spans="1:11" s="24" customFormat="1" x14ac:dyDescent="0.2">
      <c r="A203" s="20" t="s">
        <v>10</v>
      </c>
      <c r="B203" s="73">
        <v>19339</v>
      </c>
      <c r="C203" s="85">
        <v>18</v>
      </c>
      <c r="D203" s="32">
        <v>45</v>
      </c>
      <c r="E203" s="84"/>
      <c r="F203" s="91"/>
      <c r="G203" s="8"/>
      <c r="H203" s="94"/>
      <c r="I203" s="99"/>
      <c r="J203" s="100"/>
      <c r="K203" s="115"/>
    </row>
    <row r="204" spans="1:11" x14ac:dyDescent="0.2">
      <c r="A204" s="13" t="s">
        <v>2112</v>
      </c>
      <c r="B204" s="74">
        <v>1768</v>
      </c>
      <c r="C204" s="86"/>
      <c r="D204" s="37"/>
      <c r="E204" s="87"/>
      <c r="F204" s="93">
        <v>3</v>
      </c>
      <c r="G204" s="8">
        <v>8</v>
      </c>
      <c r="H204" s="94">
        <v>2</v>
      </c>
      <c r="I204" s="101"/>
      <c r="J204" s="102"/>
      <c r="K204" s="118"/>
    </row>
    <row r="205" spans="1:11" x14ac:dyDescent="0.2">
      <c r="A205" s="13" t="s">
        <v>2113</v>
      </c>
      <c r="B205" s="74">
        <v>8447</v>
      </c>
      <c r="C205" s="86"/>
      <c r="D205" s="37"/>
      <c r="E205" s="87"/>
      <c r="F205" s="93">
        <v>5</v>
      </c>
      <c r="G205" s="8">
        <v>13</v>
      </c>
      <c r="H205" s="94">
        <v>2</v>
      </c>
      <c r="I205" s="101"/>
      <c r="J205" s="102"/>
      <c r="K205" s="118"/>
    </row>
    <row r="206" spans="1:11" x14ac:dyDescent="0.2">
      <c r="A206" s="13" t="s">
        <v>1772</v>
      </c>
      <c r="B206" s="74">
        <v>3552</v>
      </c>
      <c r="C206" s="86"/>
      <c r="D206" s="37"/>
      <c r="E206" s="87"/>
      <c r="F206" s="93">
        <v>5</v>
      </c>
      <c r="G206" s="8">
        <v>13</v>
      </c>
      <c r="H206" s="94">
        <v>2</v>
      </c>
      <c r="I206" s="101"/>
      <c r="J206" s="102"/>
      <c r="K206" s="118"/>
    </row>
    <row r="207" spans="1:11" x14ac:dyDescent="0.2">
      <c r="A207" s="13" t="s">
        <v>2114</v>
      </c>
      <c r="B207" s="74">
        <v>478</v>
      </c>
      <c r="C207" s="86"/>
      <c r="D207" s="37"/>
      <c r="E207" s="87"/>
      <c r="F207" s="93">
        <v>3</v>
      </c>
      <c r="G207" s="8">
        <v>8</v>
      </c>
      <c r="H207" s="94">
        <v>2</v>
      </c>
      <c r="I207" s="101"/>
      <c r="J207" s="102"/>
      <c r="K207" s="118"/>
    </row>
    <row r="208" spans="1:11" x14ac:dyDescent="0.2">
      <c r="A208" s="13" t="s">
        <v>2115</v>
      </c>
      <c r="B208" s="74">
        <v>1171</v>
      </c>
      <c r="C208" s="86"/>
      <c r="D208" s="37"/>
      <c r="E208" s="87"/>
      <c r="F208" s="93">
        <v>3</v>
      </c>
      <c r="G208" s="8">
        <v>8</v>
      </c>
      <c r="H208" s="94">
        <v>2</v>
      </c>
      <c r="I208" s="101"/>
      <c r="J208" s="102"/>
      <c r="K208" s="118"/>
    </row>
    <row r="209" spans="1:11" x14ac:dyDescent="0.2">
      <c r="A209" s="13" t="s">
        <v>2116</v>
      </c>
      <c r="B209" s="74">
        <v>1575</v>
      </c>
      <c r="C209" s="86"/>
      <c r="D209" s="37"/>
      <c r="E209" s="87"/>
      <c r="F209" s="93">
        <v>3</v>
      </c>
      <c r="G209" s="8">
        <v>8</v>
      </c>
      <c r="H209" s="94">
        <v>2</v>
      </c>
      <c r="I209" s="101"/>
      <c r="J209" s="102"/>
      <c r="K209" s="118"/>
    </row>
    <row r="210" spans="1:11" x14ac:dyDescent="0.2">
      <c r="A210" s="13" t="s">
        <v>2117</v>
      </c>
      <c r="B210" s="74">
        <v>1331</v>
      </c>
      <c r="C210" s="86"/>
      <c r="D210" s="37"/>
      <c r="E210" s="87"/>
      <c r="F210" s="93">
        <v>3</v>
      </c>
      <c r="G210" s="8">
        <v>8</v>
      </c>
      <c r="H210" s="94">
        <v>2</v>
      </c>
      <c r="I210" s="101"/>
      <c r="J210" s="102"/>
      <c r="K210" s="118"/>
    </row>
    <row r="211" spans="1:11" x14ac:dyDescent="0.2">
      <c r="A211" s="13" t="s">
        <v>2118</v>
      </c>
      <c r="B211" s="74">
        <v>1017</v>
      </c>
      <c r="C211" s="86"/>
      <c r="D211" s="37"/>
      <c r="E211" s="87"/>
      <c r="F211" s="93">
        <v>3</v>
      </c>
      <c r="G211" s="8">
        <v>8</v>
      </c>
      <c r="H211" s="94">
        <v>2</v>
      </c>
      <c r="I211" s="101"/>
      <c r="J211" s="102"/>
      <c r="K211" s="118"/>
    </row>
    <row r="212" spans="1:11" s="24" customFormat="1" x14ac:dyDescent="0.2">
      <c r="A212" s="20" t="s">
        <v>836</v>
      </c>
      <c r="B212" s="73">
        <v>1943</v>
      </c>
      <c r="C212" s="85">
        <v>2</v>
      </c>
      <c r="D212" s="32">
        <v>5</v>
      </c>
      <c r="E212" s="84"/>
      <c r="F212" s="91"/>
      <c r="G212" s="8"/>
      <c r="H212" s="94"/>
      <c r="I212" s="99"/>
      <c r="J212" s="100"/>
      <c r="K212" s="115"/>
    </row>
    <row r="213" spans="1:11" x14ac:dyDescent="0.2">
      <c r="A213" s="13" t="s">
        <v>2119</v>
      </c>
      <c r="B213" s="74">
        <v>549</v>
      </c>
      <c r="C213" s="86"/>
      <c r="D213" s="37"/>
      <c r="E213" s="87"/>
      <c r="F213" s="93">
        <v>3</v>
      </c>
      <c r="G213" s="8">
        <v>8</v>
      </c>
      <c r="H213" s="94">
        <v>2</v>
      </c>
      <c r="I213" s="101"/>
      <c r="J213" s="102"/>
      <c r="K213" s="118"/>
    </row>
    <row r="214" spans="1:11" x14ac:dyDescent="0.2">
      <c r="A214" s="13" t="s">
        <v>2120</v>
      </c>
      <c r="B214" s="74">
        <v>462</v>
      </c>
      <c r="C214" s="86"/>
      <c r="D214" s="37"/>
      <c r="E214" s="87"/>
      <c r="F214" s="93">
        <v>3</v>
      </c>
      <c r="G214" s="8">
        <v>8</v>
      </c>
      <c r="H214" s="94">
        <v>2</v>
      </c>
      <c r="I214" s="101"/>
      <c r="J214" s="102"/>
      <c r="K214" s="118"/>
    </row>
    <row r="215" spans="1:11" x14ac:dyDescent="0.2">
      <c r="A215" s="13" t="s">
        <v>2121</v>
      </c>
      <c r="B215" s="74">
        <v>249</v>
      </c>
      <c r="C215" s="86"/>
      <c r="D215" s="37"/>
      <c r="E215" s="87"/>
      <c r="F215" s="93">
        <v>3</v>
      </c>
      <c r="G215" s="8">
        <v>8</v>
      </c>
      <c r="H215" s="94">
        <v>2</v>
      </c>
      <c r="I215" s="101"/>
      <c r="J215" s="102"/>
      <c r="K215" s="118"/>
    </row>
    <row r="216" spans="1:11" x14ac:dyDescent="0.2">
      <c r="A216" s="13" t="s">
        <v>2122</v>
      </c>
      <c r="B216" s="74">
        <v>82</v>
      </c>
      <c r="C216" s="86"/>
      <c r="D216" s="37"/>
      <c r="E216" s="87"/>
      <c r="F216" s="93">
        <v>1</v>
      </c>
      <c r="G216" s="8">
        <v>3</v>
      </c>
      <c r="H216" s="94">
        <v>1</v>
      </c>
      <c r="I216" s="101"/>
      <c r="J216" s="102"/>
      <c r="K216" s="118"/>
    </row>
    <row r="217" spans="1:11" x14ac:dyDescent="0.2">
      <c r="A217" s="13" t="s">
        <v>2123</v>
      </c>
      <c r="B217" s="74">
        <v>601</v>
      </c>
      <c r="C217" s="86"/>
      <c r="D217" s="37"/>
      <c r="E217" s="87"/>
      <c r="F217" s="93">
        <v>3</v>
      </c>
      <c r="G217" s="8">
        <v>8</v>
      </c>
      <c r="H217" s="94">
        <v>2</v>
      </c>
      <c r="I217" s="101"/>
      <c r="J217" s="102"/>
      <c r="K217" s="118"/>
    </row>
    <row r="218" spans="1:11" s="24" customFormat="1" x14ac:dyDescent="0.2">
      <c r="A218" s="20" t="s">
        <v>680</v>
      </c>
      <c r="B218" s="73">
        <v>3987</v>
      </c>
      <c r="C218" s="85">
        <v>4</v>
      </c>
      <c r="D218" s="32">
        <v>10</v>
      </c>
      <c r="E218" s="84"/>
      <c r="F218" s="91"/>
      <c r="G218" s="8"/>
      <c r="H218" s="94"/>
      <c r="I218" s="99"/>
      <c r="J218" s="100"/>
      <c r="K218" s="115"/>
    </row>
    <row r="219" spans="1:11" x14ac:dyDescent="0.2">
      <c r="A219" s="13" t="s">
        <v>2124</v>
      </c>
      <c r="B219" s="74">
        <v>1979</v>
      </c>
      <c r="C219" s="86"/>
      <c r="D219" s="37"/>
      <c r="E219" s="87"/>
      <c r="F219" s="93">
        <v>3</v>
      </c>
      <c r="G219" s="8">
        <v>8</v>
      </c>
      <c r="H219" s="94">
        <v>2</v>
      </c>
      <c r="I219" s="101"/>
      <c r="J219" s="102"/>
      <c r="K219" s="118"/>
    </row>
    <row r="220" spans="1:11" x14ac:dyDescent="0.2">
      <c r="A220" s="13" t="s">
        <v>2125</v>
      </c>
      <c r="B220" s="74">
        <v>1014</v>
      </c>
      <c r="C220" s="86"/>
      <c r="D220" s="37"/>
      <c r="E220" s="87"/>
      <c r="F220" s="93">
        <v>3</v>
      </c>
      <c r="G220" s="8">
        <v>8</v>
      </c>
      <c r="H220" s="94">
        <v>2</v>
      </c>
      <c r="I220" s="101"/>
      <c r="J220" s="102"/>
      <c r="K220" s="118"/>
    </row>
    <row r="221" spans="1:11" x14ac:dyDescent="0.2">
      <c r="A221" s="13" t="s">
        <v>1793</v>
      </c>
      <c r="B221" s="74">
        <v>994</v>
      </c>
      <c r="C221" s="86"/>
      <c r="D221" s="37"/>
      <c r="E221" s="87"/>
      <c r="F221" s="93">
        <v>3</v>
      </c>
      <c r="G221" s="8">
        <v>8</v>
      </c>
      <c r="H221" s="94">
        <v>2</v>
      </c>
      <c r="I221" s="101"/>
      <c r="J221" s="102"/>
      <c r="K221" s="118"/>
    </row>
    <row r="222" spans="1:11" s="24" customFormat="1" ht="31.5" x14ac:dyDescent="0.2">
      <c r="A222" s="22" t="s">
        <v>837</v>
      </c>
      <c r="B222" s="73">
        <v>80888</v>
      </c>
      <c r="C222" s="85">
        <v>35</v>
      </c>
      <c r="D222" s="32">
        <f>SUM(D223:D229)</f>
        <v>89</v>
      </c>
      <c r="E222" s="84">
        <v>4</v>
      </c>
      <c r="F222" s="91">
        <f>SUM(F224:F230)</f>
        <v>38</v>
      </c>
      <c r="G222" s="24">
        <f>SUM(G224:G230)</f>
        <v>97</v>
      </c>
      <c r="H222" s="84"/>
      <c r="I222" s="99">
        <f>(C222+F222+1)*0.4</f>
        <v>29.6</v>
      </c>
      <c r="J222" s="100">
        <f>(D222+G222+1)*0.4</f>
        <v>74.8</v>
      </c>
      <c r="K222" s="115">
        <f>3*0.6</f>
        <v>1.7999999999999998</v>
      </c>
    </row>
    <row r="223" spans="1:11" s="24" customFormat="1" x14ac:dyDescent="0.2">
      <c r="A223" s="20" t="s">
        <v>838</v>
      </c>
      <c r="B223" s="73">
        <v>6086</v>
      </c>
      <c r="C223" s="85">
        <v>3</v>
      </c>
      <c r="D223" s="32">
        <v>8</v>
      </c>
      <c r="E223" s="84"/>
      <c r="F223" s="91"/>
      <c r="G223" s="8"/>
      <c r="H223" s="94"/>
      <c r="I223" s="99"/>
      <c r="J223" s="100"/>
      <c r="K223" s="115"/>
    </row>
    <row r="224" spans="1:11" x14ac:dyDescent="0.2">
      <c r="A224" s="13" t="s">
        <v>2126</v>
      </c>
      <c r="B224" s="74">
        <v>6086</v>
      </c>
      <c r="C224" s="86"/>
      <c r="D224" s="37"/>
      <c r="E224" s="87"/>
      <c r="F224" s="93">
        <v>5</v>
      </c>
      <c r="G224" s="8">
        <v>13</v>
      </c>
      <c r="H224" s="94">
        <v>2</v>
      </c>
      <c r="I224" s="101"/>
      <c r="J224" s="102"/>
      <c r="K224" s="118"/>
    </row>
    <row r="225" spans="1:11" s="24" customFormat="1" x14ac:dyDescent="0.2">
      <c r="A225" s="20" t="s">
        <v>839</v>
      </c>
      <c r="B225" s="73">
        <v>25822</v>
      </c>
      <c r="C225" s="85">
        <v>11</v>
      </c>
      <c r="D225" s="32">
        <v>28</v>
      </c>
      <c r="E225" s="84"/>
      <c r="F225" s="91"/>
      <c r="G225" s="8"/>
      <c r="H225" s="94"/>
      <c r="I225" s="99"/>
      <c r="J225" s="100"/>
      <c r="K225" s="115"/>
    </row>
    <row r="226" spans="1:11" x14ac:dyDescent="0.2">
      <c r="A226" s="13" t="s">
        <v>2127</v>
      </c>
      <c r="B226" s="74">
        <v>25822</v>
      </c>
      <c r="C226" s="86"/>
      <c r="D226" s="37"/>
      <c r="E226" s="87"/>
      <c r="F226" s="93">
        <v>11</v>
      </c>
      <c r="G226" s="8">
        <v>28</v>
      </c>
      <c r="H226" s="94">
        <v>2</v>
      </c>
      <c r="I226" s="101"/>
      <c r="J226" s="102"/>
      <c r="K226" s="118"/>
    </row>
    <row r="227" spans="1:11" s="24" customFormat="1" x14ac:dyDescent="0.2">
      <c r="A227" s="20" t="s">
        <v>840</v>
      </c>
      <c r="B227" s="73">
        <v>13435</v>
      </c>
      <c r="C227" s="85">
        <v>6</v>
      </c>
      <c r="D227" s="32">
        <v>15</v>
      </c>
      <c r="E227" s="84"/>
      <c r="F227" s="91"/>
      <c r="G227" s="8"/>
      <c r="H227" s="94"/>
      <c r="I227" s="99"/>
      <c r="J227" s="100"/>
      <c r="K227" s="115"/>
    </row>
    <row r="228" spans="1:11" x14ac:dyDescent="0.2">
      <c r="A228" s="13" t="s">
        <v>2128</v>
      </c>
      <c r="B228" s="74">
        <v>13435</v>
      </c>
      <c r="C228" s="86"/>
      <c r="D228" s="37"/>
      <c r="E228" s="87"/>
      <c r="F228" s="93">
        <v>11</v>
      </c>
      <c r="G228" s="8">
        <v>28</v>
      </c>
      <c r="H228" s="94">
        <v>2</v>
      </c>
      <c r="I228" s="101"/>
      <c r="J228" s="102"/>
      <c r="K228" s="118"/>
    </row>
    <row r="229" spans="1:11" s="24" customFormat="1" x14ac:dyDescent="0.2">
      <c r="A229" s="20" t="s">
        <v>841</v>
      </c>
      <c r="B229" s="73">
        <v>35545</v>
      </c>
      <c r="C229" s="85">
        <v>15</v>
      </c>
      <c r="D229" s="32">
        <v>38</v>
      </c>
      <c r="E229" s="84"/>
      <c r="F229" s="91"/>
      <c r="G229" s="8"/>
      <c r="H229" s="94"/>
      <c r="I229" s="99"/>
      <c r="J229" s="100"/>
      <c r="K229" s="115"/>
    </row>
    <row r="230" spans="1:11" x14ac:dyDescent="0.2">
      <c r="A230" s="13" t="s">
        <v>2129</v>
      </c>
      <c r="B230" s="74">
        <v>35545</v>
      </c>
      <c r="C230" s="86"/>
      <c r="D230" s="37"/>
      <c r="E230" s="87"/>
      <c r="F230" s="93">
        <v>11</v>
      </c>
      <c r="G230" s="8">
        <v>28</v>
      </c>
      <c r="H230" s="94">
        <v>2</v>
      </c>
      <c r="I230" s="101"/>
      <c r="J230" s="102"/>
      <c r="K230" s="118"/>
    </row>
    <row r="231" spans="1:11" s="24" customFormat="1" ht="31.5" x14ac:dyDescent="0.2">
      <c r="A231" s="22" t="s">
        <v>40</v>
      </c>
      <c r="B231" s="73">
        <v>100194</v>
      </c>
      <c r="C231" s="85">
        <v>39</v>
      </c>
      <c r="D231" s="36">
        <f>SUM(D232:D236)</f>
        <v>98</v>
      </c>
      <c r="E231" s="88">
        <v>4</v>
      </c>
      <c r="F231" s="91">
        <f>SUM(F233:F237)</f>
        <v>33</v>
      </c>
      <c r="G231" s="24">
        <f>SUM(G233:G237)</f>
        <v>84</v>
      </c>
      <c r="H231" s="84"/>
      <c r="I231" s="99">
        <f>(C231+F231+1)*0.4</f>
        <v>29.200000000000003</v>
      </c>
      <c r="J231" s="100">
        <f>(D231+G231+1)*0.4</f>
        <v>73.2</v>
      </c>
      <c r="K231" s="115">
        <f>3*0.6</f>
        <v>1.7999999999999998</v>
      </c>
    </row>
    <row r="232" spans="1:11" s="24" customFormat="1" x14ac:dyDescent="0.2">
      <c r="A232" s="20" t="s">
        <v>41</v>
      </c>
      <c r="B232" s="73">
        <v>15416</v>
      </c>
      <c r="C232" s="85">
        <v>6</v>
      </c>
      <c r="D232" s="32">
        <v>15</v>
      </c>
      <c r="E232" s="84"/>
      <c r="F232" s="91"/>
      <c r="G232" s="8"/>
      <c r="H232" s="94"/>
      <c r="I232" s="99"/>
      <c r="J232" s="100"/>
      <c r="K232" s="115"/>
    </row>
    <row r="233" spans="1:11" x14ac:dyDescent="0.2">
      <c r="A233" s="13" t="s">
        <v>2130</v>
      </c>
      <c r="B233" s="74">
        <v>15416</v>
      </c>
      <c r="C233" s="86"/>
      <c r="D233" s="37"/>
      <c r="E233" s="87"/>
      <c r="F233" s="93">
        <v>11</v>
      </c>
      <c r="G233" s="8">
        <v>28</v>
      </c>
      <c r="H233" s="94">
        <v>2</v>
      </c>
      <c r="I233" s="101"/>
      <c r="J233" s="102"/>
      <c r="K233" s="118"/>
    </row>
    <row r="234" spans="1:11" s="24" customFormat="1" x14ac:dyDescent="0.2">
      <c r="A234" s="20" t="s">
        <v>42</v>
      </c>
      <c r="B234" s="73">
        <v>38887</v>
      </c>
      <c r="C234" s="85">
        <v>15</v>
      </c>
      <c r="D234" s="32">
        <v>38</v>
      </c>
      <c r="E234" s="84"/>
      <c r="F234" s="91"/>
      <c r="G234" s="8"/>
      <c r="H234" s="94"/>
      <c r="I234" s="99"/>
      <c r="J234" s="100"/>
      <c r="K234" s="115"/>
    </row>
    <row r="235" spans="1:11" x14ac:dyDescent="0.2">
      <c r="A235" s="13" t="s">
        <v>2131</v>
      </c>
      <c r="B235" s="74">
        <v>38887</v>
      </c>
      <c r="C235" s="86"/>
      <c r="D235" s="37"/>
      <c r="E235" s="87"/>
      <c r="F235" s="93">
        <v>11</v>
      </c>
      <c r="G235" s="8">
        <v>28</v>
      </c>
      <c r="H235" s="94">
        <v>2</v>
      </c>
      <c r="I235" s="101"/>
      <c r="J235" s="102"/>
      <c r="K235" s="118"/>
    </row>
    <row r="236" spans="1:11" s="24" customFormat="1" x14ac:dyDescent="0.2">
      <c r="A236" s="20" t="s">
        <v>43</v>
      </c>
      <c r="B236" s="73">
        <v>45891</v>
      </c>
      <c r="C236" s="85">
        <v>18</v>
      </c>
      <c r="D236" s="32">
        <v>45</v>
      </c>
      <c r="E236" s="84"/>
      <c r="F236" s="91"/>
      <c r="G236" s="8"/>
      <c r="H236" s="94"/>
      <c r="I236" s="99"/>
      <c r="J236" s="100"/>
      <c r="K236" s="115"/>
    </row>
    <row r="237" spans="1:11" x14ac:dyDescent="0.2">
      <c r="A237" s="13" t="s">
        <v>1879</v>
      </c>
      <c r="B237" s="74">
        <v>45891</v>
      </c>
      <c r="C237" s="86"/>
      <c r="D237" s="37"/>
      <c r="E237" s="87"/>
      <c r="F237" s="93">
        <v>11</v>
      </c>
      <c r="G237" s="8">
        <v>28</v>
      </c>
      <c r="H237" s="94">
        <v>2</v>
      </c>
      <c r="I237" s="101"/>
      <c r="J237" s="102"/>
      <c r="K237" s="118"/>
    </row>
    <row r="238" spans="1:11" s="24" customFormat="1" ht="31.5" x14ac:dyDescent="0.2">
      <c r="A238" s="22" t="s">
        <v>864</v>
      </c>
      <c r="B238" s="73">
        <v>72384</v>
      </c>
      <c r="C238" s="85">
        <v>35</v>
      </c>
      <c r="D238" s="36">
        <f>SUM(D239:D244)</f>
        <v>88</v>
      </c>
      <c r="E238" s="88">
        <v>4</v>
      </c>
      <c r="F238" s="91">
        <f>SUM(F240:F247)</f>
        <v>40</v>
      </c>
      <c r="G238" s="24">
        <f>SUM(G240:G247)</f>
        <v>103</v>
      </c>
      <c r="H238" s="84"/>
      <c r="I238" s="99">
        <f>(C238+F238+1)*0.4</f>
        <v>30.400000000000002</v>
      </c>
      <c r="J238" s="100">
        <f>(D238+G238+1)*0.4</f>
        <v>76.800000000000011</v>
      </c>
      <c r="K238" s="115">
        <f>6*0.6</f>
        <v>3.5999999999999996</v>
      </c>
    </row>
    <row r="239" spans="1:11" s="24" customFormat="1" x14ac:dyDescent="0.2">
      <c r="A239" s="20" t="s">
        <v>865</v>
      </c>
      <c r="B239" s="73">
        <v>17679</v>
      </c>
      <c r="C239" s="85">
        <v>8</v>
      </c>
      <c r="D239" s="32">
        <v>20</v>
      </c>
      <c r="E239" s="84"/>
      <c r="F239" s="91"/>
      <c r="G239" s="8"/>
      <c r="H239" s="94"/>
      <c r="I239" s="99"/>
      <c r="J239" s="100"/>
      <c r="K239" s="115"/>
    </row>
    <row r="240" spans="1:11" x14ac:dyDescent="0.2">
      <c r="A240" s="13" t="s">
        <v>1682</v>
      </c>
      <c r="B240" s="74">
        <v>17679</v>
      </c>
      <c r="C240" s="86"/>
      <c r="D240" s="37"/>
      <c r="E240" s="87"/>
      <c r="F240" s="93">
        <v>11</v>
      </c>
      <c r="G240" s="8">
        <v>28</v>
      </c>
      <c r="H240" s="94">
        <v>2</v>
      </c>
      <c r="I240" s="101"/>
      <c r="J240" s="102"/>
      <c r="K240" s="118"/>
    </row>
    <row r="241" spans="1:11" s="24" customFormat="1" x14ac:dyDescent="0.2">
      <c r="A241" s="20" t="s">
        <v>846</v>
      </c>
      <c r="B241" s="73">
        <v>36843</v>
      </c>
      <c r="C241" s="85">
        <v>18</v>
      </c>
      <c r="D241" s="32">
        <v>45</v>
      </c>
      <c r="E241" s="84"/>
      <c r="F241" s="91"/>
      <c r="G241" s="8"/>
      <c r="H241" s="94"/>
      <c r="I241" s="99"/>
      <c r="J241" s="100"/>
      <c r="K241" s="115"/>
    </row>
    <row r="242" spans="1:11" x14ac:dyDescent="0.2">
      <c r="A242" s="13" t="s">
        <v>1708</v>
      </c>
      <c r="B242" s="74">
        <v>36843</v>
      </c>
      <c r="C242" s="86"/>
      <c r="D242" s="37"/>
      <c r="E242" s="87"/>
      <c r="F242" s="93">
        <v>11</v>
      </c>
      <c r="G242" s="8">
        <v>28</v>
      </c>
      <c r="H242" s="94">
        <v>2</v>
      </c>
      <c r="I242" s="101"/>
      <c r="J242" s="102"/>
      <c r="K242" s="118"/>
    </row>
    <row r="243" spans="1:11" s="24" customFormat="1" x14ac:dyDescent="0.2">
      <c r="A243" s="20" t="s">
        <v>856</v>
      </c>
      <c r="B243" s="73">
        <v>17862</v>
      </c>
      <c r="C243" s="85">
        <v>9</v>
      </c>
      <c r="D243" s="32">
        <v>23</v>
      </c>
      <c r="E243" s="84"/>
      <c r="F243" s="91"/>
      <c r="G243" s="8"/>
      <c r="H243" s="94"/>
      <c r="I243" s="99"/>
      <c r="J243" s="100"/>
      <c r="K243" s="115"/>
    </row>
    <row r="244" spans="1:11" x14ac:dyDescent="0.2">
      <c r="A244" s="13" t="s">
        <v>2132</v>
      </c>
      <c r="B244" s="74">
        <v>6551</v>
      </c>
      <c r="C244" s="86"/>
      <c r="D244" s="37"/>
      <c r="E244" s="87"/>
      <c r="F244" s="93">
        <v>5</v>
      </c>
      <c r="G244" s="8">
        <v>13</v>
      </c>
      <c r="H244" s="94">
        <v>2</v>
      </c>
      <c r="I244" s="101"/>
      <c r="J244" s="102"/>
      <c r="K244" s="118"/>
    </row>
    <row r="245" spans="1:11" x14ac:dyDescent="0.2">
      <c r="A245" s="13" t="s">
        <v>2133</v>
      </c>
      <c r="B245" s="74">
        <v>5531</v>
      </c>
      <c r="C245" s="86"/>
      <c r="D245" s="37"/>
      <c r="E245" s="87"/>
      <c r="F245" s="93">
        <v>5</v>
      </c>
      <c r="G245" s="8">
        <v>13</v>
      </c>
      <c r="H245" s="94">
        <v>2</v>
      </c>
      <c r="I245" s="101"/>
      <c r="J245" s="102"/>
      <c r="K245" s="118"/>
    </row>
    <row r="246" spans="1:11" x14ac:dyDescent="0.2">
      <c r="A246" s="13" t="s">
        <v>2134</v>
      </c>
      <c r="B246" s="74">
        <v>4515</v>
      </c>
      <c r="C246" s="86"/>
      <c r="D246" s="37"/>
      <c r="E246" s="87"/>
      <c r="F246" s="93">
        <v>5</v>
      </c>
      <c r="G246" s="8">
        <v>13</v>
      </c>
      <c r="H246" s="94">
        <v>2</v>
      </c>
      <c r="I246" s="101"/>
      <c r="J246" s="102"/>
      <c r="K246" s="118"/>
    </row>
    <row r="247" spans="1:11" x14ac:dyDescent="0.2">
      <c r="A247" s="13" t="s">
        <v>1655</v>
      </c>
      <c r="B247" s="74">
        <v>1265</v>
      </c>
      <c r="C247" s="86"/>
      <c r="D247" s="37"/>
      <c r="E247" s="87"/>
      <c r="F247" s="93">
        <v>3</v>
      </c>
      <c r="G247" s="8">
        <v>8</v>
      </c>
      <c r="H247" s="94">
        <v>2</v>
      </c>
      <c r="I247" s="101"/>
      <c r="J247" s="102"/>
      <c r="K247" s="118"/>
    </row>
    <row r="248" spans="1:11" s="24" customFormat="1" ht="31.5" x14ac:dyDescent="0.2">
      <c r="A248" s="22" t="s">
        <v>857</v>
      </c>
      <c r="B248" s="73">
        <v>30030</v>
      </c>
      <c r="C248" s="85">
        <v>29</v>
      </c>
      <c r="D248" s="36">
        <f>SUM(D249:D260)</f>
        <v>74</v>
      </c>
      <c r="E248" s="88">
        <v>4</v>
      </c>
      <c r="F248" s="91">
        <f>SUM(F250:F265)</f>
        <v>52</v>
      </c>
      <c r="G248" s="24">
        <f>SUM(G250:G265)</f>
        <v>137</v>
      </c>
      <c r="H248" s="84"/>
      <c r="I248" s="99">
        <f>(C248+F248+1-F263)*0.4</f>
        <v>32.4</v>
      </c>
      <c r="J248" s="99">
        <f>(D248+G248+1-G263)*0.4</f>
        <v>83.600000000000009</v>
      </c>
      <c r="K248" s="115">
        <f>14*0.6</f>
        <v>8.4</v>
      </c>
    </row>
    <row r="249" spans="1:11" s="24" customFormat="1" x14ac:dyDescent="0.2">
      <c r="A249" s="20" t="s">
        <v>858</v>
      </c>
      <c r="B249" s="73">
        <v>13026</v>
      </c>
      <c r="C249" s="85">
        <v>13</v>
      </c>
      <c r="D249" s="32">
        <v>33</v>
      </c>
      <c r="E249" s="84"/>
      <c r="F249" s="91"/>
      <c r="G249" s="8"/>
      <c r="H249" s="94"/>
      <c r="I249" s="99"/>
      <c r="J249" s="100"/>
      <c r="K249" s="115"/>
    </row>
    <row r="250" spans="1:11" x14ac:dyDescent="0.2">
      <c r="A250" s="13" t="s">
        <v>1407</v>
      </c>
      <c r="B250" s="74">
        <v>4717</v>
      </c>
      <c r="C250" s="86"/>
      <c r="D250" s="37"/>
      <c r="E250" s="87"/>
      <c r="F250" s="93">
        <v>5</v>
      </c>
      <c r="G250" s="8">
        <v>13</v>
      </c>
      <c r="H250" s="94">
        <v>2</v>
      </c>
      <c r="I250" s="101"/>
      <c r="J250" s="102"/>
      <c r="K250" s="118"/>
    </row>
    <row r="251" spans="1:11" x14ac:dyDescent="0.2">
      <c r="A251" s="13" t="s">
        <v>2135</v>
      </c>
      <c r="B251" s="74">
        <v>2002</v>
      </c>
      <c r="C251" s="86"/>
      <c r="D251" s="37"/>
      <c r="E251" s="87"/>
      <c r="F251" s="93">
        <v>5</v>
      </c>
      <c r="G251" s="8">
        <v>13</v>
      </c>
      <c r="H251" s="94">
        <v>2</v>
      </c>
      <c r="I251" s="101"/>
      <c r="J251" s="102"/>
      <c r="K251" s="118"/>
    </row>
    <row r="252" spans="1:11" x14ac:dyDescent="0.2">
      <c r="A252" s="13" t="s">
        <v>2136</v>
      </c>
      <c r="B252" s="74">
        <v>2782</v>
      </c>
      <c r="C252" s="86"/>
      <c r="D252" s="37"/>
      <c r="E252" s="87"/>
      <c r="F252" s="93">
        <v>5</v>
      </c>
      <c r="G252" s="8">
        <v>13</v>
      </c>
      <c r="H252" s="94">
        <v>2</v>
      </c>
      <c r="I252" s="101"/>
      <c r="J252" s="102"/>
      <c r="K252" s="118"/>
    </row>
    <row r="253" spans="1:11" x14ac:dyDescent="0.2">
      <c r="A253" s="13" t="s">
        <v>2137</v>
      </c>
      <c r="B253" s="74">
        <v>2303</v>
      </c>
      <c r="C253" s="86"/>
      <c r="D253" s="37"/>
      <c r="E253" s="87"/>
      <c r="F253" s="93">
        <v>5</v>
      </c>
      <c r="G253" s="8">
        <v>13</v>
      </c>
      <c r="H253" s="94">
        <v>2</v>
      </c>
      <c r="I253" s="101"/>
      <c r="J253" s="102"/>
      <c r="K253" s="118"/>
    </row>
    <row r="254" spans="1:11" x14ac:dyDescent="0.2">
      <c r="A254" s="13" t="s">
        <v>2138</v>
      </c>
      <c r="B254" s="74">
        <v>727</v>
      </c>
      <c r="C254" s="86"/>
      <c r="D254" s="37"/>
      <c r="E254" s="87"/>
      <c r="F254" s="93">
        <v>3</v>
      </c>
      <c r="G254" s="8">
        <v>8</v>
      </c>
      <c r="H254" s="94">
        <v>2</v>
      </c>
      <c r="I254" s="101"/>
      <c r="J254" s="102"/>
      <c r="K254" s="118"/>
    </row>
    <row r="255" spans="1:11" x14ac:dyDescent="0.2">
      <c r="A255" s="13" t="s">
        <v>2139</v>
      </c>
      <c r="B255" s="74">
        <v>495</v>
      </c>
      <c r="C255" s="86"/>
      <c r="D255" s="37"/>
      <c r="E255" s="87"/>
      <c r="F255" s="93">
        <v>3</v>
      </c>
      <c r="G255" s="8">
        <v>8</v>
      </c>
      <c r="H255" s="94">
        <v>2</v>
      </c>
      <c r="I255" s="101"/>
      <c r="J255" s="102"/>
      <c r="K255" s="118"/>
    </row>
    <row r="256" spans="1:11" s="24" customFormat="1" x14ac:dyDescent="0.2">
      <c r="A256" s="20" t="s">
        <v>859</v>
      </c>
      <c r="B256" s="73">
        <v>9462</v>
      </c>
      <c r="C256" s="85">
        <v>9</v>
      </c>
      <c r="D256" s="32">
        <v>23</v>
      </c>
      <c r="E256" s="84"/>
      <c r="F256" s="91"/>
      <c r="G256" s="8"/>
      <c r="H256" s="94"/>
      <c r="I256" s="99"/>
      <c r="J256" s="100"/>
      <c r="K256" s="115"/>
    </row>
    <row r="257" spans="1:11" x14ac:dyDescent="0.2">
      <c r="A257" s="13" t="s">
        <v>2140</v>
      </c>
      <c r="B257" s="74">
        <v>7522</v>
      </c>
      <c r="C257" s="86"/>
      <c r="D257" s="37"/>
      <c r="E257" s="87"/>
      <c r="F257" s="93">
        <v>5</v>
      </c>
      <c r="G257" s="8">
        <v>13</v>
      </c>
      <c r="H257" s="94">
        <v>2</v>
      </c>
      <c r="I257" s="101"/>
      <c r="J257" s="102"/>
      <c r="K257" s="118"/>
    </row>
    <row r="258" spans="1:11" x14ac:dyDescent="0.2">
      <c r="A258" s="13" t="s">
        <v>2141</v>
      </c>
      <c r="B258" s="74">
        <v>1940</v>
      </c>
      <c r="C258" s="86"/>
      <c r="D258" s="37"/>
      <c r="E258" s="87"/>
      <c r="F258" s="93">
        <v>3</v>
      </c>
      <c r="G258" s="8">
        <v>8</v>
      </c>
      <c r="H258" s="94">
        <v>2</v>
      </c>
      <c r="I258" s="101"/>
      <c r="J258" s="102"/>
      <c r="K258" s="118"/>
    </row>
    <row r="259" spans="1:11" s="24" customFormat="1" x14ac:dyDescent="0.2">
      <c r="A259" s="20" t="s">
        <v>226</v>
      </c>
      <c r="B259" s="73">
        <v>7542</v>
      </c>
      <c r="C259" s="85">
        <v>7</v>
      </c>
      <c r="D259" s="32">
        <v>18</v>
      </c>
      <c r="E259" s="84"/>
      <c r="F259" s="91"/>
      <c r="G259" s="8"/>
      <c r="H259" s="94"/>
      <c r="I259" s="99"/>
      <c r="J259" s="100"/>
      <c r="K259" s="115"/>
    </row>
    <row r="260" spans="1:11" x14ac:dyDescent="0.2">
      <c r="A260" s="13" t="s">
        <v>2142</v>
      </c>
      <c r="B260" s="74">
        <v>1889</v>
      </c>
      <c r="C260" s="86"/>
      <c r="D260" s="37"/>
      <c r="E260" s="87"/>
      <c r="F260" s="93">
        <v>3</v>
      </c>
      <c r="G260" s="8">
        <v>8</v>
      </c>
      <c r="H260" s="94">
        <v>2</v>
      </c>
      <c r="I260" s="101"/>
      <c r="J260" s="102"/>
      <c r="K260" s="118"/>
    </row>
    <row r="261" spans="1:11" x14ac:dyDescent="0.2">
      <c r="A261" s="13" t="s">
        <v>2143</v>
      </c>
      <c r="B261" s="74">
        <v>1779</v>
      </c>
      <c r="C261" s="86"/>
      <c r="D261" s="37"/>
      <c r="E261" s="87"/>
      <c r="F261" s="93">
        <v>3</v>
      </c>
      <c r="G261" s="8">
        <v>8</v>
      </c>
      <c r="H261" s="94">
        <v>2</v>
      </c>
      <c r="I261" s="101"/>
      <c r="J261" s="102"/>
      <c r="K261" s="118"/>
    </row>
    <row r="262" spans="1:11" x14ac:dyDescent="0.2">
      <c r="A262" s="13" t="s">
        <v>2144</v>
      </c>
      <c r="B262" s="74">
        <v>2905</v>
      </c>
      <c r="C262" s="86"/>
      <c r="D262" s="37"/>
      <c r="E262" s="87"/>
      <c r="F262" s="93">
        <v>5</v>
      </c>
      <c r="G262" s="8">
        <v>13</v>
      </c>
      <c r="H262" s="94">
        <v>2</v>
      </c>
      <c r="I262" s="101"/>
      <c r="J262" s="102"/>
      <c r="K262" s="118"/>
    </row>
    <row r="263" spans="1:11" x14ac:dyDescent="0.2">
      <c r="A263" s="13" t="s">
        <v>2145</v>
      </c>
      <c r="B263" s="74">
        <v>179</v>
      </c>
      <c r="C263" s="86"/>
      <c r="D263" s="37"/>
      <c r="E263" s="87"/>
      <c r="F263" s="93">
        <v>1</v>
      </c>
      <c r="G263" s="8">
        <v>3</v>
      </c>
      <c r="H263" s="94">
        <v>1</v>
      </c>
      <c r="I263" s="101"/>
      <c r="J263" s="102"/>
      <c r="K263" s="118"/>
    </row>
    <row r="264" spans="1:11" x14ac:dyDescent="0.2">
      <c r="A264" s="13" t="s">
        <v>2146</v>
      </c>
      <c r="B264" s="74">
        <v>363</v>
      </c>
      <c r="C264" s="86"/>
      <c r="D264" s="37"/>
      <c r="E264" s="87"/>
      <c r="F264" s="93">
        <v>3</v>
      </c>
      <c r="G264" s="8">
        <v>8</v>
      </c>
      <c r="H264" s="94">
        <v>2</v>
      </c>
      <c r="I264" s="101"/>
      <c r="J264" s="102"/>
      <c r="K264" s="118"/>
    </row>
    <row r="265" spans="1:11" x14ac:dyDescent="0.2">
      <c r="A265" s="13" t="s">
        <v>2147</v>
      </c>
      <c r="B265" s="74">
        <v>427</v>
      </c>
      <c r="C265" s="86"/>
      <c r="D265" s="37"/>
      <c r="E265" s="87"/>
      <c r="F265" s="93">
        <v>3</v>
      </c>
      <c r="G265" s="8">
        <v>8</v>
      </c>
      <c r="H265" s="94">
        <v>2</v>
      </c>
      <c r="I265" s="101"/>
      <c r="J265" s="102"/>
      <c r="K265" s="118"/>
    </row>
    <row r="266" spans="1:11" s="24" customFormat="1" ht="31.5" x14ac:dyDescent="0.2">
      <c r="A266" s="22" t="s">
        <v>46</v>
      </c>
      <c r="B266" s="73">
        <v>40004</v>
      </c>
      <c r="C266" s="85">
        <v>29</v>
      </c>
      <c r="D266" s="36">
        <f>SUM(D267:D276)</f>
        <v>74</v>
      </c>
      <c r="E266" s="88">
        <v>4</v>
      </c>
      <c r="F266" s="91">
        <f>SUM(F268:F277)</f>
        <v>40</v>
      </c>
      <c r="G266" s="24">
        <f>SUM(G268:G277)</f>
        <v>104</v>
      </c>
      <c r="H266" s="84"/>
      <c r="I266" s="99">
        <f>(C266+F266+1)*0.4</f>
        <v>28</v>
      </c>
      <c r="J266" s="100">
        <f>(D266+G266+1)*0.4</f>
        <v>71.600000000000009</v>
      </c>
      <c r="K266" s="115">
        <f>8*0.6</f>
        <v>4.8</v>
      </c>
    </row>
    <row r="267" spans="1:11" s="24" customFormat="1" x14ac:dyDescent="0.2">
      <c r="A267" s="20" t="s">
        <v>575</v>
      </c>
      <c r="B267" s="73">
        <v>6548</v>
      </c>
      <c r="C267" s="85">
        <v>5</v>
      </c>
      <c r="D267" s="32">
        <v>13</v>
      </c>
      <c r="E267" s="84"/>
      <c r="F267" s="91"/>
      <c r="G267" s="8"/>
      <c r="H267" s="94"/>
      <c r="I267" s="99"/>
      <c r="J267" s="100"/>
      <c r="K267" s="115"/>
    </row>
    <row r="268" spans="1:11" x14ac:dyDescent="0.2">
      <c r="A268" s="13" t="s">
        <v>1757</v>
      </c>
      <c r="B268" s="74">
        <v>1871</v>
      </c>
      <c r="C268" s="86"/>
      <c r="D268" s="37"/>
      <c r="E268" s="87"/>
      <c r="F268" s="93">
        <v>3</v>
      </c>
      <c r="G268" s="8">
        <v>8</v>
      </c>
      <c r="H268" s="94">
        <v>2</v>
      </c>
      <c r="I268" s="101"/>
      <c r="J268" s="102"/>
      <c r="K268" s="118"/>
    </row>
    <row r="269" spans="1:11" x14ac:dyDescent="0.2">
      <c r="A269" s="13" t="s">
        <v>2148</v>
      </c>
      <c r="B269" s="74">
        <v>1063</v>
      </c>
      <c r="C269" s="86"/>
      <c r="D269" s="37"/>
      <c r="E269" s="87"/>
      <c r="F269" s="93">
        <v>3</v>
      </c>
      <c r="G269" s="8">
        <v>8</v>
      </c>
      <c r="H269" s="94">
        <v>2</v>
      </c>
      <c r="I269" s="101"/>
      <c r="J269" s="102"/>
      <c r="K269" s="118"/>
    </row>
    <row r="270" spans="1:11" x14ac:dyDescent="0.2">
      <c r="A270" s="13" t="s">
        <v>2149</v>
      </c>
      <c r="B270" s="74">
        <v>770</v>
      </c>
      <c r="C270" s="86"/>
      <c r="D270" s="37"/>
      <c r="E270" s="87"/>
      <c r="F270" s="93">
        <v>3</v>
      </c>
      <c r="G270" s="8">
        <v>8</v>
      </c>
      <c r="H270" s="94">
        <v>2</v>
      </c>
      <c r="I270" s="101"/>
      <c r="J270" s="102"/>
      <c r="K270" s="118"/>
    </row>
    <row r="271" spans="1:11" x14ac:dyDescent="0.2">
      <c r="A271" s="13" t="s">
        <v>2150</v>
      </c>
      <c r="B271" s="74">
        <v>2844</v>
      </c>
      <c r="C271" s="86"/>
      <c r="D271" s="37"/>
      <c r="E271" s="87"/>
      <c r="F271" s="93">
        <v>5</v>
      </c>
      <c r="G271" s="8">
        <v>13</v>
      </c>
      <c r="H271" s="94">
        <v>2</v>
      </c>
      <c r="I271" s="101"/>
      <c r="J271" s="102"/>
      <c r="K271" s="118"/>
    </row>
    <row r="272" spans="1:11" s="24" customFormat="1" x14ac:dyDescent="0.2">
      <c r="A272" s="20" t="s">
        <v>77</v>
      </c>
      <c r="B272" s="73">
        <v>9830</v>
      </c>
      <c r="C272" s="85">
        <v>7</v>
      </c>
      <c r="D272" s="32">
        <v>18</v>
      </c>
      <c r="E272" s="84"/>
      <c r="F272" s="91"/>
      <c r="G272" s="8"/>
      <c r="H272" s="94"/>
      <c r="I272" s="99"/>
      <c r="J272" s="100"/>
      <c r="K272" s="115"/>
    </row>
    <row r="273" spans="1:11" x14ac:dyDescent="0.2">
      <c r="A273" s="13" t="s">
        <v>2151</v>
      </c>
      <c r="B273" s="74">
        <v>2866</v>
      </c>
      <c r="C273" s="86"/>
      <c r="D273" s="37"/>
      <c r="E273" s="87"/>
      <c r="F273" s="93">
        <v>5</v>
      </c>
      <c r="G273" s="8">
        <v>13</v>
      </c>
      <c r="H273" s="94">
        <v>2</v>
      </c>
      <c r="I273" s="101"/>
      <c r="J273" s="102"/>
      <c r="K273" s="118"/>
    </row>
    <row r="274" spans="1:11" x14ac:dyDescent="0.2">
      <c r="A274" s="13" t="s">
        <v>2152</v>
      </c>
      <c r="B274" s="74">
        <v>3527</v>
      </c>
      <c r="C274" s="86"/>
      <c r="D274" s="37"/>
      <c r="E274" s="87"/>
      <c r="F274" s="93">
        <v>5</v>
      </c>
      <c r="G274" s="8">
        <v>13</v>
      </c>
      <c r="H274" s="94">
        <v>2</v>
      </c>
      <c r="I274" s="101"/>
      <c r="J274" s="102"/>
      <c r="K274" s="118"/>
    </row>
    <row r="275" spans="1:11" x14ac:dyDescent="0.2">
      <c r="A275" s="13" t="s">
        <v>2153</v>
      </c>
      <c r="B275" s="74">
        <v>3437</v>
      </c>
      <c r="C275" s="86"/>
      <c r="D275" s="37"/>
      <c r="E275" s="87"/>
      <c r="F275" s="93">
        <v>5</v>
      </c>
      <c r="G275" s="8">
        <v>13</v>
      </c>
      <c r="H275" s="94">
        <v>2</v>
      </c>
      <c r="I275" s="101"/>
      <c r="J275" s="102"/>
      <c r="K275" s="118"/>
    </row>
    <row r="276" spans="1:11" s="24" customFormat="1" x14ac:dyDescent="0.2">
      <c r="A276" s="20" t="s">
        <v>78</v>
      </c>
      <c r="B276" s="73">
        <v>23626</v>
      </c>
      <c r="C276" s="85">
        <v>17</v>
      </c>
      <c r="D276" s="32">
        <v>43</v>
      </c>
      <c r="E276" s="84"/>
      <c r="F276" s="91"/>
      <c r="G276" s="8"/>
      <c r="H276" s="94"/>
      <c r="I276" s="99"/>
      <c r="J276" s="100"/>
      <c r="K276" s="115"/>
    </row>
    <row r="277" spans="1:11" x14ac:dyDescent="0.2">
      <c r="A277" s="13" t="s">
        <v>2154</v>
      </c>
      <c r="B277" s="74">
        <v>23626</v>
      </c>
      <c r="C277" s="86"/>
      <c r="D277" s="37"/>
      <c r="E277" s="87"/>
      <c r="F277" s="93">
        <v>11</v>
      </c>
      <c r="G277" s="8">
        <v>28</v>
      </c>
      <c r="H277" s="94">
        <v>2</v>
      </c>
      <c r="I277" s="101"/>
      <c r="J277" s="102"/>
      <c r="K277" s="118"/>
    </row>
    <row r="278" spans="1:11" s="18" customFormat="1" x14ac:dyDescent="0.2">
      <c r="A278" s="11" t="s">
        <v>79</v>
      </c>
      <c r="B278" s="72">
        <v>70477</v>
      </c>
      <c r="C278" s="81"/>
      <c r="D278" s="37"/>
      <c r="E278" s="87"/>
      <c r="F278" s="92"/>
      <c r="G278" s="8"/>
      <c r="H278" s="94"/>
      <c r="I278" s="97"/>
      <c r="J278" s="98"/>
      <c r="K278" s="113"/>
    </row>
    <row r="279" spans="1:11" s="24" customFormat="1" ht="31.5" x14ac:dyDescent="0.2">
      <c r="A279" s="22" t="s">
        <v>80</v>
      </c>
      <c r="B279" s="73">
        <v>45308</v>
      </c>
      <c r="C279" s="85">
        <v>35</v>
      </c>
      <c r="D279" s="36">
        <f>SUM(D280:D335)</f>
        <v>90</v>
      </c>
      <c r="E279" s="88">
        <v>4</v>
      </c>
      <c r="F279" s="91">
        <f>SUM(F281:F339)</f>
        <v>135</v>
      </c>
      <c r="G279" s="24">
        <f>SUM(G281:G339)</f>
        <v>364</v>
      </c>
      <c r="H279" s="84"/>
      <c r="I279" s="99">
        <f>(C279+F279+1-F288-F298-F303-F304-F307-F308-F311-F313-F315-F316-F317-F318-F320-F321-F323-F328)*0.4</f>
        <v>62</v>
      </c>
      <c r="J279" s="99">
        <f>(D279+G279+1-G288-G298-G303-G304-G307-G308-G311-G313-G315-G316-G317-G318-G320-G321-G323-G328)*0.4</f>
        <v>162.80000000000001</v>
      </c>
      <c r="K279" s="115">
        <f>53*0.6</f>
        <v>31.799999999999997</v>
      </c>
    </row>
    <row r="280" spans="1:11" s="24" customFormat="1" x14ac:dyDescent="0.2">
      <c r="A280" s="20" t="s">
        <v>14</v>
      </c>
      <c r="B280" s="73">
        <v>4906</v>
      </c>
      <c r="C280" s="85">
        <v>4</v>
      </c>
      <c r="D280" s="32">
        <v>10</v>
      </c>
      <c r="E280" s="84"/>
      <c r="F280" s="91"/>
      <c r="G280" s="8"/>
      <c r="H280" s="94"/>
      <c r="I280" s="99"/>
      <c r="J280" s="100"/>
      <c r="K280" s="115"/>
    </row>
    <row r="281" spans="1:11" x14ac:dyDescent="0.2">
      <c r="A281" s="13" t="s">
        <v>1973</v>
      </c>
      <c r="B281" s="74">
        <v>1582</v>
      </c>
      <c r="C281" s="86"/>
      <c r="D281" s="37"/>
      <c r="E281" s="87"/>
      <c r="F281" s="93">
        <v>3</v>
      </c>
      <c r="G281" s="8">
        <v>8</v>
      </c>
      <c r="H281" s="94">
        <v>2</v>
      </c>
      <c r="I281" s="101"/>
      <c r="J281" s="102"/>
      <c r="K281" s="118"/>
    </row>
    <row r="282" spans="1:11" x14ac:dyDescent="0.2">
      <c r="A282" s="13" t="s">
        <v>2155</v>
      </c>
      <c r="B282" s="74">
        <v>794</v>
      </c>
      <c r="C282" s="86"/>
      <c r="D282" s="37"/>
      <c r="E282" s="87"/>
      <c r="F282" s="93">
        <v>3</v>
      </c>
      <c r="G282" s="8">
        <v>8</v>
      </c>
      <c r="H282" s="94">
        <v>2</v>
      </c>
      <c r="I282" s="101"/>
      <c r="J282" s="102"/>
      <c r="K282" s="118"/>
    </row>
    <row r="283" spans="1:11" x14ac:dyDescent="0.2">
      <c r="A283" s="13" t="s">
        <v>2156</v>
      </c>
      <c r="B283" s="74">
        <v>999</v>
      </c>
      <c r="C283" s="86"/>
      <c r="D283" s="37"/>
      <c r="E283" s="87"/>
      <c r="F283" s="93">
        <v>3</v>
      </c>
      <c r="G283" s="8">
        <v>8</v>
      </c>
      <c r="H283" s="94">
        <v>2</v>
      </c>
      <c r="I283" s="101"/>
      <c r="J283" s="102"/>
      <c r="K283" s="118"/>
    </row>
    <row r="284" spans="1:11" x14ac:dyDescent="0.2">
      <c r="A284" s="13" t="s">
        <v>2157</v>
      </c>
      <c r="B284" s="74">
        <v>385</v>
      </c>
      <c r="C284" s="86"/>
      <c r="D284" s="37"/>
      <c r="E284" s="87"/>
      <c r="F284" s="93">
        <v>3</v>
      </c>
      <c r="G284" s="8">
        <v>8</v>
      </c>
      <c r="H284" s="94">
        <v>2</v>
      </c>
      <c r="I284" s="101"/>
      <c r="J284" s="102"/>
      <c r="K284" s="118"/>
    </row>
    <row r="285" spans="1:11" x14ac:dyDescent="0.2">
      <c r="A285" s="13" t="s">
        <v>2158</v>
      </c>
      <c r="B285" s="74">
        <v>679</v>
      </c>
      <c r="C285" s="86"/>
      <c r="D285" s="37"/>
      <c r="E285" s="87"/>
      <c r="F285" s="93">
        <v>3</v>
      </c>
      <c r="G285" s="8">
        <v>8</v>
      </c>
      <c r="H285" s="94">
        <v>2</v>
      </c>
      <c r="I285" s="101"/>
      <c r="J285" s="102"/>
      <c r="K285" s="118"/>
    </row>
    <row r="286" spans="1:11" x14ac:dyDescent="0.2">
      <c r="A286" s="13" t="s">
        <v>2159</v>
      </c>
      <c r="B286" s="74">
        <v>467</v>
      </c>
      <c r="C286" s="86"/>
      <c r="D286" s="37"/>
      <c r="E286" s="87"/>
      <c r="F286" s="93">
        <v>3</v>
      </c>
      <c r="G286" s="8">
        <v>8</v>
      </c>
      <c r="H286" s="94">
        <v>2</v>
      </c>
      <c r="I286" s="101"/>
      <c r="J286" s="102"/>
      <c r="K286" s="118"/>
    </row>
    <row r="287" spans="1:11" s="24" customFormat="1" x14ac:dyDescent="0.2">
      <c r="A287" s="20" t="s">
        <v>81</v>
      </c>
      <c r="B287" s="73">
        <v>1022</v>
      </c>
      <c r="C287" s="85">
        <v>1</v>
      </c>
      <c r="D287" s="32">
        <v>3</v>
      </c>
      <c r="E287" s="84"/>
      <c r="F287" s="91"/>
      <c r="G287" s="8"/>
      <c r="H287" s="94"/>
      <c r="I287" s="99"/>
      <c r="J287" s="100"/>
      <c r="K287" s="115"/>
    </row>
    <row r="288" spans="1:11" x14ac:dyDescent="0.2">
      <c r="A288" s="13" t="s">
        <v>2160</v>
      </c>
      <c r="B288" s="74">
        <v>110</v>
      </c>
      <c r="C288" s="86"/>
      <c r="D288" s="37"/>
      <c r="E288" s="87"/>
      <c r="F288" s="93">
        <v>1</v>
      </c>
      <c r="G288" s="8">
        <v>3</v>
      </c>
      <c r="H288" s="94">
        <v>1</v>
      </c>
      <c r="I288" s="101"/>
      <c r="J288" s="102"/>
      <c r="K288" s="118"/>
    </row>
    <row r="289" spans="1:11" x14ac:dyDescent="0.2">
      <c r="A289" s="13" t="s">
        <v>1958</v>
      </c>
      <c r="B289" s="74">
        <v>265</v>
      </c>
      <c r="C289" s="86"/>
      <c r="D289" s="37"/>
      <c r="E289" s="87"/>
      <c r="F289" s="93">
        <v>3</v>
      </c>
      <c r="G289" s="8">
        <v>8</v>
      </c>
      <c r="H289" s="94">
        <v>2</v>
      </c>
      <c r="I289" s="101"/>
      <c r="J289" s="102"/>
      <c r="K289" s="118"/>
    </row>
    <row r="290" spans="1:11" x14ac:dyDescent="0.2">
      <c r="A290" s="13" t="s">
        <v>1413</v>
      </c>
      <c r="B290" s="74">
        <v>647</v>
      </c>
      <c r="C290" s="86"/>
      <c r="D290" s="37"/>
      <c r="E290" s="87"/>
      <c r="F290" s="93">
        <v>3</v>
      </c>
      <c r="G290" s="8">
        <v>8</v>
      </c>
      <c r="H290" s="94">
        <v>2</v>
      </c>
      <c r="I290" s="101"/>
      <c r="J290" s="102"/>
      <c r="K290" s="118"/>
    </row>
    <row r="291" spans="1:11" s="24" customFormat="1" x14ac:dyDescent="0.2">
      <c r="A291" s="20" t="s">
        <v>82</v>
      </c>
      <c r="B291" s="73">
        <v>27493</v>
      </c>
      <c r="C291" s="85">
        <v>21</v>
      </c>
      <c r="D291" s="32">
        <v>53</v>
      </c>
      <c r="E291" s="84"/>
      <c r="F291" s="91"/>
      <c r="G291" s="8"/>
      <c r="H291" s="94"/>
      <c r="I291" s="99"/>
      <c r="J291" s="100"/>
      <c r="K291" s="115"/>
    </row>
    <row r="292" spans="1:11" x14ac:dyDescent="0.2">
      <c r="A292" s="13" t="s">
        <v>2161</v>
      </c>
      <c r="B292" s="74">
        <v>24130</v>
      </c>
      <c r="C292" s="86"/>
      <c r="D292" s="37"/>
      <c r="E292" s="87"/>
      <c r="F292" s="93">
        <v>11</v>
      </c>
      <c r="G292" s="8">
        <v>28</v>
      </c>
      <c r="H292" s="94">
        <v>2</v>
      </c>
      <c r="I292" s="101"/>
      <c r="J292" s="102"/>
      <c r="K292" s="118"/>
    </row>
    <row r="293" spans="1:11" x14ac:dyDescent="0.2">
      <c r="A293" s="13" t="s">
        <v>2162</v>
      </c>
      <c r="B293" s="74">
        <v>318</v>
      </c>
      <c r="C293" s="86"/>
      <c r="D293" s="37"/>
      <c r="E293" s="87"/>
      <c r="F293" s="93">
        <v>3</v>
      </c>
      <c r="G293" s="8">
        <v>8</v>
      </c>
      <c r="H293" s="94">
        <v>2</v>
      </c>
      <c r="I293" s="101"/>
      <c r="J293" s="102"/>
      <c r="K293" s="118"/>
    </row>
    <row r="294" spans="1:11" x14ac:dyDescent="0.2">
      <c r="A294" s="13" t="s">
        <v>1735</v>
      </c>
      <c r="B294" s="74">
        <v>301</v>
      </c>
      <c r="C294" s="86"/>
      <c r="D294" s="37"/>
      <c r="E294" s="87"/>
      <c r="F294" s="93">
        <v>3</v>
      </c>
      <c r="G294" s="8">
        <v>8</v>
      </c>
      <c r="H294" s="94">
        <v>2</v>
      </c>
      <c r="I294" s="101"/>
      <c r="J294" s="102"/>
      <c r="K294" s="118"/>
    </row>
    <row r="295" spans="1:11" x14ac:dyDescent="0.2">
      <c r="A295" s="13" t="s">
        <v>2163</v>
      </c>
      <c r="B295" s="74">
        <v>687</v>
      </c>
      <c r="C295" s="86"/>
      <c r="D295" s="37"/>
      <c r="E295" s="87"/>
      <c r="F295" s="93">
        <v>3</v>
      </c>
      <c r="G295" s="8">
        <v>8</v>
      </c>
      <c r="H295" s="94">
        <v>2</v>
      </c>
      <c r="I295" s="101"/>
      <c r="J295" s="102"/>
      <c r="K295" s="118"/>
    </row>
    <row r="296" spans="1:11" x14ac:dyDescent="0.2">
      <c r="A296" s="13" t="s">
        <v>2164</v>
      </c>
      <c r="B296" s="74">
        <v>223</v>
      </c>
      <c r="C296" s="86"/>
      <c r="D296" s="37"/>
      <c r="E296" s="87"/>
      <c r="F296" s="93">
        <v>3</v>
      </c>
      <c r="G296" s="8">
        <v>8</v>
      </c>
      <c r="H296" s="94">
        <v>2</v>
      </c>
      <c r="I296" s="101"/>
      <c r="J296" s="102"/>
      <c r="K296" s="118"/>
    </row>
    <row r="297" spans="1:11" x14ac:dyDescent="0.2">
      <c r="A297" s="13" t="s">
        <v>2165</v>
      </c>
      <c r="B297" s="74">
        <v>412</v>
      </c>
      <c r="C297" s="86"/>
      <c r="D297" s="37"/>
      <c r="E297" s="87"/>
      <c r="F297" s="93">
        <v>3</v>
      </c>
      <c r="G297" s="8">
        <v>8</v>
      </c>
      <c r="H297" s="94">
        <v>2</v>
      </c>
      <c r="I297" s="101"/>
      <c r="J297" s="102"/>
      <c r="K297" s="118"/>
    </row>
    <row r="298" spans="1:11" x14ac:dyDescent="0.2">
      <c r="A298" s="13" t="s">
        <v>2166</v>
      </c>
      <c r="B298" s="74">
        <v>80</v>
      </c>
      <c r="C298" s="86"/>
      <c r="D298" s="37"/>
      <c r="E298" s="87"/>
      <c r="F298" s="93">
        <v>1</v>
      </c>
      <c r="G298" s="8">
        <v>3</v>
      </c>
      <c r="H298" s="94">
        <v>1</v>
      </c>
      <c r="I298" s="101"/>
      <c r="J298" s="102"/>
      <c r="K298" s="118"/>
    </row>
    <row r="299" spans="1:11" x14ac:dyDescent="0.2">
      <c r="A299" s="13" t="s">
        <v>2167</v>
      </c>
      <c r="B299" s="74">
        <v>533</v>
      </c>
      <c r="C299" s="86"/>
      <c r="D299" s="37"/>
      <c r="E299" s="87"/>
      <c r="F299" s="93">
        <v>3</v>
      </c>
      <c r="G299" s="8">
        <v>8</v>
      </c>
      <c r="H299" s="94">
        <v>2</v>
      </c>
      <c r="I299" s="101"/>
      <c r="J299" s="102"/>
      <c r="K299" s="118"/>
    </row>
    <row r="300" spans="1:11" x14ac:dyDescent="0.2">
      <c r="A300" s="13" t="s">
        <v>2168</v>
      </c>
      <c r="B300" s="74">
        <v>315</v>
      </c>
      <c r="C300" s="86"/>
      <c r="D300" s="37"/>
      <c r="E300" s="87"/>
      <c r="F300" s="93">
        <v>3</v>
      </c>
      <c r="G300" s="8">
        <v>8</v>
      </c>
      <c r="H300" s="94">
        <v>2</v>
      </c>
      <c r="I300" s="101"/>
      <c r="J300" s="102"/>
      <c r="K300" s="118"/>
    </row>
    <row r="301" spans="1:11" x14ac:dyDescent="0.2">
      <c r="A301" s="13" t="s">
        <v>2169</v>
      </c>
      <c r="B301" s="74">
        <v>494</v>
      </c>
      <c r="C301" s="86"/>
      <c r="D301" s="37"/>
      <c r="E301" s="87"/>
      <c r="F301" s="93">
        <v>3</v>
      </c>
      <c r="G301" s="8">
        <v>8</v>
      </c>
      <c r="H301" s="94">
        <v>2</v>
      </c>
      <c r="I301" s="101"/>
      <c r="J301" s="102"/>
      <c r="K301" s="118"/>
    </row>
    <row r="302" spans="1:11" s="24" customFormat="1" x14ac:dyDescent="0.2">
      <c r="A302" s="20" t="s">
        <v>702</v>
      </c>
      <c r="B302" s="73">
        <v>3666</v>
      </c>
      <c r="C302" s="85">
        <v>3</v>
      </c>
      <c r="D302" s="32">
        <v>8</v>
      </c>
      <c r="E302" s="84"/>
      <c r="F302" s="91"/>
      <c r="G302" s="8"/>
      <c r="H302" s="94"/>
      <c r="I302" s="99"/>
      <c r="J302" s="100"/>
      <c r="K302" s="115"/>
    </row>
    <row r="303" spans="1:11" x14ac:dyDescent="0.2">
      <c r="A303" s="13" t="s">
        <v>1485</v>
      </c>
      <c r="B303" s="74">
        <v>134</v>
      </c>
      <c r="C303" s="86"/>
      <c r="D303" s="37"/>
      <c r="E303" s="87"/>
      <c r="F303" s="93">
        <v>1</v>
      </c>
      <c r="G303" s="8">
        <v>3</v>
      </c>
      <c r="H303" s="94">
        <v>1</v>
      </c>
      <c r="I303" s="101"/>
      <c r="J303" s="102"/>
      <c r="K303" s="118"/>
    </row>
    <row r="304" spans="1:11" x14ac:dyDescent="0.2">
      <c r="A304" s="13" t="s">
        <v>2170</v>
      </c>
      <c r="B304" s="74">
        <v>77</v>
      </c>
      <c r="C304" s="86"/>
      <c r="D304" s="37"/>
      <c r="E304" s="87"/>
      <c r="F304" s="93">
        <v>1</v>
      </c>
      <c r="G304" s="8">
        <v>3</v>
      </c>
      <c r="H304" s="94">
        <v>1</v>
      </c>
      <c r="I304" s="101"/>
      <c r="J304" s="102"/>
      <c r="K304" s="118"/>
    </row>
    <row r="305" spans="1:11" x14ac:dyDescent="0.2">
      <c r="A305" s="13" t="s">
        <v>2171</v>
      </c>
      <c r="B305" s="74">
        <v>216</v>
      </c>
      <c r="C305" s="86"/>
      <c r="D305" s="37"/>
      <c r="E305" s="87"/>
      <c r="F305" s="93">
        <v>3</v>
      </c>
      <c r="G305" s="8">
        <v>8</v>
      </c>
      <c r="H305" s="94">
        <v>2</v>
      </c>
      <c r="I305" s="101"/>
      <c r="J305" s="102"/>
      <c r="K305" s="118"/>
    </row>
    <row r="306" spans="1:11" x14ac:dyDescent="0.2">
      <c r="A306" s="13" t="s">
        <v>2172</v>
      </c>
      <c r="B306" s="74">
        <v>269</v>
      </c>
      <c r="C306" s="86"/>
      <c r="D306" s="37"/>
      <c r="E306" s="87"/>
      <c r="F306" s="93">
        <v>3</v>
      </c>
      <c r="G306" s="8">
        <v>8</v>
      </c>
      <c r="H306" s="94">
        <v>2</v>
      </c>
      <c r="I306" s="101"/>
      <c r="J306" s="102"/>
      <c r="K306" s="118"/>
    </row>
    <row r="307" spans="1:11" x14ac:dyDescent="0.2">
      <c r="A307" s="13" t="s">
        <v>2173</v>
      </c>
      <c r="B307" s="74">
        <v>147</v>
      </c>
      <c r="C307" s="86"/>
      <c r="D307" s="37"/>
      <c r="E307" s="87"/>
      <c r="F307" s="93">
        <v>1</v>
      </c>
      <c r="G307" s="8">
        <v>3</v>
      </c>
      <c r="H307" s="94">
        <v>1</v>
      </c>
      <c r="I307" s="101"/>
      <c r="J307" s="102"/>
      <c r="K307" s="118"/>
    </row>
    <row r="308" spans="1:11" x14ac:dyDescent="0.2">
      <c r="A308" s="13" t="s">
        <v>2174</v>
      </c>
      <c r="B308" s="74">
        <v>95</v>
      </c>
      <c r="C308" s="86"/>
      <c r="D308" s="37"/>
      <c r="E308" s="87"/>
      <c r="F308" s="93">
        <v>1</v>
      </c>
      <c r="G308" s="8">
        <v>3</v>
      </c>
      <c r="H308" s="94">
        <v>1</v>
      </c>
      <c r="I308" s="101"/>
      <c r="J308" s="102"/>
      <c r="K308" s="118"/>
    </row>
    <row r="309" spans="1:11" x14ac:dyDescent="0.2">
      <c r="A309" s="13" t="s">
        <v>2175</v>
      </c>
      <c r="B309" s="74">
        <v>324</v>
      </c>
      <c r="C309" s="86"/>
      <c r="D309" s="37"/>
      <c r="E309" s="87"/>
      <c r="F309" s="93">
        <v>3</v>
      </c>
      <c r="G309" s="8">
        <v>8</v>
      </c>
      <c r="H309" s="94">
        <v>2</v>
      </c>
      <c r="I309" s="101"/>
      <c r="J309" s="102"/>
      <c r="K309" s="118"/>
    </row>
    <row r="310" spans="1:11" x14ac:dyDescent="0.2">
      <c r="A310" s="13" t="s">
        <v>2130</v>
      </c>
      <c r="B310" s="74">
        <v>415</v>
      </c>
      <c r="C310" s="86"/>
      <c r="D310" s="37"/>
      <c r="E310" s="87"/>
      <c r="F310" s="93">
        <v>3</v>
      </c>
      <c r="G310" s="8">
        <v>8</v>
      </c>
      <c r="H310" s="94">
        <v>2</v>
      </c>
      <c r="I310" s="101"/>
      <c r="J310" s="102"/>
      <c r="K310" s="118"/>
    </row>
    <row r="311" spans="1:11" x14ac:dyDescent="0.2">
      <c r="A311" s="13" t="s">
        <v>2176</v>
      </c>
      <c r="B311" s="74">
        <v>147</v>
      </c>
      <c r="C311" s="86"/>
      <c r="D311" s="37"/>
      <c r="E311" s="87"/>
      <c r="F311" s="93">
        <v>1</v>
      </c>
      <c r="G311" s="8">
        <v>3</v>
      </c>
      <c r="H311" s="94">
        <v>1</v>
      </c>
      <c r="I311" s="101"/>
      <c r="J311" s="102"/>
      <c r="K311" s="118"/>
    </row>
    <row r="312" spans="1:11" x14ac:dyDescent="0.2">
      <c r="A312" s="13" t="s">
        <v>2177</v>
      </c>
      <c r="B312" s="74">
        <v>258</v>
      </c>
      <c r="C312" s="86"/>
      <c r="D312" s="37"/>
      <c r="E312" s="87"/>
      <c r="F312" s="93">
        <v>3</v>
      </c>
      <c r="G312" s="8">
        <v>8</v>
      </c>
      <c r="H312" s="94">
        <v>2</v>
      </c>
      <c r="I312" s="101"/>
      <c r="J312" s="102"/>
      <c r="K312" s="118"/>
    </row>
    <row r="313" spans="1:11" x14ac:dyDescent="0.2">
      <c r="A313" s="13" t="s">
        <v>2178</v>
      </c>
      <c r="B313" s="74">
        <v>100</v>
      </c>
      <c r="C313" s="86"/>
      <c r="D313" s="37"/>
      <c r="E313" s="87"/>
      <c r="F313" s="93">
        <v>1</v>
      </c>
      <c r="G313" s="8">
        <v>3</v>
      </c>
      <c r="H313" s="94">
        <v>1</v>
      </c>
      <c r="I313" s="101"/>
      <c r="J313" s="102"/>
      <c r="K313" s="118"/>
    </row>
    <row r="314" spans="1:11" x14ac:dyDescent="0.2">
      <c r="A314" s="13" t="s">
        <v>2179</v>
      </c>
      <c r="B314" s="74">
        <v>208</v>
      </c>
      <c r="C314" s="86"/>
      <c r="D314" s="37"/>
      <c r="E314" s="87"/>
      <c r="F314" s="93">
        <v>3</v>
      </c>
      <c r="G314" s="8">
        <v>8</v>
      </c>
      <c r="H314" s="94">
        <v>2</v>
      </c>
      <c r="I314" s="101"/>
      <c r="J314" s="102"/>
      <c r="K314" s="118"/>
    </row>
    <row r="315" spans="1:11" x14ac:dyDescent="0.2">
      <c r="A315" s="13" t="s">
        <v>2180</v>
      </c>
      <c r="B315" s="74">
        <v>187</v>
      </c>
      <c r="C315" s="86"/>
      <c r="D315" s="37"/>
      <c r="E315" s="87"/>
      <c r="F315" s="93">
        <v>1</v>
      </c>
      <c r="G315" s="8">
        <v>3</v>
      </c>
      <c r="H315" s="94">
        <v>1</v>
      </c>
      <c r="I315" s="101"/>
      <c r="J315" s="102"/>
      <c r="K315" s="118"/>
    </row>
    <row r="316" spans="1:11" x14ac:dyDescent="0.2">
      <c r="A316" s="13" t="s">
        <v>2181</v>
      </c>
      <c r="B316" s="74">
        <v>80</v>
      </c>
      <c r="C316" s="86"/>
      <c r="D316" s="37"/>
      <c r="E316" s="87"/>
      <c r="F316" s="93">
        <v>1</v>
      </c>
      <c r="G316" s="8">
        <v>3</v>
      </c>
      <c r="H316" s="94">
        <v>1</v>
      </c>
      <c r="I316" s="101"/>
      <c r="J316" s="102"/>
      <c r="K316" s="118"/>
    </row>
    <row r="317" spans="1:11" x14ac:dyDescent="0.2">
      <c r="A317" s="13" t="s">
        <v>2182</v>
      </c>
      <c r="B317" s="74">
        <v>83</v>
      </c>
      <c r="C317" s="86"/>
      <c r="D317" s="37"/>
      <c r="E317" s="87"/>
      <c r="F317" s="93">
        <v>1</v>
      </c>
      <c r="G317" s="8">
        <v>3</v>
      </c>
      <c r="H317" s="94">
        <v>1</v>
      </c>
      <c r="I317" s="101"/>
      <c r="J317" s="102"/>
      <c r="K317" s="118"/>
    </row>
    <row r="318" spans="1:11" x14ac:dyDescent="0.2">
      <c r="A318" s="13" t="s">
        <v>2183</v>
      </c>
      <c r="B318" s="74">
        <v>109</v>
      </c>
      <c r="C318" s="86"/>
      <c r="D318" s="37"/>
      <c r="E318" s="87"/>
      <c r="F318" s="93">
        <v>1</v>
      </c>
      <c r="G318" s="8">
        <v>3</v>
      </c>
      <c r="H318" s="94">
        <v>1</v>
      </c>
      <c r="I318" s="101"/>
      <c r="J318" s="102"/>
      <c r="K318" s="118"/>
    </row>
    <row r="319" spans="1:11" x14ac:dyDescent="0.2">
      <c r="A319" s="13" t="s">
        <v>2184</v>
      </c>
      <c r="B319" s="74">
        <v>613</v>
      </c>
      <c r="C319" s="86"/>
      <c r="D319" s="37"/>
      <c r="E319" s="87"/>
      <c r="F319" s="93">
        <v>3</v>
      </c>
      <c r="G319" s="8">
        <v>8</v>
      </c>
      <c r="H319" s="94">
        <v>2</v>
      </c>
      <c r="I319" s="101"/>
      <c r="J319" s="102"/>
      <c r="K319" s="118"/>
    </row>
    <row r="320" spans="1:11" x14ac:dyDescent="0.2">
      <c r="A320" s="13" t="s">
        <v>2015</v>
      </c>
      <c r="B320" s="74">
        <v>37</v>
      </c>
      <c r="C320" s="86"/>
      <c r="D320" s="37"/>
      <c r="E320" s="87"/>
      <c r="F320" s="93">
        <v>1</v>
      </c>
      <c r="G320" s="8">
        <v>3</v>
      </c>
      <c r="H320" s="94">
        <v>1</v>
      </c>
      <c r="I320" s="101"/>
      <c r="J320" s="102"/>
      <c r="K320" s="118"/>
    </row>
    <row r="321" spans="1:11" x14ac:dyDescent="0.2">
      <c r="A321" s="13" t="s">
        <v>2185</v>
      </c>
      <c r="B321" s="74">
        <v>167</v>
      </c>
      <c r="C321" s="86"/>
      <c r="D321" s="37"/>
      <c r="E321" s="87"/>
      <c r="F321" s="93">
        <v>1</v>
      </c>
      <c r="G321" s="8">
        <v>3</v>
      </c>
      <c r="H321" s="94">
        <v>1</v>
      </c>
      <c r="I321" s="101"/>
      <c r="J321" s="102"/>
      <c r="K321" s="118"/>
    </row>
    <row r="322" spans="1:11" s="24" customFormat="1" x14ac:dyDescent="0.2">
      <c r="A322" s="20" t="s">
        <v>30</v>
      </c>
      <c r="B322" s="73">
        <v>1846</v>
      </c>
      <c r="C322" s="85">
        <v>1</v>
      </c>
      <c r="D322" s="32">
        <v>3</v>
      </c>
      <c r="E322" s="84"/>
      <c r="F322" s="91"/>
      <c r="G322" s="8"/>
      <c r="H322" s="94"/>
      <c r="I322" s="99"/>
      <c r="J322" s="100"/>
      <c r="K322" s="115"/>
    </row>
    <row r="323" spans="1:11" x14ac:dyDescent="0.2">
      <c r="A323" s="13" t="s">
        <v>1630</v>
      </c>
      <c r="B323" s="74">
        <v>99</v>
      </c>
      <c r="C323" s="86"/>
      <c r="D323" s="37"/>
      <c r="E323" s="87"/>
      <c r="F323" s="93">
        <v>1</v>
      </c>
      <c r="G323" s="8">
        <v>3</v>
      </c>
      <c r="H323" s="94">
        <v>1</v>
      </c>
      <c r="I323" s="101"/>
      <c r="J323" s="102"/>
      <c r="K323" s="118"/>
    </row>
    <row r="324" spans="1:11" x14ac:dyDescent="0.2">
      <c r="A324" s="13" t="s">
        <v>2186</v>
      </c>
      <c r="B324" s="74">
        <v>431</v>
      </c>
      <c r="C324" s="86"/>
      <c r="D324" s="37"/>
      <c r="E324" s="87"/>
      <c r="F324" s="93">
        <v>3</v>
      </c>
      <c r="G324" s="8">
        <v>8</v>
      </c>
      <c r="H324" s="94">
        <v>2</v>
      </c>
      <c r="I324" s="101"/>
      <c r="J324" s="102"/>
      <c r="K324" s="118"/>
    </row>
    <row r="325" spans="1:11" x14ac:dyDescent="0.2">
      <c r="A325" s="13" t="s">
        <v>2187</v>
      </c>
      <c r="B325" s="74">
        <v>437</v>
      </c>
      <c r="C325" s="86"/>
      <c r="D325" s="37"/>
      <c r="E325" s="87"/>
      <c r="F325" s="93">
        <v>3</v>
      </c>
      <c r="G325" s="8">
        <v>8</v>
      </c>
      <c r="H325" s="94">
        <v>2</v>
      </c>
      <c r="I325" s="101"/>
      <c r="J325" s="102"/>
      <c r="K325" s="118"/>
    </row>
    <row r="326" spans="1:11" x14ac:dyDescent="0.2">
      <c r="A326" s="13" t="s">
        <v>2188</v>
      </c>
      <c r="B326" s="74">
        <v>879</v>
      </c>
      <c r="C326" s="86"/>
      <c r="D326" s="37"/>
      <c r="E326" s="87"/>
      <c r="F326" s="93">
        <v>3</v>
      </c>
      <c r="G326" s="8">
        <v>8</v>
      </c>
      <c r="H326" s="94">
        <v>2</v>
      </c>
      <c r="I326" s="101"/>
      <c r="J326" s="102"/>
      <c r="K326" s="118"/>
    </row>
    <row r="327" spans="1:11" s="24" customFormat="1" x14ac:dyDescent="0.2">
      <c r="A327" s="20" t="s">
        <v>87</v>
      </c>
      <c r="B327" s="73">
        <v>4297</v>
      </c>
      <c r="C327" s="85">
        <v>3</v>
      </c>
      <c r="D327" s="32">
        <v>8</v>
      </c>
      <c r="E327" s="84"/>
      <c r="F327" s="91"/>
      <c r="G327" s="8"/>
      <c r="H327" s="94"/>
      <c r="I327" s="99"/>
      <c r="J327" s="100"/>
      <c r="K327" s="115"/>
    </row>
    <row r="328" spans="1:11" x14ac:dyDescent="0.2">
      <c r="A328" s="13" t="s">
        <v>2189</v>
      </c>
      <c r="B328" s="74">
        <v>200</v>
      </c>
      <c r="C328" s="86"/>
      <c r="D328" s="37"/>
      <c r="E328" s="87"/>
      <c r="F328" s="93">
        <v>1</v>
      </c>
      <c r="G328" s="8">
        <v>3</v>
      </c>
      <c r="H328" s="94">
        <v>1</v>
      </c>
      <c r="I328" s="101"/>
      <c r="J328" s="102"/>
      <c r="K328" s="118"/>
    </row>
    <row r="329" spans="1:11" x14ac:dyDescent="0.2">
      <c r="A329" s="13" t="s">
        <v>2190</v>
      </c>
      <c r="B329" s="74">
        <v>722</v>
      </c>
      <c r="C329" s="86"/>
      <c r="D329" s="37"/>
      <c r="E329" s="87"/>
      <c r="F329" s="93">
        <v>3</v>
      </c>
      <c r="G329" s="8">
        <v>8</v>
      </c>
      <c r="H329" s="94">
        <v>2</v>
      </c>
      <c r="I329" s="101"/>
      <c r="J329" s="102"/>
      <c r="K329" s="118"/>
    </row>
    <row r="330" spans="1:11" x14ac:dyDescent="0.2">
      <c r="A330" s="13" t="s">
        <v>1689</v>
      </c>
      <c r="B330" s="74">
        <v>529</v>
      </c>
      <c r="C330" s="86"/>
      <c r="D330" s="37"/>
      <c r="E330" s="87"/>
      <c r="F330" s="93">
        <v>3</v>
      </c>
      <c r="G330" s="8">
        <v>8</v>
      </c>
      <c r="H330" s="94">
        <v>2</v>
      </c>
      <c r="I330" s="101"/>
      <c r="J330" s="102"/>
      <c r="K330" s="118"/>
    </row>
    <row r="331" spans="1:11" x14ac:dyDescent="0.2">
      <c r="A331" s="13" t="s">
        <v>2191</v>
      </c>
      <c r="B331" s="74">
        <v>1014</v>
      </c>
      <c r="C331" s="86"/>
      <c r="D331" s="37"/>
      <c r="E331" s="87"/>
      <c r="F331" s="93">
        <v>3</v>
      </c>
      <c r="G331" s="8">
        <v>8</v>
      </c>
      <c r="H331" s="94">
        <v>2</v>
      </c>
      <c r="I331" s="101"/>
      <c r="J331" s="102"/>
      <c r="K331" s="118"/>
    </row>
    <row r="332" spans="1:11" x14ac:dyDescent="0.2">
      <c r="A332" s="13" t="s">
        <v>2192</v>
      </c>
      <c r="B332" s="74">
        <v>751</v>
      </c>
      <c r="C332" s="86"/>
      <c r="D332" s="37"/>
      <c r="E332" s="87"/>
      <c r="F332" s="93">
        <v>3</v>
      </c>
      <c r="G332" s="8">
        <v>8</v>
      </c>
      <c r="H332" s="94">
        <v>2</v>
      </c>
      <c r="I332" s="101"/>
      <c r="J332" s="102"/>
      <c r="K332" s="118"/>
    </row>
    <row r="333" spans="1:11" x14ac:dyDescent="0.2">
      <c r="A333" s="13" t="s">
        <v>2193</v>
      </c>
      <c r="B333" s="74">
        <v>308</v>
      </c>
      <c r="C333" s="86"/>
      <c r="D333" s="37"/>
      <c r="E333" s="87"/>
      <c r="F333" s="93">
        <v>3</v>
      </c>
      <c r="G333" s="8">
        <v>8</v>
      </c>
      <c r="H333" s="94">
        <v>2</v>
      </c>
      <c r="I333" s="101"/>
      <c r="J333" s="102"/>
      <c r="K333" s="118"/>
    </row>
    <row r="334" spans="1:11" x14ac:dyDescent="0.2">
      <c r="A334" s="13" t="s">
        <v>2194</v>
      </c>
      <c r="B334" s="74">
        <v>773</v>
      </c>
      <c r="C334" s="86"/>
      <c r="D334" s="37"/>
      <c r="E334" s="87"/>
      <c r="F334" s="93">
        <v>3</v>
      </c>
      <c r="G334" s="8">
        <v>8</v>
      </c>
      <c r="H334" s="94">
        <v>2</v>
      </c>
      <c r="I334" s="101"/>
      <c r="J334" s="102"/>
      <c r="K334" s="118"/>
    </row>
    <row r="335" spans="1:11" s="24" customFormat="1" x14ac:dyDescent="0.2">
      <c r="A335" s="20" t="s">
        <v>160</v>
      </c>
      <c r="B335" s="73">
        <v>2078</v>
      </c>
      <c r="C335" s="85">
        <v>2</v>
      </c>
      <c r="D335" s="32">
        <v>5</v>
      </c>
      <c r="E335" s="84"/>
      <c r="F335" s="91"/>
      <c r="G335" s="8"/>
      <c r="H335" s="94"/>
      <c r="I335" s="99"/>
      <c r="J335" s="100"/>
      <c r="K335" s="115"/>
    </row>
    <row r="336" spans="1:11" x14ac:dyDescent="0.2">
      <c r="A336" s="13" t="s">
        <v>6236</v>
      </c>
      <c r="B336" s="74">
        <v>268</v>
      </c>
      <c r="C336" s="86"/>
      <c r="D336" s="37"/>
      <c r="E336" s="87"/>
      <c r="F336" s="93">
        <v>3</v>
      </c>
      <c r="G336" s="8">
        <v>8</v>
      </c>
      <c r="H336" s="94">
        <v>2</v>
      </c>
      <c r="I336" s="101"/>
      <c r="J336" s="102"/>
      <c r="K336" s="118"/>
    </row>
    <row r="337" spans="1:11" x14ac:dyDescent="0.2">
      <c r="A337" s="13" t="s">
        <v>2195</v>
      </c>
      <c r="B337" s="74">
        <v>323</v>
      </c>
      <c r="C337" s="86"/>
      <c r="D337" s="37"/>
      <c r="E337" s="87"/>
      <c r="F337" s="93">
        <v>3</v>
      </c>
      <c r="G337" s="8">
        <v>8</v>
      </c>
      <c r="H337" s="94">
        <v>2</v>
      </c>
      <c r="I337" s="101"/>
      <c r="J337" s="102"/>
      <c r="K337" s="118"/>
    </row>
    <row r="338" spans="1:11" x14ac:dyDescent="0.2">
      <c r="A338" s="13" t="s">
        <v>1570</v>
      </c>
      <c r="B338" s="74">
        <v>615</v>
      </c>
      <c r="C338" s="86"/>
      <c r="D338" s="37"/>
      <c r="E338" s="87"/>
      <c r="F338" s="93">
        <v>3</v>
      </c>
      <c r="G338" s="8">
        <v>8</v>
      </c>
      <c r="H338" s="94">
        <v>2</v>
      </c>
      <c r="I338" s="101"/>
      <c r="J338" s="102"/>
      <c r="K338" s="118"/>
    </row>
    <row r="339" spans="1:11" x14ac:dyDescent="0.2">
      <c r="A339" s="13" t="s">
        <v>2196</v>
      </c>
      <c r="B339" s="74">
        <v>872</v>
      </c>
      <c r="C339" s="86"/>
      <c r="D339" s="37"/>
      <c r="E339" s="87"/>
      <c r="F339" s="93">
        <v>3</v>
      </c>
      <c r="G339" s="8">
        <v>8</v>
      </c>
      <c r="H339" s="94">
        <v>2</v>
      </c>
      <c r="I339" s="101"/>
      <c r="J339" s="102"/>
      <c r="K339" s="118"/>
    </row>
    <row r="340" spans="1:11" s="24" customFormat="1" ht="31.5" x14ac:dyDescent="0.2">
      <c r="A340" s="22" t="s">
        <v>285</v>
      </c>
      <c r="B340" s="73">
        <v>25169</v>
      </c>
      <c r="C340" s="85">
        <v>25</v>
      </c>
      <c r="D340" s="36">
        <f>SUM(D341:D366)</f>
        <v>64</v>
      </c>
      <c r="E340" s="88">
        <v>4</v>
      </c>
      <c r="F340" s="91">
        <f>SUM(F342:F376)</f>
        <v>83</v>
      </c>
      <c r="G340" s="24">
        <f>SUM(G342:G376)</f>
        <v>223</v>
      </c>
      <c r="H340" s="84"/>
      <c r="I340" s="99">
        <f>(C340+F340+1-F345-F347-F348-F353-F360-F364-F370-F372)*0.4</f>
        <v>40.400000000000006</v>
      </c>
      <c r="J340" s="99">
        <f>(D340+G340+1-G345-G347-G348-G353-G360-G364-G370-G372)*0.4</f>
        <v>105.60000000000001</v>
      </c>
      <c r="K340" s="115">
        <f>31*0.6</f>
        <v>18.599999999999998</v>
      </c>
    </row>
    <row r="341" spans="1:11" s="24" customFormat="1" x14ac:dyDescent="0.2">
      <c r="A341" s="20" t="s">
        <v>286</v>
      </c>
      <c r="B341" s="73">
        <v>4794</v>
      </c>
      <c r="C341" s="85">
        <v>5</v>
      </c>
      <c r="D341" s="32">
        <v>13</v>
      </c>
      <c r="E341" s="84"/>
      <c r="F341" s="91"/>
      <c r="G341" s="8"/>
      <c r="H341" s="94"/>
      <c r="I341" s="99"/>
      <c r="J341" s="100"/>
      <c r="K341" s="115"/>
    </row>
    <row r="342" spans="1:11" x14ac:dyDescent="0.2">
      <c r="A342" s="13" t="s">
        <v>2197</v>
      </c>
      <c r="B342" s="74">
        <v>2834</v>
      </c>
      <c r="C342" s="86"/>
      <c r="D342" s="37"/>
      <c r="E342" s="87"/>
      <c r="F342" s="93">
        <v>5</v>
      </c>
      <c r="G342" s="8">
        <v>13</v>
      </c>
      <c r="H342" s="94">
        <v>2</v>
      </c>
      <c r="I342" s="101"/>
      <c r="J342" s="102"/>
      <c r="K342" s="118"/>
    </row>
    <row r="343" spans="1:11" x14ac:dyDescent="0.2">
      <c r="A343" s="13" t="s">
        <v>2198</v>
      </c>
      <c r="B343" s="74">
        <v>726</v>
      </c>
      <c r="C343" s="86"/>
      <c r="D343" s="37"/>
      <c r="E343" s="87"/>
      <c r="F343" s="93">
        <v>3</v>
      </c>
      <c r="G343" s="8">
        <v>8</v>
      </c>
      <c r="H343" s="94">
        <v>2</v>
      </c>
      <c r="I343" s="101"/>
      <c r="J343" s="102"/>
      <c r="K343" s="118"/>
    </row>
    <row r="344" spans="1:11" x14ac:dyDescent="0.2">
      <c r="A344" s="13" t="s">
        <v>2199</v>
      </c>
      <c r="B344" s="74">
        <v>221</v>
      </c>
      <c r="C344" s="86"/>
      <c r="D344" s="37"/>
      <c r="E344" s="87"/>
      <c r="F344" s="93">
        <v>3</v>
      </c>
      <c r="G344" s="8">
        <v>8</v>
      </c>
      <c r="H344" s="94">
        <v>2</v>
      </c>
      <c r="I344" s="101"/>
      <c r="J344" s="102"/>
      <c r="K344" s="118"/>
    </row>
    <row r="345" spans="1:11" x14ac:dyDescent="0.2">
      <c r="A345" s="13" t="s">
        <v>2200</v>
      </c>
      <c r="B345" s="74">
        <v>179</v>
      </c>
      <c r="C345" s="86"/>
      <c r="D345" s="37"/>
      <c r="E345" s="87"/>
      <c r="F345" s="93">
        <v>1</v>
      </c>
      <c r="G345" s="8">
        <v>3</v>
      </c>
      <c r="H345" s="94">
        <v>1</v>
      </c>
      <c r="I345" s="101"/>
      <c r="J345" s="102"/>
      <c r="K345" s="118"/>
    </row>
    <row r="346" spans="1:11" x14ac:dyDescent="0.2">
      <c r="A346" s="13" t="s">
        <v>2201</v>
      </c>
      <c r="B346" s="74">
        <v>567</v>
      </c>
      <c r="C346" s="86"/>
      <c r="D346" s="37"/>
      <c r="E346" s="87"/>
      <c r="F346" s="93">
        <v>3</v>
      </c>
      <c r="G346" s="8">
        <v>8</v>
      </c>
      <c r="H346" s="94">
        <v>2</v>
      </c>
      <c r="I346" s="101"/>
      <c r="J346" s="102"/>
      <c r="K346" s="118"/>
    </row>
    <row r="347" spans="1:11" x14ac:dyDescent="0.2">
      <c r="A347" s="13" t="s">
        <v>2202</v>
      </c>
      <c r="B347" s="74">
        <v>172</v>
      </c>
      <c r="C347" s="86"/>
      <c r="D347" s="37"/>
      <c r="E347" s="87"/>
      <c r="F347" s="93">
        <v>1</v>
      </c>
      <c r="G347" s="8">
        <v>3</v>
      </c>
      <c r="H347" s="94">
        <v>1</v>
      </c>
      <c r="I347" s="101"/>
      <c r="J347" s="102"/>
      <c r="K347" s="118"/>
    </row>
    <row r="348" spans="1:11" x14ac:dyDescent="0.2">
      <c r="A348" s="13" t="s">
        <v>2203</v>
      </c>
      <c r="B348" s="74">
        <v>95</v>
      </c>
      <c r="C348" s="86"/>
      <c r="D348" s="37"/>
      <c r="E348" s="87"/>
      <c r="F348" s="93">
        <v>1</v>
      </c>
      <c r="G348" s="8">
        <v>3</v>
      </c>
      <c r="H348" s="94">
        <v>1</v>
      </c>
      <c r="I348" s="101"/>
      <c r="J348" s="102"/>
      <c r="K348" s="118"/>
    </row>
    <row r="349" spans="1:11" s="24" customFormat="1" x14ac:dyDescent="0.2">
      <c r="A349" s="20" t="s">
        <v>159</v>
      </c>
      <c r="B349" s="73">
        <v>5157</v>
      </c>
      <c r="C349" s="85">
        <v>5</v>
      </c>
      <c r="D349" s="32">
        <v>13</v>
      </c>
      <c r="E349" s="84"/>
      <c r="F349" s="91"/>
      <c r="G349" s="8"/>
      <c r="H349" s="94"/>
      <c r="I349" s="99"/>
      <c r="J349" s="100"/>
      <c r="K349" s="115"/>
    </row>
    <row r="350" spans="1:11" x14ac:dyDescent="0.2">
      <c r="A350" s="13" t="s">
        <v>2204</v>
      </c>
      <c r="B350" s="74">
        <v>3292</v>
      </c>
      <c r="C350" s="86"/>
      <c r="D350" s="37"/>
      <c r="E350" s="87"/>
      <c r="F350" s="93">
        <v>5</v>
      </c>
      <c r="G350" s="8">
        <v>13</v>
      </c>
      <c r="H350" s="94">
        <v>2</v>
      </c>
      <c r="I350" s="101"/>
      <c r="J350" s="102"/>
      <c r="K350" s="118"/>
    </row>
    <row r="351" spans="1:11" x14ac:dyDescent="0.2">
      <c r="A351" s="13" t="s">
        <v>2205</v>
      </c>
      <c r="B351" s="74">
        <v>587</v>
      </c>
      <c r="C351" s="86"/>
      <c r="D351" s="37"/>
      <c r="E351" s="87"/>
      <c r="F351" s="93">
        <v>3</v>
      </c>
      <c r="G351" s="8">
        <v>8</v>
      </c>
      <c r="H351" s="94">
        <v>2</v>
      </c>
      <c r="I351" s="101"/>
      <c r="J351" s="102"/>
      <c r="K351" s="118"/>
    </row>
    <row r="352" spans="1:11" x14ac:dyDescent="0.2">
      <c r="A352" s="13" t="s">
        <v>2206</v>
      </c>
      <c r="B352" s="74">
        <v>240</v>
      </c>
      <c r="C352" s="86"/>
      <c r="D352" s="37"/>
      <c r="E352" s="87"/>
      <c r="F352" s="93">
        <v>3</v>
      </c>
      <c r="G352" s="8">
        <v>8</v>
      </c>
      <c r="H352" s="94">
        <v>2</v>
      </c>
      <c r="I352" s="101"/>
      <c r="J352" s="102"/>
      <c r="K352" s="118"/>
    </row>
    <row r="353" spans="1:11" x14ac:dyDescent="0.2">
      <c r="A353" s="13" t="s">
        <v>2207</v>
      </c>
      <c r="B353" s="74">
        <v>95</v>
      </c>
      <c r="C353" s="86"/>
      <c r="D353" s="37"/>
      <c r="E353" s="87"/>
      <c r="F353" s="93">
        <v>1</v>
      </c>
      <c r="G353" s="8">
        <v>3</v>
      </c>
      <c r="H353" s="94">
        <v>1</v>
      </c>
      <c r="I353" s="101"/>
      <c r="J353" s="102"/>
      <c r="K353" s="118"/>
    </row>
    <row r="354" spans="1:11" x14ac:dyDescent="0.2">
      <c r="A354" s="13" t="s">
        <v>1757</v>
      </c>
      <c r="B354" s="74">
        <v>259</v>
      </c>
      <c r="C354" s="86"/>
      <c r="D354" s="37"/>
      <c r="E354" s="87"/>
      <c r="F354" s="93">
        <v>3</v>
      </c>
      <c r="G354" s="8">
        <v>8</v>
      </c>
      <c r="H354" s="94">
        <v>2</v>
      </c>
      <c r="I354" s="101"/>
      <c r="J354" s="102"/>
      <c r="K354" s="118"/>
    </row>
    <row r="355" spans="1:11" x14ac:dyDescent="0.2">
      <c r="A355" s="13" t="s">
        <v>2208</v>
      </c>
      <c r="B355" s="74">
        <v>316</v>
      </c>
      <c r="C355" s="86"/>
      <c r="D355" s="37"/>
      <c r="E355" s="87"/>
      <c r="F355" s="93">
        <v>3</v>
      </c>
      <c r="G355" s="8">
        <v>8</v>
      </c>
      <c r="H355" s="94">
        <v>2</v>
      </c>
      <c r="I355" s="101"/>
      <c r="J355" s="102"/>
      <c r="K355" s="118"/>
    </row>
    <row r="356" spans="1:11" x14ac:dyDescent="0.2">
      <c r="A356" s="13" t="s">
        <v>2209</v>
      </c>
      <c r="B356" s="74">
        <v>368</v>
      </c>
      <c r="C356" s="86"/>
      <c r="D356" s="37"/>
      <c r="E356" s="87"/>
      <c r="F356" s="93">
        <v>3</v>
      </c>
      <c r="G356" s="8">
        <v>8</v>
      </c>
      <c r="H356" s="94">
        <v>2</v>
      </c>
      <c r="I356" s="101"/>
      <c r="J356" s="102"/>
      <c r="K356" s="118"/>
    </row>
    <row r="357" spans="1:11" s="24" customFormat="1" x14ac:dyDescent="0.2">
      <c r="A357" s="20" t="s">
        <v>161</v>
      </c>
      <c r="B357" s="73">
        <v>3757</v>
      </c>
      <c r="C357" s="85">
        <v>4</v>
      </c>
      <c r="D357" s="32">
        <v>10</v>
      </c>
      <c r="E357" s="84"/>
      <c r="F357" s="91"/>
      <c r="G357" s="8"/>
      <c r="H357" s="94"/>
      <c r="I357" s="99"/>
      <c r="J357" s="100"/>
      <c r="K357" s="115"/>
    </row>
    <row r="358" spans="1:11" x14ac:dyDescent="0.2">
      <c r="A358" s="13" t="s">
        <v>1583</v>
      </c>
      <c r="B358" s="74">
        <v>1291</v>
      </c>
      <c r="C358" s="86"/>
      <c r="D358" s="37"/>
      <c r="E358" s="87"/>
      <c r="F358" s="93">
        <v>3</v>
      </c>
      <c r="G358" s="8">
        <v>8</v>
      </c>
      <c r="H358" s="94">
        <v>2</v>
      </c>
      <c r="I358" s="101"/>
      <c r="J358" s="102"/>
      <c r="K358" s="118"/>
    </row>
    <row r="359" spans="1:11" x14ac:dyDescent="0.2">
      <c r="A359" s="13" t="s">
        <v>2210</v>
      </c>
      <c r="B359" s="74">
        <v>1413</v>
      </c>
      <c r="C359" s="86"/>
      <c r="D359" s="37"/>
      <c r="E359" s="87"/>
      <c r="F359" s="93">
        <v>3</v>
      </c>
      <c r="G359" s="8">
        <v>8</v>
      </c>
      <c r="H359" s="94">
        <v>2</v>
      </c>
      <c r="I359" s="101"/>
      <c r="J359" s="102"/>
      <c r="K359" s="118"/>
    </row>
    <row r="360" spans="1:11" x14ac:dyDescent="0.2">
      <c r="A360" s="13" t="s">
        <v>1849</v>
      </c>
      <c r="B360" s="74">
        <v>173</v>
      </c>
      <c r="C360" s="86"/>
      <c r="D360" s="37"/>
      <c r="E360" s="87"/>
      <c r="F360" s="93">
        <v>1</v>
      </c>
      <c r="G360" s="8">
        <v>3</v>
      </c>
      <c r="H360" s="94">
        <v>1</v>
      </c>
      <c r="I360" s="101"/>
      <c r="J360" s="102"/>
      <c r="K360" s="118"/>
    </row>
    <row r="361" spans="1:11" x14ac:dyDescent="0.2">
      <c r="A361" s="13" t="s">
        <v>2211</v>
      </c>
      <c r="B361" s="74">
        <v>374</v>
      </c>
      <c r="C361" s="86"/>
      <c r="D361" s="37"/>
      <c r="E361" s="87"/>
      <c r="F361" s="93">
        <v>3</v>
      </c>
      <c r="G361" s="8">
        <v>8</v>
      </c>
      <c r="H361" s="94">
        <v>2</v>
      </c>
      <c r="I361" s="101"/>
      <c r="J361" s="102"/>
      <c r="K361" s="118"/>
    </row>
    <row r="362" spans="1:11" x14ac:dyDescent="0.2">
      <c r="A362" s="13" t="s">
        <v>2212</v>
      </c>
      <c r="B362" s="74">
        <v>506</v>
      </c>
      <c r="C362" s="86"/>
      <c r="D362" s="37"/>
      <c r="E362" s="87"/>
      <c r="F362" s="93">
        <v>3</v>
      </c>
      <c r="G362" s="8">
        <v>8</v>
      </c>
      <c r="H362" s="94">
        <v>2</v>
      </c>
      <c r="I362" s="101"/>
      <c r="J362" s="102"/>
      <c r="K362" s="118"/>
    </row>
    <row r="363" spans="1:11" s="18" customFormat="1" x14ac:dyDescent="0.2">
      <c r="A363" s="20" t="s">
        <v>403</v>
      </c>
      <c r="B363" s="73">
        <v>123</v>
      </c>
      <c r="C363" s="85">
        <v>1</v>
      </c>
      <c r="D363" s="32">
        <v>3</v>
      </c>
      <c r="E363" s="84"/>
      <c r="F363" s="92"/>
      <c r="G363" s="8"/>
      <c r="H363" s="94"/>
      <c r="I363" s="97"/>
      <c r="J363" s="98"/>
      <c r="K363" s="113"/>
    </row>
    <row r="364" spans="1:11" x14ac:dyDescent="0.2">
      <c r="A364" s="13" t="s">
        <v>2213</v>
      </c>
      <c r="B364" s="74">
        <v>123</v>
      </c>
      <c r="C364" s="86"/>
      <c r="D364" s="37"/>
      <c r="E364" s="87"/>
      <c r="F364" s="93">
        <v>1</v>
      </c>
      <c r="G364" s="8">
        <v>3</v>
      </c>
      <c r="H364" s="94">
        <v>1</v>
      </c>
      <c r="I364" s="101"/>
      <c r="J364" s="102"/>
      <c r="K364" s="118"/>
    </row>
    <row r="365" spans="1:11" s="24" customFormat="1" x14ac:dyDescent="0.2">
      <c r="A365" s="20" t="s">
        <v>404</v>
      </c>
      <c r="B365" s="73">
        <v>11338</v>
      </c>
      <c r="C365" s="85">
        <v>10</v>
      </c>
      <c r="D365" s="32">
        <v>25</v>
      </c>
      <c r="E365" s="84"/>
      <c r="F365" s="91"/>
      <c r="G365" s="8"/>
      <c r="H365" s="94"/>
      <c r="I365" s="99"/>
      <c r="J365" s="100"/>
      <c r="K365" s="115"/>
    </row>
    <row r="366" spans="1:11" x14ac:dyDescent="0.2">
      <c r="A366" s="13" t="s">
        <v>2214</v>
      </c>
      <c r="B366" s="74">
        <v>6609</v>
      </c>
      <c r="C366" s="86"/>
      <c r="D366" s="37"/>
      <c r="E366" s="87"/>
      <c r="F366" s="93">
        <v>5</v>
      </c>
      <c r="G366" s="8">
        <v>13</v>
      </c>
      <c r="H366" s="94">
        <v>2</v>
      </c>
      <c r="I366" s="101"/>
      <c r="J366" s="102"/>
      <c r="K366" s="118"/>
    </row>
    <row r="367" spans="1:11" x14ac:dyDescent="0.2">
      <c r="A367" s="13" t="s">
        <v>2215</v>
      </c>
      <c r="B367" s="74">
        <v>220</v>
      </c>
      <c r="C367" s="86"/>
      <c r="D367" s="37"/>
      <c r="E367" s="87"/>
      <c r="F367" s="93">
        <v>3</v>
      </c>
      <c r="G367" s="8">
        <v>8</v>
      </c>
      <c r="H367" s="94">
        <v>2</v>
      </c>
      <c r="I367" s="101"/>
      <c r="J367" s="102"/>
      <c r="K367" s="118"/>
    </row>
    <row r="368" spans="1:11" x14ac:dyDescent="0.2">
      <c r="A368" s="13" t="s">
        <v>2216</v>
      </c>
      <c r="B368" s="74">
        <v>575</v>
      </c>
      <c r="C368" s="86"/>
      <c r="D368" s="37"/>
      <c r="E368" s="87"/>
      <c r="F368" s="93">
        <v>3</v>
      </c>
      <c r="G368" s="8">
        <v>8</v>
      </c>
      <c r="H368" s="94">
        <v>2</v>
      </c>
      <c r="I368" s="101"/>
      <c r="J368" s="102"/>
      <c r="K368" s="118"/>
    </row>
    <row r="369" spans="1:11" x14ac:dyDescent="0.2">
      <c r="A369" s="13" t="s">
        <v>2217</v>
      </c>
      <c r="B369" s="74">
        <v>597</v>
      </c>
      <c r="C369" s="86"/>
      <c r="D369" s="37"/>
      <c r="E369" s="87"/>
      <c r="F369" s="93">
        <v>3</v>
      </c>
      <c r="G369" s="8">
        <v>8</v>
      </c>
      <c r="H369" s="94">
        <v>2</v>
      </c>
      <c r="I369" s="101"/>
      <c r="J369" s="102"/>
      <c r="K369" s="118"/>
    </row>
    <row r="370" spans="1:11" x14ac:dyDescent="0.2">
      <c r="A370" s="13" t="s">
        <v>2218</v>
      </c>
      <c r="B370" s="74">
        <v>42</v>
      </c>
      <c r="C370" s="86"/>
      <c r="D370" s="37"/>
      <c r="E370" s="87"/>
      <c r="F370" s="93">
        <v>1</v>
      </c>
      <c r="G370" s="8">
        <v>3</v>
      </c>
      <c r="H370" s="94">
        <v>1</v>
      </c>
      <c r="I370" s="101"/>
      <c r="J370" s="102"/>
      <c r="K370" s="118"/>
    </row>
    <row r="371" spans="1:11" x14ac:dyDescent="0.2">
      <c r="A371" s="13" t="s">
        <v>2219</v>
      </c>
      <c r="B371" s="74">
        <v>765</v>
      </c>
      <c r="C371" s="86"/>
      <c r="D371" s="37"/>
      <c r="E371" s="87"/>
      <c r="F371" s="93">
        <v>3</v>
      </c>
      <c r="G371" s="8">
        <v>8</v>
      </c>
      <c r="H371" s="94">
        <v>2</v>
      </c>
      <c r="I371" s="101"/>
      <c r="J371" s="102"/>
      <c r="K371" s="118"/>
    </row>
    <row r="372" spans="1:11" x14ac:dyDescent="0.2">
      <c r="A372" s="13" t="s">
        <v>2220</v>
      </c>
      <c r="B372" s="74">
        <v>38</v>
      </c>
      <c r="C372" s="86"/>
      <c r="D372" s="37"/>
      <c r="E372" s="87"/>
      <c r="F372" s="93">
        <v>1</v>
      </c>
      <c r="G372" s="8">
        <v>3</v>
      </c>
      <c r="H372" s="94">
        <v>1</v>
      </c>
      <c r="I372" s="101"/>
      <c r="J372" s="102"/>
      <c r="K372" s="118"/>
    </row>
    <row r="373" spans="1:11" x14ac:dyDescent="0.2">
      <c r="A373" s="13" t="s">
        <v>2221</v>
      </c>
      <c r="B373" s="74">
        <v>1267</v>
      </c>
      <c r="C373" s="86"/>
      <c r="D373" s="37"/>
      <c r="E373" s="87"/>
      <c r="F373" s="93">
        <v>3</v>
      </c>
      <c r="G373" s="8">
        <v>8</v>
      </c>
      <c r="H373" s="94">
        <v>2</v>
      </c>
      <c r="I373" s="101"/>
      <c r="J373" s="102"/>
      <c r="K373" s="118"/>
    </row>
    <row r="374" spans="1:11" x14ac:dyDescent="0.2">
      <c r="A374" s="13" t="s">
        <v>2222</v>
      </c>
      <c r="B374" s="74">
        <v>250</v>
      </c>
      <c r="C374" s="86"/>
      <c r="D374" s="37"/>
      <c r="E374" s="87"/>
      <c r="F374" s="93">
        <v>3</v>
      </c>
      <c r="G374" s="8">
        <v>8</v>
      </c>
      <c r="H374" s="94">
        <v>2</v>
      </c>
      <c r="I374" s="101"/>
      <c r="J374" s="102"/>
      <c r="K374" s="118"/>
    </row>
    <row r="375" spans="1:11" x14ac:dyDescent="0.2">
      <c r="A375" s="13" t="s">
        <v>2223</v>
      </c>
      <c r="B375" s="74">
        <v>448</v>
      </c>
      <c r="C375" s="86"/>
      <c r="D375" s="37"/>
      <c r="E375" s="87"/>
      <c r="F375" s="93">
        <v>3</v>
      </c>
      <c r="G375" s="8">
        <v>8</v>
      </c>
      <c r="H375" s="94">
        <v>2</v>
      </c>
      <c r="I375" s="101"/>
      <c r="J375" s="102"/>
      <c r="K375" s="118"/>
    </row>
    <row r="376" spans="1:11" x14ac:dyDescent="0.2">
      <c r="A376" s="13" t="s">
        <v>2224</v>
      </c>
      <c r="B376" s="74">
        <v>527</v>
      </c>
      <c r="C376" s="86"/>
      <c r="D376" s="37"/>
      <c r="E376" s="87"/>
      <c r="F376" s="93">
        <v>3</v>
      </c>
      <c r="G376" s="8">
        <v>8</v>
      </c>
      <c r="H376" s="94">
        <v>2</v>
      </c>
      <c r="I376" s="101"/>
      <c r="J376" s="102"/>
      <c r="K376" s="118"/>
    </row>
    <row r="377" spans="1:11" s="18" customFormat="1" x14ac:dyDescent="0.2">
      <c r="A377" s="11" t="s">
        <v>386</v>
      </c>
      <c r="B377" s="72">
        <v>126740</v>
      </c>
      <c r="C377" s="81"/>
      <c r="D377" s="37"/>
      <c r="E377" s="87"/>
      <c r="F377" s="92"/>
      <c r="G377" s="8"/>
      <c r="H377" s="94"/>
      <c r="I377" s="97"/>
      <c r="J377" s="98"/>
      <c r="K377" s="113"/>
    </row>
    <row r="378" spans="1:11" s="24" customFormat="1" x14ac:dyDescent="0.2">
      <c r="A378" s="22" t="s">
        <v>387</v>
      </c>
      <c r="B378" s="73">
        <v>24969</v>
      </c>
      <c r="C378" s="85">
        <v>25</v>
      </c>
      <c r="D378" s="36">
        <f>SUM(D379:D397)</f>
        <v>63</v>
      </c>
      <c r="E378" s="88">
        <v>4</v>
      </c>
      <c r="F378" s="91">
        <f>SUM(F380:F410)</f>
        <v>90</v>
      </c>
      <c r="G378" s="24">
        <f>SUM(G380:G410)</f>
        <v>240</v>
      </c>
      <c r="H378" s="84"/>
      <c r="I378" s="99">
        <f>(C378+F378+1-F405)*0.4</f>
        <v>46</v>
      </c>
      <c r="J378" s="99">
        <f>(D378+G378+1-G405)*0.4</f>
        <v>120.4</v>
      </c>
      <c r="K378" s="115">
        <f>30*0.6</f>
        <v>18</v>
      </c>
    </row>
    <row r="379" spans="1:11" s="24" customFormat="1" x14ac:dyDescent="0.2">
      <c r="A379" s="20" t="s">
        <v>388</v>
      </c>
      <c r="B379" s="73">
        <v>18864</v>
      </c>
      <c r="C379" s="85">
        <v>19</v>
      </c>
      <c r="D379" s="32">
        <v>48</v>
      </c>
      <c r="E379" s="84"/>
      <c r="F379" s="91"/>
      <c r="G379" s="8"/>
      <c r="H379" s="94"/>
      <c r="I379" s="99"/>
      <c r="J379" s="100"/>
      <c r="K379" s="115"/>
    </row>
    <row r="380" spans="1:11" x14ac:dyDescent="0.2">
      <c r="A380" s="13" t="s">
        <v>2225</v>
      </c>
      <c r="B380" s="74">
        <v>7118</v>
      </c>
      <c r="C380" s="86"/>
      <c r="D380" s="37"/>
      <c r="E380" s="87"/>
      <c r="F380" s="93">
        <v>5</v>
      </c>
      <c r="G380" s="8">
        <v>13</v>
      </c>
      <c r="H380" s="94">
        <v>2</v>
      </c>
      <c r="I380" s="101"/>
      <c r="J380" s="102"/>
      <c r="K380" s="118"/>
    </row>
    <row r="381" spans="1:11" x14ac:dyDescent="0.2">
      <c r="A381" s="13" t="s">
        <v>2226</v>
      </c>
      <c r="B381" s="74">
        <v>357</v>
      </c>
      <c r="C381" s="86"/>
      <c r="D381" s="37"/>
      <c r="E381" s="87"/>
      <c r="F381" s="93">
        <v>3</v>
      </c>
      <c r="G381" s="8">
        <v>8</v>
      </c>
      <c r="H381" s="94">
        <v>2</v>
      </c>
      <c r="I381" s="101"/>
      <c r="J381" s="102"/>
      <c r="K381" s="118"/>
    </row>
    <row r="382" spans="1:11" x14ac:dyDescent="0.2">
      <c r="A382" s="13" t="s">
        <v>2227</v>
      </c>
      <c r="B382" s="74">
        <v>919</v>
      </c>
      <c r="C382" s="86"/>
      <c r="D382" s="37"/>
      <c r="E382" s="87"/>
      <c r="F382" s="93">
        <v>3</v>
      </c>
      <c r="G382" s="8">
        <v>8</v>
      </c>
      <c r="H382" s="94">
        <v>2</v>
      </c>
      <c r="I382" s="101"/>
      <c r="J382" s="102"/>
      <c r="K382" s="118"/>
    </row>
    <row r="383" spans="1:11" x14ac:dyDescent="0.2">
      <c r="A383" s="13" t="s">
        <v>2228</v>
      </c>
      <c r="B383" s="74">
        <v>988</v>
      </c>
      <c r="C383" s="86"/>
      <c r="D383" s="37"/>
      <c r="E383" s="87"/>
      <c r="F383" s="93">
        <v>3</v>
      </c>
      <c r="G383" s="8">
        <v>8</v>
      </c>
      <c r="H383" s="94">
        <v>2</v>
      </c>
      <c r="I383" s="101"/>
      <c r="J383" s="102"/>
      <c r="K383" s="118"/>
    </row>
    <row r="384" spans="1:11" x14ac:dyDescent="0.2">
      <c r="A384" s="13" t="s">
        <v>2229</v>
      </c>
      <c r="B384" s="74">
        <v>625</v>
      </c>
      <c r="C384" s="86"/>
      <c r="D384" s="37"/>
      <c r="E384" s="87"/>
      <c r="F384" s="93">
        <v>3</v>
      </c>
      <c r="G384" s="8">
        <v>8</v>
      </c>
      <c r="H384" s="94">
        <v>2</v>
      </c>
      <c r="I384" s="101"/>
      <c r="J384" s="102"/>
      <c r="K384" s="118"/>
    </row>
    <row r="385" spans="1:11" x14ac:dyDescent="0.2">
      <c r="A385" s="13" t="s">
        <v>2230</v>
      </c>
      <c r="B385" s="74">
        <v>483</v>
      </c>
      <c r="C385" s="86"/>
      <c r="D385" s="37"/>
      <c r="E385" s="87"/>
      <c r="F385" s="93">
        <v>3</v>
      </c>
      <c r="G385" s="8">
        <v>8</v>
      </c>
      <c r="H385" s="94">
        <v>2</v>
      </c>
      <c r="I385" s="101"/>
      <c r="J385" s="102"/>
      <c r="K385" s="118"/>
    </row>
    <row r="386" spans="1:11" x14ac:dyDescent="0.2">
      <c r="A386" s="13" t="s">
        <v>2231</v>
      </c>
      <c r="B386" s="74">
        <v>1176</v>
      </c>
      <c r="C386" s="86"/>
      <c r="D386" s="37"/>
      <c r="E386" s="87"/>
      <c r="F386" s="93">
        <v>3</v>
      </c>
      <c r="G386" s="8">
        <v>8</v>
      </c>
      <c r="H386" s="94">
        <v>2</v>
      </c>
      <c r="I386" s="101"/>
      <c r="J386" s="102"/>
      <c r="K386" s="118"/>
    </row>
    <row r="387" spans="1:11" x14ac:dyDescent="0.2">
      <c r="A387" s="13" t="s">
        <v>2232</v>
      </c>
      <c r="B387" s="74">
        <v>336</v>
      </c>
      <c r="C387" s="86"/>
      <c r="D387" s="37"/>
      <c r="E387" s="87"/>
      <c r="F387" s="93">
        <v>3</v>
      </c>
      <c r="G387" s="8">
        <v>8</v>
      </c>
      <c r="H387" s="94">
        <v>2</v>
      </c>
      <c r="I387" s="101"/>
      <c r="J387" s="102"/>
      <c r="K387" s="118"/>
    </row>
    <row r="388" spans="1:11" x14ac:dyDescent="0.2">
      <c r="A388" s="13" t="s">
        <v>2233</v>
      </c>
      <c r="B388" s="74">
        <v>452</v>
      </c>
      <c r="C388" s="86"/>
      <c r="D388" s="37"/>
      <c r="E388" s="87"/>
      <c r="F388" s="93">
        <v>3</v>
      </c>
      <c r="G388" s="8">
        <v>8</v>
      </c>
      <c r="H388" s="94">
        <v>2</v>
      </c>
      <c r="I388" s="101"/>
      <c r="J388" s="102"/>
      <c r="K388" s="118"/>
    </row>
    <row r="389" spans="1:11" x14ac:dyDescent="0.2">
      <c r="A389" s="13" t="s">
        <v>2234</v>
      </c>
      <c r="B389" s="74">
        <v>628</v>
      </c>
      <c r="C389" s="86"/>
      <c r="D389" s="37"/>
      <c r="E389" s="87"/>
      <c r="F389" s="93">
        <v>3</v>
      </c>
      <c r="G389" s="8">
        <v>8</v>
      </c>
      <c r="H389" s="94">
        <v>2</v>
      </c>
      <c r="I389" s="101"/>
      <c r="J389" s="102"/>
      <c r="K389" s="118"/>
    </row>
    <row r="390" spans="1:11" x14ac:dyDescent="0.2">
      <c r="A390" s="13" t="s">
        <v>2235</v>
      </c>
      <c r="B390" s="74">
        <v>532</v>
      </c>
      <c r="C390" s="86"/>
      <c r="D390" s="37"/>
      <c r="E390" s="87"/>
      <c r="F390" s="93">
        <v>3</v>
      </c>
      <c r="G390" s="8">
        <v>8</v>
      </c>
      <c r="H390" s="94">
        <v>2</v>
      </c>
      <c r="I390" s="101"/>
      <c r="J390" s="102"/>
      <c r="K390" s="118"/>
    </row>
    <row r="391" spans="1:11" x14ac:dyDescent="0.2">
      <c r="A391" s="13" t="s">
        <v>2236</v>
      </c>
      <c r="B391" s="74">
        <v>447</v>
      </c>
      <c r="C391" s="86"/>
      <c r="D391" s="37"/>
      <c r="E391" s="87"/>
      <c r="F391" s="93">
        <v>3</v>
      </c>
      <c r="G391" s="8">
        <v>8</v>
      </c>
      <c r="H391" s="94">
        <v>2</v>
      </c>
      <c r="I391" s="101"/>
      <c r="J391" s="102"/>
      <c r="K391" s="118"/>
    </row>
    <row r="392" spans="1:11" x14ac:dyDescent="0.2">
      <c r="A392" s="13" t="s">
        <v>2237</v>
      </c>
      <c r="B392" s="74">
        <v>868</v>
      </c>
      <c r="C392" s="86"/>
      <c r="D392" s="37"/>
      <c r="E392" s="87"/>
      <c r="F392" s="93">
        <v>3</v>
      </c>
      <c r="G392" s="8">
        <v>8</v>
      </c>
      <c r="H392" s="94">
        <v>2</v>
      </c>
      <c r="I392" s="101"/>
      <c r="J392" s="102"/>
      <c r="K392" s="118"/>
    </row>
    <row r="393" spans="1:11" x14ac:dyDescent="0.2">
      <c r="A393" s="13" t="s">
        <v>2238</v>
      </c>
      <c r="B393" s="74">
        <v>1654</v>
      </c>
      <c r="C393" s="86"/>
      <c r="D393" s="37"/>
      <c r="E393" s="87"/>
      <c r="F393" s="93">
        <v>3</v>
      </c>
      <c r="G393" s="8">
        <v>8</v>
      </c>
      <c r="H393" s="94">
        <v>2</v>
      </c>
      <c r="I393" s="101"/>
      <c r="J393" s="102"/>
      <c r="K393" s="118"/>
    </row>
    <row r="394" spans="1:11" x14ac:dyDescent="0.2">
      <c r="A394" s="13" t="s">
        <v>2239</v>
      </c>
      <c r="B394" s="74">
        <v>398</v>
      </c>
      <c r="C394" s="86"/>
      <c r="D394" s="37"/>
      <c r="E394" s="87"/>
      <c r="F394" s="93">
        <v>3</v>
      </c>
      <c r="G394" s="8">
        <v>8</v>
      </c>
      <c r="H394" s="94">
        <v>2</v>
      </c>
      <c r="I394" s="101"/>
      <c r="J394" s="102"/>
      <c r="K394" s="118"/>
    </row>
    <row r="395" spans="1:11" x14ac:dyDescent="0.2">
      <c r="A395" s="13" t="s">
        <v>2240</v>
      </c>
      <c r="B395" s="74">
        <v>1008</v>
      </c>
      <c r="C395" s="86"/>
      <c r="D395" s="37"/>
      <c r="E395" s="87"/>
      <c r="F395" s="93">
        <v>3</v>
      </c>
      <c r="G395" s="8">
        <v>8</v>
      </c>
      <c r="H395" s="94">
        <v>2</v>
      </c>
      <c r="I395" s="101"/>
      <c r="J395" s="102"/>
      <c r="K395" s="118"/>
    </row>
    <row r="396" spans="1:11" x14ac:dyDescent="0.2">
      <c r="A396" s="13" t="s">
        <v>2241</v>
      </c>
      <c r="B396" s="74">
        <v>875</v>
      </c>
      <c r="C396" s="86"/>
      <c r="D396" s="37"/>
      <c r="E396" s="87"/>
      <c r="F396" s="93">
        <v>3</v>
      </c>
      <c r="G396" s="8">
        <v>8</v>
      </c>
      <c r="H396" s="94">
        <v>2</v>
      </c>
      <c r="I396" s="101"/>
      <c r="J396" s="102"/>
      <c r="K396" s="118"/>
    </row>
    <row r="397" spans="1:11" s="24" customFormat="1" x14ac:dyDescent="0.2">
      <c r="A397" s="20" t="s">
        <v>814</v>
      </c>
      <c r="B397" s="73">
        <v>6105</v>
      </c>
      <c r="C397" s="85">
        <v>6</v>
      </c>
      <c r="D397" s="32">
        <v>15</v>
      </c>
      <c r="E397" s="84"/>
      <c r="F397" s="91"/>
      <c r="G397" s="8"/>
      <c r="H397" s="94"/>
      <c r="I397" s="99"/>
      <c r="J397" s="100"/>
      <c r="K397" s="115"/>
    </row>
    <row r="398" spans="1:11" x14ac:dyDescent="0.2">
      <c r="A398" s="13" t="s">
        <v>2242</v>
      </c>
      <c r="B398" s="74">
        <v>540</v>
      </c>
      <c r="C398" s="86"/>
      <c r="D398" s="37"/>
      <c r="E398" s="87"/>
      <c r="F398" s="93">
        <v>3</v>
      </c>
      <c r="G398" s="8">
        <v>8</v>
      </c>
      <c r="H398" s="94">
        <v>2</v>
      </c>
      <c r="I398" s="101"/>
      <c r="J398" s="102"/>
      <c r="K398" s="118"/>
    </row>
    <row r="399" spans="1:11" x14ac:dyDescent="0.2">
      <c r="A399" s="13" t="s">
        <v>2243</v>
      </c>
      <c r="B399" s="74">
        <v>1080</v>
      </c>
      <c r="C399" s="86"/>
      <c r="D399" s="37"/>
      <c r="E399" s="87"/>
      <c r="F399" s="93">
        <v>3</v>
      </c>
      <c r="G399" s="8">
        <v>8</v>
      </c>
      <c r="H399" s="94">
        <v>2</v>
      </c>
      <c r="I399" s="101"/>
      <c r="J399" s="102"/>
      <c r="K399" s="118"/>
    </row>
    <row r="400" spans="1:11" x14ac:dyDescent="0.2">
      <c r="A400" s="13" t="s">
        <v>2244</v>
      </c>
      <c r="B400" s="74">
        <v>488</v>
      </c>
      <c r="C400" s="86"/>
      <c r="D400" s="37"/>
      <c r="E400" s="87"/>
      <c r="F400" s="93">
        <v>3</v>
      </c>
      <c r="G400" s="8">
        <v>8</v>
      </c>
      <c r="H400" s="94">
        <v>2</v>
      </c>
      <c r="I400" s="101"/>
      <c r="J400" s="102"/>
      <c r="K400" s="118"/>
    </row>
    <row r="401" spans="1:11" x14ac:dyDescent="0.2">
      <c r="A401" s="13" t="s">
        <v>2245</v>
      </c>
      <c r="B401" s="74">
        <v>262</v>
      </c>
      <c r="C401" s="86"/>
      <c r="D401" s="37"/>
      <c r="E401" s="87"/>
      <c r="F401" s="93">
        <v>3</v>
      </c>
      <c r="G401" s="8">
        <v>8</v>
      </c>
      <c r="H401" s="94">
        <v>2</v>
      </c>
      <c r="I401" s="101"/>
      <c r="J401" s="102"/>
      <c r="K401" s="118"/>
    </row>
    <row r="402" spans="1:11" x14ac:dyDescent="0.2">
      <c r="A402" s="13" t="s">
        <v>2246</v>
      </c>
      <c r="B402" s="74">
        <v>570</v>
      </c>
      <c r="C402" s="86"/>
      <c r="D402" s="37"/>
      <c r="E402" s="87"/>
      <c r="F402" s="93">
        <v>3</v>
      </c>
      <c r="G402" s="8">
        <v>8</v>
      </c>
      <c r="H402" s="94">
        <v>2</v>
      </c>
      <c r="I402" s="101"/>
      <c r="J402" s="102"/>
      <c r="K402" s="118"/>
    </row>
    <row r="403" spans="1:11" x14ac:dyDescent="0.2">
      <c r="A403" s="13" t="s">
        <v>2247</v>
      </c>
      <c r="B403" s="74">
        <v>514</v>
      </c>
      <c r="C403" s="86"/>
      <c r="D403" s="37"/>
      <c r="E403" s="87"/>
      <c r="F403" s="93">
        <v>3</v>
      </c>
      <c r="G403" s="8">
        <v>8</v>
      </c>
      <c r="H403" s="94">
        <v>2</v>
      </c>
      <c r="I403" s="101"/>
      <c r="J403" s="102"/>
      <c r="K403" s="118"/>
    </row>
    <row r="404" spans="1:11" x14ac:dyDescent="0.2">
      <c r="A404" s="13" t="s">
        <v>2248</v>
      </c>
      <c r="B404" s="74">
        <v>837</v>
      </c>
      <c r="C404" s="86"/>
      <c r="D404" s="37"/>
      <c r="E404" s="87"/>
      <c r="F404" s="93">
        <v>3</v>
      </c>
      <c r="G404" s="8">
        <v>8</v>
      </c>
      <c r="H404" s="94">
        <v>2</v>
      </c>
      <c r="I404" s="101"/>
      <c r="J404" s="102"/>
      <c r="K404" s="118"/>
    </row>
    <row r="405" spans="1:11" x14ac:dyDescent="0.2">
      <c r="A405" s="13" t="s">
        <v>2249</v>
      </c>
      <c r="B405" s="74">
        <v>139</v>
      </c>
      <c r="C405" s="86"/>
      <c r="D405" s="37"/>
      <c r="E405" s="87"/>
      <c r="F405" s="93">
        <v>1</v>
      </c>
      <c r="G405" s="8">
        <v>3</v>
      </c>
      <c r="H405" s="94">
        <v>1</v>
      </c>
      <c r="I405" s="101"/>
      <c r="J405" s="102"/>
      <c r="K405" s="118"/>
    </row>
    <row r="406" spans="1:11" x14ac:dyDescent="0.2">
      <c r="A406" s="13" t="s">
        <v>2250</v>
      </c>
      <c r="B406" s="74">
        <v>295</v>
      </c>
      <c r="C406" s="86"/>
      <c r="D406" s="37"/>
      <c r="E406" s="87"/>
      <c r="F406" s="93">
        <v>3</v>
      </c>
      <c r="G406" s="8">
        <v>8</v>
      </c>
      <c r="H406" s="94">
        <v>2</v>
      </c>
      <c r="I406" s="101"/>
      <c r="J406" s="102"/>
      <c r="K406" s="118"/>
    </row>
    <row r="407" spans="1:11" x14ac:dyDescent="0.2">
      <c r="A407" s="13" t="s">
        <v>2251</v>
      </c>
      <c r="B407" s="74">
        <v>370</v>
      </c>
      <c r="C407" s="86"/>
      <c r="D407" s="37"/>
      <c r="E407" s="87"/>
      <c r="F407" s="93">
        <v>3</v>
      </c>
      <c r="G407" s="8">
        <v>8</v>
      </c>
      <c r="H407" s="94">
        <v>2</v>
      </c>
      <c r="I407" s="101"/>
      <c r="J407" s="102"/>
      <c r="K407" s="118"/>
    </row>
    <row r="408" spans="1:11" x14ac:dyDescent="0.2">
      <c r="A408" s="13" t="s">
        <v>2252</v>
      </c>
      <c r="B408" s="74">
        <v>421</v>
      </c>
      <c r="C408" s="86"/>
      <c r="D408" s="37"/>
      <c r="E408" s="87"/>
      <c r="F408" s="93">
        <v>3</v>
      </c>
      <c r="G408" s="8">
        <v>8</v>
      </c>
      <c r="H408" s="94">
        <v>2</v>
      </c>
      <c r="I408" s="101"/>
      <c r="J408" s="102"/>
      <c r="K408" s="118"/>
    </row>
    <row r="409" spans="1:11" x14ac:dyDescent="0.2">
      <c r="A409" s="13" t="s">
        <v>2253</v>
      </c>
      <c r="B409" s="74">
        <v>333</v>
      </c>
      <c r="C409" s="86"/>
      <c r="D409" s="37"/>
      <c r="E409" s="87"/>
      <c r="F409" s="93">
        <v>3</v>
      </c>
      <c r="G409" s="8">
        <v>8</v>
      </c>
      <c r="H409" s="94">
        <v>2</v>
      </c>
      <c r="I409" s="101"/>
      <c r="J409" s="102"/>
      <c r="K409" s="118"/>
    </row>
    <row r="410" spans="1:11" x14ac:dyDescent="0.2">
      <c r="A410" s="13" t="s">
        <v>2254</v>
      </c>
      <c r="B410" s="74">
        <v>256</v>
      </c>
      <c r="C410" s="86"/>
      <c r="D410" s="37"/>
      <c r="E410" s="87"/>
      <c r="F410" s="93">
        <v>3</v>
      </c>
      <c r="G410" s="8">
        <v>8</v>
      </c>
      <c r="H410" s="94">
        <v>2</v>
      </c>
      <c r="I410" s="101"/>
      <c r="J410" s="102"/>
      <c r="K410" s="118"/>
    </row>
    <row r="411" spans="1:11" s="24" customFormat="1" x14ac:dyDescent="0.2">
      <c r="A411" s="22" t="s">
        <v>329</v>
      </c>
      <c r="B411" s="73">
        <v>26407</v>
      </c>
      <c r="C411" s="85">
        <v>25</v>
      </c>
      <c r="D411" s="36">
        <f>SUM(D412:D418)</f>
        <v>63</v>
      </c>
      <c r="E411" s="88">
        <v>4</v>
      </c>
      <c r="F411" s="91">
        <f>SUM(F413:F428)</f>
        <v>51</v>
      </c>
      <c r="G411" s="24">
        <f>SUM(G413:G428)</f>
        <v>135</v>
      </c>
      <c r="H411" s="84"/>
      <c r="I411" s="99">
        <f>(C411+F411+1-F415)*0.4</f>
        <v>30.400000000000002</v>
      </c>
      <c r="J411" s="99">
        <f>(D411+G411+1-G415)*0.4</f>
        <v>78.400000000000006</v>
      </c>
      <c r="K411" s="115">
        <f>15*0.6</f>
        <v>9</v>
      </c>
    </row>
    <row r="412" spans="1:11" s="24" customFormat="1" x14ac:dyDescent="0.2">
      <c r="A412" s="20" t="s">
        <v>330</v>
      </c>
      <c r="B412" s="73">
        <v>3197</v>
      </c>
      <c r="C412" s="85">
        <v>3</v>
      </c>
      <c r="D412" s="32">
        <v>8</v>
      </c>
      <c r="E412" s="84"/>
      <c r="F412" s="91"/>
      <c r="G412" s="8"/>
      <c r="H412" s="94"/>
      <c r="I412" s="99"/>
      <c r="J412" s="100"/>
      <c r="K412" s="115"/>
    </row>
    <row r="413" spans="1:11" x14ac:dyDescent="0.2">
      <c r="A413" s="13" t="s">
        <v>1407</v>
      </c>
      <c r="B413" s="74">
        <v>490</v>
      </c>
      <c r="C413" s="86"/>
      <c r="D413" s="37"/>
      <c r="E413" s="87"/>
      <c r="F413" s="93">
        <v>3</v>
      </c>
      <c r="G413" s="8">
        <v>8</v>
      </c>
      <c r="H413" s="94">
        <v>2</v>
      </c>
      <c r="I413" s="101"/>
      <c r="J413" s="102"/>
      <c r="K413" s="118"/>
    </row>
    <row r="414" spans="1:11" x14ac:dyDescent="0.2">
      <c r="A414" s="13" t="s">
        <v>2255</v>
      </c>
      <c r="B414" s="74">
        <v>1370</v>
      </c>
      <c r="C414" s="86"/>
      <c r="D414" s="37"/>
      <c r="E414" s="87"/>
      <c r="F414" s="93">
        <v>3</v>
      </c>
      <c r="G414" s="8">
        <v>8</v>
      </c>
      <c r="H414" s="94">
        <v>2</v>
      </c>
      <c r="I414" s="101"/>
      <c r="J414" s="102"/>
      <c r="K414" s="118"/>
    </row>
    <row r="415" spans="1:11" x14ac:dyDescent="0.2">
      <c r="A415" s="13" t="s">
        <v>2256</v>
      </c>
      <c r="B415" s="74">
        <v>172</v>
      </c>
      <c r="C415" s="86"/>
      <c r="D415" s="37"/>
      <c r="E415" s="87"/>
      <c r="F415" s="93">
        <v>1</v>
      </c>
      <c r="G415" s="8">
        <v>3</v>
      </c>
      <c r="H415" s="94">
        <v>1</v>
      </c>
      <c r="I415" s="101"/>
      <c r="J415" s="102"/>
      <c r="K415" s="118"/>
    </row>
    <row r="416" spans="1:11" x14ac:dyDescent="0.2">
      <c r="A416" s="13" t="s">
        <v>2257</v>
      </c>
      <c r="B416" s="74">
        <v>856</v>
      </c>
      <c r="C416" s="86"/>
      <c r="D416" s="37"/>
      <c r="E416" s="87"/>
      <c r="F416" s="93">
        <v>3</v>
      </c>
      <c r="G416" s="8">
        <v>8</v>
      </c>
      <c r="H416" s="94">
        <v>2</v>
      </c>
      <c r="I416" s="101"/>
      <c r="J416" s="102"/>
      <c r="K416" s="118"/>
    </row>
    <row r="417" spans="1:11" x14ac:dyDescent="0.2">
      <c r="A417" s="13" t="s">
        <v>2073</v>
      </c>
      <c r="B417" s="74">
        <v>309</v>
      </c>
      <c r="C417" s="86"/>
      <c r="D417" s="37"/>
      <c r="E417" s="87"/>
      <c r="F417" s="93">
        <v>3</v>
      </c>
      <c r="G417" s="8">
        <v>8</v>
      </c>
      <c r="H417" s="94">
        <v>2</v>
      </c>
      <c r="I417" s="101"/>
      <c r="J417" s="102"/>
      <c r="K417" s="118"/>
    </row>
    <row r="418" spans="1:11" s="24" customFormat="1" x14ac:dyDescent="0.2">
      <c r="A418" s="20" t="s">
        <v>115</v>
      </c>
      <c r="B418" s="73">
        <v>23210</v>
      </c>
      <c r="C418" s="85">
        <v>22</v>
      </c>
      <c r="D418" s="32">
        <v>55</v>
      </c>
      <c r="E418" s="84"/>
      <c r="F418" s="91"/>
      <c r="G418" s="8"/>
      <c r="H418" s="94"/>
      <c r="I418" s="99"/>
      <c r="J418" s="100"/>
      <c r="K418" s="115"/>
    </row>
    <row r="419" spans="1:11" x14ac:dyDescent="0.2">
      <c r="A419" s="13" t="s">
        <v>2258</v>
      </c>
      <c r="B419" s="74">
        <v>17848</v>
      </c>
      <c r="C419" s="86"/>
      <c r="D419" s="37"/>
      <c r="E419" s="87"/>
      <c r="F419" s="93">
        <v>11</v>
      </c>
      <c r="G419" s="8">
        <v>28</v>
      </c>
      <c r="H419" s="94">
        <v>2</v>
      </c>
      <c r="I419" s="101"/>
      <c r="J419" s="102"/>
      <c r="K419" s="118"/>
    </row>
    <row r="420" spans="1:11" x14ac:dyDescent="0.2">
      <c r="A420" s="13" t="s">
        <v>2259</v>
      </c>
      <c r="B420" s="74">
        <v>661</v>
      </c>
      <c r="C420" s="86"/>
      <c r="D420" s="37"/>
      <c r="E420" s="87"/>
      <c r="F420" s="93">
        <v>3</v>
      </c>
      <c r="G420" s="8">
        <v>8</v>
      </c>
      <c r="H420" s="94">
        <v>2</v>
      </c>
      <c r="I420" s="101"/>
      <c r="J420" s="102"/>
      <c r="K420" s="118"/>
    </row>
    <row r="421" spans="1:11" x14ac:dyDescent="0.2">
      <c r="A421" s="13" t="s">
        <v>2260</v>
      </c>
      <c r="B421" s="74">
        <v>376</v>
      </c>
      <c r="C421" s="86"/>
      <c r="D421" s="37"/>
      <c r="E421" s="87"/>
      <c r="F421" s="93">
        <v>3</v>
      </c>
      <c r="G421" s="8">
        <v>8</v>
      </c>
      <c r="H421" s="94">
        <v>2</v>
      </c>
      <c r="I421" s="101"/>
      <c r="J421" s="102"/>
      <c r="K421" s="118"/>
    </row>
    <row r="422" spans="1:11" x14ac:dyDescent="0.2">
      <c r="A422" s="13" t="s">
        <v>1948</v>
      </c>
      <c r="B422" s="74">
        <v>843</v>
      </c>
      <c r="C422" s="86"/>
      <c r="D422" s="37"/>
      <c r="E422" s="87"/>
      <c r="F422" s="93">
        <v>3</v>
      </c>
      <c r="G422" s="8">
        <v>8</v>
      </c>
      <c r="H422" s="94">
        <v>2</v>
      </c>
      <c r="I422" s="101"/>
      <c r="J422" s="102"/>
      <c r="K422" s="118"/>
    </row>
    <row r="423" spans="1:11" x14ac:dyDescent="0.2">
      <c r="A423" s="13" t="s">
        <v>2070</v>
      </c>
      <c r="B423" s="74">
        <v>674</v>
      </c>
      <c r="C423" s="86"/>
      <c r="D423" s="37"/>
      <c r="E423" s="87"/>
      <c r="F423" s="93">
        <v>3</v>
      </c>
      <c r="G423" s="8">
        <v>8</v>
      </c>
      <c r="H423" s="94">
        <v>2</v>
      </c>
      <c r="I423" s="101"/>
      <c r="J423" s="102"/>
      <c r="K423" s="118"/>
    </row>
    <row r="424" spans="1:11" x14ac:dyDescent="0.2">
      <c r="A424" s="13" t="s">
        <v>1978</v>
      </c>
      <c r="B424" s="74">
        <v>332</v>
      </c>
      <c r="C424" s="86"/>
      <c r="D424" s="37"/>
      <c r="E424" s="87"/>
      <c r="F424" s="93">
        <v>3</v>
      </c>
      <c r="G424" s="8">
        <v>8</v>
      </c>
      <c r="H424" s="94">
        <v>2</v>
      </c>
      <c r="I424" s="101"/>
      <c r="J424" s="102"/>
      <c r="K424" s="118"/>
    </row>
    <row r="425" spans="1:11" x14ac:dyDescent="0.2">
      <c r="A425" s="13" t="s">
        <v>2261</v>
      </c>
      <c r="B425" s="74">
        <v>361</v>
      </c>
      <c r="C425" s="86"/>
      <c r="D425" s="37"/>
      <c r="E425" s="87"/>
      <c r="F425" s="93">
        <v>3</v>
      </c>
      <c r="G425" s="8">
        <v>8</v>
      </c>
      <c r="H425" s="94">
        <v>2</v>
      </c>
      <c r="I425" s="101"/>
      <c r="J425" s="102"/>
      <c r="K425" s="118"/>
    </row>
    <row r="426" spans="1:11" x14ac:dyDescent="0.2">
      <c r="A426" s="13" t="s">
        <v>2262</v>
      </c>
      <c r="B426" s="74">
        <v>896</v>
      </c>
      <c r="C426" s="86"/>
      <c r="D426" s="37"/>
      <c r="E426" s="87"/>
      <c r="F426" s="93">
        <v>3</v>
      </c>
      <c r="G426" s="8">
        <v>8</v>
      </c>
      <c r="H426" s="94">
        <v>2</v>
      </c>
      <c r="I426" s="101"/>
      <c r="J426" s="102"/>
      <c r="K426" s="118"/>
    </row>
    <row r="427" spans="1:11" x14ac:dyDescent="0.2">
      <c r="A427" s="13" t="s">
        <v>2263</v>
      </c>
      <c r="B427" s="74">
        <v>458</v>
      </c>
      <c r="C427" s="86"/>
      <c r="D427" s="37"/>
      <c r="E427" s="87"/>
      <c r="F427" s="93">
        <v>3</v>
      </c>
      <c r="G427" s="8">
        <v>8</v>
      </c>
      <c r="H427" s="94">
        <v>2</v>
      </c>
      <c r="I427" s="101"/>
      <c r="J427" s="102"/>
      <c r="K427" s="118"/>
    </row>
    <row r="428" spans="1:11" x14ac:dyDescent="0.2">
      <c r="A428" s="13" t="s">
        <v>2264</v>
      </c>
      <c r="B428" s="74">
        <v>761</v>
      </c>
      <c r="C428" s="86"/>
      <c r="D428" s="37"/>
      <c r="E428" s="87"/>
      <c r="F428" s="93">
        <v>3</v>
      </c>
      <c r="G428" s="8">
        <v>8</v>
      </c>
      <c r="H428" s="94">
        <v>2</v>
      </c>
      <c r="I428" s="101"/>
      <c r="J428" s="102"/>
      <c r="K428" s="118"/>
    </row>
    <row r="429" spans="1:11" s="24" customFormat="1" ht="31.5" x14ac:dyDescent="0.2">
      <c r="A429" s="22" t="s">
        <v>337</v>
      </c>
      <c r="B429" s="73">
        <v>57039</v>
      </c>
      <c r="C429" s="85">
        <v>35</v>
      </c>
      <c r="D429" s="36">
        <f>SUM(D430:D455)</f>
        <v>88</v>
      </c>
      <c r="E429" s="88">
        <v>4</v>
      </c>
      <c r="F429" s="91">
        <f>SUM(F431:F461)</f>
        <v>91</v>
      </c>
      <c r="G429" s="24">
        <f>SUM(G431:G461)</f>
        <v>241</v>
      </c>
      <c r="H429" s="84"/>
      <c r="I429" s="99">
        <f>(C429+F429+1-F448)*0.4</f>
        <v>50.400000000000006</v>
      </c>
      <c r="J429" s="99">
        <f>(D429+G429+1-G448)*0.4</f>
        <v>130.80000000000001</v>
      </c>
      <c r="K429" s="115">
        <f>27*0.6</f>
        <v>16.2</v>
      </c>
    </row>
    <row r="430" spans="1:11" s="24" customFormat="1" x14ac:dyDescent="0.2">
      <c r="A430" s="20" t="s">
        <v>338</v>
      </c>
      <c r="B430" s="73">
        <v>32410</v>
      </c>
      <c r="C430" s="85">
        <v>20</v>
      </c>
      <c r="D430" s="32">
        <v>50</v>
      </c>
      <c r="E430" s="84"/>
      <c r="F430" s="91"/>
      <c r="G430" s="8"/>
      <c r="H430" s="94"/>
      <c r="I430" s="99"/>
      <c r="J430" s="100"/>
      <c r="K430" s="115"/>
    </row>
    <row r="431" spans="1:11" x14ac:dyDescent="0.2">
      <c r="A431" s="13" t="s">
        <v>2265</v>
      </c>
      <c r="B431" s="74">
        <v>30498</v>
      </c>
      <c r="C431" s="86"/>
      <c r="D431" s="37"/>
      <c r="E431" s="87"/>
      <c r="F431" s="93">
        <v>11</v>
      </c>
      <c r="G431" s="8">
        <v>28</v>
      </c>
      <c r="H431" s="94">
        <v>2</v>
      </c>
      <c r="I431" s="101"/>
      <c r="J431" s="102"/>
      <c r="K431" s="118"/>
    </row>
    <row r="432" spans="1:11" x14ac:dyDescent="0.2">
      <c r="A432" s="13" t="s">
        <v>2266</v>
      </c>
      <c r="B432" s="74">
        <v>1003</v>
      </c>
      <c r="C432" s="86"/>
      <c r="D432" s="37"/>
      <c r="E432" s="87"/>
      <c r="F432" s="93">
        <v>3</v>
      </c>
      <c r="G432" s="8">
        <v>8</v>
      </c>
      <c r="H432" s="94">
        <v>2</v>
      </c>
      <c r="I432" s="101"/>
      <c r="J432" s="102"/>
      <c r="K432" s="118"/>
    </row>
    <row r="433" spans="1:11" x14ac:dyDescent="0.2">
      <c r="A433" s="13" t="s">
        <v>2267</v>
      </c>
      <c r="B433" s="74">
        <v>909</v>
      </c>
      <c r="C433" s="86"/>
      <c r="D433" s="37"/>
      <c r="E433" s="87"/>
      <c r="F433" s="93">
        <v>3</v>
      </c>
      <c r="G433" s="8">
        <v>8</v>
      </c>
      <c r="H433" s="94">
        <v>2</v>
      </c>
      <c r="I433" s="101"/>
      <c r="J433" s="102"/>
      <c r="K433" s="118"/>
    </row>
    <row r="434" spans="1:11" s="24" customFormat="1" x14ac:dyDescent="0.2">
      <c r="A434" s="20" t="s">
        <v>85</v>
      </c>
      <c r="B434" s="73">
        <v>7255</v>
      </c>
      <c r="C434" s="85">
        <v>4</v>
      </c>
      <c r="D434" s="32">
        <v>10</v>
      </c>
      <c r="E434" s="84"/>
      <c r="F434" s="91"/>
      <c r="G434" s="8"/>
      <c r="H434" s="94"/>
      <c r="I434" s="99"/>
      <c r="J434" s="100"/>
      <c r="K434" s="115"/>
    </row>
    <row r="435" spans="1:11" x14ac:dyDescent="0.2">
      <c r="A435" s="13" t="s">
        <v>2268</v>
      </c>
      <c r="B435" s="74">
        <v>4374</v>
      </c>
      <c r="C435" s="86"/>
      <c r="D435" s="37"/>
      <c r="E435" s="87"/>
      <c r="F435" s="93">
        <v>5</v>
      </c>
      <c r="G435" s="8">
        <v>13</v>
      </c>
      <c r="H435" s="94">
        <v>2</v>
      </c>
      <c r="I435" s="101"/>
      <c r="J435" s="102"/>
      <c r="K435" s="118"/>
    </row>
    <row r="436" spans="1:11" x14ac:dyDescent="0.2">
      <c r="A436" s="13" t="s">
        <v>2269</v>
      </c>
      <c r="B436" s="74">
        <v>723</v>
      </c>
      <c r="C436" s="86"/>
      <c r="D436" s="37"/>
      <c r="E436" s="87"/>
      <c r="F436" s="93">
        <v>3</v>
      </c>
      <c r="G436" s="8">
        <v>8</v>
      </c>
      <c r="H436" s="94">
        <v>2</v>
      </c>
      <c r="I436" s="101"/>
      <c r="J436" s="102"/>
      <c r="K436" s="118"/>
    </row>
    <row r="437" spans="1:11" x14ac:dyDescent="0.2">
      <c r="A437" s="13" t="s">
        <v>2270</v>
      </c>
      <c r="B437" s="74">
        <v>940</v>
      </c>
      <c r="C437" s="86"/>
      <c r="D437" s="37"/>
      <c r="E437" s="87"/>
      <c r="F437" s="93">
        <v>3</v>
      </c>
      <c r="G437" s="8">
        <v>8</v>
      </c>
      <c r="H437" s="94">
        <v>2</v>
      </c>
      <c r="I437" s="101"/>
      <c r="J437" s="102"/>
      <c r="K437" s="118"/>
    </row>
    <row r="438" spans="1:11" x14ac:dyDescent="0.2">
      <c r="A438" s="13" t="s">
        <v>2271</v>
      </c>
      <c r="B438" s="74">
        <v>1218</v>
      </c>
      <c r="C438" s="86"/>
      <c r="D438" s="37"/>
      <c r="E438" s="87"/>
      <c r="F438" s="93">
        <v>3</v>
      </c>
      <c r="G438" s="8">
        <v>8</v>
      </c>
      <c r="H438" s="94">
        <v>2</v>
      </c>
      <c r="I438" s="101"/>
      <c r="J438" s="102"/>
      <c r="K438" s="118"/>
    </row>
    <row r="439" spans="1:11" s="24" customFormat="1" x14ac:dyDescent="0.2">
      <c r="A439" s="20" t="s">
        <v>230</v>
      </c>
      <c r="B439" s="73">
        <v>5680</v>
      </c>
      <c r="C439" s="85">
        <v>4</v>
      </c>
      <c r="D439" s="32">
        <v>10</v>
      </c>
      <c r="E439" s="84"/>
      <c r="F439" s="91"/>
      <c r="G439" s="8"/>
      <c r="H439" s="94"/>
      <c r="I439" s="99"/>
      <c r="J439" s="100"/>
      <c r="K439" s="115"/>
    </row>
    <row r="440" spans="1:11" x14ac:dyDescent="0.2">
      <c r="A440" s="13" t="s">
        <v>2272</v>
      </c>
      <c r="B440" s="74">
        <v>1055</v>
      </c>
      <c r="C440" s="86"/>
      <c r="D440" s="37"/>
      <c r="E440" s="87"/>
      <c r="F440" s="93">
        <v>3</v>
      </c>
      <c r="G440" s="8">
        <v>8</v>
      </c>
      <c r="H440" s="94">
        <v>2</v>
      </c>
      <c r="I440" s="101"/>
      <c r="J440" s="102"/>
      <c r="K440" s="118"/>
    </row>
    <row r="441" spans="1:11" x14ac:dyDescent="0.2">
      <c r="A441" s="13" t="s">
        <v>2273</v>
      </c>
      <c r="B441" s="74">
        <v>1170</v>
      </c>
      <c r="C441" s="86"/>
      <c r="D441" s="37"/>
      <c r="E441" s="87"/>
      <c r="F441" s="93">
        <v>3</v>
      </c>
      <c r="G441" s="8">
        <v>8</v>
      </c>
      <c r="H441" s="94">
        <v>2</v>
      </c>
      <c r="I441" s="101"/>
      <c r="J441" s="102"/>
      <c r="K441" s="118"/>
    </row>
    <row r="442" spans="1:11" x14ac:dyDescent="0.2">
      <c r="A442" s="13" t="s">
        <v>2274</v>
      </c>
      <c r="B442" s="74">
        <v>337</v>
      </c>
      <c r="C442" s="86"/>
      <c r="D442" s="37"/>
      <c r="E442" s="87"/>
      <c r="F442" s="93">
        <v>3</v>
      </c>
      <c r="G442" s="8">
        <v>8</v>
      </c>
      <c r="H442" s="94">
        <v>2</v>
      </c>
      <c r="I442" s="101"/>
      <c r="J442" s="102"/>
      <c r="K442" s="118"/>
    </row>
    <row r="443" spans="1:11" x14ac:dyDescent="0.2">
      <c r="A443" s="13" t="s">
        <v>1510</v>
      </c>
      <c r="B443" s="74">
        <v>327</v>
      </c>
      <c r="C443" s="86"/>
      <c r="D443" s="37"/>
      <c r="E443" s="87"/>
      <c r="F443" s="93">
        <v>3</v>
      </c>
      <c r="G443" s="8">
        <v>8</v>
      </c>
      <c r="H443" s="94">
        <v>2</v>
      </c>
      <c r="I443" s="101"/>
      <c r="J443" s="102"/>
      <c r="K443" s="118"/>
    </row>
    <row r="444" spans="1:11" x14ac:dyDescent="0.2">
      <c r="A444" s="13" t="s">
        <v>2275</v>
      </c>
      <c r="B444" s="74">
        <v>1831</v>
      </c>
      <c r="C444" s="86"/>
      <c r="D444" s="37"/>
      <c r="E444" s="87"/>
      <c r="F444" s="93">
        <v>3</v>
      </c>
      <c r="G444" s="8">
        <v>8</v>
      </c>
      <c r="H444" s="94">
        <v>2</v>
      </c>
      <c r="I444" s="101"/>
      <c r="J444" s="102"/>
      <c r="K444" s="118"/>
    </row>
    <row r="445" spans="1:11" x14ac:dyDescent="0.2">
      <c r="A445" s="13" t="s">
        <v>2276</v>
      </c>
      <c r="B445" s="74">
        <v>644</v>
      </c>
      <c r="C445" s="86"/>
      <c r="D445" s="37"/>
      <c r="E445" s="87"/>
      <c r="F445" s="93">
        <v>3</v>
      </c>
      <c r="G445" s="8">
        <v>8</v>
      </c>
      <c r="H445" s="94">
        <v>2</v>
      </c>
      <c r="I445" s="101"/>
      <c r="J445" s="102"/>
      <c r="K445" s="118"/>
    </row>
    <row r="446" spans="1:11" x14ac:dyDescent="0.2">
      <c r="A446" s="13" t="s">
        <v>2086</v>
      </c>
      <c r="B446" s="74">
        <v>316</v>
      </c>
      <c r="C446" s="86"/>
      <c r="D446" s="37"/>
      <c r="E446" s="87"/>
      <c r="F446" s="93">
        <v>3</v>
      </c>
      <c r="G446" s="8">
        <v>8</v>
      </c>
      <c r="H446" s="94">
        <v>2</v>
      </c>
      <c r="I446" s="101"/>
      <c r="J446" s="102"/>
      <c r="K446" s="118"/>
    </row>
    <row r="447" spans="1:11" s="24" customFormat="1" ht="31.5" x14ac:dyDescent="0.2">
      <c r="A447" s="20" t="s">
        <v>706</v>
      </c>
      <c r="B447" s="73">
        <v>6033</v>
      </c>
      <c r="C447" s="85">
        <v>4</v>
      </c>
      <c r="D447" s="32">
        <v>10</v>
      </c>
      <c r="E447" s="84"/>
      <c r="F447" s="91"/>
      <c r="G447" s="8"/>
      <c r="H447" s="94"/>
      <c r="I447" s="99"/>
      <c r="J447" s="100"/>
      <c r="K447" s="115"/>
    </row>
    <row r="448" spans="1:11" x14ac:dyDescent="0.2">
      <c r="A448" s="13" t="s">
        <v>2016</v>
      </c>
      <c r="B448" s="74">
        <v>183</v>
      </c>
      <c r="C448" s="86"/>
      <c r="D448" s="37"/>
      <c r="E448" s="87"/>
      <c r="F448" s="93">
        <v>1</v>
      </c>
      <c r="G448" s="8">
        <v>3</v>
      </c>
      <c r="H448" s="94">
        <v>1</v>
      </c>
      <c r="I448" s="101"/>
      <c r="J448" s="102"/>
      <c r="K448" s="118"/>
    </row>
    <row r="449" spans="1:11" x14ac:dyDescent="0.2">
      <c r="A449" s="13" t="s">
        <v>2277</v>
      </c>
      <c r="B449" s="74">
        <v>1628</v>
      </c>
      <c r="C449" s="86"/>
      <c r="D449" s="37"/>
      <c r="E449" s="87"/>
      <c r="F449" s="93">
        <v>3</v>
      </c>
      <c r="G449" s="8">
        <v>8</v>
      </c>
      <c r="H449" s="94">
        <v>2</v>
      </c>
      <c r="I449" s="101"/>
      <c r="J449" s="102"/>
      <c r="K449" s="118"/>
    </row>
    <row r="450" spans="1:11" x14ac:dyDescent="0.2">
      <c r="A450" s="13" t="s">
        <v>2278</v>
      </c>
      <c r="B450" s="74">
        <v>391</v>
      </c>
      <c r="C450" s="86"/>
      <c r="D450" s="37"/>
      <c r="E450" s="87"/>
      <c r="F450" s="93">
        <v>3</v>
      </c>
      <c r="G450" s="8">
        <v>8</v>
      </c>
      <c r="H450" s="94">
        <v>2</v>
      </c>
      <c r="I450" s="101"/>
      <c r="J450" s="102"/>
      <c r="K450" s="118"/>
    </row>
    <row r="451" spans="1:11" x14ac:dyDescent="0.2">
      <c r="A451" s="13" t="s">
        <v>2279</v>
      </c>
      <c r="B451" s="74">
        <v>1605</v>
      </c>
      <c r="C451" s="86"/>
      <c r="D451" s="37"/>
      <c r="E451" s="87"/>
      <c r="F451" s="93">
        <v>3</v>
      </c>
      <c r="G451" s="8">
        <v>8</v>
      </c>
      <c r="H451" s="94">
        <v>2</v>
      </c>
      <c r="I451" s="101"/>
      <c r="J451" s="102"/>
      <c r="K451" s="118"/>
    </row>
    <row r="452" spans="1:11" x14ac:dyDescent="0.2">
      <c r="A452" s="13" t="s">
        <v>2280</v>
      </c>
      <c r="B452" s="74">
        <v>303</v>
      </c>
      <c r="C452" s="86"/>
      <c r="D452" s="37"/>
      <c r="E452" s="87"/>
      <c r="F452" s="93">
        <v>3</v>
      </c>
      <c r="G452" s="8">
        <v>8</v>
      </c>
      <c r="H452" s="94">
        <v>2</v>
      </c>
      <c r="I452" s="101"/>
      <c r="J452" s="102"/>
      <c r="K452" s="118"/>
    </row>
    <row r="453" spans="1:11" x14ac:dyDescent="0.2">
      <c r="A453" s="13" t="s">
        <v>2281</v>
      </c>
      <c r="B453" s="74">
        <v>1225</v>
      </c>
      <c r="C453" s="86"/>
      <c r="D453" s="37"/>
      <c r="E453" s="87"/>
      <c r="F453" s="93">
        <v>3</v>
      </c>
      <c r="G453" s="8">
        <v>8</v>
      </c>
      <c r="H453" s="94">
        <v>2</v>
      </c>
      <c r="I453" s="101"/>
      <c r="J453" s="102"/>
      <c r="K453" s="118"/>
    </row>
    <row r="454" spans="1:11" x14ac:dyDescent="0.2">
      <c r="A454" s="13" t="s">
        <v>1709</v>
      </c>
      <c r="B454" s="74">
        <v>698</v>
      </c>
      <c r="C454" s="86"/>
      <c r="D454" s="37"/>
      <c r="E454" s="87"/>
      <c r="F454" s="93">
        <v>3</v>
      </c>
      <c r="G454" s="8">
        <v>8</v>
      </c>
      <c r="H454" s="94">
        <v>2</v>
      </c>
      <c r="I454" s="101"/>
      <c r="J454" s="102"/>
      <c r="K454" s="118"/>
    </row>
    <row r="455" spans="1:11" s="24" customFormat="1" x14ac:dyDescent="0.2">
      <c r="A455" s="20" t="s">
        <v>1011</v>
      </c>
      <c r="B455" s="73">
        <v>5661</v>
      </c>
      <c r="C455" s="85">
        <v>3</v>
      </c>
      <c r="D455" s="32">
        <v>8</v>
      </c>
      <c r="E455" s="84"/>
      <c r="F455" s="91"/>
      <c r="G455" s="8"/>
      <c r="H455" s="94"/>
      <c r="I455" s="99"/>
      <c r="J455" s="100"/>
      <c r="K455" s="115"/>
    </row>
    <row r="456" spans="1:11" x14ac:dyDescent="0.2">
      <c r="A456" s="13" t="s">
        <v>2282</v>
      </c>
      <c r="B456" s="74">
        <v>2050</v>
      </c>
      <c r="C456" s="86"/>
      <c r="D456" s="37"/>
      <c r="E456" s="87"/>
      <c r="F456" s="93">
        <v>5</v>
      </c>
      <c r="G456" s="8">
        <v>13</v>
      </c>
      <c r="H456" s="94">
        <v>2</v>
      </c>
      <c r="I456" s="101"/>
      <c r="J456" s="102"/>
      <c r="K456" s="118"/>
    </row>
    <row r="457" spans="1:11" x14ac:dyDescent="0.2">
      <c r="A457" s="13" t="s">
        <v>2283</v>
      </c>
      <c r="B457" s="74">
        <v>201</v>
      </c>
      <c r="C457" s="86"/>
      <c r="D457" s="37"/>
      <c r="E457" s="87"/>
      <c r="F457" s="93">
        <v>3</v>
      </c>
      <c r="G457" s="8">
        <v>8</v>
      </c>
      <c r="H457" s="94">
        <v>2</v>
      </c>
      <c r="I457" s="101"/>
      <c r="J457" s="102"/>
      <c r="K457" s="118"/>
    </row>
    <row r="458" spans="1:11" x14ac:dyDescent="0.2">
      <c r="A458" s="13" t="s">
        <v>2284</v>
      </c>
      <c r="B458" s="74">
        <v>1234</v>
      </c>
      <c r="C458" s="86"/>
      <c r="D458" s="37"/>
      <c r="E458" s="87"/>
      <c r="F458" s="93">
        <v>3</v>
      </c>
      <c r="G458" s="8">
        <v>8</v>
      </c>
      <c r="H458" s="94">
        <v>2</v>
      </c>
      <c r="I458" s="101"/>
      <c r="J458" s="102"/>
      <c r="K458" s="118"/>
    </row>
    <row r="459" spans="1:11" x14ac:dyDescent="0.2">
      <c r="A459" s="13" t="s">
        <v>2285</v>
      </c>
      <c r="B459" s="74">
        <v>387</v>
      </c>
      <c r="C459" s="86"/>
      <c r="D459" s="37"/>
      <c r="E459" s="87"/>
      <c r="F459" s="93">
        <v>3</v>
      </c>
      <c r="G459" s="8">
        <v>8</v>
      </c>
      <c r="H459" s="94">
        <v>2</v>
      </c>
      <c r="I459" s="101"/>
      <c r="J459" s="102"/>
      <c r="K459" s="118"/>
    </row>
    <row r="460" spans="1:11" x14ac:dyDescent="0.2">
      <c r="A460" s="13" t="s">
        <v>2286</v>
      </c>
      <c r="B460" s="74">
        <v>1275</v>
      </c>
      <c r="C460" s="86"/>
      <c r="D460" s="37"/>
      <c r="E460" s="87"/>
      <c r="F460" s="93">
        <v>3</v>
      </c>
      <c r="G460" s="8">
        <v>8</v>
      </c>
      <c r="H460" s="94">
        <v>2</v>
      </c>
      <c r="I460" s="101"/>
      <c r="J460" s="102"/>
      <c r="K460" s="118"/>
    </row>
    <row r="461" spans="1:11" x14ac:dyDescent="0.2">
      <c r="A461" s="13" t="s">
        <v>2287</v>
      </c>
      <c r="B461" s="74">
        <v>514</v>
      </c>
      <c r="C461" s="86"/>
      <c r="D461" s="37"/>
      <c r="E461" s="87"/>
      <c r="F461" s="93">
        <v>3</v>
      </c>
      <c r="G461" s="8">
        <v>8</v>
      </c>
      <c r="H461" s="94">
        <v>2</v>
      </c>
      <c r="I461" s="101"/>
      <c r="J461" s="102"/>
      <c r="K461" s="118"/>
    </row>
    <row r="462" spans="1:11" s="24" customFormat="1" x14ac:dyDescent="0.2">
      <c r="A462" s="22" t="s">
        <v>233</v>
      </c>
      <c r="B462" s="73">
        <v>18325</v>
      </c>
      <c r="C462" s="85">
        <v>25</v>
      </c>
      <c r="D462" s="36">
        <f>SUM(D463:D470)</f>
        <v>63</v>
      </c>
      <c r="E462" s="88">
        <v>4</v>
      </c>
      <c r="F462" s="91">
        <f>SUM(F464:F482)</f>
        <v>52</v>
      </c>
      <c r="G462" s="24">
        <f>SUM(G464:G482)</f>
        <v>139</v>
      </c>
      <c r="H462" s="84"/>
      <c r="I462" s="99">
        <f>(C462+F462+1-F467-F479)*0.4</f>
        <v>30.400000000000002</v>
      </c>
      <c r="J462" s="99">
        <f>(D462+G462+1-G467-G479)*0.4</f>
        <v>78.800000000000011</v>
      </c>
      <c r="K462" s="115">
        <f>18*0.6</f>
        <v>10.799999999999999</v>
      </c>
    </row>
    <row r="463" spans="1:11" s="24" customFormat="1" x14ac:dyDescent="0.2">
      <c r="A463" s="20" t="s">
        <v>234</v>
      </c>
      <c r="B463" s="73">
        <v>3972</v>
      </c>
      <c r="C463" s="85">
        <v>5</v>
      </c>
      <c r="D463" s="32">
        <v>13</v>
      </c>
      <c r="E463" s="84"/>
      <c r="F463" s="91"/>
      <c r="G463" s="8"/>
      <c r="H463" s="94"/>
      <c r="I463" s="99"/>
      <c r="J463" s="100"/>
      <c r="K463" s="115"/>
    </row>
    <row r="464" spans="1:11" x14ac:dyDescent="0.2">
      <c r="A464" s="13" t="s">
        <v>2288</v>
      </c>
      <c r="B464" s="74">
        <v>338</v>
      </c>
      <c r="C464" s="86"/>
      <c r="D464" s="37"/>
      <c r="E464" s="87"/>
      <c r="F464" s="93">
        <v>3</v>
      </c>
      <c r="G464" s="8">
        <v>8</v>
      </c>
      <c r="H464" s="94">
        <v>2</v>
      </c>
      <c r="I464" s="101"/>
      <c r="J464" s="102"/>
      <c r="K464" s="118"/>
    </row>
    <row r="465" spans="1:11" x14ac:dyDescent="0.2">
      <c r="A465" s="13" t="s">
        <v>2289</v>
      </c>
      <c r="B465" s="74">
        <v>1222</v>
      </c>
      <c r="C465" s="86"/>
      <c r="D465" s="37"/>
      <c r="E465" s="87"/>
      <c r="F465" s="93">
        <v>3</v>
      </c>
      <c r="G465" s="8">
        <v>8</v>
      </c>
      <c r="H465" s="94">
        <v>2</v>
      </c>
      <c r="I465" s="101"/>
      <c r="J465" s="102"/>
      <c r="K465" s="118"/>
    </row>
    <row r="466" spans="1:11" x14ac:dyDescent="0.2">
      <c r="A466" s="13" t="s">
        <v>2290</v>
      </c>
      <c r="B466" s="74">
        <v>516</v>
      </c>
      <c r="C466" s="86"/>
      <c r="D466" s="37"/>
      <c r="E466" s="87"/>
      <c r="F466" s="93">
        <v>3</v>
      </c>
      <c r="G466" s="8">
        <v>8</v>
      </c>
      <c r="H466" s="94">
        <v>2</v>
      </c>
      <c r="I466" s="101"/>
      <c r="J466" s="102"/>
      <c r="K466" s="118"/>
    </row>
    <row r="467" spans="1:11" x14ac:dyDescent="0.2">
      <c r="A467" s="13" t="s">
        <v>2291</v>
      </c>
      <c r="B467" s="74">
        <v>64</v>
      </c>
      <c r="C467" s="86"/>
      <c r="D467" s="37"/>
      <c r="E467" s="87"/>
      <c r="F467" s="93">
        <v>1</v>
      </c>
      <c r="G467" s="8">
        <v>3</v>
      </c>
      <c r="H467" s="94">
        <v>1</v>
      </c>
      <c r="I467" s="101"/>
      <c r="J467" s="102"/>
      <c r="K467" s="118"/>
    </row>
    <row r="468" spans="1:11" x14ac:dyDescent="0.2">
      <c r="A468" s="13" t="s">
        <v>2292</v>
      </c>
      <c r="B468" s="74">
        <v>942</v>
      </c>
      <c r="C468" s="86"/>
      <c r="D468" s="37"/>
      <c r="E468" s="87"/>
      <c r="F468" s="93">
        <v>3</v>
      </c>
      <c r="G468" s="8">
        <v>8</v>
      </c>
      <c r="H468" s="94">
        <v>2</v>
      </c>
      <c r="I468" s="101"/>
      <c r="J468" s="102"/>
      <c r="K468" s="118"/>
    </row>
    <row r="469" spans="1:11" x14ac:dyDescent="0.2">
      <c r="A469" s="13" t="s">
        <v>2293</v>
      </c>
      <c r="B469" s="74">
        <v>890</v>
      </c>
      <c r="C469" s="133"/>
      <c r="D469" s="37"/>
      <c r="E469" s="87"/>
      <c r="F469" s="93">
        <v>3</v>
      </c>
      <c r="G469" s="8">
        <v>8</v>
      </c>
      <c r="H469" s="94">
        <v>2</v>
      </c>
      <c r="I469" s="101"/>
      <c r="J469" s="102"/>
      <c r="K469" s="118"/>
    </row>
    <row r="470" spans="1:11" s="24" customFormat="1" x14ac:dyDescent="0.2">
      <c r="A470" s="20" t="s">
        <v>1013</v>
      </c>
      <c r="B470" s="73">
        <v>14353</v>
      </c>
      <c r="C470" s="134">
        <v>20</v>
      </c>
      <c r="D470" s="32">
        <v>50</v>
      </c>
      <c r="E470" s="84"/>
      <c r="F470" s="91"/>
      <c r="G470" s="8"/>
      <c r="H470" s="94"/>
      <c r="I470" s="99"/>
      <c r="J470" s="100"/>
      <c r="K470" s="115"/>
    </row>
    <row r="471" spans="1:11" x14ac:dyDescent="0.2">
      <c r="A471" s="13" t="s">
        <v>2294</v>
      </c>
      <c r="B471" s="74">
        <v>5686</v>
      </c>
      <c r="C471" s="133"/>
      <c r="D471" s="37"/>
      <c r="E471" s="87"/>
      <c r="F471" s="93">
        <v>5</v>
      </c>
      <c r="G471" s="8">
        <v>13</v>
      </c>
      <c r="H471" s="94">
        <v>2</v>
      </c>
      <c r="I471" s="101"/>
      <c r="J471" s="102"/>
      <c r="K471" s="118"/>
    </row>
    <row r="472" spans="1:11" x14ac:dyDescent="0.2">
      <c r="A472" s="13" t="s">
        <v>2295</v>
      </c>
      <c r="B472" s="74">
        <v>1241</v>
      </c>
      <c r="C472" s="133"/>
      <c r="D472" s="37"/>
      <c r="E472" s="87"/>
      <c r="F472" s="93">
        <v>3</v>
      </c>
      <c r="G472" s="8">
        <v>8</v>
      </c>
      <c r="H472" s="94">
        <v>2</v>
      </c>
      <c r="I472" s="101"/>
      <c r="J472" s="102"/>
      <c r="K472" s="118"/>
    </row>
    <row r="473" spans="1:11" x14ac:dyDescent="0.2">
      <c r="A473" s="13" t="s">
        <v>2216</v>
      </c>
      <c r="B473" s="74">
        <v>656</v>
      </c>
      <c r="C473" s="133"/>
      <c r="D473" s="37"/>
      <c r="E473" s="87"/>
      <c r="F473" s="93">
        <v>3</v>
      </c>
      <c r="G473" s="8">
        <v>8</v>
      </c>
      <c r="H473" s="94">
        <v>2</v>
      </c>
      <c r="I473" s="101"/>
      <c r="J473" s="102"/>
      <c r="K473" s="118"/>
    </row>
    <row r="474" spans="1:11" x14ac:dyDescent="0.2">
      <c r="A474" s="13" t="s">
        <v>1412</v>
      </c>
      <c r="B474" s="74">
        <v>565</v>
      </c>
      <c r="C474" s="133"/>
      <c r="D474" s="37"/>
      <c r="E474" s="87"/>
      <c r="F474" s="93">
        <v>3</v>
      </c>
      <c r="G474" s="8">
        <v>8</v>
      </c>
      <c r="H474" s="94">
        <v>2</v>
      </c>
      <c r="I474" s="101"/>
      <c r="J474" s="102"/>
      <c r="K474" s="118"/>
    </row>
    <row r="475" spans="1:11" x14ac:dyDescent="0.2">
      <c r="A475" s="13" t="s">
        <v>2296</v>
      </c>
      <c r="B475" s="74">
        <v>913</v>
      </c>
      <c r="C475" s="133"/>
      <c r="D475" s="37"/>
      <c r="E475" s="87"/>
      <c r="F475" s="93">
        <v>3</v>
      </c>
      <c r="G475" s="8">
        <v>8</v>
      </c>
      <c r="H475" s="94">
        <v>2</v>
      </c>
      <c r="I475" s="101"/>
      <c r="J475" s="102"/>
      <c r="K475" s="118"/>
    </row>
    <row r="476" spans="1:11" x14ac:dyDescent="0.2">
      <c r="A476" s="13" t="s">
        <v>2297</v>
      </c>
      <c r="B476" s="74">
        <v>919</v>
      </c>
      <c r="C476" s="133"/>
      <c r="D476" s="37"/>
      <c r="E476" s="87"/>
      <c r="F476" s="93">
        <v>3</v>
      </c>
      <c r="G476" s="8">
        <v>8</v>
      </c>
      <c r="H476" s="94">
        <v>2</v>
      </c>
      <c r="I476" s="101"/>
      <c r="J476" s="102"/>
      <c r="K476" s="118"/>
    </row>
    <row r="477" spans="1:11" x14ac:dyDescent="0.2">
      <c r="A477" s="57" t="s">
        <v>2298</v>
      </c>
      <c r="B477" s="131">
        <v>399</v>
      </c>
      <c r="C477" s="133"/>
      <c r="D477" s="37"/>
      <c r="E477" s="87"/>
      <c r="F477" s="93">
        <v>3</v>
      </c>
      <c r="G477" s="8">
        <v>8</v>
      </c>
      <c r="H477" s="94">
        <v>2</v>
      </c>
      <c r="I477" s="101"/>
      <c r="J477" s="102"/>
      <c r="K477" s="118"/>
    </row>
    <row r="478" spans="1:11" x14ac:dyDescent="0.2">
      <c r="A478" s="13" t="s">
        <v>2299</v>
      </c>
      <c r="B478" s="74">
        <v>827</v>
      </c>
      <c r="C478" s="133"/>
      <c r="D478" s="37"/>
      <c r="E478" s="87"/>
      <c r="F478" s="93">
        <v>3</v>
      </c>
      <c r="G478" s="8">
        <v>8</v>
      </c>
      <c r="H478" s="94">
        <v>2</v>
      </c>
      <c r="I478" s="101"/>
      <c r="J478" s="102"/>
      <c r="K478" s="118"/>
    </row>
    <row r="479" spans="1:11" x14ac:dyDescent="0.2">
      <c r="A479" s="13" t="s">
        <v>2300</v>
      </c>
      <c r="B479" s="74">
        <v>128</v>
      </c>
      <c r="C479" s="133"/>
      <c r="D479" s="37"/>
      <c r="E479" s="87"/>
      <c r="F479" s="93">
        <v>1</v>
      </c>
      <c r="G479" s="8">
        <v>3</v>
      </c>
      <c r="H479" s="94">
        <v>1</v>
      </c>
      <c r="I479" s="101"/>
      <c r="J479" s="102"/>
      <c r="K479" s="118"/>
    </row>
    <row r="480" spans="1:11" x14ac:dyDescent="0.2">
      <c r="A480" s="13" t="s">
        <v>2301</v>
      </c>
      <c r="B480" s="74">
        <v>927</v>
      </c>
      <c r="C480" s="133"/>
      <c r="D480" s="37"/>
      <c r="E480" s="87"/>
      <c r="F480" s="93">
        <v>3</v>
      </c>
      <c r="G480" s="8">
        <v>8</v>
      </c>
      <c r="H480" s="94">
        <v>2</v>
      </c>
      <c r="I480" s="101"/>
      <c r="J480" s="102"/>
      <c r="K480" s="118"/>
    </row>
    <row r="481" spans="1:11" x14ac:dyDescent="0.2">
      <c r="A481" s="13" t="s">
        <v>2302</v>
      </c>
      <c r="B481" s="74">
        <v>911</v>
      </c>
      <c r="C481" s="133"/>
      <c r="D481" s="37"/>
      <c r="E481" s="87"/>
      <c r="F481" s="93">
        <v>3</v>
      </c>
      <c r="G481" s="8">
        <v>8</v>
      </c>
      <c r="H481" s="94">
        <v>2</v>
      </c>
      <c r="I481" s="101"/>
      <c r="J481" s="102"/>
      <c r="K481" s="118"/>
    </row>
    <row r="482" spans="1:11" x14ac:dyDescent="0.2">
      <c r="A482" s="13" t="s">
        <v>2303</v>
      </c>
      <c r="B482" s="74">
        <v>1181</v>
      </c>
      <c r="C482" s="133"/>
      <c r="D482" s="37"/>
      <c r="E482" s="87"/>
      <c r="F482" s="93">
        <v>3</v>
      </c>
      <c r="G482" s="8">
        <v>8</v>
      </c>
      <c r="H482" s="94">
        <v>2</v>
      </c>
      <c r="I482" s="101"/>
      <c r="J482" s="102"/>
      <c r="K482" s="118"/>
    </row>
    <row r="483" spans="1:11" s="18" customFormat="1" x14ac:dyDescent="0.2">
      <c r="A483" s="11" t="s">
        <v>162</v>
      </c>
      <c r="B483" s="72">
        <v>119384</v>
      </c>
      <c r="C483" s="135"/>
      <c r="D483" s="37"/>
      <c r="E483" s="87"/>
      <c r="F483" s="92"/>
      <c r="G483" s="8"/>
      <c r="H483" s="94"/>
      <c r="I483" s="97"/>
      <c r="J483" s="98"/>
      <c r="K483" s="113"/>
    </row>
    <row r="484" spans="1:11" s="24" customFormat="1" ht="31.5" x14ac:dyDescent="0.2">
      <c r="A484" s="22" t="s">
        <v>163</v>
      </c>
      <c r="B484" s="73">
        <v>23955</v>
      </c>
      <c r="C484" s="134">
        <v>25</v>
      </c>
      <c r="D484" s="36">
        <f>SUM(D485:D498)</f>
        <v>63</v>
      </c>
      <c r="E484" s="88">
        <v>4</v>
      </c>
      <c r="F484" s="91">
        <f>SUM(F486:F499)</f>
        <v>40</v>
      </c>
      <c r="G484" s="24">
        <f>SUM(G486:G499)</f>
        <v>106</v>
      </c>
      <c r="H484" s="84"/>
      <c r="I484" s="99">
        <f>(C484+F484+1)*0.4</f>
        <v>26.400000000000002</v>
      </c>
      <c r="J484" s="100">
        <f>(D484+G484+1)*0.4</f>
        <v>68</v>
      </c>
      <c r="K484" s="115">
        <f>12*0.6</f>
        <v>7.1999999999999993</v>
      </c>
    </row>
    <row r="485" spans="1:11" s="24" customFormat="1" ht="31.5" x14ac:dyDescent="0.2">
      <c r="A485" s="20" t="s">
        <v>164</v>
      </c>
      <c r="B485" s="73">
        <v>7999</v>
      </c>
      <c r="C485" s="134">
        <v>8</v>
      </c>
      <c r="D485" s="32">
        <v>20</v>
      </c>
      <c r="E485" s="84"/>
      <c r="F485" s="91"/>
      <c r="G485" s="8"/>
      <c r="H485" s="94"/>
      <c r="I485" s="99"/>
      <c r="J485" s="100"/>
      <c r="K485" s="115"/>
    </row>
    <row r="486" spans="1:11" x14ac:dyDescent="0.2">
      <c r="A486" s="13" t="s">
        <v>2304</v>
      </c>
      <c r="B486" s="74">
        <v>3612</v>
      </c>
      <c r="C486" s="133"/>
      <c r="D486" s="37"/>
      <c r="E486" s="87"/>
      <c r="F486" s="93">
        <v>5</v>
      </c>
      <c r="G486" s="8">
        <v>13</v>
      </c>
      <c r="H486" s="94">
        <v>2</v>
      </c>
      <c r="I486" s="101"/>
      <c r="J486" s="102"/>
      <c r="K486" s="118"/>
    </row>
    <row r="487" spans="1:11" x14ac:dyDescent="0.2">
      <c r="A487" s="13" t="s">
        <v>1810</v>
      </c>
      <c r="B487" s="74">
        <v>1896</v>
      </c>
      <c r="C487" s="133"/>
      <c r="D487" s="37"/>
      <c r="E487" s="87"/>
      <c r="F487" s="93">
        <v>3</v>
      </c>
      <c r="G487" s="8">
        <v>8</v>
      </c>
      <c r="H487" s="94">
        <v>2</v>
      </c>
      <c r="I487" s="101"/>
      <c r="J487" s="102"/>
      <c r="K487" s="118"/>
    </row>
    <row r="488" spans="1:11" x14ac:dyDescent="0.2">
      <c r="A488" s="13" t="s">
        <v>2305</v>
      </c>
      <c r="B488" s="74">
        <v>883</v>
      </c>
      <c r="C488" s="133"/>
      <c r="D488" s="37"/>
      <c r="E488" s="87"/>
      <c r="F488" s="93">
        <v>3</v>
      </c>
      <c r="G488" s="8">
        <v>8</v>
      </c>
      <c r="H488" s="94">
        <v>2</v>
      </c>
      <c r="I488" s="101"/>
      <c r="J488" s="102"/>
      <c r="K488" s="118"/>
    </row>
    <row r="489" spans="1:11" x14ac:dyDescent="0.2">
      <c r="A489" s="13" t="s">
        <v>2306</v>
      </c>
      <c r="B489" s="74">
        <v>751</v>
      </c>
      <c r="C489" s="133"/>
      <c r="D489" s="37"/>
      <c r="E489" s="87"/>
      <c r="F489" s="93">
        <v>3</v>
      </c>
      <c r="G489" s="8">
        <v>8</v>
      </c>
      <c r="H489" s="94">
        <v>2</v>
      </c>
      <c r="I489" s="101"/>
      <c r="J489" s="102"/>
      <c r="K489" s="118"/>
    </row>
    <row r="490" spans="1:11" x14ac:dyDescent="0.2">
      <c r="A490" s="13" t="s">
        <v>2307</v>
      </c>
      <c r="B490" s="74">
        <v>857</v>
      </c>
      <c r="C490" s="133"/>
      <c r="D490" s="37"/>
      <c r="E490" s="87"/>
      <c r="F490" s="93">
        <v>3</v>
      </c>
      <c r="G490" s="8">
        <v>8</v>
      </c>
      <c r="H490" s="94">
        <v>2</v>
      </c>
      <c r="I490" s="101"/>
      <c r="J490" s="102"/>
      <c r="K490" s="118"/>
    </row>
    <row r="491" spans="1:11" s="24" customFormat="1" x14ac:dyDescent="0.2">
      <c r="A491" s="20" t="s">
        <v>166</v>
      </c>
      <c r="B491" s="73">
        <v>9067</v>
      </c>
      <c r="C491" s="134">
        <v>10</v>
      </c>
      <c r="D491" s="32">
        <v>25</v>
      </c>
      <c r="E491" s="84"/>
      <c r="F491" s="91"/>
      <c r="G491" s="8"/>
      <c r="H491" s="94"/>
      <c r="I491" s="99"/>
      <c r="J491" s="100"/>
      <c r="K491" s="115"/>
    </row>
    <row r="492" spans="1:11" x14ac:dyDescent="0.2">
      <c r="A492" s="13" t="s">
        <v>2308</v>
      </c>
      <c r="B492" s="74">
        <v>1843</v>
      </c>
      <c r="C492" s="133"/>
      <c r="D492" s="37"/>
      <c r="E492" s="87"/>
      <c r="F492" s="93">
        <v>3</v>
      </c>
      <c r="G492" s="8">
        <v>8</v>
      </c>
      <c r="H492" s="94">
        <v>2</v>
      </c>
      <c r="I492" s="101"/>
      <c r="J492" s="102"/>
      <c r="K492" s="118"/>
    </row>
    <row r="493" spans="1:11" x14ac:dyDescent="0.2">
      <c r="A493" s="13" t="s">
        <v>2309</v>
      </c>
      <c r="B493" s="74">
        <v>1377</v>
      </c>
      <c r="C493" s="133"/>
      <c r="D493" s="37"/>
      <c r="E493" s="87"/>
      <c r="F493" s="93">
        <v>3</v>
      </c>
      <c r="G493" s="8">
        <v>8</v>
      </c>
      <c r="H493" s="94">
        <v>2</v>
      </c>
      <c r="I493" s="101"/>
      <c r="J493" s="102"/>
      <c r="K493" s="118"/>
    </row>
    <row r="494" spans="1:11" x14ac:dyDescent="0.2">
      <c r="A494" s="13" t="s">
        <v>2310</v>
      </c>
      <c r="B494" s="74">
        <v>1762</v>
      </c>
      <c r="C494" s="133"/>
      <c r="D494" s="37"/>
      <c r="E494" s="87"/>
      <c r="F494" s="93">
        <v>3</v>
      </c>
      <c r="G494" s="8">
        <v>8</v>
      </c>
      <c r="H494" s="94">
        <v>2</v>
      </c>
      <c r="I494" s="101"/>
      <c r="J494" s="102"/>
      <c r="K494" s="118"/>
    </row>
    <row r="495" spans="1:11" x14ac:dyDescent="0.2">
      <c r="A495" s="13" t="s">
        <v>2311</v>
      </c>
      <c r="B495" s="74">
        <v>1268</v>
      </c>
      <c r="C495" s="133"/>
      <c r="D495" s="37"/>
      <c r="E495" s="87"/>
      <c r="F495" s="93">
        <v>3</v>
      </c>
      <c r="G495" s="8">
        <v>8</v>
      </c>
      <c r="H495" s="94">
        <v>2</v>
      </c>
      <c r="I495" s="101"/>
      <c r="J495" s="102"/>
      <c r="K495" s="118"/>
    </row>
    <row r="496" spans="1:11" x14ac:dyDescent="0.2">
      <c r="A496" s="13" t="s">
        <v>2312</v>
      </c>
      <c r="B496" s="74">
        <v>1489</v>
      </c>
      <c r="C496" s="133"/>
      <c r="D496" s="37"/>
      <c r="E496" s="87"/>
      <c r="F496" s="93">
        <v>3</v>
      </c>
      <c r="G496" s="8">
        <v>8</v>
      </c>
      <c r="H496" s="94">
        <v>2</v>
      </c>
      <c r="I496" s="101"/>
      <c r="J496" s="102"/>
      <c r="K496" s="118"/>
    </row>
    <row r="497" spans="1:11" x14ac:dyDescent="0.2">
      <c r="A497" s="13" t="s">
        <v>2313</v>
      </c>
      <c r="B497" s="74">
        <v>1328</v>
      </c>
      <c r="C497" s="133"/>
      <c r="D497" s="37"/>
      <c r="E497" s="87"/>
      <c r="F497" s="93">
        <v>3</v>
      </c>
      <c r="G497" s="8">
        <v>8</v>
      </c>
      <c r="H497" s="94">
        <v>2</v>
      </c>
      <c r="I497" s="101"/>
      <c r="J497" s="102"/>
      <c r="K497" s="118"/>
    </row>
    <row r="498" spans="1:11" s="24" customFormat="1" x14ac:dyDescent="0.2">
      <c r="A498" s="20" t="s">
        <v>167</v>
      </c>
      <c r="B498" s="73">
        <v>6889</v>
      </c>
      <c r="C498" s="134">
        <v>7</v>
      </c>
      <c r="D498" s="32">
        <v>18</v>
      </c>
      <c r="E498" s="84"/>
      <c r="F498" s="91"/>
      <c r="G498" s="8"/>
      <c r="H498" s="94"/>
      <c r="I498" s="99"/>
      <c r="J498" s="100"/>
      <c r="K498" s="115"/>
    </row>
    <row r="499" spans="1:11" x14ac:dyDescent="0.2">
      <c r="A499" s="13" t="s">
        <v>2314</v>
      </c>
      <c r="B499" s="74">
        <v>6889</v>
      </c>
      <c r="C499" s="133"/>
      <c r="D499" s="37"/>
      <c r="E499" s="87"/>
      <c r="F499" s="93">
        <v>5</v>
      </c>
      <c r="G499" s="8">
        <v>13</v>
      </c>
      <c r="H499" s="94">
        <v>2</v>
      </c>
      <c r="I499" s="101"/>
      <c r="J499" s="102"/>
      <c r="K499" s="118"/>
    </row>
    <row r="500" spans="1:11" s="24" customFormat="1" x14ac:dyDescent="0.2">
      <c r="A500" s="22" t="s">
        <v>168</v>
      </c>
      <c r="B500" s="73">
        <v>82892</v>
      </c>
      <c r="C500" s="134">
        <v>35</v>
      </c>
      <c r="D500" s="36">
        <f>SUM(D501:D532)</f>
        <v>89</v>
      </c>
      <c r="E500" s="88">
        <v>4</v>
      </c>
      <c r="F500" s="91">
        <f>SUM(F502:F535)</f>
        <v>105</v>
      </c>
      <c r="G500" s="24">
        <f>SUM(G502:G535)</f>
        <v>277</v>
      </c>
      <c r="H500" s="84"/>
      <c r="I500" s="99">
        <f>(C500+F500+1-F519)*0.4</f>
        <v>56</v>
      </c>
      <c r="J500" s="99">
        <f>(D500+G500+1-G519)*0.4</f>
        <v>145.6</v>
      </c>
      <c r="K500" s="115">
        <f>29*0.6</f>
        <v>17.399999999999999</v>
      </c>
    </row>
    <row r="501" spans="1:11" s="24" customFormat="1" x14ac:dyDescent="0.2">
      <c r="A501" s="20" t="s">
        <v>169</v>
      </c>
      <c r="B501" s="73">
        <v>3553</v>
      </c>
      <c r="C501" s="134">
        <v>1</v>
      </c>
      <c r="D501" s="32">
        <v>3</v>
      </c>
      <c r="E501" s="84"/>
      <c r="F501" s="91"/>
      <c r="G501" s="8"/>
      <c r="H501" s="94"/>
      <c r="I501" s="99"/>
      <c r="J501" s="100"/>
      <c r="K501" s="115"/>
    </row>
    <row r="502" spans="1:11" x14ac:dyDescent="0.2">
      <c r="A502" s="13" t="s">
        <v>2315</v>
      </c>
      <c r="B502" s="74">
        <v>292</v>
      </c>
      <c r="C502" s="133"/>
      <c r="D502" s="37"/>
      <c r="E502" s="87"/>
      <c r="F502" s="93">
        <v>3</v>
      </c>
      <c r="G502" s="8">
        <v>8</v>
      </c>
      <c r="H502" s="94">
        <v>2</v>
      </c>
      <c r="I502" s="101"/>
      <c r="J502" s="102"/>
      <c r="K502" s="118"/>
    </row>
    <row r="503" spans="1:11" x14ac:dyDescent="0.2">
      <c r="A503" s="13" t="s">
        <v>2316</v>
      </c>
      <c r="B503" s="74">
        <v>395</v>
      </c>
      <c r="C503" s="133"/>
      <c r="D503" s="37"/>
      <c r="E503" s="87"/>
      <c r="F503" s="93">
        <v>3</v>
      </c>
      <c r="G503" s="8">
        <v>8</v>
      </c>
      <c r="H503" s="94">
        <v>2</v>
      </c>
      <c r="I503" s="101"/>
      <c r="J503" s="102"/>
      <c r="K503" s="118"/>
    </row>
    <row r="504" spans="1:11" x14ac:dyDescent="0.2">
      <c r="A504" s="13" t="s">
        <v>1655</v>
      </c>
      <c r="B504" s="74">
        <v>479</v>
      </c>
      <c r="C504" s="133"/>
      <c r="D504" s="37"/>
      <c r="E504" s="87"/>
      <c r="F504" s="93">
        <v>3</v>
      </c>
      <c r="G504" s="8">
        <v>8</v>
      </c>
      <c r="H504" s="94">
        <v>2</v>
      </c>
      <c r="I504" s="101"/>
      <c r="J504" s="102"/>
      <c r="K504" s="118"/>
    </row>
    <row r="505" spans="1:11" x14ac:dyDescent="0.2">
      <c r="A505" s="13" t="s">
        <v>2317</v>
      </c>
      <c r="B505" s="74">
        <v>324</v>
      </c>
      <c r="C505" s="133"/>
      <c r="D505" s="37"/>
      <c r="E505" s="87"/>
      <c r="F505" s="93">
        <v>3</v>
      </c>
      <c r="G505" s="8">
        <v>8</v>
      </c>
      <c r="H505" s="94">
        <v>2</v>
      </c>
      <c r="I505" s="101"/>
      <c r="J505" s="102"/>
      <c r="K505" s="118"/>
    </row>
    <row r="506" spans="1:11" x14ac:dyDescent="0.2">
      <c r="A506" s="13" t="s">
        <v>2318</v>
      </c>
      <c r="B506" s="74">
        <v>414</v>
      </c>
      <c r="C506" s="133"/>
      <c r="D506" s="37"/>
      <c r="E506" s="87"/>
      <c r="F506" s="93">
        <v>3</v>
      </c>
      <c r="G506" s="8">
        <v>8</v>
      </c>
      <c r="H506" s="94">
        <v>2</v>
      </c>
      <c r="I506" s="101"/>
      <c r="J506" s="102"/>
      <c r="K506" s="118"/>
    </row>
    <row r="507" spans="1:11" x14ac:dyDescent="0.2">
      <c r="A507" s="13" t="s">
        <v>2319</v>
      </c>
      <c r="B507" s="74">
        <v>457</v>
      </c>
      <c r="C507" s="133"/>
      <c r="D507" s="37"/>
      <c r="E507" s="87"/>
      <c r="F507" s="93">
        <v>3</v>
      </c>
      <c r="G507" s="8">
        <v>8</v>
      </c>
      <c r="H507" s="94">
        <v>2</v>
      </c>
      <c r="I507" s="101"/>
      <c r="J507" s="102"/>
      <c r="K507" s="118"/>
    </row>
    <row r="508" spans="1:11" x14ac:dyDescent="0.2">
      <c r="A508" s="13" t="s">
        <v>2320</v>
      </c>
      <c r="B508" s="74">
        <v>795</v>
      </c>
      <c r="C508" s="133"/>
      <c r="D508" s="37"/>
      <c r="E508" s="87"/>
      <c r="F508" s="93">
        <v>3</v>
      </c>
      <c r="G508" s="8">
        <v>8</v>
      </c>
      <c r="H508" s="94">
        <v>2</v>
      </c>
      <c r="I508" s="101"/>
      <c r="J508" s="102"/>
      <c r="K508" s="118"/>
    </row>
    <row r="509" spans="1:11" x14ac:dyDescent="0.2">
      <c r="A509" s="13" t="s">
        <v>2018</v>
      </c>
      <c r="B509" s="74">
        <v>397</v>
      </c>
      <c r="C509" s="133"/>
      <c r="D509" s="37"/>
      <c r="E509" s="87"/>
      <c r="F509" s="93">
        <v>3</v>
      </c>
      <c r="G509" s="8">
        <v>8</v>
      </c>
      <c r="H509" s="94">
        <v>2</v>
      </c>
      <c r="I509" s="101"/>
      <c r="J509" s="102"/>
      <c r="K509" s="118"/>
    </row>
    <row r="510" spans="1:11" s="24" customFormat="1" x14ac:dyDescent="0.2">
      <c r="A510" s="20" t="s">
        <v>1067</v>
      </c>
      <c r="B510" s="73">
        <v>62742</v>
      </c>
      <c r="C510" s="134">
        <v>26</v>
      </c>
      <c r="D510" s="32">
        <v>65</v>
      </c>
      <c r="E510" s="84"/>
      <c r="F510" s="91"/>
      <c r="G510" s="8"/>
      <c r="H510" s="94"/>
      <c r="I510" s="99"/>
      <c r="J510" s="100"/>
      <c r="K510" s="115"/>
    </row>
    <row r="511" spans="1:11" x14ac:dyDescent="0.2">
      <c r="A511" s="13" t="s">
        <v>2321</v>
      </c>
      <c r="B511" s="74">
        <v>59189</v>
      </c>
      <c r="C511" s="133"/>
      <c r="D511" s="37"/>
      <c r="E511" s="87"/>
      <c r="F511" s="93">
        <v>15</v>
      </c>
      <c r="G511" s="8">
        <v>38</v>
      </c>
      <c r="H511" s="94">
        <v>2</v>
      </c>
      <c r="I511" s="101"/>
      <c r="J511" s="102"/>
      <c r="K511" s="118"/>
    </row>
    <row r="512" spans="1:11" x14ac:dyDescent="0.2">
      <c r="A512" s="13" t="s">
        <v>2322</v>
      </c>
      <c r="B512" s="74">
        <v>2062</v>
      </c>
      <c r="C512" s="133"/>
      <c r="D512" s="37"/>
      <c r="E512" s="87"/>
      <c r="F512" s="93">
        <v>5</v>
      </c>
      <c r="G512" s="8">
        <v>13</v>
      </c>
      <c r="H512" s="94">
        <v>2</v>
      </c>
      <c r="I512" s="101"/>
      <c r="J512" s="102"/>
      <c r="K512" s="118"/>
    </row>
    <row r="513" spans="1:11" x14ac:dyDescent="0.2">
      <c r="A513" s="13" t="s">
        <v>2323</v>
      </c>
      <c r="B513" s="74">
        <v>496</v>
      </c>
      <c r="C513" s="133"/>
      <c r="D513" s="37"/>
      <c r="E513" s="87"/>
      <c r="F513" s="93">
        <v>3</v>
      </c>
      <c r="G513" s="8">
        <v>8</v>
      </c>
      <c r="H513" s="94">
        <v>2</v>
      </c>
      <c r="I513" s="101"/>
      <c r="J513" s="102"/>
      <c r="K513" s="118"/>
    </row>
    <row r="514" spans="1:11" x14ac:dyDescent="0.2">
      <c r="A514" s="13" t="s">
        <v>2324</v>
      </c>
      <c r="B514" s="74">
        <v>656</v>
      </c>
      <c r="C514" s="133"/>
      <c r="D514" s="37"/>
      <c r="E514" s="87"/>
      <c r="F514" s="93">
        <v>3</v>
      </c>
      <c r="G514" s="8">
        <v>8</v>
      </c>
      <c r="H514" s="94">
        <v>2</v>
      </c>
      <c r="I514" s="101"/>
      <c r="J514" s="102"/>
      <c r="K514" s="118"/>
    </row>
    <row r="515" spans="1:11" x14ac:dyDescent="0.2">
      <c r="A515" s="13" t="s">
        <v>2325</v>
      </c>
      <c r="B515" s="74">
        <v>339</v>
      </c>
      <c r="C515" s="133"/>
      <c r="D515" s="37"/>
      <c r="E515" s="87"/>
      <c r="F515" s="93">
        <v>3</v>
      </c>
      <c r="G515" s="8">
        <v>8</v>
      </c>
      <c r="H515" s="94">
        <v>2</v>
      </c>
      <c r="I515" s="101"/>
      <c r="J515" s="102"/>
      <c r="K515" s="118"/>
    </row>
    <row r="516" spans="1:11" s="24" customFormat="1" x14ac:dyDescent="0.2">
      <c r="A516" s="20" t="s">
        <v>1076</v>
      </c>
      <c r="B516" s="73">
        <v>4488</v>
      </c>
      <c r="C516" s="134">
        <v>2</v>
      </c>
      <c r="D516" s="32">
        <v>5</v>
      </c>
      <c r="E516" s="84"/>
      <c r="F516" s="91"/>
      <c r="G516" s="8"/>
      <c r="H516" s="94"/>
      <c r="I516" s="99"/>
      <c r="J516" s="100"/>
      <c r="K516" s="115"/>
    </row>
    <row r="517" spans="1:11" x14ac:dyDescent="0.2">
      <c r="A517" s="13" t="s">
        <v>2326</v>
      </c>
      <c r="B517" s="74">
        <v>3153</v>
      </c>
      <c r="C517" s="133"/>
      <c r="D517" s="37"/>
      <c r="E517" s="87"/>
      <c r="F517" s="93">
        <v>5</v>
      </c>
      <c r="G517" s="8">
        <v>13</v>
      </c>
      <c r="H517" s="94">
        <v>2</v>
      </c>
      <c r="I517" s="101"/>
      <c r="J517" s="102"/>
      <c r="K517" s="118"/>
    </row>
    <row r="518" spans="1:11" x14ac:dyDescent="0.2">
      <c r="A518" s="13" t="s">
        <v>2327</v>
      </c>
      <c r="B518" s="74">
        <v>486</v>
      </c>
      <c r="C518" s="133"/>
      <c r="D518" s="37"/>
      <c r="E518" s="87"/>
      <c r="F518" s="93">
        <v>3</v>
      </c>
      <c r="G518" s="8">
        <v>8</v>
      </c>
      <c r="H518" s="94">
        <v>2</v>
      </c>
      <c r="I518" s="101"/>
      <c r="J518" s="102"/>
      <c r="K518" s="118"/>
    </row>
    <row r="519" spans="1:11" x14ac:dyDescent="0.2">
      <c r="A519" s="13" t="s">
        <v>6234</v>
      </c>
      <c r="B519" s="74">
        <v>166</v>
      </c>
      <c r="C519" s="133"/>
      <c r="D519" s="37"/>
      <c r="E519" s="87"/>
      <c r="F519" s="93">
        <v>1</v>
      </c>
      <c r="G519" s="8">
        <v>3</v>
      </c>
      <c r="H519" s="94">
        <v>1</v>
      </c>
      <c r="I519" s="101"/>
      <c r="J519" s="102"/>
      <c r="K519" s="118"/>
    </row>
    <row r="520" spans="1:11" x14ac:dyDescent="0.2">
      <c r="A520" s="13" t="s">
        <v>2328</v>
      </c>
      <c r="B520" s="74">
        <v>396</v>
      </c>
      <c r="C520" s="86"/>
      <c r="D520" s="37"/>
      <c r="E520" s="87"/>
      <c r="F520" s="93">
        <v>3</v>
      </c>
      <c r="G520" s="8">
        <v>8</v>
      </c>
      <c r="H520" s="94">
        <v>2</v>
      </c>
      <c r="I520" s="101"/>
      <c r="J520" s="102"/>
      <c r="K520" s="118"/>
    </row>
    <row r="521" spans="1:11" x14ac:dyDescent="0.2">
      <c r="A521" s="13" t="s">
        <v>2329</v>
      </c>
      <c r="B521" s="74">
        <v>287</v>
      </c>
      <c r="C521" s="133"/>
      <c r="D521" s="37"/>
      <c r="E521" s="87"/>
      <c r="F521" s="93">
        <v>3</v>
      </c>
      <c r="G521" s="8">
        <v>8</v>
      </c>
      <c r="H521" s="94">
        <v>2</v>
      </c>
      <c r="I521" s="101"/>
      <c r="J521" s="102"/>
      <c r="K521" s="118"/>
    </row>
    <row r="522" spans="1:11" s="24" customFormat="1" x14ac:dyDescent="0.2">
      <c r="A522" s="20" t="s">
        <v>1078</v>
      </c>
      <c r="B522" s="73">
        <v>6228</v>
      </c>
      <c r="C522" s="134">
        <v>3</v>
      </c>
      <c r="D522" s="32">
        <v>8</v>
      </c>
      <c r="E522" s="84"/>
      <c r="F522" s="91"/>
      <c r="G522" s="8"/>
      <c r="H522" s="94"/>
      <c r="I522" s="99"/>
      <c r="J522" s="100"/>
      <c r="K522" s="115"/>
    </row>
    <row r="523" spans="1:11" x14ac:dyDescent="0.2">
      <c r="A523" s="13" t="s">
        <v>1356</v>
      </c>
      <c r="B523" s="74">
        <v>2933</v>
      </c>
      <c r="C523" s="133"/>
      <c r="D523" s="37"/>
      <c r="E523" s="87"/>
      <c r="F523" s="93">
        <v>5</v>
      </c>
      <c r="G523" s="8">
        <v>13</v>
      </c>
      <c r="H523" s="94">
        <v>2</v>
      </c>
      <c r="I523" s="101"/>
      <c r="J523" s="102"/>
      <c r="K523" s="118"/>
    </row>
    <row r="524" spans="1:11" x14ac:dyDescent="0.2">
      <c r="A524" s="13" t="s">
        <v>2330</v>
      </c>
      <c r="B524" s="74">
        <v>2367</v>
      </c>
      <c r="C524" s="133"/>
      <c r="D524" s="37"/>
      <c r="E524" s="87"/>
      <c r="F524" s="93">
        <v>5</v>
      </c>
      <c r="G524" s="8">
        <v>13</v>
      </c>
      <c r="H524" s="94">
        <v>2</v>
      </c>
      <c r="I524" s="101"/>
      <c r="J524" s="102"/>
      <c r="K524" s="118"/>
    </row>
    <row r="525" spans="1:11" x14ac:dyDescent="0.2">
      <c r="A525" s="13" t="s">
        <v>2331</v>
      </c>
      <c r="B525" s="74">
        <v>928</v>
      </c>
      <c r="C525" s="133"/>
      <c r="D525" s="37"/>
      <c r="E525" s="87"/>
      <c r="F525" s="93">
        <v>3</v>
      </c>
      <c r="G525" s="8">
        <v>8</v>
      </c>
      <c r="H525" s="94">
        <v>2</v>
      </c>
      <c r="I525" s="101"/>
      <c r="J525" s="102"/>
      <c r="K525" s="118"/>
    </row>
    <row r="526" spans="1:11" s="24" customFormat="1" x14ac:dyDescent="0.2">
      <c r="A526" s="20" t="s">
        <v>392</v>
      </c>
      <c r="B526" s="73">
        <v>4225</v>
      </c>
      <c r="C526" s="134">
        <v>2</v>
      </c>
      <c r="D526" s="32">
        <v>5</v>
      </c>
      <c r="E526" s="84"/>
      <c r="F526" s="91"/>
      <c r="G526" s="8"/>
      <c r="H526" s="94"/>
      <c r="I526" s="99"/>
      <c r="J526" s="100"/>
      <c r="K526" s="115"/>
    </row>
    <row r="527" spans="1:11" x14ac:dyDescent="0.2">
      <c r="A527" s="13" t="s">
        <v>1353</v>
      </c>
      <c r="B527" s="74">
        <v>520</v>
      </c>
      <c r="C527" s="133"/>
      <c r="D527" s="37"/>
      <c r="E527" s="87"/>
      <c r="F527" s="93">
        <v>3</v>
      </c>
      <c r="G527" s="8">
        <v>8</v>
      </c>
      <c r="H527" s="94">
        <v>2</v>
      </c>
      <c r="I527" s="101"/>
      <c r="J527" s="102"/>
      <c r="K527" s="118"/>
    </row>
    <row r="528" spans="1:11" x14ac:dyDescent="0.2">
      <c r="A528" s="13" t="s">
        <v>2332</v>
      </c>
      <c r="B528" s="74">
        <v>1694</v>
      </c>
      <c r="C528" s="133"/>
      <c r="D528" s="37"/>
      <c r="E528" s="87"/>
      <c r="F528" s="93">
        <v>3</v>
      </c>
      <c r="G528" s="8">
        <v>8</v>
      </c>
      <c r="H528" s="94">
        <v>2</v>
      </c>
      <c r="I528" s="101"/>
      <c r="J528" s="102"/>
      <c r="K528" s="118"/>
    </row>
    <row r="529" spans="1:11" x14ac:dyDescent="0.2">
      <c r="A529" s="13" t="s">
        <v>2333</v>
      </c>
      <c r="B529" s="74">
        <v>1246</v>
      </c>
      <c r="C529" s="133"/>
      <c r="D529" s="37"/>
      <c r="E529" s="87"/>
      <c r="F529" s="93">
        <v>3</v>
      </c>
      <c r="G529" s="8">
        <v>8</v>
      </c>
      <c r="H529" s="94">
        <v>2</v>
      </c>
      <c r="I529" s="101"/>
      <c r="J529" s="102"/>
      <c r="K529" s="118"/>
    </row>
    <row r="530" spans="1:11" x14ac:dyDescent="0.2">
      <c r="A530" s="13" t="s">
        <v>2334</v>
      </c>
      <c r="B530" s="74">
        <v>462</v>
      </c>
      <c r="C530" s="133"/>
      <c r="D530" s="37"/>
      <c r="E530" s="87"/>
      <c r="F530" s="93">
        <v>3</v>
      </c>
      <c r="G530" s="8">
        <v>8</v>
      </c>
      <c r="H530" s="94">
        <v>2</v>
      </c>
      <c r="I530" s="101"/>
      <c r="J530" s="102"/>
      <c r="K530" s="118"/>
    </row>
    <row r="531" spans="1:11" x14ac:dyDescent="0.2">
      <c r="A531" s="13" t="s">
        <v>2335</v>
      </c>
      <c r="B531" s="74">
        <v>303</v>
      </c>
      <c r="C531" s="133"/>
      <c r="D531" s="37"/>
      <c r="E531" s="87"/>
      <c r="F531" s="93">
        <v>3</v>
      </c>
      <c r="G531" s="8">
        <v>8</v>
      </c>
      <c r="H531" s="94">
        <v>2</v>
      </c>
      <c r="I531" s="101"/>
      <c r="J531" s="102"/>
      <c r="K531" s="118"/>
    </row>
    <row r="532" spans="1:11" s="24" customFormat="1" x14ac:dyDescent="0.2">
      <c r="A532" s="20" t="s">
        <v>170</v>
      </c>
      <c r="B532" s="73">
        <v>1656</v>
      </c>
      <c r="C532" s="134">
        <v>1</v>
      </c>
      <c r="D532" s="32">
        <v>3</v>
      </c>
      <c r="E532" s="84"/>
      <c r="F532" s="91"/>
      <c r="G532" s="8"/>
      <c r="H532" s="94"/>
      <c r="I532" s="99"/>
      <c r="J532" s="100"/>
      <c r="K532" s="115"/>
    </row>
    <row r="533" spans="1:11" x14ac:dyDescent="0.2">
      <c r="A533" s="13" t="s">
        <v>2336</v>
      </c>
      <c r="B533" s="74">
        <v>319</v>
      </c>
      <c r="C533" s="133"/>
      <c r="D533" s="37"/>
      <c r="E533" s="87"/>
      <c r="F533" s="93">
        <v>3</v>
      </c>
      <c r="G533" s="8">
        <v>8</v>
      </c>
      <c r="H533" s="94">
        <v>2</v>
      </c>
      <c r="I533" s="101"/>
      <c r="J533" s="102"/>
      <c r="K533" s="118"/>
    </row>
    <row r="534" spans="1:11" x14ac:dyDescent="0.2">
      <c r="A534" s="13" t="s">
        <v>2337</v>
      </c>
      <c r="B534" s="74">
        <v>447</v>
      </c>
      <c r="C534" s="133"/>
      <c r="D534" s="37"/>
      <c r="E534" s="87"/>
      <c r="F534" s="93">
        <v>3</v>
      </c>
      <c r="G534" s="8">
        <v>8</v>
      </c>
      <c r="H534" s="94">
        <v>2</v>
      </c>
      <c r="I534" s="101"/>
      <c r="J534" s="102"/>
      <c r="K534" s="118"/>
    </row>
    <row r="535" spans="1:11" x14ac:dyDescent="0.2">
      <c r="A535" s="13" t="s">
        <v>2338</v>
      </c>
      <c r="B535" s="74">
        <v>890</v>
      </c>
      <c r="C535" s="133"/>
      <c r="D535" s="37"/>
      <c r="E535" s="87"/>
      <c r="F535" s="93">
        <v>3</v>
      </c>
      <c r="G535" s="8">
        <v>8</v>
      </c>
      <c r="H535" s="94">
        <v>2</v>
      </c>
      <c r="I535" s="101"/>
      <c r="J535" s="102"/>
      <c r="K535" s="118"/>
    </row>
    <row r="536" spans="1:11" s="24" customFormat="1" ht="31.5" x14ac:dyDescent="0.2">
      <c r="A536" s="22" t="s">
        <v>171</v>
      </c>
      <c r="B536" s="73">
        <v>12537</v>
      </c>
      <c r="C536" s="134">
        <v>25</v>
      </c>
      <c r="D536" s="36">
        <f>SUM(D537:D551)</f>
        <v>64</v>
      </c>
      <c r="E536" s="88">
        <v>4</v>
      </c>
      <c r="F536" s="91">
        <f>SUM(F538:F554)</f>
        <v>44</v>
      </c>
      <c r="G536" s="24">
        <f>SUM(G538:G554)</f>
        <v>117</v>
      </c>
      <c r="H536" s="84"/>
      <c r="I536" s="99">
        <f>(C536+F536+1-F543)*0.4</f>
        <v>27.6</v>
      </c>
      <c r="J536" s="99">
        <f>(D536+G536+1-G543)*0.4</f>
        <v>71.600000000000009</v>
      </c>
      <c r="K536" s="115">
        <f>14*0.6</f>
        <v>8.4</v>
      </c>
    </row>
    <row r="537" spans="1:11" s="24" customFormat="1" ht="14.25" customHeight="1" x14ac:dyDescent="0.2">
      <c r="A537" s="20" t="s">
        <v>172</v>
      </c>
      <c r="B537" s="73">
        <v>4369</v>
      </c>
      <c r="C537" s="134">
        <v>9</v>
      </c>
      <c r="D537" s="32">
        <v>23</v>
      </c>
      <c r="E537" s="84"/>
      <c r="F537" s="91"/>
      <c r="G537" s="8"/>
      <c r="H537" s="94"/>
      <c r="I537" s="99"/>
      <c r="J537" s="100"/>
      <c r="K537" s="115"/>
    </row>
    <row r="538" spans="1:11" ht="14.25" customHeight="1" x14ac:dyDescent="0.2">
      <c r="A538" s="13" t="s">
        <v>2339</v>
      </c>
      <c r="B538" s="74">
        <v>3860</v>
      </c>
      <c r="C538" s="86"/>
      <c r="D538" s="37"/>
      <c r="E538" s="87"/>
      <c r="F538" s="93">
        <v>5</v>
      </c>
      <c r="G538" s="8">
        <v>13</v>
      </c>
      <c r="H538" s="94">
        <v>2</v>
      </c>
      <c r="I538" s="101"/>
      <c r="J538" s="102"/>
      <c r="K538" s="118"/>
    </row>
    <row r="539" spans="1:11" ht="14.25" customHeight="1" x14ac:dyDescent="0.2">
      <c r="A539" s="13" t="s">
        <v>2340</v>
      </c>
      <c r="B539" s="74">
        <v>509</v>
      </c>
      <c r="C539" s="133"/>
      <c r="D539" s="37"/>
      <c r="E539" s="87"/>
      <c r="F539" s="93">
        <v>3</v>
      </c>
      <c r="G539" s="8">
        <v>8</v>
      </c>
      <c r="H539" s="94">
        <v>2</v>
      </c>
      <c r="I539" s="101"/>
      <c r="J539" s="102"/>
      <c r="K539" s="118"/>
    </row>
    <row r="540" spans="1:11" s="24" customFormat="1" ht="14.25" customHeight="1" x14ac:dyDescent="0.2">
      <c r="A540" s="20" t="s">
        <v>395</v>
      </c>
      <c r="B540" s="73">
        <v>2914</v>
      </c>
      <c r="C540" s="134">
        <v>6</v>
      </c>
      <c r="D540" s="32">
        <v>15</v>
      </c>
      <c r="E540" s="84"/>
      <c r="F540" s="91"/>
      <c r="G540" s="8"/>
      <c r="H540" s="94"/>
      <c r="I540" s="99"/>
      <c r="J540" s="100"/>
      <c r="K540" s="115"/>
    </row>
    <row r="541" spans="1:11" ht="14.25" customHeight="1" x14ac:dyDescent="0.2">
      <c r="A541" s="13" t="s">
        <v>2341</v>
      </c>
      <c r="B541" s="74">
        <v>2255</v>
      </c>
      <c r="C541" s="133"/>
      <c r="D541" s="37"/>
      <c r="E541" s="87"/>
      <c r="F541" s="93">
        <v>5</v>
      </c>
      <c r="G541" s="8">
        <v>13</v>
      </c>
      <c r="H541" s="94">
        <v>2</v>
      </c>
      <c r="I541" s="101"/>
      <c r="J541" s="102"/>
      <c r="K541" s="118"/>
    </row>
    <row r="542" spans="1:11" ht="14.25" customHeight="1" x14ac:dyDescent="0.2">
      <c r="A542" s="13" t="s">
        <v>2010</v>
      </c>
      <c r="B542" s="74">
        <v>251</v>
      </c>
      <c r="C542" s="133"/>
      <c r="D542" s="37"/>
      <c r="E542" s="87"/>
      <c r="F542" s="93">
        <v>3</v>
      </c>
      <c r="G542" s="8">
        <v>8</v>
      </c>
      <c r="H542" s="94">
        <v>2</v>
      </c>
      <c r="I542" s="101"/>
      <c r="J542" s="102"/>
      <c r="K542" s="118"/>
    </row>
    <row r="543" spans="1:11" ht="14.25" customHeight="1" x14ac:dyDescent="0.2">
      <c r="A543" s="13" t="s">
        <v>2078</v>
      </c>
      <c r="B543" s="74">
        <v>183</v>
      </c>
      <c r="C543" s="133"/>
      <c r="D543" s="37"/>
      <c r="E543" s="87"/>
      <c r="F543" s="93">
        <v>1</v>
      </c>
      <c r="G543" s="8">
        <v>3</v>
      </c>
      <c r="H543" s="94">
        <v>1</v>
      </c>
      <c r="I543" s="101"/>
      <c r="J543" s="102"/>
      <c r="K543" s="118"/>
    </row>
    <row r="544" spans="1:11" ht="14.25" customHeight="1" x14ac:dyDescent="0.2">
      <c r="A544" s="13" t="s">
        <v>2342</v>
      </c>
      <c r="B544" s="74">
        <v>225</v>
      </c>
      <c r="C544" s="133"/>
      <c r="D544" s="37"/>
      <c r="E544" s="87"/>
      <c r="F544" s="93">
        <v>3</v>
      </c>
      <c r="G544" s="8">
        <v>8</v>
      </c>
      <c r="H544" s="94">
        <v>2</v>
      </c>
      <c r="I544" s="101"/>
      <c r="J544" s="102"/>
      <c r="K544" s="118"/>
    </row>
    <row r="545" spans="1:11" s="24" customFormat="1" ht="14.25" customHeight="1" x14ac:dyDescent="0.2">
      <c r="A545" s="20" t="s">
        <v>842</v>
      </c>
      <c r="B545" s="73">
        <v>2663</v>
      </c>
      <c r="C545" s="134">
        <v>5</v>
      </c>
      <c r="D545" s="32">
        <v>13</v>
      </c>
      <c r="E545" s="84"/>
      <c r="F545" s="91"/>
      <c r="G545" s="8"/>
      <c r="H545" s="94"/>
      <c r="I545" s="99"/>
      <c r="J545" s="100"/>
      <c r="K545" s="115"/>
    </row>
    <row r="546" spans="1:11" ht="14.25" customHeight="1" x14ac:dyDescent="0.2">
      <c r="A546" s="13" t="s">
        <v>2343</v>
      </c>
      <c r="B546" s="74">
        <v>1495</v>
      </c>
      <c r="C546" s="133"/>
      <c r="D546" s="37"/>
      <c r="E546" s="87"/>
      <c r="F546" s="93">
        <v>3</v>
      </c>
      <c r="G546" s="8">
        <v>8</v>
      </c>
      <c r="H546" s="94">
        <v>2</v>
      </c>
      <c r="I546" s="101"/>
      <c r="J546" s="102"/>
      <c r="K546" s="118"/>
    </row>
    <row r="547" spans="1:11" ht="14.25" customHeight="1" x14ac:dyDescent="0.2">
      <c r="A547" s="13" t="s">
        <v>2344</v>
      </c>
      <c r="B547" s="74">
        <v>587</v>
      </c>
      <c r="C547" s="133"/>
      <c r="D547" s="37"/>
      <c r="E547" s="87"/>
      <c r="F547" s="93">
        <v>3</v>
      </c>
      <c r="G547" s="8">
        <v>8</v>
      </c>
      <c r="H547" s="94">
        <v>2</v>
      </c>
      <c r="I547" s="101"/>
      <c r="J547" s="102"/>
      <c r="K547" s="118"/>
    </row>
    <row r="548" spans="1:11" ht="14.25" customHeight="1" x14ac:dyDescent="0.2">
      <c r="A548" s="13" t="s">
        <v>2345</v>
      </c>
      <c r="B548" s="74">
        <v>204</v>
      </c>
      <c r="C548" s="133"/>
      <c r="D548" s="37"/>
      <c r="E548" s="87"/>
      <c r="F548" s="93">
        <v>3</v>
      </c>
      <c r="G548" s="8">
        <v>8</v>
      </c>
      <c r="H548" s="94">
        <v>2</v>
      </c>
      <c r="I548" s="101"/>
      <c r="J548" s="102"/>
      <c r="K548" s="118"/>
    </row>
    <row r="549" spans="1:11" ht="14.25" customHeight="1" x14ac:dyDescent="0.2">
      <c r="A549" s="13" t="s">
        <v>2346</v>
      </c>
      <c r="B549" s="74">
        <v>377</v>
      </c>
      <c r="C549" s="133"/>
      <c r="D549" s="37"/>
      <c r="E549" s="87"/>
      <c r="F549" s="93">
        <v>3</v>
      </c>
      <c r="G549" s="8">
        <v>8</v>
      </c>
      <c r="H549" s="94">
        <v>2</v>
      </c>
      <c r="I549" s="101"/>
      <c r="J549" s="102"/>
      <c r="K549" s="118"/>
    </row>
    <row r="550" spans="1:11" s="24" customFormat="1" ht="14.25" customHeight="1" x14ac:dyDescent="0.2">
      <c r="A550" s="20" t="s">
        <v>843</v>
      </c>
      <c r="B550" s="73">
        <v>2591</v>
      </c>
      <c r="C550" s="134">
        <v>5</v>
      </c>
      <c r="D550" s="32">
        <v>13</v>
      </c>
      <c r="E550" s="84"/>
      <c r="F550" s="91"/>
      <c r="G550" s="8"/>
      <c r="H550" s="94"/>
      <c r="I550" s="99"/>
      <c r="J550" s="100"/>
      <c r="K550" s="115"/>
    </row>
    <row r="551" spans="1:11" ht="14.25" customHeight="1" x14ac:dyDescent="0.2">
      <c r="A551" s="13" t="s">
        <v>2347</v>
      </c>
      <c r="B551" s="74">
        <v>508</v>
      </c>
      <c r="C551" s="133"/>
      <c r="D551" s="37"/>
      <c r="E551" s="87"/>
      <c r="F551" s="93">
        <v>3</v>
      </c>
      <c r="G551" s="8">
        <v>8</v>
      </c>
      <c r="H551" s="94">
        <v>2</v>
      </c>
      <c r="I551" s="101"/>
      <c r="J551" s="102"/>
      <c r="K551" s="118"/>
    </row>
    <row r="552" spans="1:11" ht="14.25" customHeight="1" x14ac:dyDescent="0.2">
      <c r="A552" s="13" t="s">
        <v>2348</v>
      </c>
      <c r="B552" s="74">
        <v>304</v>
      </c>
      <c r="C552" s="133"/>
      <c r="D552" s="37"/>
      <c r="E552" s="87"/>
      <c r="F552" s="93">
        <v>3</v>
      </c>
      <c r="G552" s="8">
        <v>8</v>
      </c>
      <c r="H552" s="94">
        <v>2</v>
      </c>
      <c r="I552" s="101"/>
      <c r="J552" s="102"/>
      <c r="K552" s="118"/>
    </row>
    <row r="553" spans="1:11" ht="14.25" customHeight="1" x14ac:dyDescent="0.2">
      <c r="A553" s="13" t="s">
        <v>2349</v>
      </c>
      <c r="B553" s="74">
        <v>1085</v>
      </c>
      <c r="C553" s="133"/>
      <c r="D553" s="37"/>
      <c r="E553" s="87"/>
      <c r="F553" s="93">
        <v>3</v>
      </c>
      <c r="G553" s="8">
        <v>8</v>
      </c>
      <c r="H553" s="94">
        <v>2</v>
      </c>
      <c r="I553" s="101"/>
      <c r="J553" s="102"/>
      <c r="K553" s="118"/>
    </row>
    <row r="554" spans="1:11" ht="14.25" customHeight="1" x14ac:dyDescent="0.2">
      <c r="A554" s="13" t="s">
        <v>2350</v>
      </c>
      <c r="B554" s="74">
        <v>694</v>
      </c>
      <c r="C554" s="133"/>
      <c r="D554" s="37"/>
      <c r="E554" s="87"/>
      <c r="F554" s="93">
        <v>3</v>
      </c>
      <c r="G554" s="8">
        <v>8</v>
      </c>
      <c r="H554" s="94">
        <v>2</v>
      </c>
      <c r="I554" s="101"/>
      <c r="J554" s="102"/>
      <c r="K554" s="118"/>
    </row>
    <row r="555" spans="1:11" s="18" customFormat="1" x14ac:dyDescent="0.2">
      <c r="A555" s="11" t="s">
        <v>833</v>
      </c>
      <c r="B555" s="72">
        <v>151317</v>
      </c>
      <c r="C555" s="135"/>
      <c r="D555" s="37"/>
      <c r="E555" s="87"/>
      <c r="F555" s="92"/>
      <c r="G555" s="8"/>
      <c r="H555" s="94"/>
      <c r="I555" s="97"/>
      <c r="J555" s="98"/>
      <c r="K555" s="113"/>
    </row>
    <row r="556" spans="1:11" s="24" customFormat="1" x14ac:dyDescent="0.2">
      <c r="A556" s="22" t="s">
        <v>834</v>
      </c>
      <c r="B556" s="73">
        <v>7168</v>
      </c>
      <c r="C556" s="134">
        <v>19</v>
      </c>
      <c r="D556" s="36">
        <f>SUM(D557:D571)</f>
        <v>48</v>
      </c>
      <c r="E556" s="88">
        <v>3</v>
      </c>
      <c r="F556" s="91">
        <f>SUM(F558:F574)</f>
        <v>36</v>
      </c>
      <c r="G556" s="24">
        <f>SUM(G558:G574)</f>
        <v>97</v>
      </c>
      <c r="H556" s="84"/>
      <c r="I556" s="99">
        <f>(C556+F556+1-F558-F566-F573)*0.4</f>
        <v>21.200000000000003</v>
      </c>
      <c r="J556" s="99">
        <f>(D556+G556+1-G558-G566-G573)*0.4</f>
        <v>54.800000000000004</v>
      </c>
      <c r="K556" s="115">
        <f>14*0.6</f>
        <v>8.4</v>
      </c>
    </row>
    <row r="557" spans="1:11" s="24" customFormat="1" x14ac:dyDescent="0.2">
      <c r="A557" s="20" t="s">
        <v>835</v>
      </c>
      <c r="B557" s="73">
        <v>2170</v>
      </c>
      <c r="C557" s="134">
        <v>6</v>
      </c>
      <c r="D557" s="32">
        <v>15</v>
      </c>
      <c r="E557" s="84"/>
      <c r="F557" s="91"/>
      <c r="G557" s="8"/>
      <c r="H557" s="94"/>
      <c r="I557" s="99"/>
      <c r="J557" s="100"/>
      <c r="K557" s="115"/>
    </row>
    <row r="558" spans="1:11" x14ac:dyDescent="0.2">
      <c r="A558" s="13" t="s">
        <v>2351</v>
      </c>
      <c r="B558" s="74">
        <v>163</v>
      </c>
      <c r="C558" s="133"/>
      <c r="D558" s="37"/>
      <c r="E558" s="87"/>
      <c r="F558" s="93">
        <v>1</v>
      </c>
      <c r="G558" s="8">
        <v>3</v>
      </c>
      <c r="H558" s="94">
        <v>1</v>
      </c>
      <c r="I558" s="101"/>
      <c r="J558" s="102"/>
      <c r="K558" s="118"/>
    </row>
    <row r="559" spans="1:11" x14ac:dyDescent="0.2">
      <c r="A559" s="13" t="s">
        <v>2352</v>
      </c>
      <c r="B559" s="74">
        <v>302</v>
      </c>
      <c r="C559" s="133"/>
      <c r="D559" s="37"/>
      <c r="E559" s="87"/>
      <c r="F559" s="93">
        <v>3</v>
      </c>
      <c r="G559" s="8">
        <v>8</v>
      </c>
      <c r="H559" s="94">
        <v>2</v>
      </c>
      <c r="I559" s="101"/>
      <c r="J559" s="102"/>
      <c r="K559" s="118"/>
    </row>
    <row r="560" spans="1:11" x14ac:dyDescent="0.2">
      <c r="A560" s="13" t="s">
        <v>2353</v>
      </c>
      <c r="B560" s="74">
        <v>510</v>
      </c>
      <c r="C560" s="133"/>
      <c r="D560" s="37"/>
      <c r="E560" s="87"/>
      <c r="F560" s="93">
        <v>3</v>
      </c>
      <c r="G560" s="8">
        <v>8</v>
      </c>
      <c r="H560" s="94">
        <v>2</v>
      </c>
      <c r="I560" s="101"/>
      <c r="J560" s="102"/>
      <c r="K560" s="118"/>
    </row>
    <row r="561" spans="1:11" x14ac:dyDescent="0.2">
      <c r="A561" s="13" t="s">
        <v>2354</v>
      </c>
      <c r="B561" s="74">
        <v>1195</v>
      </c>
      <c r="C561" s="133"/>
      <c r="D561" s="37"/>
      <c r="E561" s="87"/>
      <c r="F561" s="93">
        <v>3</v>
      </c>
      <c r="G561" s="8">
        <v>8</v>
      </c>
      <c r="H561" s="94">
        <v>2</v>
      </c>
      <c r="I561" s="101"/>
      <c r="J561" s="102"/>
      <c r="K561" s="118"/>
    </row>
    <row r="562" spans="1:11" s="24" customFormat="1" x14ac:dyDescent="0.2">
      <c r="A562" s="20" t="s">
        <v>342</v>
      </c>
      <c r="B562" s="73">
        <v>1450</v>
      </c>
      <c r="C562" s="134">
        <v>4</v>
      </c>
      <c r="D562" s="32">
        <v>10</v>
      </c>
      <c r="E562" s="84"/>
      <c r="F562" s="91"/>
      <c r="G562" s="8"/>
      <c r="H562" s="94"/>
      <c r="I562" s="99"/>
      <c r="J562" s="100"/>
      <c r="K562" s="115"/>
    </row>
    <row r="563" spans="1:11" x14ac:dyDescent="0.2">
      <c r="A563" s="13" t="s">
        <v>2355</v>
      </c>
      <c r="B563" s="74">
        <v>288</v>
      </c>
      <c r="C563" s="133"/>
      <c r="D563" s="37"/>
      <c r="E563" s="87"/>
      <c r="F563" s="93">
        <v>3</v>
      </c>
      <c r="G563" s="8">
        <v>8</v>
      </c>
      <c r="H563" s="94">
        <v>2</v>
      </c>
      <c r="I563" s="101"/>
      <c r="J563" s="102"/>
      <c r="K563" s="118"/>
    </row>
    <row r="564" spans="1:11" x14ac:dyDescent="0.2">
      <c r="A564" s="13" t="s">
        <v>2356</v>
      </c>
      <c r="B564" s="74">
        <v>437</v>
      </c>
      <c r="C564" s="133"/>
      <c r="D564" s="37"/>
      <c r="E564" s="87"/>
      <c r="F564" s="93">
        <v>3</v>
      </c>
      <c r="G564" s="8">
        <v>8</v>
      </c>
      <c r="H564" s="94">
        <v>2</v>
      </c>
      <c r="I564" s="101"/>
      <c r="J564" s="102"/>
      <c r="K564" s="118"/>
    </row>
    <row r="565" spans="1:11" x14ac:dyDescent="0.2">
      <c r="A565" s="13" t="s">
        <v>2357</v>
      </c>
      <c r="B565" s="74">
        <v>565</v>
      </c>
      <c r="C565" s="133"/>
      <c r="D565" s="37"/>
      <c r="E565" s="87"/>
      <c r="F565" s="93">
        <v>3</v>
      </c>
      <c r="G565" s="8">
        <v>8</v>
      </c>
      <c r="H565" s="94">
        <v>2</v>
      </c>
      <c r="I565" s="101"/>
      <c r="J565" s="102"/>
      <c r="K565" s="118"/>
    </row>
    <row r="566" spans="1:11" x14ac:dyDescent="0.2">
      <c r="A566" s="13" t="s">
        <v>2358</v>
      </c>
      <c r="B566" s="74">
        <v>160</v>
      </c>
      <c r="C566" s="133"/>
      <c r="D566" s="37"/>
      <c r="E566" s="87"/>
      <c r="F566" s="93">
        <v>1</v>
      </c>
      <c r="G566" s="8">
        <v>3</v>
      </c>
      <c r="H566" s="94">
        <v>1</v>
      </c>
      <c r="I566" s="101"/>
      <c r="J566" s="102"/>
      <c r="K566" s="118"/>
    </row>
    <row r="567" spans="1:11" s="24" customFormat="1" x14ac:dyDescent="0.2">
      <c r="A567" s="20" t="s">
        <v>819</v>
      </c>
      <c r="B567" s="73">
        <v>1546</v>
      </c>
      <c r="C567" s="134">
        <v>4</v>
      </c>
      <c r="D567" s="32">
        <v>10</v>
      </c>
      <c r="E567" s="84"/>
      <c r="F567" s="91"/>
      <c r="G567" s="8"/>
      <c r="H567" s="94"/>
      <c r="I567" s="99"/>
      <c r="J567" s="100"/>
      <c r="K567" s="115"/>
    </row>
    <row r="568" spans="1:11" x14ac:dyDescent="0.2">
      <c r="A568" s="13" t="s">
        <v>2359</v>
      </c>
      <c r="B568" s="74">
        <v>210</v>
      </c>
      <c r="C568" s="133"/>
      <c r="D568" s="37"/>
      <c r="E568" s="87"/>
      <c r="F568" s="93">
        <v>3</v>
      </c>
      <c r="G568" s="8">
        <v>8</v>
      </c>
      <c r="H568" s="94">
        <v>2</v>
      </c>
      <c r="I568" s="101"/>
      <c r="J568" s="102"/>
      <c r="K568" s="118"/>
    </row>
    <row r="569" spans="1:11" x14ac:dyDescent="0.2">
      <c r="A569" s="13" t="s">
        <v>2360</v>
      </c>
      <c r="B569" s="74">
        <v>429</v>
      </c>
      <c r="C569" s="133"/>
      <c r="D569" s="37"/>
      <c r="E569" s="87"/>
      <c r="F569" s="93">
        <v>3</v>
      </c>
      <c r="G569" s="8">
        <v>8</v>
      </c>
      <c r="H569" s="94">
        <v>2</v>
      </c>
      <c r="I569" s="101"/>
      <c r="J569" s="102"/>
      <c r="K569" s="118"/>
    </row>
    <row r="570" spans="1:11" x14ac:dyDescent="0.2">
      <c r="A570" s="13" t="s">
        <v>2361</v>
      </c>
      <c r="B570" s="74">
        <v>907</v>
      </c>
      <c r="C570" s="133"/>
      <c r="D570" s="37"/>
      <c r="E570" s="87"/>
      <c r="F570" s="93">
        <v>3</v>
      </c>
      <c r="G570" s="8">
        <v>8</v>
      </c>
      <c r="H570" s="94">
        <v>2</v>
      </c>
      <c r="I570" s="101"/>
      <c r="J570" s="102"/>
      <c r="K570" s="118"/>
    </row>
    <row r="571" spans="1:11" s="24" customFormat="1" x14ac:dyDescent="0.2">
      <c r="A571" s="20" t="s">
        <v>820</v>
      </c>
      <c r="B571" s="73">
        <v>2002</v>
      </c>
      <c r="C571" s="134">
        <v>5</v>
      </c>
      <c r="D571" s="32">
        <v>13</v>
      </c>
      <c r="E571" s="84"/>
      <c r="F571" s="91"/>
      <c r="G571" s="8"/>
      <c r="H571" s="94"/>
      <c r="I571" s="99"/>
      <c r="J571" s="100"/>
      <c r="K571" s="115"/>
    </row>
    <row r="572" spans="1:11" x14ac:dyDescent="0.2">
      <c r="A572" s="13" t="s">
        <v>2362</v>
      </c>
      <c r="B572" s="74">
        <v>1557</v>
      </c>
      <c r="C572" s="133"/>
      <c r="D572" s="37"/>
      <c r="E572" s="87"/>
      <c r="F572" s="93">
        <v>3</v>
      </c>
      <c r="G572" s="8">
        <v>8</v>
      </c>
      <c r="H572" s="94">
        <v>2</v>
      </c>
      <c r="I572" s="101"/>
      <c r="J572" s="102"/>
      <c r="K572" s="118"/>
    </row>
    <row r="573" spans="1:11" x14ac:dyDescent="0.2">
      <c r="A573" s="13" t="s">
        <v>2363</v>
      </c>
      <c r="B573" s="74">
        <v>111</v>
      </c>
      <c r="C573" s="133"/>
      <c r="D573" s="37"/>
      <c r="E573" s="87"/>
      <c r="F573" s="93">
        <v>1</v>
      </c>
      <c r="G573" s="8">
        <v>3</v>
      </c>
      <c r="H573" s="94">
        <v>1</v>
      </c>
      <c r="I573" s="101"/>
      <c r="J573" s="102"/>
      <c r="K573" s="118"/>
    </row>
    <row r="574" spans="1:11" x14ac:dyDescent="0.2">
      <c r="A574" s="13" t="s">
        <v>2364</v>
      </c>
      <c r="B574" s="74">
        <v>334</v>
      </c>
      <c r="C574" s="133"/>
      <c r="D574" s="37"/>
      <c r="E574" s="87"/>
      <c r="F574" s="93">
        <v>3</v>
      </c>
      <c r="G574" s="8">
        <v>8</v>
      </c>
      <c r="H574" s="94">
        <v>2</v>
      </c>
      <c r="I574" s="101"/>
      <c r="J574" s="102"/>
      <c r="K574" s="118"/>
    </row>
    <row r="575" spans="1:11" s="24" customFormat="1" x14ac:dyDescent="0.2">
      <c r="A575" s="22" t="s">
        <v>821</v>
      </c>
      <c r="B575" s="73">
        <v>16036</v>
      </c>
      <c r="C575" s="134">
        <v>25</v>
      </c>
      <c r="D575" s="36">
        <f>SUM(D576:D599)</f>
        <v>64</v>
      </c>
      <c r="E575" s="88">
        <v>4</v>
      </c>
      <c r="F575" s="91">
        <f>SUM(F577:F606)</f>
        <v>75</v>
      </c>
      <c r="G575" s="24">
        <f>SUM(G577:G606)</f>
        <v>201</v>
      </c>
      <c r="H575" s="84"/>
      <c r="I575" s="99">
        <f>(C575+F575+1-F579-F589-F601-F604)*0.4</f>
        <v>38.800000000000004</v>
      </c>
      <c r="J575" s="99">
        <f>(D575+G575+1-G579-G589-G601-G604)*0.4</f>
        <v>101.60000000000001</v>
      </c>
      <c r="K575" s="115">
        <f>27*0.6</f>
        <v>16.2</v>
      </c>
    </row>
    <row r="576" spans="1:11" s="24" customFormat="1" x14ac:dyDescent="0.2">
      <c r="A576" s="20" t="s">
        <v>822</v>
      </c>
      <c r="B576" s="73">
        <v>1751</v>
      </c>
      <c r="C576" s="134">
        <v>3</v>
      </c>
      <c r="D576" s="32">
        <v>8</v>
      </c>
      <c r="E576" s="84"/>
      <c r="F576" s="91"/>
      <c r="G576" s="8"/>
      <c r="H576" s="94"/>
      <c r="I576" s="99"/>
      <c r="J576" s="100"/>
      <c r="K576" s="115"/>
    </row>
    <row r="577" spans="1:11" x14ac:dyDescent="0.2">
      <c r="A577" s="13" t="s">
        <v>2365</v>
      </c>
      <c r="B577" s="74">
        <v>365</v>
      </c>
      <c r="C577" s="133"/>
      <c r="D577" s="37"/>
      <c r="E577" s="87"/>
      <c r="F577" s="93">
        <v>3</v>
      </c>
      <c r="G577" s="8">
        <v>8</v>
      </c>
      <c r="H577" s="94">
        <v>2</v>
      </c>
      <c r="I577" s="101"/>
      <c r="J577" s="102"/>
      <c r="K577" s="118"/>
    </row>
    <row r="578" spans="1:11" x14ac:dyDescent="0.2">
      <c r="A578" s="13" t="s">
        <v>1412</v>
      </c>
      <c r="B578" s="74">
        <v>287</v>
      </c>
      <c r="C578" s="133"/>
      <c r="D578" s="37"/>
      <c r="E578" s="87"/>
      <c r="F578" s="93">
        <v>3</v>
      </c>
      <c r="G578" s="8">
        <v>8</v>
      </c>
      <c r="H578" s="94">
        <v>2</v>
      </c>
      <c r="I578" s="101"/>
      <c r="J578" s="102"/>
      <c r="K578" s="118"/>
    </row>
    <row r="579" spans="1:11" x14ac:dyDescent="0.2">
      <c r="A579" s="13" t="s">
        <v>2031</v>
      </c>
      <c r="B579" s="74">
        <v>75</v>
      </c>
      <c r="C579" s="133"/>
      <c r="D579" s="37"/>
      <c r="E579" s="87"/>
      <c r="F579" s="93">
        <v>1</v>
      </c>
      <c r="G579" s="8">
        <v>3</v>
      </c>
      <c r="H579" s="94">
        <v>1</v>
      </c>
      <c r="I579" s="101"/>
      <c r="J579" s="102"/>
      <c r="K579" s="118"/>
    </row>
    <row r="580" spans="1:11" x14ac:dyDescent="0.2">
      <c r="A580" s="13" t="s">
        <v>2366</v>
      </c>
      <c r="B580" s="74">
        <v>230</v>
      </c>
      <c r="C580" s="133"/>
      <c r="D580" s="37"/>
      <c r="E580" s="87"/>
      <c r="F580" s="93">
        <v>3</v>
      </c>
      <c r="G580" s="8">
        <v>8</v>
      </c>
      <c r="H580" s="94">
        <v>2</v>
      </c>
      <c r="I580" s="101"/>
      <c r="J580" s="102"/>
      <c r="K580" s="118"/>
    </row>
    <row r="581" spans="1:11" x14ac:dyDescent="0.2">
      <c r="A581" s="13" t="s">
        <v>2367</v>
      </c>
      <c r="B581" s="74">
        <v>220</v>
      </c>
      <c r="C581" s="133"/>
      <c r="D581" s="37"/>
      <c r="E581" s="87"/>
      <c r="F581" s="93">
        <v>3</v>
      </c>
      <c r="G581" s="8">
        <v>8</v>
      </c>
      <c r="H581" s="94">
        <v>2</v>
      </c>
      <c r="I581" s="101"/>
      <c r="J581" s="102"/>
      <c r="K581" s="118"/>
    </row>
    <row r="582" spans="1:11" x14ac:dyDescent="0.2">
      <c r="A582" s="13" t="s">
        <v>1723</v>
      </c>
      <c r="B582" s="74">
        <v>350</v>
      </c>
      <c r="C582" s="133"/>
      <c r="D582" s="37"/>
      <c r="E582" s="87"/>
      <c r="F582" s="93">
        <v>3</v>
      </c>
      <c r="G582" s="8">
        <v>8</v>
      </c>
      <c r="H582" s="94">
        <v>2</v>
      </c>
      <c r="I582" s="101"/>
      <c r="J582" s="102"/>
      <c r="K582" s="118"/>
    </row>
    <row r="583" spans="1:11" x14ac:dyDescent="0.2">
      <c r="A583" s="13" t="s">
        <v>2368</v>
      </c>
      <c r="B583" s="74">
        <v>224</v>
      </c>
      <c r="C583" s="133"/>
      <c r="D583" s="37"/>
      <c r="E583" s="87"/>
      <c r="F583" s="93">
        <v>3</v>
      </c>
      <c r="G583" s="8">
        <v>8</v>
      </c>
      <c r="H583" s="94">
        <v>2</v>
      </c>
      <c r="I583" s="101"/>
      <c r="J583" s="102"/>
      <c r="K583" s="118"/>
    </row>
    <row r="584" spans="1:11" s="24" customFormat="1" x14ac:dyDescent="0.2">
      <c r="A584" s="20" t="s">
        <v>678</v>
      </c>
      <c r="B584" s="73">
        <v>3316</v>
      </c>
      <c r="C584" s="134">
        <v>5</v>
      </c>
      <c r="D584" s="32">
        <v>13</v>
      </c>
      <c r="E584" s="84"/>
      <c r="F584" s="91"/>
      <c r="G584" s="8"/>
      <c r="H584" s="94"/>
      <c r="I584" s="99"/>
      <c r="J584" s="100"/>
      <c r="K584" s="115"/>
    </row>
    <row r="585" spans="1:11" x14ac:dyDescent="0.2">
      <c r="A585" s="13" t="s">
        <v>1630</v>
      </c>
      <c r="B585" s="74">
        <v>380</v>
      </c>
      <c r="C585" s="133"/>
      <c r="D585" s="37"/>
      <c r="E585" s="87"/>
      <c r="F585" s="93">
        <v>3</v>
      </c>
      <c r="G585" s="8">
        <v>8</v>
      </c>
      <c r="H585" s="94">
        <v>2</v>
      </c>
      <c r="I585" s="101"/>
      <c r="J585" s="102"/>
      <c r="K585" s="118"/>
    </row>
    <row r="586" spans="1:11" x14ac:dyDescent="0.2">
      <c r="A586" s="13" t="s">
        <v>2369</v>
      </c>
      <c r="B586" s="74">
        <v>343</v>
      </c>
      <c r="C586" s="133"/>
      <c r="D586" s="37"/>
      <c r="E586" s="87"/>
      <c r="F586" s="93">
        <v>3</v>
      </c>
      <c r="G586" s="8">
        <v>8</v>
      </c>
      <c r="H586" s="94">
        <v>2</v>
      </c>
      <c r="I586" s="101"/>
      <c r="J586" s="102"/>
      <c r="K586" s="118"/>
    </row>
    <row r="587" spans="1:11" x14ac:dyDescent="0.2">
      <c r="A587" s="13" t="s">
        <v>2370</v>
      </c>
      <c r="B587" s="74">
        <v>549</v>
      </c>
      <c r="C587" s="133"/>
      <c r="D587" s="37"/>
      <c r="E587" s="87"/>
      <c r="F587" s="93">
        <v>3</v>
      </c>
      <c r="G587" s="8">
        <v>8</v>
      </c>
      <c r="H587" s="94">
        <v>2</v>
      </c>
      <c r="I587" s="101"/>
      <c r="J587" s="102"/>
      <c r="K587" s="118"/>
    </row>
    <row r="588" spans="1:11" x14ac:dyDescent="0.2">
      <c r="A588" s="13" t="s">
        <v>2371</v>
      </c>
      <c r="B588" s="74">
        <v>633</v>
      </c>
      <c r="C588" s="133"/>
      <c r="D588" s="37"/>
      <c r="E588" s="87"/>
      <c r="F588" s="93">
        <v>3</v>
      </c>
      <c r="G588" s="8">
        <v>8</v>
      </c>
      <c r="H588" s="94">
        <v>2</v>
      </c>
      <c r="I588" s="101"/>
      <c r="J588" s="102"/>
      <c r="K588" s="118"/>
    </row>
    <row r="589" spans="1:11" x14ac:dyDescent="0.2">
      <c r="A589" s="13" t="s">
        <v>2372</v>
      </c>
      <c r="B589" s="74">
        <v>180</v>
      </c>
      <c r="C589" s="133"/>
      <c r="D589" s="37"/>
      <c r="E589" s="87"/>
      <c r="F589" s="93">
        <v>1</v>
      </c>
      <c r="G589" s="8">
        <v>3</v>
      </c>
      <c r="H589" s="94">
        <v>1</v>
      </c>
      <c r="I589" s="101"/>
      <c r="J589" s="102"/>
      <c r="K589" s="118"/>
    </row>
    <row r="590" spans="1:11" x14ac:dyDescent="0.2">
      <c r="A590" s="13" t="s">
        <v>2373</v>
      </c>
      <c r="B590" s="74">
        <v>470</v>
      </c>
      <c r="C590" s="133"/>
      <c r="D590" s="37"/>
      <c r="E590" s="87"/>
      <c r="F590" s="93">
        <v>3</v>
      </c>
      <c r="G590" s="8">
        <v>8</v>
      </c>
      <c r="H590" s="94">
        <v>2</v>
      </c>
      <c r="I590" s="101"/>
      <c r="J590" s="102"/>
      <c r="K590" s="118"/>
    </row>
    <row r="591" spans="1:11" x14ac:dyDescent="0.2">
      <c r="A591" s="13" t="s">
        <v>2374</v>
      </c>
      <c r="B591" s="74">
        <v>330</v>
      </c>
      <c r="C591" s="133"/>
      <c r="D591" s="37"/>
      <c r="E591" s="87"/>
      <c r="F591" s="93">
        <v>3</v>
      </c>
      <c r="G591" s="8">
        <v>8</v>
      </c>
      <c r="H591" s="94">
        <v>2</v>
      </c>
      <c r="I591" s="101"/>
      <c r="J591" s="102"/>
      <c r="K591" s="118"/>
    </row>
    <row r="592" spans="1:11" ht="31.5" x14ac:dyDescent="0.2">
      <c r="A592" s="13" t="s">
        <v>2375</v>
      </c>
      <c r="B592" s="74">
        <v>431</v>
      </c>
      <c r="C592" s="133"/>
      <c r="D592" s="37"/>
      <c r="E592" s="87"/>
      <c r="F592" s="93">
        <v>3</v>
      </c>
      <c r="G592" s="8">
        <v>8</v>
      </c>
      <c r="H592" s="94">
        <v>2</v>
      </c>
      <c r="I592" s="101"/>
      <c r="J592" s="102"/>
      <c r="K592" s="118"/>
    </row>
    <row r="593" spans="1:11" s="24" customFormat="1" x14ac:dyDescent="0.2">
      <c r="A593" s="20" t="s">
        <v>817</v>
      </c>
      <c r="B593" s="73">
        <v>7865</v>
      </c>
      <c r="C593" s="134">
        <v>12</v>
      </c>
      <c r="D593" s="32">
        <v>30</v>
      </c>
      <c r="E593" s="84"/>
      <c r="F593" s="91"/>
      <c r="G593" s="8"/>
      <c r="H593" s="94"/>
      <c r="I593" s="99"/>
      <c r="J593" s="100"/>
      <c r="K593" s="115"/>
    </row>
    <row r="594" spans="1:11" x14ac:dyDescent="0.2">
      <c r="A594" s="13" t="s">
        <v>2376</v>
      </c>
      <c r="B594" s="74">
        <v>4892</v>
      </c>
      <c r="C594" s="133"/>
      <c r="D594" s="37"/>
      <c r="E594" s="87"/>
      <c r="F594" s="93">
        <v>5</v>
      </c>
      <c r="G594" s="8">
        <v>13</v>
      </c>
      <c r="H594" s="94">
        <v>2</v>
      </c>
      <c r="I594" s="101"/>
      <c r="J594" s="102"/>
      <c r="K594" s="118"/>
    </row>
    <row r="595" spans="1:11" x14ac:dyDescent="0.2">
      <c r="A595" s="13" t="s">
        <v>2377</v>
      </c>
      <c r="B595" s="74">
        <v>1593</v>
      </c>
      <c r="C595" s="133"/>
      <c r="D595" s="37"/>
      <c r="E595" s="87"/>
      <c r="F595" s="93">
        <v>3</v>
      </c>
      <c r="G595" s="8">
        <v>8</v>
      </c>
      <c r="H595" s="94">
        <v>2</v>
      </c>
      <c r="I595" s="101"/>
      <c r="J595" s="102"/>
      <c r="K595" s="118"/>
    </row>
    <row r="596" spans="1:11" x14ac:dyDescent="0.2">
      <c r="A596" s="13" t="s">
        <v>2378</v>
      </c>
      <c r="B596" s="74">
        <v>450</v>
      </c>
      <c r="C596" s="133"/>
      <c r="D596" s="37"/>
      <c r="E596" s="87"/>
      <c r="F596" s="93">
        <v>3</v>
      </c>
      <c r="G596" s="8">
        <v>8</v>
      </c>
      <c r="H596" s="94">
        <v>2</v>
      </c>
      <c r="I596" s="101"/>
      <c r="J596" s="102"/>
      <c r="K596" s="118"/>
    </row>
    <row r="597" spans="1:11" x14ac:dyDescent="0.2">
      <c r="A597" s="13" t="s">
        <v>1865</v>
      </c>
      <c r="B597" s="74">
        <v>262</v>
      </c>
      <c r="C597" s="133"/>
      <c r="D597" s="37"/>
      <c r="E597" s="87"/>
      <c r="F597" s="93">
        <v>3</v>
      </c>
      <c r="G597" s="8">
        <v>8</v>
      </c>
      <c r="H597" s="94">
        <v>2</v>
      </c>
      <c r="I597" s="101"/>
      <c r="J597" s="102"/>
      <c r="K597" s="118"/>
    </row>
    <row r="598" spans="1:11" x14ac:dyDescent="0.2">
      <c r="A598" s="13" t="s">
        <v>2379</v>
      </c>
      <c r="B598" s="74">
        <v>668</v>
      </c>
      <c r="C598" s="133"/>
      <c r="D598" s="37"/>
      <c r="E598" s="87"/>
      <c r="F598" s="93">
        <v>3</v>
      </c>
      <c r="G598" s="8">
        <v>8</v>
      </c>
      <c r="H598" s="94">
        <v>2</v>
      </c>
      <c r="I598" s="101"/>
      <c r="J598" s="102"/>
      <c r="K598" s="118"/>
    </row>
    <row r="599" spans="1:11" s="24" customFormat="1" x14ac:dyDescent="0.2">
      <c r="A599" s="20" t="s">
        <v>818</v>
      </c>
      <c r="B599" s="73">
        <v>3104</v>
      </c>
      <c r="C599" s="134">
        <v>5</v>
      </c>
      <c r="D599" s="32">
        <v>13</v>
      </c>
      <c r="E599" s="84"/>
      <c r="F599" s="91"/>
      <c r="G599" s="8"/>
      <c r="H599" s="94"/>
      <c r="I599" s="99"/>
      <c r="J599" s="100"/>
      <c r="K599" s="115"/>
    </row>
    <row r="600" spans="1:11" x14ac:dyDescent="0.2">
      <c r="A600" s="13" t="s">
        <v>1353</v>
      </c>
      <c r="B600" s="74">
        <v>212</v>
      </c>
      <c r="C600" s="133"/>
      <c r="D600" s="37"/>
      <c r="E600" s="87"/>
      <c r="F600" s="93">
        <v>3</v>
      </c>
      <c r="G600" s="8">
        <v>8</v>
      </c>
      <c r="H600" s="94">
        <v>2</v>
      </c>
      <c r="I600" s="101"/>
      <c r="J600" s="102"/>
      <c r="K600" s="118"/>
    </row>
    <row r="601" spans="1:11" x14ac:dyDescent="0.2">
      <c r="A601" s="13" t="s">
        <v>2380</v>
      </c>
      <c r="B601" s="74">
        <v>197</v>
      </c>
      <c r="C601" s="133"/>
      <c r="D601" s="37"/>
      <c r="E601" s="87"/>
      <c r="F601" s="93">
        <v>1</v>
      </c>
      <c r="G601" s="8">
        <v>3</v>
      </c>
      <c r="H601" s="94">
        <v>1</v>
      </c>
      <c r="I601" s="101"/>
      <c r="J601" s="102"/>
      <c r="K601" s="118"/>
    </row>
    <row r="602" spans="1:11" x14ac:dyDescent="0.2">
      <c r="A602" s="13" t="s">
        <v>2130</v>
      </c>
      <c r="B602" s="74">
        <v>422</v>
      </c>
      <c r="C602" s="133"/>
      <c r="D602" s="37"/>
      <c r="E602" s="87"/>
      <c r="F602" s="93">
        <v>3</v>
      </c>
      <c r="G602" s="8">
        <v>8</v>
      </c>
      <c r="H602" s="94">
        <v>2</v>
      </c>
      <c r="I602" s="101"/>
      <c r="J602" s="102"/>
      <c r="K602" s="118"/>
    </row>
    <row r="603" spans="1:11" x14ac:dyDescent="0.2">
      <c r="A603" s="13" t="s">
        <v>2381</v>
      </c>
      <c r="B603" s="74">
        <v>468</v>
      </c>
      <c r="C603" s="133"/>
      <c r="D603" s="37"/>
      <c r="E603" s="87"/>
      <c r="F603" s="93">
        <v>3</v>
      </c>
      <c r="G603" s="8">
        <v>8</v>
      </c>
      <c r="H603" s="94">
        <v>2</v>
      </c>
      <c r="I603" s="101"/>
      <c r="J603" s="102"/>
      <c r="K603" s="118"/>
    </row>
    <row r="604" spans="1:11" x14ac:dyDescent="0.2">
      <c r="A604" s="13" t="s">
        <v>2382</v>
      </c>
      <c r="B604" s="74">
        <v>88</v>
      </c>
      <c r="C604" s="133"/>
      <c r="D604" s="37"/>
      <c r="E604" s="87"/>
      <c r="F604" s="93">
        <v>1</v>
      </c>
      <c r="G604" s="8">
        <v>3</v>
      </c>
      <c r="H604" s="94">
        <v>1</v>
      </c>
      <c r="I604" s="101"/>
      <c r="J604" s="102"/>
      <c r="K604" s="118"/>
    </row>
    <row r="605" spans="1:11" x14ac:dyDescent="0.2">
      <c r="A605" s="13" t="s">
        <v>2383</v>
      </c>
      <c r="B605" s="74">
        <v>1300</v>
      </c>
      <c r="C605" s="133"/>
      <c r="D605" s="37"/>
      <c r="E605" s="87"/>
      <c r="F605" s="93">
        <v>3</v>
      </c>
      <c r="G605" s="8">
        <v>8</v>
      </c>
      <c r="H605" s="94">
        <v>2</v>
      </c>
      <c r="I605" s="101"/>
      <c r="J605" s="102"/>
      <c r="K605" s="118"/>
    </row>
    <row r="606" spans="1:11" x14ac:dyDescent="0.2">
      <c r="A606" s="13" t="s">
        <v>2384</v>
      </c>
      <c r="B606" s="74">
        <v>417</v>
      </c>
      <c r="C606" s="133"/>
      <c r="D606" s="37"/>
      <c r="E606" s="87"/>
      <c r="F606" s="93">
        <v>3</v>
      </c>
      <c r="G606" s="8">
        <v>8</v>
      </c>
      <c r="H606" s="94">
        <v>2</v>
      </c>
      <c r="I606" s="101"/>
      <c r="J606" s="102"/>
      <c r="K606" s="118"/>
    </row>
    <row r="607" spans="1:11" s="24" customFormat="1" ht="31.5" x14ac:dyDescent="0.2">
      <c r="A607" s="22" t="s">
        <v>378</v>
      </c>
      <c r="B607" s="73">
        <v>11585</v>
      </c>
      <c r="C607" s="134">
        <v>25</v>
      </c>
      <c r="D607" s="36">
        <f>SUM(D608:D617)</f>
        <v>63</v>
      </c>
      <c r="E607" s="88">
        <v>4</v>
      </c>
      <c r="F607" s="91">
        <f>SUM(F609:F625)</f>
        <v>46</v>
      </c>
      <c r="G607" s="24">
        <f>SUM(G609:G625)</f>
        <v>123</v>
      </c>
      <c r="H607" s="84"/>
      <c r="I607" s="99">
        <f>(C607+F607+1-F613-F619)*0.4</f>
        <v>28</v>
      </c>
      <c r="J607" s="99">
        <f>(D607+G607+1-G613-G619)*0.4</f>
        <v>72.400000000000006</v>
      </c>
      <c r="K607" s="115">
        <f>16*0.6</f>
        <v>9.6</v>
      </c>
    </row>
    <row r="608" spans="1:11" s="24" customFormat="1" ht="31.5" x14ac:dyDescent="0.2">
      <c r="A608" s="20" t="s">
        <v>379</v>
      </c>
      <c r="B608" s="73">
        <v>6363</v>
      </c>
      <c r="C608" s="134">
        <v>14</v>
      </c>
      <c r="D608" s="32">
        <v>35</v>
      </c>
      <c r="E608" s="84"/>
      <c r="F608" s="91"/>
      <c r="G608" s="8"/>
      <c r="H608" s="94"/>
      <c r="I608" s="99"/>
      <c r="J608" s="100"/>
      <c r="K608" s="115"/>
    </row>
    <row r="609" spans="1:11" x14ac:dyDescent="0.2">
      <c r="A609" s="13" t="s">
        <v>2385</v>
      </c>
      <c r="B609" s="74">
        <v>2051</v>
      </c>
      <c r="C609" s="133"/>
      <c r="D609" s="37"/>
      <c r="E609" s="87"/>
      <c r="F609" s="93">
        <v>5</v>
      </c>
      <c r="G609" s="8">
        <v>13</v>
      </c>
      <c r="H609" s="94">
        <v>2</v>
      </c>
      <c r="I609" s="101"/>
      <c r="J609" s="102"/>
      <c r="K609" s="118"/>
    </row>
    <row r="610" spans="1:11" x14ac:dyDescent="0.2">
      <c r="A610" s="13" t="s">
        <v>2386</v>
      </c>
      <c r="B610" s="74">
        <v>1031</v>
      </c>
      <c r="C610" s="133"/>
      <c r="D610" s="37"/>
      <c r="E610" s="87"/>
      <c r="F610" s="93">
        <v>3</v>
      </c>
      <c r="G610" s="8">
        <v>8</v>
      </c>
      <c r="H610" s="94">
        <v>2</v>
      </c>
      <c r="I610" s="101"/>
      <c r="J610" s="102"/>
      <c r="K610" s="118"/>
    </row>
    <row r="611" spans="1:11" x14ac:dyDescent="0.2">
      <c r="A611" s="13" t="s">
        <v>2387</v>
      </c>
      <c r="B611" s="74">
        <v>428</v>
      </c>
      <c r="C611" s="133"/>
      <c r="D611" s="37"/>
      <c r="E611" s="87"/>
      <c r="F611" s="93">
        <v>3</v>
      </c>
      <c r="G611" s="8">
        <v>8</v>
      </c>
      <c r="H611" s="94">
        <v>2</v>
      </c>
      <c r="I611" s="101"/>
      <c r="J611" s="102"/>
      <c r="K611" s="118"/>
    </row>
    <row r="612" spans="1:11" x14ac:dyDescent="0.2">
      <c r="A612" s="13" t="s">
        <v>2388</v>
      </c>
      <c r="B612" s="74">
        <v>475</v>
      </c>
      <c r="C612" s="133"/>
      <c r="D612" s="37"/>
      <c r="E612" s="87"/>
      <c r="F612" s="93">
        <v>3</v>
      </c>
      <c r="G612" s="8">
        <v>8</v>
      </c>
      <c r="H612" s="94">
        <v>2</v>
      </c>
      <c r="I612" s="101"/>
      <c r="J612" s="102"/>
      <c r="K612" s="118"/>
    </row>
    <row r="613" spans="1:11" x14ac:dyDescent="0.2">
      <c r="A613" s="13" t="s">
        <v>2389</v>
      </c>
      <c r="B613" s="74">
        <v>131</v>
      </c>
      <c r="C613" s="133"/>
      <c r="D613" s="37"/>
      <c r="E613" s="87"/>
      <c r="F613" s="93">
        <v>1</v>
      </c>
      <c r="G613" s="8">
        <v>3</v>
      </c>
      <c r="H613" s="94">
        <v>1</v>
      </c>
      <c r="I613" s="101"/>
      <c r="J613" s="102"/>
      <c r="K613" s="118"/>
    </row>
    <row r="614" spans="1:11" x14ac:dyDescent="0.2">
      <c r="A614" s="13" t="s">
        <v>2390</v>
      </c>
      <c r="B614" s="74">
        <v>773</v>
      </c>
      <c r="C614" s="133"/>
      <c r="D614" s="37"/>
      <c r="E614" s="87"/>
      <c r="F614" s="93">
        <v>3</v>
      </c>
      <c r="G614" s="8">
        <v>8</v>
      </c>
      <c r="H614" s="94">
        <v>2</v>
      </c>
      <c r="I614" s="101"/>
      <c r="J614" s="102"/>
      <c r="K614" s="118"/>
    </row>
    <row r="615" spans="1:11" x14ac:dyDescent="0.2">
      <c r="A615" s="13" t="s">
        <v>2212</v>
      </c>
      <c r="B615" s="74">
        <v>468</v>
      </c>
      <c r="C615" s="133"/>
      <c r="D615" s="37"/>
      <c r="E615" s="87"/>
      <c r="F615" s="93">
        <v>3</v>
      </c>
      <c r="G615" s="8">
        <v>8</v>
      </c>
      <c r="H615" s="94">
        <v>2</v>
      </c>
      <c r="I615" s="101"/>
      <c r="J615" s="102"/>
      <c r="K615" s="118"/>
    </row>
    <row r="616" spans="1:11" x14ac:dyDescent="0.2">
      <c r="A616" s="13" t="s">
        <v>2391</v>
      </c>
      <c r="B616" s="74">
        <v>1006</v>
      </c>
      <c r="C616" s="133"/>
      <c r="D616" s="37"/>
      <c r="E616" s="87"/>
      <c r="F616" s="93">
        <v>3</v>
      </c>
      <c r="G616" s="8">
        <v>8</v>
      </c>
      <c r="H616" s="94">
        <v>2</v>
      </c>
      <c r="I616" s="101"/>
      <c r="J616" s="102"/>
      <c r="K616" s="118"/>
    </row>
    <row r="617" spans="1:11" s="24" customFormat="1" x14ac:dyDescent="0.2">
      <c r="A617" s="20" t="s">
        <v>845</v>
      </c>
      <c r="B617" s="73">
        <v>5222</v>
      </c>
      <c r="C617" s="134">
        <v>11</v>
      </c>
      <c r="D617" s="32">
        <v>28</v>
      </c>
      <c r="E617" s="84"/>
      <c r="F617" s="91"/>
      <c r="G617" s="8"/>
      <c r="H617" s="94"/>
      <c r="I617" s="99"/>
      <c r="J617" s="100"/>
      <c r="K617" s="115"/>
    </row>
    <row r="618" spans="1:11" x14ac:dyDescent="0.2">
      <c r="A618" s="13" t="s">
        <v>2392</v>
      </c>
      <c r="B618" s="74">
        <v>680</v>
      </c>
      <c r="C618" s="133"/>
      <c r="D618" s="37"/>
      <c r="E618" s="87"/>
      <c r="F618" s="93">
        <v>3</v>
      </c>
      <c r="G618" s="8">
        <v>8</v>
      </c>
      <c r="H618" s="94">
        <v>2</v>
      </c>
      <c r="I618" s="101"/>
      <c r="J618" s="102"/>
      <c r="K618" s="118"/>
    </row>
    <row r="619" spans="1:11" x14ac:dyDescent="0.2">
      <c r="A619" s="13" t="s">
        <v>2393</v>
      </c>
      <c r="B619" s="74">
        <v>73</v>
      </c>
      <c r="C619" s="133"/>
      <c r="D619" s="37"/>
      <c r="E619" s="87"/>
      <c r="F619" s="93">
        <v>1</v>
      </c>
      <c r="G619" s="8">
        <v>3</v>
      </c>
      <c r="H619" s="94">
        <v>1</v>
      </c>
      <c r="I619" s="101"/>
      <c r="J619" s="102"/>
      <c r="K619" s="118"/>
    </row>
    <row r="620" spans="1:11" x14ac:dyDescent="0.2">
      <c r="A620" s="13" t="s">
        <v>2394</v>
      </c>
      <c r="B620" s="74">
        <v>487</v>
      </c>
      <c r="C620" s="133"/>
      <c r="D620" s="37"/>
      <c r="E620" s="87"/>
      <c r="F620" s="93">
        <v>3</v>
      </c>
      <c r="G620" s="8">
        <v>8</v>
      </c>
      <c r="H620" s="94">
        <v>2</v>
      </c>
      <c r="I620" s="101"/>
      <c r="J620" s="102"/>
      <c r="K620" s="118"/>
    </row>
    <row r="621" spans="1:11" x14ac:dyDescent="0.2">
      <c r="A621" s="13" t="s">
        <v>2395</v>
      </c>
      <c r="B621" s="74">
        <v>1618</v>
      </c>
      <c r="C621" s="133"/>
      <c r="D621" s="37"/>
      <c r="E621" s="87"/>
      <c r="F621" s="93">
        <v>3</v>
      </c>
      <c r="G621" s="8">
        <v>8</v>
      </c>
      <c r="H621" s="94">
        <v>2</v>
      </c>
      <c r="I621" s="101"/>
      <c r="J621" s="102"/>
      <c r="K621" s="118"/>
    </row>
    <row r="622" spans="1:11" x14ac:dyDescent="0.2">
      <c r="A622" s="13" t="s">
        <v>2396</v>
      </c>
      <c r="B622" s="74">
        <v>923</v>
      </c>
      <c r="C622" s="133"/>
      <c r="D622" s="37"/>
      <c r="E622" s="87"/>
      <c r="F622" s="93">
        <v>3</v>
      </c>
      <c r="G622" s="8">
        <v>8</v>
      </c>
      <c r="H622" s="94">
        <v>2</v>
      </c>
      <c r="I622" s="101"/>
      <c r="J622" s="102"/>
      <c r="K622" s="118"/>
    </row>
    <row r="623" spans="1:11" x14ac:dyDescent="0.2">
      <c r="A623" s="13" t="s">
        <v>2397</v>
      </c>
      <c r="B623" s="74">
        <v>435</v>
      </c>
      <c r="C623" s="133"/>
      <c r="D623" s="37"/>
      <c r="E623" s="87"/>
      <c r="F623" s="93">
        <v>3</v>
      </c>
      <c r="G623" s="8">
        <v>8</v>
      </c>
      <c r="H623" s="94">
        <v>2</v>
      </c>
      <c r="I623" s="101"/>
      <c r="J623" s="102"/>
      <c r="K623" s="118"/>
    </row>
    <row r="624" spans="1:11" x14ac:dyDescent="0.2">
      <c r="A624" s="13" t="s">
        <v>2398</v>
      </c>
      <c r="B624" s="74">
        <v>344</v>
      </c>
      <c r="C624" s="133"/>
      <c r="D624" s="37"/>
      <c r="E624" s="87"/>
      <c r="F624" s="93">
        <v>3</v>
      </c>
      <c r="G624" s="8">
        <v>8</v>
      </c>
      <c r="H624" s="94">
        <v>2</v>
      </c>
      <c r="I624" s="101"/>
      <c r="J624" s="102"/>
      <c r="K624" s="118"/>
    </row>
    <row r="625" spans="1:11" x14ac:dyDescent="0.2">
      <c r="A625" s="13" t="s">
        <v>2399</v>
      </c>
      <c r="B625" s="74">
        <v>662</v>
      </c>
      <c r="C625" s="133"/>
      <c r="D625" s="37"/>
      <c r="E625" s="87"/>
      <c r="F625" s="93">
        <v>3</v>
      </c>
      <c r="G625" s="8">
        <v>8</v>
      </c>
      <c r="H625" s="94">
        <v>2</v>
      </c>
      <c r="I625" s="101"/>
      <c r="J625" s="102"/>
      <c r="K625" s="118"/>
    </row>
    <row r="626" spans="1:11" s="24" customFormat="1" x14ac:dyDescent="0.2">
      <c r="A626" s="22" t="s">
        <v>346</v>
      </c>
      <c r="B626" s="73">
        <v>15713</v>
      </c>
      <c r="C626" s="134">
        <v>25</v>
      </c>
      <c r="D626" s="36">
        <f>SUM(D627:D644)</f>
        <v>63</v>
      </c>
      <c r="E626" s="88">
        <v>4</v>
      </c>
      <c r="F626" s="91">
        <f>SUM(F628:F650)</f>
        <v>63</v>
      </c>
      <c r="G626" s="24">
        <f>SUM(G628:G650)</f>
        <v>168</v>
      </c>
      <c r="H626" s="84"/>
      <c r="I626" s="99">
        <f>(C626+F626+1-F649)*0.4</f>
        <v>35.200000000000003</v>
      </c>
      <c r="J626" s="99">
        <f>(D626+G626+1-G649)*0.4</f>
        <v>91.600000000000009</v>
      </c>
      <c r="K626" s="115">
        <f>21*0.6</f>
        <v>12.6</v>
      </c>
    </row>
    <row r="627" spans="1:11" s="24" customFormat="1" x14ac:dyDescent="0.2">
      <c r="A627" s="20" t="s">
        <v>347</v>
      </c>
      <c r="B627" s="73">
        <v>9946</v>
      </c>
      <c r="C627" s="134">
        <v>16</v>
      </c>
      <c r="D627" s="32">
        <v>40</v>
      </c>
      <c r="E627" s="84"/>
      <c r="F627" s="91"/>
      <c r="G627" s="8"/>
      <c r="H627" s="94"/>
      <c r="I627" s="99"/>
      <c r="J627" s="100"/>
      <c r="K627" s="115"/>
    </row>
    <row r="628" spans="1:11" x14ac:dyDescent="0.2">
      <c r="A628" s="13" t="s">
        <v>2400</v>
      </c>
      <c r="B628" s="74">
        <v>3245</v>
      </c>
      <c r="C628" s="133"/>
      <c r="D628" s="37"/>
      <c r="E628" s="87"/>
      <c r="F628" s="93">
        <v>5</v>
      </c>
      <c r="G628" s="8">
        <v>13</v>
      </c>
      <c r="H628" s="94">
        <v>2</v>
      </c>
      <c r="I628" s="101"/>
      <c r="J628" s="102"/>
      <c r="K628" s="118"/>
    </row>
    <row r="629" spans="1:11" x14ac:dyDescent="0.2">
      <c r="A629" s="13" t="s">
        <v>2401</v>
      </c>
      <c r="B629" s="74">
        <v>872</v>
      </c>
      <c r="C629" s="133"/>
      <c r="D629" s="37"/>
      <c r="E629" s="87"/>
      <c r="F629" s="93">
        <v>3</v>
      </c>
      <c r="G629" s="8">
        <v>8</v>
      </c>
      <c r="H629" s="94">
        <v>2</v>
      </c>
      <c r="I629" s="101"/>
      <c r="J629" s="102"/>
      <c r="K629" s="118"/>
    </row>
    <row r="630" spans="1:11" x14ac:dyDescent="0.2">
      <c r="A630" s="13" t="s">
        <v>2402</v>
      </c>
      <c r="B630" s="74">
        <v>765</v>
      </c>
      <c r="C630" s="133"/>
      <c r="D630" s="37"/>
      <c r="E630" s="87"/>
      <c r="F630" s="93">
        <v>3</v>
      </c>
      <c r="G630" s="8">
        <v>8</v>
      </c>
      <c r="H630" s="94">
        <v>2</v>
      </c>
      <c r="I630" s="101"/>
      <c r="J630" s="102"/>
      <c r="K630" s="118"/>
    </row>
    <row r="631" spans="1:11" x14ac:dyDescent="0.2">
      <c r="A631" s="13" t="s">
        <v>2403</v>
      </c>
      <c r="B631" s="74">
        <v>580</v>
      </c>
      <c r="C631" s="133"/>
      <c r="D631" s="37"/>
      <c r="E631" s="87"/>
      <c r="F631" s="93">
        <v>3</v>
      </c>
      <c r="G631" s="8">
        <v>8</v>
      </c>
      <c r="H631" s="94">
        <v>2</v>
      </c>
      <c r="I631" s="101"/>
      <c r="J631" s="102"/>
      <c r="K631" s="118"/>
    </row>
    <row r="632" spans="1:11" x14ac:dyDescent="0.2">
      <c r="A632" s="13" t="s">
        <v>2404</v>
      </c>
      <c r="B632" s="74">
        <v>1148</v>
      </c>
      <c r="C632" s="133"/>
      <c r="D632" s="37"/>
      <c r="E632" s="87"/>
      <c r="F632" s="93">
        <v>3</v>
      </c>
      <c r="G632" s="8">
        <v>8</v>
      </c>
      <c r="H632" s="94">
        <v>2</v>
      </c>
      <c r="I632" s="101"/>
      <c r="J632" s="102"/>
      <c r="K632" s="118"/>
    </row>
    <row r="633" spans="1:11" x14ac:dyDescent="0.2">
      <c r="A633" s="13" t="s">
        <v>2405</v>
      </c>
      <c r="B633" s="74">
        <v>525</v>
      </c>
      <c r="C633" s="133"/>
      <c r="D633" s="37"/>
      <c r="E633" s="87"/>
      <c r="F633" s="93">
        <v>3</v>
      </c>
      <c r="G633" s="8">
        <v>8</v>
      </c>
      <c r="H633" s="94">
        <v>2</v>
      </c>
      <c r="I633" s="101"/>
      <c r="J633" s="102"/>
      <c r="K633" s="118"/>
    </row>
    <row r="634" spans="1:11" x14ac:dyDescent="0.2">
      <c r="A634" s="13" t="s">
        <v>2406</v>
      </c>
      <c r="B634" s="74">
        <v>414</v>
      </c>
      <c r="C634" s="133"/>
      <c r="D634" s="37"/>
      <c r="E634" s="87"/>
      <c r="F634" s="93">
        <v>3</v>
      </c>
      <c r="G634" s="8">
        <v>8</v>
      </c>
      <c r="H634" s="94">
        <v>2</v>
      </c>
      <c r="I634" s="101"/>
      <c r="J634" s="102"/>
      <c r="K634" s="118"/>
    </row>
    <row r="635" spans="1:11" x14ac:dyDescent="0.2">
      <c r="A635" s="13" t="s">
        <v>2407</v>
      </c>
      <c r="B635" s="74">
        <v>1556</v>
      </c>
      <c r="C635" s="133"/>
      <c r="D635" s="37"/>
      <c r="E635" s="87"/>
      <c r="F635" s="93">
        <v>3</v>
      </c>
      <c r="G635" s="8">
        <v>8</v>
      </c>
      <c r="H635" s="94">
        <v>2</v>
      </c>
      <c r="I635" s="101"/>
      <c r="J635" s="102"/>
      <c r="K635" s="118"/>
    </row>
    <row r="636" spans="1:11" x14ac:dyDescent="0.2">
      <c r="A636" s="13" t="s">
        <v>2408</v>
      </c>
      <c r="B636" s="74">
        <v>841</v>
      </c>
      <c r="C636" s="133"/>
      <c r="D636" s="37"/>
      <c r="E636" s="87"/>
      <c r="F636" s="93">
        <v>3</v>
      </c>
      <c r="G636" s="8">
        <v>8</v>
      </c>
      <c r="H636" s="94">
        <v>2</v>
      </c>
      <c r="I636" s="101"/>
      <c r="J636" s="102"/>
      <c r="K636" s="118"/>
    </row>
    <row r="637" spans="1:11" s="24" customFormat="1" x14ac:dyDescent="0.2">
      <c r="A637" s="20" t="s">
        <v>880</v>
      </c>
      <c r="B637" s="73">
        <v>3248</v>
      </c>
      <c r="C637" s="134">
        <v>5</v>
      </c>
      <c r="D637" s="32">
        <v>13</v>
      </c>
      <c r="E637" s="84"/>
      <c r="F637" s="91"/>
      <c r="G637" s="8"/>
      <c r="H637" s="94"/>
      <c r="I637" s="99"/>
      <c r="J637" s="100"/>
      <c r="K637" s="115"/>
    </row>
    <row r="638" spans="1:11" x14ac:dyDescent="0.2">
      <c r="A638" s="13" t="s">
        <v>2409</v>
      </c>
      <c r="B638" s="74">
        <v>668</v>
      </c>
      <c r="C638" s="133"/>
      <c r="D638" s="37"/>
      <c r="E638" s="87"/>
      <c r="F638" s="93">
        <v>3</v>
      </c>
      <c r="G638" s="8">
        <v>8</v>
      </c>
      <c r="H638" s="94">
        <v>2</v>
      </c>
      <c r="I638" s="101"/>
      <c r="J638" s="102"/>
      <c r="K638" s="118"/>
    </row>
    <row r="639" spans="1:11" x14ac:dyDescent="0.2">
      <c r="A639" s="13" t="s">
        <v>2410</v>
      </c>
      <c r="B639" s="74">
        <v>499</v>
      </c>
      <c r="C639" s="133"/>
      <c r="D639" s="37"/>
      <c r="E639" s="87"/>
      <c r="F639" s="93">
        <v>3</v>
      </c>
      <c r="G639" s="8">
        <v>8</v>
      </c>
      <c r="H639" s="94">
        <v>2</v>
      </c>
      <c r="I639" s="101"/>
      <c r="J639" s="102"/>
      <c r="K639" s="118"/>
    </row>
    <row r="640" spans="1:11" x14ac:dyDescent="0.2">
      <c r="A640" s="13" t="s">
        <v>2411</v>
      </c>
      <c r="B640" s="74">
        <v>372</v>
      </c>
      <c r="C640" s="133"/>
      <c r="D640" s="37"/>
      <c r="E640" s="87"/>
      <c r="F640" s="93">
        <v>3</v>
      </c>
      <c r="G640" s="8">
        <v>8</v>
      </c>
      <c r="H640" s="94">
        <v>2</v>
      </c>
      <c r="I640" s="101"/>
      <c r="J640" s="102"/>
      <c r="K640" s="118"/>
    </row>
    <row r="641" spans="1:11" x14ac:dyDescent="0.2">
      <c r="A641" s="13" t="s">
        <v>2412</v>
      </c>
      <c r="B641" s="74">
        <v>436</v>
      </c>
      <c r="C641" s="133"/>
      <c r="D641" s="37"/>
      <c r="E641" s="87"/>
      <c r="F641" s="93">
        <v>3</v>
      </c>
      <c r="G641" s="8">
        <v>8</v>
      </c>
      <c r="H641" s="94">
        <v>2</v>
      </c>
      <c r="I641" s="101"/>
      <c r="J641" s="102"/>
      <c r="K641" s="118"/>
    </row>
    <row r="642" spans="1:11" x14ac:dyDescent="0.2">
      <c r="A642" s="13" t="s">
        <v>2413</v>
      </c>
      <c r="B642" s="74">
        <v>478</v>
      </c>
      <c r="C642" s="133"/>
      <c r="D642" s="37"/>
      <c r="E642" s="87"/>
      <c r="F642" s="93">
        <v>3</v>
      </c>
      <c r="G642" s="8">
        <v>8</v>
      </c>
      <c r="H642" s="94">
        <v>2</v>
      </c>
      <c r="I642" s="101"/>
      <c r="J642" s="102"/>
      <c r="K642" s="118"/>
    </row>
    <row r="643" spans="1:11" x14ac:dyDescent="0.2">
      <c r="A643" s="13" t="s">
        <v>2414</v>
      </c>
      <c r="B643" s="74">
        <v>795</v>
      </c>
      <c r="C643" s="133"/>
      <c r="D643" s="37"/>
      <c r="E643" s="87"/>
      <c r="F643" s="93">
        <v>3</v>
      </c>
      <c r="G643" s="8">
        <v>8</v>
      </c>
      <c r="H643" s="94">
        <v>2</v>
      </c>
      <c r="I643" s="101"/>
      <c r="J643" s="102"/>
      <c r="K643" s="118"/>
    </row>
    <row r="644" spans="1:11" s="24" customFormat="1" x14ac:dyDescent="0.2">
      <c r="A644" s="20" t="s">
        <v>1332</v>
      </c>
      <c r="B644" s="73">
        <v>2519</v>
      </c>
      <c r="C644" s="134">
        <v>4</v>
      </c>
      <c r="D644" s="32">
        <v>10</v>
      </c>
      <c r="E644" s="84"/>
      <c r="F644" s="91"/>
      <c r="G644" s="8"/>
      <c r="H644" s="94"/>
      <c r="I644" s="99"/>
      <c r="J644" s="100"/>
      <c r="K644" s="115"/>
    </row>
    <row r="645" spans="1:11" x14ac:dyDescent="0.2">
      <c r="A645" s="13" t="s">
        <v>2415</v>
      </c>
      <c r="B645" s="74">
        <v>249</v>
      </c>
      <c r="C645" s="133"/>
      <c r="D645" s="37"/>
      <c r="E645" s="87"/>
      <c r="F645" s="93">
        <v>3</v>
      </c>
      <c r="G645" s="8">
        <v>8</v>
      </c>
      <c r="H645" s="94">
        <v>2</v>
      </c>
      <c r="I645" s="101"/>
      <c r="J645" s="102"/>
      <c r="K645" s="118"/>
    </row>
    <row r="646" spans="1:11" x14ac:dyDescent="0.2">
      <c r="A646" s="13" t="s">
        <v>2416</v>
      </c>
      <c r="B646" s="74">
        <v>257</v>
      </c>
      <c r="C646" s="133"/>
      <c r="D646" s="37"/>
      <c r="E646" s="87"/>
      <c r="F646" s="93">
        <v>3</v>
      </c>
      <c r="G646" s="8">
        <v>8</v>
      </c>
      <c r="H646" s="94">
        <v>2</v>
      </c>
      <c r="I646" s="101"/>
      <c r="J646" s="102"/>
      <c r="K646" s="118"/>
    </row>
    <row r="647" spans="1:11" x14ac:dyDescent="0.2">
      <c r="A647" s="13" t="s">
        <v>2417</v>
      </c>
      <c r="B647" s="74">
        <v>354</v>
      </c>
      <c r="C647" s="133"/>
      <c r="D647" s="37"/>
      <c r="E647" s="87"/>
      <c r="F647" s="93">
        <v>3</v>
      </c>
      <c r="G647" s="8">
        <v>8</v>
      </c>
      <c r="H647" s="94">
        <v>2</v>
      </c>
      <c r="I647" s="101"/>
      <c r="J647" s="102"/>
      <c r="K647" s="118"/>
    </row>
    <row r="648" spans="1:11" x14ac:dyDescent="0.2">
      <c r="A648" s="13" t="s">
        <v>2418</v>
      </c>
      <c r="B648" s="74">
        <v>945</v>
      </c>
      <c r="C648" s="133"/>
      <c r="D648" s="37"/>
      <c r="E648" s="87"/>
      <c r="F648" s="93">
        <v>3</v>
      </c>
      <c r="G648" s="8">
        <v>8</v>
      </c>
      <c r="H648" s="94">
        <v>2</v>
      </c>
      <c r="I648" s="101"/>
      <c r="J648" s="102"/>
      <c r="K648" s="118"/>
    </row>
    <row r="649" spans="1:11" x14ac:dyDescent="0.2">
      <c r="A649" s="13" t="s">
        <v>2419</v>
      </c>
      <c r="B649" s="74">
        <v>188</v>
      </c>
      <c r="C649" s="133"/>
      <c r="D649" s="37"/>
      <c r="E649" s="87"/>
      <c r="F649" s="93">
        <v>1</v>
      </c>
      <c r="G649" s="8">
        <v>3</v>
      </c>
      <c r="H649" s="94">
        <v>1</v>
      </c>
      <c r="I649" s="101"/>
      <c r="J649" s="102"/>
      <c r="K649" s="118"/>
    </row>
    <row r="650" spans="1:11" x14ac:dyDescent="0.2">
      <c r="A650" s="13" t="s">
        <v>2420</v>
      </c>
      <c r="B650" s="74">
        <v>526</v>
      </c>
      <c r="C650" s="133"/>
      <c r="D650" s="37"/>
      <c r="E650" s="87"/>
      <c r="F650" s="93">
        <v>3</v>
      </c>
      <c r="G650" s="8">
        <v>8</v>
      </c>
      <c r="H650" s="94">
        <v>2</v>
      </c>
      <c r="I650" s="101"/>
      <c r="J650" s="102"/>
      <c r="K650" s="118"/>
    </row>
    <row r="651" spans="1:11" s="24" customFormat="1" x14ac:dyDescent="0.2">
      <c r="A651" s="22" t="s">
        <v>661</v>
      </c>
      <c r="B651" s="73">
        <v>8267</v>
      </c>
      <c r="C651" s="136">
        <v>19</v>
      </c>
      <c r="D651" s="36">
        <f>SUM(D652:D659)</f>
        <v>48</v>
      </c>
      <c r="E651" s="88">
        <v>3</v>
      </c>
      <c r="F651" s="91">
        <f>SUM(F653:F673)</f>
        <v>42</v>
      </c>
      <c r="G651" s="24">
        <f>SUM(G653:G673)</f>
        <v>115</v>
      </c>
      <c r="H651" s="84"/>
      <c r="I651" s="99">
        <f>(C651+F651+1-F654-F656-F657-F658-F661-F670-F671-F672-F673)*0.4</f>
        <v>21.200000000000003</v>
      </c>
      <c r="J651" s="99">
        <f>(D651+G651+1-G654-G656-G657-G658-G661-G670-G671-G672-G673)*0.4</f>
        <v>54.800000000000004</v>
      </c>
      <c r="K651" s="115">
        <f>20*0.6</f>
        <v>12</v>
      </c>
    </row>
    <row r="652" spans="1:11" s="24" customFormat="1" x14ac:dyDescent="0.2">
      <c r="A652" s="20" t="s">
        <v>662</v>
      </c>
      <c r="B652" s="73">
        <v>2312</v>
      </c>
      <c r="C652" s="134">
        <v>5</v>
      </c>
      <c r="D652" s="32">
        <v>13</v>
      </c>
      <c r="E652" s="84"/>
      <c r="F652" s="91"/>
      <c r="G652" s="8"/>
      <c r="H652" s="94"/>
      <c r="I652" s="99"/>
      <c r="J652" s="100"/>
      <c r="K652" s="115"/>
    </row>
    <row r="653" spans="1:11" x14ac:dyDescent="0.2">
      <c r="A653" s="13" t="s">
        <v>2421</v>
      </c>
      <c r="B653" s="74">
        <v>1682</v>
      </c>
      <c r="C653" s="133"/>
      <c r="D653" s="37"/>
      <c r="E653" s="87"/>
      <c r="F653" s="93">
        <v>3</v>
      </c>
      <c r="G653" s="8">
        <v>8</v>
      </c>
      <c r="H653" s="94">
        <v>2</v>
      </c>
      <c r="I653" s="101"/>
      <c r="J653" s="102"/>
      <c r="K653" s="118"/>
    </row>
    <row r="654" spans="1:11" x14ac:dyDescent="0.2">
      <c r="A654" s="13" t="s">
        <v>1887</v>
      </c>
      <c r="B654" s="74">
        <v>150</v>
      </c>
      <c r="C654" s="133"/>
      <c r="D654" s="37"/>
      <c r="E654" s="87"/>
      <c r="F654" s="93">
        <v>1</v>
      </c>
      <c r="G654" s="8">
        <v>3</v>
      </c>
      <c r="H654" s="94">
        <v>1</v>
      </c>
      <c r="I654" s="101"/>
      <c r="J654" s="102"/>
      <c r="K654" s="118"/>
    </row>
    <row r="655" spans="1:11" x14ac:dyDescent="0.2">
      <c r="A655" s="13" t="s">
        <v>2422</v>
      </c>
      <c r="B655" s="74">
        <v>248</v>
      </c>
      <c r="C655" s="133"/>
      <c r="D655" s="37"/>
      <c r="E655" s="87"/>
      <c r="F655" s="93">
        <v>3</v>
      </c>
      <c r="G655" s="8">
        <v>8</v>
      </c>
      <c r="H655" s="94">
        <v>2</v>
      </c>
      <c r="I655" s="101"/>
      <c r="J655" s="102"/>
      <c r="K655" s="118"/>
    </row>
    <row r="656" spans="1:11" x14ac:dyDescent="0.2">
      <c r="A656" s="13" t="s">
        <v>2423</v>
      </c>
      <c r="B656" s="74">
        <v>43</v>
      </c>
      <c r="C656" s="133"/>
      <c r="D656" s="37"/>
      <c r="E656" s="87"/>
      <c r="F656" s="93">
        <v>1</v>
      </c>
      <c r="G656" s="8">
        <v>3</v>
      </c>
      <c r="H656" s="94">
        <v>1</v>
      </c>
      <c r="I656" s="101"/>
      <c r="J656" s="102"/>
      <c r="K656" s="118"/>
    </row>
    <row r="657" spans="1:11" x14ac:dyDescent="0.2">
      <c r="A657" s="13" t="s">
        <v>2424</v>
      </c>
      <c r="B657" s="74">
        <v>82</v>
      </c>
      <c r="C657" s="133"/>
      <c r="D657" s="37"/>
      <c r="E657" s="87"/>
      <c r="F657" s="93">
        <v>1</v>
      </c>
      <c r="G657" s="8">
        <v>3</v>
      </c>
      <c r="H657" s="94">
        <v>1</v>
      </c>
      <c r="I657" s="101"/>
      <c r="J657" s="102"/>
      <c r="K657" s="118"/>
    </row>
    <row r="658" spans="1:11" x14ac:dyDescent="0.2">
      <c r="A658" s="13" t="s">
        <v>2425</v>
      </c>
      <c r="B658" s="74">
        <v>107</v>
      </c>
      <c r="C658" s="133"/>
      <c r="D658" s="37"/>
      <c r="E658" s="87"/>
      <c r="F658" s="93">
        <v>1</v>
      </c>
      <c r="G658" s="8">
        <v>3</v>
      </c>
      <c r="H658" s="94">
        <v>1</v>
      </c>
      <c r="I658" s="101"/>
      <c r="J658" s="102"/>
      <c r="K658" s="118"/>
    </row>
    <row r="659" spans="1:11" s="24" customFormat="1" x14ac:dyDescent="0.2">
      <c r="A659" s="20" t="s">
        <v>952</v>
      </c>
      <c r="B659" s="73">
        <v>5955</v>
      </c>
      <c r="C659" s="134">
        <v>14</v>
      </c>
      <c r="D659" s="32">
        <v>35</v>
      </c>
      <c r="E659" s="84"/>
      <c r="F659" s="91"/>
      <c r="G659" s="8"/>
      <c r="H659" s="94"/>
      <c r="I659" s="99"/>
      <c r="J659" s="100"/>
      <c r="K659" s="115"/>
    </row>
    <row r="660" spans="1:11" x14ac:dyDescent="0.2">
      <c r="A660" s="13" t="s">
        <v>2426</v>
      </c>
      <c r="B660" s="74">
        <v>1547</v>
      </c>
      <c r="C660" s="133"/>
      <c r="D660" s="37"/>
      <c r="E660" s="87"/>
      <c r="F660" s="93">
        <v>3</v>
      </c>
      <c r="G660" s="8">
        <v>8</v>
      </c>
      <c r="H660" s="94">
        <v>2</v>
      </c>
      <c r="I660" s="101"/>
      <c r="J660" s="102"/>
      <c r="K660" s="118"/>
    </row>
    <row r="661" spans="1:11" x14ac:dyDescent="0.2">
      <c r="A661" s="13" t="s">
        <v>2427</v>
      </c>
      <c r="B661" s="74">
        <v>137</v>
      </c>
      <c r="C661" s="133"/>
      <c r="D661" s="37"/>
      <c r="E661" s="87"/>
      <c r="F661" s="93">
        <v>1</v>
      </c>
      <c r="G661" s="8">
        <v>3</v>
      </c>
      <c r="H661" s="94">
        <v>1</v>
      </c>
      <c r="I661" s="101"/>
      <c r="J661" s="102"/>
      <c r="K661" s="118"/>
    </row>
    <row r="662" spans="1:11" x14ac:dyDescent="0.2">
      <c r="A662" s="13" t="s">
        <v>2428</v>
      </c>
      <c r="B662" s="74">
        <v>251</v>
      </c>
      <c r="C662" s="133"/>
      <c r="D662" s="37"/>
      <c r="E662" s="87"/>
      <c r="F662" s="93">
        <v>3</v>
      </c>
      <c r="G662" s="8">
        <v>8</v>
      </c>
      <c r="H662" s="94">
        <v>2</v>
      </c>
      <c r="I662" s="101"/>
      <c r="J662" s="102"/>
      <c r="K662" s="118"/>
    </row>
    <row r="663" spans="1:11" x14ac:dyDescent="0.2">
      <c r="A663" s="13" t="s">
        <v>2429</v>
      </c>
      <c r="B663" s="74">
        <v>202</v>
      </c>
      <c r="C663" s="133"/>
      <c r="D663" s="37"/>
      <c r="E663" s="87"/>
      <c r="F663" s="93">
        <v>3</v>
      </c>
      <c r="G663" s="8">
        <v>8</v>
      </c>
      <c r="H663" s="94">
        <v>2</v>
      </c>
      <c r="I663" s="101"/>
      <c r="J663" s="102"/>
      <c r="K663" s="118"/>
    </row>
    <row r="664" spans="1:11" x14ac:dyDescent="0.2">
      <c r="A664" s="13" t="s">
        <v>2430</v>
      </c>
      <c r="B664" s="74">
        <v>912</v>
      </c>
      <c r="C664" s="133"/>
      <c r="D664" s="37"/>
      <c r="E664" s="87"/>
      <c r="F664" s="93">
        <v>3</v>
      </c>
      <c r="G664" s="8">
        <v>8</v>
      </c>
      <c r="H664" s="94">
        <v>2</v>
      </c>
      <c r="I664" s="101"/>
      <c r="J664" s="102"/>
      <c r="K664" s="118"/>
    </row>
    <row r="665" spans="1:11" x14ac:dyDescent="0.2">
      <c r="A665" s="13" t="s">
        <v>2431</v>
      </c>
      <c r="B665" s="74">
        <v>217</v>
      </c>
      <c r="C665" s="133"/>
      <c r="D665" s="37"/>
      <c r="E665" s="87"/>
      <c r="F665" s="93">
        <v>3</v>
      </c>
      <c r="G665" s="8">
        <v>8</v>
      </c>
      <c r="H665" s="94">
        <v>2</v>
      </c>
      <c r="I665" s="101"/>
      <c r="J665" s="102"/>
      <c r="K665" s="118"/>
    </row>
    <row r="666" spans="1:11" x14ac:dyDescent="0.2">
      <c r="A666" s="13" t="s">
        <v>2432</v>
      </c>
      <c r="B666" s="74">
        <v>1109</v>
      </c>
      <c r="C666" s="133"/>
      <c r="D666" s="37"/>
      <c r="E666" s="87"/>
      <c r="F666" s="93">
        <v>3</v>
      </c>
      <c r="G666" s="8">
        <v>8</v>
      </c>
      <c r="H666" s="94">
        <v>2</v>
      </c>
      <c r="I666" s="101"/>
      <c r="J666" s="102"/>
      <c r="K666" s="118"/>
    </row>
    <row r="667" spans="1:11" x14ac:dyDescent="0.2">
      <c r="A667" s="13" t="s">
        <v>2433</v>
      </c>
      <c r="B667" s="74">
        <v>395</v>
      </c>
      <c r="C667" s="133"/>
      <c r="D667" s="37"/>
      <c r="E667" s="87"/>
      <c r="F667" s="93">
        <v>3</v>
      </c>
      <c r="G667" s="8">
        <v>8</v>
      </c>
      <c r="H667" s="94">
        <v>2</v>
      </c>
      <c r="I667" s="101"/>
      <c r="J667" s="102"/>
      <c r="K667" s="118"/>
    </row>
    <row r="668" spans="1:11" x14ac:dyDescent="0.2">
      <c r="A668" s="13" t="s">
        <v>2434</v>
      </c>
      <c r="B668" s="74">
        <v>395</v>
      </c>
      <c r="C668" s="133"/>
      <c r="D668" s="37"/>
      <c r="E668" s="87"/>
      <c r="F668" s="93">
        <v>3</v>
      </c>
      <c r="G668" s="8">
        <v>8</v>
      </c>
      <c r="H668" s="94">
        <v>2</v>
      </c>
      <c r="I668" s="101"/>
      <c r="J668" s="102"/>
      <c r="K668" s="118"/>
    </row>
    <row r="669" spans="1:11" x14ac:dyDescent="0.2">
      <c r="A669" s="13" t="s">
        <v>2435</v>
      </c>
      <c r="B669" s="74">
        <v>210</v>
      </c>
      <c r="C669" s="133"/>
      <c r="D669" s="37"/>
      <c r="E669" s="87"/>
      <c r="F669" s="93">
        <v>3</v>
      </c>
      <c r="G669" s="8">
        <v>8</v>
      </c>
      <c r="H669" s="94">
        <v>2</v>
      </c>
      <c r="I669" s="101"/>
      <c r="J669" s="102"/>
      <c r="K669" s="118"/>
    </row>
    <row r="670" spans="1:11" x14ac:dyDescent="0.2">
      <c r="A670" s="13" t="s">
        <v>2436</v>
      </c>
      <c r="B670" s="74">
        <v>124</v>
      </c>
      <c r="C670" s="133"/>
      <c r="D670" s="37"/>
      <c r="E670" s="87"/>
      <c r="F670" s="93">
        <v>1</v>
      </c>
      <c r="G670" s="8">
        <v>3</v>
      </c>
      <c r="H670" s="94">
        <v>1</v>
      </c>
      <c r="I670" s="101"/>
      <c r="J670" s="102"/>
      <c r="K670" s="118"/>
    </row>
    <row r="671" spans="1:11" x14ac:dyDescent="0.2">
      <c r="A671" s="13" t="s">
        <v>2437</v>
      </c>
      <c r="B671" s="74">
        <v>78</v>
      </c>
      <c r="C671" s="133"/>
      <c r="D671" s="37"/>
      <c r="E671" s="87"/>
      <c r="F671" s="93">
        <v>1</v>
      </c>
      <c r="G671" s="8">
        <v>3</v>
      </c>
      <c r="H671" s="94">
        <v>1</v>
      </c>
      <c r="I671" s="101"/>
      <c r="J671" s="102"/>
      <c r="K671" s="118"/>
    </row>
    <row r="672" spans="1:11" x14ac:dyDescent="0.2">
      <c r="A672" s="13" t="s">
        <v>2438</v>
      </c>
      <c r="B672" s="74">
        <v>196</v>
      </c>
      <c r="C672" s="133"/>
      <c r="D672" s="37"/>
      <c r="E672" s="87"/>
      <c r="F672" s="93">
        <v>1</v>
      </c>
      <c r="G672" s="8">
        <v>3</v>
      </c>
      <c r="H672" s="94">
        <v>1</v>
      </c>
      <c r="I672" s="101"/>
      <c r="J672" s="102"/>
      <c r="K672" s="118"/>
    </row>
    <row r="673" spans="1:11" x14ac:dyDescent="0.2">
      <c r="A673" s="13" t="s">
        <v>2439</v>
      </c>
      <c r="B673" s="74">
        <v>182</v>
      </c>
      <c r="C673" s="133"/>
      <c r="D673" s="37"/>
      <c r="E673" s="87"/>
      <c r="F673" s="93">
        <v>1</v>
      </c>
      <c r="G673" s="8">
        <v>3</v>
      </c>
      <c r="H673" s="94">
        <v>1</v>
      </c>
      <c r="I673" s="101"/>
      <c r="J673" s="102"/>
      <c r="K673" s="118"/>
    </row>
    <row r="674" spans="1:11" s="24" customFormat="1" x14ac:dyDescent="0.2">
      <c r="A674" s="22" t="s">
        <v>894</v>
      </c>
      <c r="B674" s="73">
        <v>74004</v>
      </c>
      <c r="C674" s="134">
        <v>35</v>
      </c>
      <c r="D674" s="36">
        <f>SUM(D675:D695)</f>
        <v>89</v>
      </c>
      <c r="E674" s="88">
        <v>4</v>
      </c>
      <c r="F674" s="91">
        <f>SUM(F676:F704)</f>
        <v>84</v>
      </c>
      <c r="G674" s="24">
        <f>SUM(G676:G704)</f>
        <v>222</v>
      </c>
      <c r="H674" s="84"/>
      <c r="I674" s="99">
        <f>(C674+F674+1-F699)*0.4</f>
        <v>47.6</v>
      </c>
      <c r="J674" s="99">
        <f>(D674+G674+1-G699)*0.4</f>
        <v>123.60000000000001</v>
      </c>
      <c r="K674" s="115">
        <f>24*0.6</f>
        <v>14.399999999999999</v>
      </c>
    </row>
    <row r="675" spans="1:11" s="24" customFormat="1" x14ac:dyDescent="0.2">
      <c r="A675" s="20" t="s">
        <v>895</v>
      </c>
      <c r="B675" s="73">
        <v>216</v>
      </c>
      <c r="C675" s="134">
        <v>1</v>
      </c>
      <c r="D675" s="32">
        <v>3</v>
      </c>
      <c r="E675" s="84"/>
      <c r="F675" s="91"/>
      <c r="G675" s="8"/>
      <c r="H675" s="94"/>
      <c r="I675" s="99"/>
      <c r="J675" s="100"/>
      <c r="K675" s="115"/>
    </row>
    <row r="676" spans="1:11" x14ac:dyDescent="0.2">
      <c r="A676" s="13" t="s">
        <v>2440</v>
      </c>
      <c r="B676" s="74">
        <v>216</v>
      </c>
      <c r="C676" s="133"/>
      <c r="D676" s="37"/>
      <c r="E676" s="87"/>
      <c r="F676" s="93">
        <v>3</v>
      </c>
      <c r="G676" s="8">
        <v>8</v>
      </c>
      <c r="H676" s="94">
        <v>2</v>
      </c>
      <c r="I676" s="101"/>
      <c r="J676" s="102"/>
      <c r="K676" s="118"/>
    </row>
    <row r="677" spans="1:11" s="24" customFormat="1" ht="31.5" x14ac:dyDescent="0.2">
      <c r="A677" s="20" t="s">
        <v>520</v>
      </c>
      <c r="B677" s="73">
        <v>4125</v>
      </c>
      <c r="C677" s="134">
        <v>2</v>
      </c>
      <c r="D677" s="32">
        <v>5</v>
      </c>
      <c r="E677" s="84"/>
      <c r="F677" s="91"/>
      <c r="G677" s="8"/>
      <c r="H677" s="94"/>
      <c r="I677" s="99"/>
      <c r="J677" s="100"/>
      <c r="K677" s="115"/>
    </row>
    <row r="678" spans="1:11" x14ac:dyDescent="0.2">
      <c r="A678" s="13" t="s">
        <v>2441</v>
      </c>
      <c r="B678" s="74">
        <v>523</v>
      </c>
      <c r="C678" s="133"/>
      <c r="D678" s="37"/>
      <c r="E678" s="87"/>
      <c r="F678" s="93">
        <v>3</v>
      </c>
      <c r="G678" s="8">
        <v>8</v>
      </c>
      <c r="H678" s="94">
        <v>2</v>
      </c>
      <c r="I678" s="101"/>
      <c r="J678" s="102"/>
      <c r="K678" s="118"/>
    </row>
    <row r="679" spans="1:11" x14ac:dyDescent="0.2">
      <c r="A679" s="13" t="s">
        <v>2442</v>
      </c>
      <c r="B679" s="74">
        <v>546</v>
      </c>
      <c r="C679" s="133"/>
      <c r="D679" s="37"/>
      <c r="E679" s="87"/>
      <c r="F679" s="93">
        <v>3</v>
      </c>
      <c r="G679" s="8">
        <v>8</v>
      </c>
      <c r="H679" s="94">
        <v>2</v>
      </c>
      <c r="I679" s="101"/>
      <c r="J679" s="102"/>
      <c r="K679" s="118"/>
    </row>
    <row r="680" spans="1:11" x14ac:dyDescent="0.2">
      <c r="A680" s="13" t="s">
        <v>2443</v>
      </c>
      <c r="B680" s="74">
        <v>395</v>
      </c>
      <c r="C680" s="133"/>
      <c r="D680" s="37"/>
      <c r="E680" s="87"/>
      <c r="F680" s="93">
        <v>3</v>
      </c>
      <c r="G680" s="8">
        <v>8</v>
      </c>
      <c r="H680" s="94">
        <v>2</v>
      </c>
      <c r="I680" s="101"/>
      <c r="J680" s="102"/>
      <c r="K680" s="118"/>
    </row>
    <row r="681" spans="1:11" x14ac:dyDescent="0.2">
      <c r="A681" s="13" t="s">
        <v>2444</v>
      </c>
      <c r="B681" s="74">
        <v>1599</v>
      </c>
      <c r="C681" s="133"/>
      <c r="D681" s="37"/>
      <c r="E681" s="87"/>
      <c r="F681" s="93">
        <v>3</v>
      </c>
      <c r="G681" s="8">
        <v>8</v>
      </c>
      <c r="H681" s="94">
        <v>2</v>
      </c>
      <c r="I681" s="101"/>
      <c r="J681" s="102"/>
      <c r="K681" s="118"/>
    </row>
    <row r="682" spans="1:11" x14ac:dyDescent="0.2">
      <c r="A682" s="13" t="s">
        <v>2445</v>
      </c>
      <c r="B682" s="74">
        <v>233</v>
      </c>
      <c r="C682" s="133"/>
      <c r="D682" s="37"/>
      <c r="E682" s="87"/>
      <c r="F682" s="93">
        <v>3</v>
      </c>
      <c r="G682" s="8">
        <v>8</v>
      </c>
      <c r="H682" s="94">
        <v>2</v>
      </c>
      <c r="I682" s="101"/>
      <c r="J682" s="102"/>
      <c r="K682" s="118"/>
    </row>
    <row r="683" spans="1:11" x14ac:dyDescent="0.2">
      <c r="A683" s="13" t="s">
        <v>2446</v>
      </c>
      <c r="B683" s="74">
        <v>829</v>
      </c>
      <c r="C683" s="133"/>
      <c r="D683" s="37"/>
      <c r="E683" s="87"/>
      <c r="F683" s="93">
        <v>3</v>
      </c>
      <c r="G683" s="8">
        <v>8</v>
      </c>
      <c r="H683" s="94">
        <v>2</v>
      </c>
      <c r="I683" s="101"/>
      <c r="J683" s="102"/>
      <c r="K683" s="118"/>
    </row>
    <row r="684" spans="1:11" s="24" customFormat="1" x14ac:dyDescent="0.2">
      <c r="A684" s="20" t="s">
        <v>899</v>
      </c>
      <c r="B684" s="73">
        <v>3534</v>
      </c>
      <c r="C684" s="134">
        <v>1</v>
      </c>
      <c r="D684" s="32">
        <v>3</v>
      </c>
      <c r="E684" s="84"/>
      <c r="F684" s="91"/>
      <c r="G684" s="8"/>
      <c r="H684" s="94"/>
      <c r="I684" s="99"/>
      <c r="J684" s="100"/>
      <c r="K684" s="115"/>
    </row>
    <row r="685" spans="1:11" x14ac:dyDescent="0.2">
      <c r="A685" s="13" t="s">
        <v>2447</v>
      </c>
      <c r="B685" s="74">
        <v>2221</v>
      </c>
      <c r="C685" s="133"/>
      <c r="D685" s="37"/>
      <c r="E685" s="87"/>
      <c r="F685" s="93">
        <v>5</v>
      </c>
      <c r="G685" s="8">
        <v>13</v>
      </c>
      <c r="H685" s="94">
        <v>2</v>
      </c>
      <c r="I685" s="101"/>
      <c r="J685" s="102"/>
      <c r="K685" s="118"/>
    </row>
    <row r="686" spans="1:11" x14ac:dyDescent="0.2">
      <c r="A686" s="13" t="s">
        <v>2448</v>
      </c>
      <c r="B686" s="74">
        <v>966</v>
      </c>
      <c r="C686" s="133"/>
      <c r="D686" s="37"/>
      <c r="E686" s="87"/>
      <c r="F686" s="93">
        <v>3</v>
      </c>
      <c r="G686" s="8">
        <v>8</v>
      </c>
      <c r="H686" s="94">
        <v>2</v>
      </c>
      <c r="I686" s="101"/>
      <c r="J686" s="102"/>
      <c r="K686" s="118"/>
    </row>
    <row r="687" spans="1:11" x14ac:dyDescent="0.2">
      <c r="A687" s="13" t="s">
        <v>2449</v>
      </c>
      <c r="B687" s="74">
        <v>347</v>
      </c>
      <c r="C687" s="133"/>
      <c r="D687" s="37"/>
      <c r="E687" s="87"/>
      <c r="F687" s="93">
        <v>3</v>
      </c>
      <c r="G687" s="8">
        <v>8</v>
      </c>
      <c r="H687" s="94">
        <v>2</v>
      </c>
      <c r="I687" s="101"/>
      <c r="J687" s="102"/>
      <c r="K687" s="118"/>
    </row>
    <row r="688" spans="1:11" s="24" customFormat="1" x14ac:dyDescent="0.2">
      <c r="A688" s="20" t="s">
        <v>522</v>
      </c>
      <c r="B688" s="73">
        <v>575</v>
      </c>
      <c r="C688" s="134">
        <v>1</v>
      </c>
      <c r="D688" s="32">
        <v>3</v>
      </c>
      <c r="E688" s="84"/>
      <c r="F688" s="91"/>
      <c r="G688" s="8"/>
      <c r="H688" s="94"/>
      <c r="I688" s="99"/>
      <c r="J688" s="100"/>
      <c r="K688" s="115"/>
    </row>
    <row r="689" spans="1:11" x14ac:dyDescent="0.2">
      <c r="A689" s="13" t="s">
        <v>2450</v>
      </c>
      <c r="B689" s="74">
        <v>575</v>
      </c>
      <c r="C689" s="133"/>
      <c r="D689" s="37"/>
      <c r="E689" s="87"/>
      <c r="F689" s="93">
        <v>3</v>
      </c>
      <c r="G689" s="8">
        <v>8</v>
      </c>
      <c r="H689" s="94">
        <v>2</v>
      </c>
      <c r="I689" s="101"/>
      <c r="J689" s="102"/>
      <c r="K689" s="118"/>
    </row>
    <row r="690" spans="1:11" s="24" customFormat="1" x14ac:dyDescent="0.2">
      <c r="A690" s="20" t="s">
        <v>523</v>
      </c>
      <c r="B690" s="73">
        <v>60888</v>
      </c>
      <c r="C690" s="134">
        <v>28</v>
      </c>
      <c r="D690" s="32">
        <v>70</v>
      </c>
      <c r="E690" s="84"/>
      <c r="F690" s="91"/>
      <c r="G690" s="8"/>
      <c r="H690" s="94"/>
      <c r="I690" s="99"/>
      <c r="J690" s="100"/>
      <c r="K690" s="115"/>
    </row>
    <row r="691" spans="1:11" x14ac:dyDescent="0.2">
      <c r="A691" s="13" t="s">
        <v>2451</v>
      </c>
      <c r="B691" s="74">
        <v>59260</v>
      </c>
      <c r="C691" s="133"/>
      <c r="D691" s="37"/>
      <c r="E691" s="87"/>
      <c r="F691" s="93">
        <v>15</v>
      </c>
      <c r="G691" s="8">
        <v>38</v>
      </c>
      <c r="H691" s="94">
        <v>2</v>
      </c>
      <c r="I691" s="101"/>
      <c r="J691" s="102"/>
      <c r="K691" s="118"/>
    </row>
    <row r="692" spans="1:11" x14ac:dyDescent="0.2">
      <c r="A692" s="13" t="s">
        <v>2452</v>
      </c>
      <c r="B692" s="74">
        <v>409</v>
      </c>
      <c r="C692" s="133"/>
      <c r="D692" s="37"/>
      <c r="E692" s="87"/>
      <c r="F692" s="93">
        <v>3</v>
      </c>
      <c r="G692" s="8">
        <v>8</v>
      </c>
      <c r="H692" s="94">
        <v>2</v>
      </c>
      <c r="I692" s="101"/>
      <c r="J692" s="102"/>
      <c r="K692" s="118"/>
    </row>
    <row r="693" spans="1:11" x14ac:dyDescent="0.2">
      <c r="A693" s="13" t="s">
        <v>2453</v>
      </c>
      <c r="B693" s="74">
        <v>705</v>
      </c>
      <c r="C693" s="133"/>
      <c r="D693" s="37"/>
      <c r="E693" s="87"/>
      <c r="F693" s="93">
        <v>3</v>
      </c>
      <c r="G693" s="8">
        <v>8</v>
      </c>
      <c r="H693" s="94">
        <v>2</v>
      </c>
      <c r="I693" s="101"/>
      <c r="J693" s="102"/>
      <c r="K693" s="118"/>
    </row>
    <row r="694" spans="1:11" x14ac:dyDescent="0.2">
      <c r="A694" s="13" t="s">
        <v>2454</v>
      </c>
      <c r="B694" s="74">
        <v>514</v>
      </c>
      <c r="C694" s="133"/>
      <c r="D694" s="37"/>
      <c r="E694" s="87"/>
      <c r="F694" s="93">
        <v>3</v>
      </c>
      <c r="G694" s="8">
        <v>8</v>
      </c>
      <c r="H694" s="94">
        <v>2</v>
      </c>
      <c r="I694" s="101"/>
      <c r="J694" s="102"/>
      <c r="K694" s="118"/>
    </row>
    <row r="695" spans="1:11" s="24" customFormat="1" x14ac:dyDescent="0.2">
      <c r="A695" s="20" t="s">
        <v>524</v>
      </c>
      <c r="B695" s="73">
        <v>4666</v>
      </c>
      <c r="C695" s="134">
        <v>2</v>
      </c>
      <c r="D695" s="32">
        <v>5</v>
      </c>
      <c r="E695" s="84"/>
      <c r="F695" s="91"/>
      <c r="G695" s="8"/>
      <c r="H695" s="94"/>
      <c r="I695" s="99"/>
      <c r="J695" s="100"/>
      <c r="K695" s="115"/>
    </row>
    <row r="696" spans="1:11" x14ac:dyDescent="0.2">
      <c r="A696" s="13" t="s">
        <v>2455</v>
      </c>
      <c r="B696" s="74">
        <v>1863</v>
      </c>
      <c r="C696" s="133"/>
      <c r="D696" s="37"/>
      <c r="E696" s="87"/>
      <c r="F696" s="93">
        <v>3</v>
      </c>
      <c r="G696" s="8">
        <v>8</v>
      </c>
      <c r="H696" s="94">
        <v>2</v>
      </c>
      <c r="I696" s="101"/>
      <c r="J696" s="102"/>
      <c r="K696" s="118"/>
    </row>
    <row r="697" spans="1:11" x14ac:dyDescent="0.2">
      <c r="A697" s="13" t="s">
        <v>2456</v>
      </c>
      <c r="B697" s="74">
        <v>361</v>
      </c>
      <c r="C697" s="133"/>
      <c r="D697" s="37"/>
      <c r="E697" s="87"/>
      <c r="F697" s="93">
        <v>3</v>
      </c>
      <c r="G697" s="8">
        <v>8</v>
      </c>
      <c r="H697" s="94">
        <v>2</v>
      </c>
      <c r="I697" s="101"/>
      <c r="J697" s="102"/>
      <c r="K697" s="118"/>
    </row>
    <row r="698" spans="1:11" x14ac:dyDescent="0.2">
      <c r="A698" s="13" t="s">
        <v>2457</v>
      </c>
      <c r="B698" s="74">
        <v>209</v>
      </c>
      <c r="C698" s="133"/>
      <c r="D698" s="37"/>
      <c r="E698" s="87"/>
      <c r="F698" s="93">
        <v>3</v>
      </c>
      <c r="G698" s="8">
        <v>8</v>
      </c>
      <c r="H698" s="94">
        <v>2</v>
      </c>
      <c r="I698" s="101"/>
      <c r="J698" s="102"/>
      <c r="K698" s="118"/>
    </row>
    <row r="699" spans="1:11" x14ac:dyDescent="0.2">
      <c r="A699" s="13" t="s">
        <v>2458</v>
      </c>
      <c r="B699" s="74">
        <v>189</v>
      </c>
      <c r="C699" s="133"/>
      <c r="D699" s="37"/>
      <c r="E699" s="87"/>
      <c r="F699" s="93">
        <v>1</v>
      </c>
      <c r="G699" s="8">
        <v>3</v>
      </c>
      <c r="H699" s="94">
        <v>1</v>
      </c>
      <c r="I699" s="101"/>
      <c r="J699" s="102"/>
      <c r="K699" s="118"/>
    </row>
    <row r="700" spans="1:11" x14ac:dyDescent="0.2">
      <c r="A700" s="13" t="s">
        <v>2459</v>
      </c>
      <c r="B700" s="74">
        <v>955</v>
      </c>
      <c r="C700" s="133"/>
      <c r="D700" s="37"/>
      <c r="E700" s="87"/>
      <c r="F700" s="93">
        <v>3</v>
      </c>
      <c r="G700" s="8">
        <v>8</v>
      </c>
      <c r="H700" s="94">
        <v>2</v>
      </c>
      <c r="I700" s="101"/>
      <c r="J700" s="102"/>
      <c r="K700" s="118"/>
    </row>
    <row r="701" spans="1:11" x14ac:dyDescent="0.2">
      <c r="A701" s="13" t="s">
        <v>2460</v>
      </c>
      <c r="B701" s="74">
        <v>216</v>
      </c>
      <c r="C701" s="133"/>
      <c r="D701" s="37"/>
      <c r="E701" s="87"/>
      <c r="F701" s="93">
        <v>3</v>
      </c>
      <c r="G701" s="8">
        <v>8</v>
      </c>
      <c r="H701" s="94">
        <v>2</v>
      </c>
      <c r="I701" s="101"/>
      <c r="J701" s="102"/>
      <c r="K701" s="118"/>
    </row>
    <row r="702" spans="1:11" x14ac:dyDescent="0.2">
      <c r="A702" s="13" t="s">
        <v>2012</v>
      </c>
      <c r="B702" s="74">
        <v>274</v>
      </c>
      <c r="C702" s="133"/>
      <c r="D702" s="37"/>
      <c r="E702" s="87"/>
      <c r="F702" s="93">
        <v>3</v>
      </c>
      <c r="G702" s="8">
        <v>8</v>
      </c>
      <c r="H702" s="94">
        <v>2</v>
      </c>
      <c r="I702" s="101"/>
      <c r="J702" s="102"/>
      <c r="K702" s="118"/>
    </row>
    <row r="703" spans="1:11" x14ac:dyDescent="0.2">
      <c r="A703" s="13" t="s">
        <v>2461</v>
      </c>
      <c r="B703" s="74">
        <v>269</v>
      </c>
      <c r="C703" s="133"/>
      <c r="D703" s="37"/>
      <c r="E703" s="87"/>
      <c r="F703" s="93">
        <v>3</v>
      </c>
      <c r="G703" s="8">
        <v>8</v>
      </c>
      <c r="H703" s="94">
        <v>2</v>
      </c>
      <c r="I703" s="101"/>
      <c r="J703" s="102"/>
      <c r="K703" s="118"/>
    </row>
    <row r="704" spans="1:11" x14ac:dyDescent="0.2">
      <c r="A704" s="13" t="s">
        <v>2462</v>
      </c>
      <c r="B704" s="74">
        <v>330</v>
      </c>
      <c r="C704" s="133"/>
      <c r="D704" s="37"/>
      <c r="E704" s="87"/>
      <c r="F704" s="93">
        <v>3</v>
      </c>
      <c r="G704" s="8">
        <v>8</v>
      </c>
      <c r="H704" s="94">
        <v>2</v>
      </c>
      <c r="I704" s="101"/>
      <c r="J704" s="102"/>
      <c r="K704" s="118"/>
    </row>
    <row r="705" spans="1:11" s="24" customFormat="1" x14ac:dyDescent="0.2">
      <c r="A705" s="22" t="s">
        <v>904</v>
      </c>
      <c r="B705" s="73">
        <v>18544</v>
      </c>
      <c r="C705" s="134">
        <v>25</v>
      </c>
      <c r="D705" s="36">
        <f>SUM(D706:D731)</f>
        <v>65</v>
      </c>
      <c r="E705" s="88">
        <v>4</v>
      </c>
      <c r="F705" s="91">
        <f>SUM(F707:F737)</f>
        <v>74</v>
      </c>
      <c r="G705" s="24">
        <f>SUM(G707:G737)</f>
        <v>198</v>
      </c>
      <c r="H705" s="84"/>
      <c r="I705" s="99">
        <f>(C705+F705+1-F710-F718-F730)*0.4</f>
        <v>38.800000000000004</v>
      </c>
      <c r="J705" s="99">
        <f>(D705+G705+1-G710-G718-G730)*0.4</f>
        <v>102</v>
      </c>
      <c r="K705" s="115">
        <f>26*0.6</f>
        <v>15.6</v>
      </c>
    </row>
    <row r="706" spans="1:11" s="24" customFormat="1" x14ac:dyDescent="0.2">
      <c r="A706" s="20" t="s">
        <v>905</v>
      </c>
      <c r="B706" s="73">
        <v>350</v>
      </c>
      <c r="C706" s="134">
        <v>1</v>
      </c>
      <c r="D706" s="32">
        <v>3</v>
      </c>
      <c r="E706" s="84"/>
      <c r="F706" s="91"/>
      <c r="G706" s="8"/>
      <c r="H706" s="94"/>
      <c r="I706" s="99"/>
      <c r="J706" s="100"/>
      <c r="K706" s="115"/>
    </row>
    <row r="707" spans="1:11" x14ac:dyDescent="0.2">
      <c r="A707" s="13" t="s">
        <v>2463</v>
      </c>
      <c r="B707" s="74">
        <v>350</v>
      </c>
      <c r="C707" s="133"/>
      <c r="D707" s="37"/>
      <c r="E707" s="87"/>
      <c r="F707" s="93">
        <v>3</v>
      </c>
      <c r="G707" s="8">
        <v>8</v>
      </c>
      <c r="H707" s="94">
        <v>2</v>
      </c>
      <c r="I707" s="101"/>
      <c r="J707" s="102"/>
      <c r="K707" s="118"/>
    </row>
    <row r="708" spans="1:11" s="24" customFormat="1" x14ac:dyDescent="0.2">
      <c r="A708" s="20" t="s">
        <v>906</v>
      </c>
      <c r="B708" s="73">
        <v>643</v>
      </c>
      <c r="C708" s="134">
        <v>1</v>
      </c>
      <c r="D708" s="32">
        <v>3</v>
      </c>
      <c r="E708" s="84"/>
      <c r="F708" s="91"/>
      <c r="G708" s="8"/>
      <c r="H708" s="94"/>
      <c r="I708" s="99"/>
      <c r="J708" s="100"/>
      <c r="K708" s="115"/>
    </row>
    <row r="709" spans="1:11" x14ac:dyDescent="0.2">
      <c r="A709" s="13" t="s">
        <v>2274</v>
      </c>
      <c r="B709" s="74">
        <v>518</v>
      </c>
      <c r="C709" s="133"/>
      <c r="D709" s="37"/>
      <c r="E709" s="87"/>
      <c r="F709" s="93">
        <v>3</v>
      </c>
      <c r="G709" s="8">
        <v>8</v>
      </c>
      <c r="H709" s="94">
        <v>2</v>
      </c>
      <c r="I709" s="101"/>
      <c r="J709" s="102"/>
      <c r="K709" s="118"/>
    </row>
    <row r="710" spans="1:11" x14ac:dyDescent="0.2">
      <c r="A710" s="13" t="s">
        <v>2464</v>
      </c>
      <c r="B710" s="74">
        <v>125</v>
      </c>
      <c r="C710" s="133"/>
      <c r="D710" s="37"/>
      <c r="E710" s="87"/>
      <c r="F710" s="93">
        <v>1</v>
      </c>
      <c r="G710" s="8">
        <v>3</v>
      </c>
      <c r="H710" s="94">
        <v>1</v>
      </c>
      <c r="I710" s="101"/>
      <c r="J710" s="102"/>
      <c r="K710" s="118"/>
    </row>
    <row r="711" spans="1:11" s="24" customFormat="1" x14ac:dyDescent="0.2">
      <c r="A711" s="20" t="s">
        <v>961</v>
      </c>
      <c r="B711" s="73">
        <v>5530</v>
      </c>
      <c r="C711" s="134">
        <v>7</v>
      </c>
      <c r="D711" s="32">
        <v>18</v>
      </c>
      <c r="E711" s="84"/>
      <c r="F711" s="91"/>
      <c r="G711" s="8"/>
      <c r="H711" s="94"/>
      <c r="I711" s="99"/>
      <c r="J711" s="100"/>
      <c r="K711" s="115"/>
    </row>
    <row r="712" spans="1:11" x14ac:dyDescent="0.2">
      <c r="A712" s="13" t="s">
        <v>2465</v>
      </c>
      <c r="B712" s="74">
        <v>252</v>
      </c>
      <c r="C712" s="133"/>
      <c r="D712" s="37"/>
      <c r="E712" s="87"/>
      <c r="F712" s="93">
        <v>3</v>
      </c>
      <c r="G712" s="8">
        <v>8</v>
      </c>
      <c r="H712" s="94">
        <v>2</v>
      </c>
      <c r="I712" s="101"/>
      <c r="J712" s="102"/>
      <c r="K712" s="118"/>
    </row>
    <row r="713" spans="1:11" x14ac:dyDescent="0.2">
      <c r="A713" s="13" t="s">
        <v>2466</v>
      </c>
      <c r="B713" s="74">
        <v>836</v>
      </c>
      <c r="C713" s="133"/>
      <c r="D713" s="37"/>
      <c r="E713" s="87"/>
      <c r="F713" s="93">
        <v>3</v>
      </c>
      <c r="G713" s="8">
        <v>8</v>
      </c>
      <c r="H713" s="94">
        <v>2</v>
      </c>
      <c r="I713" s="101"/>
      <c r="J713" s="102"/>
      <c r="K713" s="118"/>
    </row>
    <row r="714" spans="1:11" x14ac:dyDescent="0.2">
      <c r="A714" s="13" t="s">
        <v>2467</v>
      </c>
      <c r="B714" s="74">
        <v>635</v>
      </c>
      <c r="C714" s="133"/>
      <c r="D714" s="37"/>
      <c r="E714" s="87"/>
      <c r="F714" s="93">
        <v>3</v>
      </c>
      <c r="G714" s="8">
        <v>8</v>
      </c>
      <c r="H714" s="94">
        <v>2</v>
      </c>
      <c r="I714" s="101"/>
      <c r="J714" s="102"/>
      <c r="K714" s="118"/>
    </row>
    <row r="715" spans="1:11" x14ac:dyDescent="0.2">
      <c r="A715" s="13" t="s">
        <v>2468</v>
      </c>
      <c r="B715" s="74">
        <v>477</v>
      </c>
      <c r="C715" s="133"/>
      <c r="D715" s="37"/>
      <c r="E715" s="87"/>
      <c r="F715" s="93">
        <v>3</v>
      </c>
      <c r="G715" s="8">
        <v>8</v>
      </c>
      <c r="H715" s="94">
        <v>2</v>
      </c>
      <c r="I715" s="101"/>
      <c r="J715" s="102"/>
      <c r="K715" s="118"/>
    </row>
    <row r="716" spans="1:11" x14ac:dyDescent="0.2">
      <c r="A716" s="13" t="s">
        <v>2469</v>
      </c>
      <c r="B716" s="74">
        <v>1064</v>
      </c>
      <c r="C716" s="133"/>
      <c r="D716" s="37"/>
      <c r="E716" s="87"/>
      <c r="F716" s="93">
        <v>3</v>
      </c>
      <c r="G716" s="8">
        <v>8</v>
      </c>
      <c r="H716" s="94">
        <v>2</v>
      </c>
      <c r="I716" s="101"/>
      <c r="J716" s="102"/>
      <c r="K716" s="118"/>
    </row>
    <row r="717" spans="1:11" x14ac:dyDescent="0.2">
      <c r="A717" s="13" t="s">
        <v>2470</v>
      </c>
      <c r="B717" s="74">
        <v>445</v>
      </c>
      <c r="C717" s="133"/>
      <c r="D717" s="37"/>
      <c r="E717" s="87"/>
      <c r="F717" s="93">
        <v>3</v>
      </c>
      <c r="G717" s="8">
        <v>8</v>
      </c>
      <c r="H717" s="94">
        <v>2</v>
      </c>
      <c r="I717" s="101"/>
      <c r="J717" s="102"/>
      <c r="K717" s="118"/>
    </row>
    <row r="718" spans="1:11" x14ac:dyDescent="0.2">
      <c r="A718" s="13" t="s">
        <v>2471</v>
      </c>
      <c r="B718" s="74">
        <v>142</v>
      </c>
      <c r="C718" s="133"/>
      <c r="D718" s="37"/>
      <c r="E718" s="87"/>
      <c r="F718" s="93">
        <v>1</v>
      </c>
      <c r="G718" s="8">
        <v>3</v>
      </c>
      <c r="H718" s="94">
        <v>1</v>
      </c>
      <c r="I718" s="101"/>
      <c r="J718" s="102"/>
      <c r="K718" s="118"/>
    </row>
    <row r="719" spans="1:11" x14ac:dyDescent="0.2">
      <c r="A719" s="13" t="s">
        <v>2472</v>
      </c>
      <c r="B719" s="74">
        <v>418</v>
      </c>
      <c r="C719" s="133"/>
      <c r="D719" s="37"/>
      <c r="E719" s="87"/>
      <c r="F719" s="93">
        <v>3</v>
      </c>
      <c r="G719" s="8">
        <v>8</v>
      </c>
      <c r="H719" s="94">
        <v>2</v>
      </c>
      <c r="I719" s="101"/>
      <c r="J719" s="102"/>
      <c r="K719" s="118"/>
    </row>
    <row r="720" spans="1:11" x14ac:dyDescent="0.2">
      <c r="A720" s="13" t="s">
        <v>2473</v>
      </c>
      <c r="B720" s="74">
        <v>411</v>
      </c>
      <c r="C720" s="133"/>
      <c r="D720" s="37"/>
      <c r="E720" s="87"/>
      <c r="F720" s="93">
        <v>3</v>
      </c>
      <c r="G720" s="8">
        <v>8</v>
      </c>
      <c r="H720" s="94">
        <v>2</v>
      </c>
      <c r="I720" s="101"/>
      <c r="J720" s="102"/>
      <c r="K720" s="118"/>
    </row>
    <row r="721" spans="1:11" x14ac:dyDescent="0.2">
      <c r="A721" s="13" t="s">
        <v>2474</v>
      </c>
      <c r="B721" s="74">
        <v>850</v>
      </c>
      <c r="C721" s="133"/>
      <c r="D721" s="37"/>
      <c r="E721" s="87"/>
      <c r="F721" s="93">
        <v>3</v>
      </c>
      <c r="G721" s="8">
        <v>8</v>
      </c>
      <c r="H721" s="94">
        <v>2</v>
      </c>
      <c r="I721" s="101"/>
      <c r="J721" s="102"/>
      <c r="K721" s="118"/>
    </row>
    <row r="722" spans="1:11" s="24" customFormat="1" x14ac:dyDescent="0.2">
      <c r="A722" s="20" t="s">
        <v>908</v>
      </c>
      <c r="B722" s="73">
        <v>3900</v>
      </c>
      <c r="C722" s="134">
        <v>5</v>
      </c>
      <c r="D722" s="32">
        <v>13</v>
      </c>
      <c r="E722" s="84"/>
      <c r="F722" s="91"/>
      <c r="G722" s="8"/>
      <c r="H722" s="94"/>
      <c r="I722" s="99"/>
      <c r="J722" s="100"/>
      <c r="K722" s="115"/>
    </row>
    <row r="723" spans="1:11" x14ac:dyDescent="0.2">
      <c r="A723" s="13" t="s">
        <v>2475</v>
      </c>
      <c r="B723" s="74">
        <v>362</v>
      </c>
      <c r="C723" s="133"/>
      <c r="D723" s="37"/>
      <c r="E723" s="87"/>
      <c r="F723" s="93">
        <v>3</v>
      </c>
      <c r="G723" s="8">
        <v>8</v>
      </c>
      <c r="H723" s="94">
        <v>2</v>
      </c>
      <c r="I723" s="101"/>
      <c r="J723" s="102"/>
      <c r="K723" s="118"/>
    </row>
    <row r="724" spans="1:11" x14ac:dyDescent="0.2">
      <c r="A724" s="13" t="s">
        <v>2476</v>
      </c>
      <c r="B724" s="74">
        <v>702</v>
      </c>
      <c r="C724" s="133"/>
      <c r="D724" s="37"/>
      <c r="E724" s="87"/>
      <c r="F724" s="93">
        <v>3</v>
      </c>
      <c r="G724" s="8">
        <v>8</v>
      </c>
      <c r="H724" s="94">
        <v>2</v>
      </c>
      <c r="I724" s="101"/>
      <c r="J724" s="102"/>
      <c r="K724" s="118"/>
    </row>
    <row r="725" spans="1:11" x14ac:dyDescent="0.2">
      <c r="A725" s="13" t="s">
        <v>2477</v>
      </c>
      <c r="B725" s="74">
        <v>418</v>
      </c>
      <c r="C725" s="133"/>
      <c r="D725" s="37"/>
      <c r="E725" s="87"/>
      <c r="F725" s="93">
        <v>3</v>
      </c>
      <c r="G725" s="8">
        <v>8</v>
      </c>
      <c r="H725" s="94">
        <v>2</v>
      </c>
      <c r="I725" s="101"/>
      <c r="J725" s="102"/>
      <c r="K725" s="118"/>
    </row>
    <row r="726" spans="1:11" x14ac:dyDescent="0.2">
      <c r="A726" s="13" t="s">
        <v>2478</v>
      </c>
      <c r="B726" s="74">
        <v>215</v>
      </c>
      <c r="C726" s="133"/>
      <c r="D726" s="37"/>
      <c r="E726" s="87"/>
      <c r="F726" s="93">
        <v>3</v>
      </c>
      <c r="G726" s="8">
        <v>8</v>
      </c>
      <c r="H726" s="94">
        <v>2</v>
      </c>
      <c r="I726" s="101"/>
      <c r="J726" s="102"/>
      <c r="K726" s="118"/>
    </row>
    <row r="727" spans="1:11" x14ac:dyDescent="0.2">
      <c r="A727" s="13" t="s">
        <v>2479</v>
      </c>
      <c r="B727" s="74">
        <v>513</v>
      </c>
      <c r="C727" s="133"/>
      <c r="D727" s="37"/>
      <c r="E727" s="87"/>
      <c r="F727" s="93">
        <v>3</v>
      </c>
      <c r="G727" s="8">
        <v>8</v>
      </c>
      <c r="H727" s="94">
        <v>2</v>
      </c>
      <c r="I727" s="101"/>
      <c r="J727" s="102"/>
      <c r="K727" s="118"/>
    </row>
    <row r="728" spans="1:11" x14ac:dyDescent="0.2">
      <c r="A728" s="13" t="s">
        <v>2480</v>
      </c>
      <c r="B728" s="74">
        <v>1690</v>
      </c>
      <c r="C728" s="133"/>
      <c r="D728" s="37"/>
      <c r="E728" s="87"/>
      <c r="F728" s="93">
        <v>3</v>
      </c>
      <c r="G728" s="8">
        <v>8</v>
      </c>
      <c r="H728" s="94">
        <v>2</v>
      </c>
      <c r="I728" s="101"/>
      <c r="J728" s="102"/>
      <c r="K728" s="118"/>
    </row>
    <row r="729" spans="1:11" s="24" customFormat="1" x14ac:dyDescent="0.2">
      <c r="A729" s="20" t="s">
        <v>22</v>
      </c>
      <c r="B729" s="73">
        <v>184</v>
      </c>
      <c r="C729" s="134">
        <v>1</v>
      </c>
      <c r="D729" s="32">
        <v>3</v>
      </c>
      <c r="E729" s="84"/>
      <c r="F729" s="91"/>
      <c r="G729" s="8"/>
      <c r="H729" s="94"/>
      <c r="I729" s="99"/>
      <c r="J729" s="100"/>
      <c r="K729" s="115"/>
    </row>
    <row r="730" spans="1:11" x14ac:dyDescent="0.2">
      <c r="A730" s="13" t="s">
        <v>2481</v>
      </c>
      <c r="B730" s="74">
        <v>184</v>
      </c>
      <c r="C730" s="133"/>
      <c r="D730" s="37"/>
      <c r="E730" s="87"/>
      <c r="F730" s="93">
        <v>1</v>
      </c>
      <c r="G730" s="8">
        <v>3</v>
      </c>
      <c r="H730" s="94">
        <v>1</v>
      </c>
      <c r="I730" s="101"/>
      <c r="J730" s="102"/>
      <c r="K730" s="118"/>
    </row>
    <row r="731" spans="1:11" s="24" customFormat="1" x14ac:dyDescent="0.2">
      <c r="A731" s="20" t="s">
        <v>23</v>
      </c>
      <c r="B731" s="73">
        <v>7937</v>
      </c>
      <c r="C731" s="134">
        <v>10</v>
      </c>
      <c r="D731" s="32">
        <v>25</v>
      </c>
      <c r="E731" s="84"/>
      <c r="F731" s="91"/>
      <c r="G731" s="8"/>
      <c r="H731" s="94"/>
      <c r="I731" s="99"/>
      <c r="J731" s="100"/>
      <c r="K731" s="115"/>
    </row>
    <row r="732" spans="1:11" x14ac:dyDescent="0.2">
      <c r="A732" s="13" t="s">
        <v>2482</v>
      </c>
      <c r="B732" s="74">
        <v>5181</v>
      </c>
      <c r="C732" s="133"/>
      <c r="D732" s="37"/>
      <c r="E732" s="87"/>
      <c r="F732" s="93">
        <v>5</v>
      </c>
      <c r="G732" s="8">
        <v>13</v>
      </c>
      <c r="H732" s="94">
        <v>2</v>
      </c>
      <c r="I732" s="101"/>
      <c r="J732" s="102"/>
      <c r="K732" s="118"/>
    </row>
    <row r="733" spans="1:11" x14ac:dyDescent="0.2">
      <c r="A733" s="13" t="s">
        <v>2483</v>
      </c>
      <c r="B733" s="74">
        <v>825</v>
      </c>
      <c r="C733" s="133"/>
      <c r="D733" s="37"/>
      <c r="E733" s="87"/>
      <c r="F733" s="93">
        <v>3</v>
      </c>
      <c r="G733" s="8">
        <v>8</v>
      </c>
      <c r="H733" s="94">
        <v>2</v>
      </c>
      <c r="I733" s="101"/>
      <c r="J733" s="102"/>
      <c r="K733" s="118"/>
    </row>
    <row r="734" spans="1:11" x14ac:dyDescent="0.2">
      <c r="A734" s="13" t="s">
        <v>2484</v>
      </c>
      <c r="B734" s="74">
        <v>324</v>
      </c>
      <c r="C734" s="133"/>
      <c r="D734" s="37"/>
      <c r="E734" s="87"/>
      <c r="F734" s="93">
        <v>3</v>
      </c>
      <c r="G734" s="8">
        <v>8</v>
      </c>
      <c r="H734" s="94">
        <v>2</v>
      </c>
      <c r="I734" s="101"/>
      <c r="J734" s="102"/>
      <c r="K734" s="118"/>
    </row>
    <row r="735" spans="1:11" x14ac:dyDescent="0.2">
      <c r="A735" s="13" t="s">
        <v>2485</v>
      </c>
      <c r="B735" s="74">
        <v>315</v>
      </c>
      <c r="C735" s="133"/>
      <c r="D735" s="37"/>
      <c r="E735" s="87"/>
      <c r="F735" s="93">
        <v>3</v>
      </c>
      <c r="G735" s="8">
        <v>8</v>
      </c>
      <c r="H735" s="94">
        <v>2</v>
      </c>
      <c r="I735" s="101"/>
      <c r="J735" s="102"/>
      <c r="K735" s="118"/>
    </row>
    <row r="736" spans="1:11" x14ac:dyDescent="0.2">
      <c r="A736" s="13" t="s">
        <v>2486</v>
      </c>
      <c r="B736" s="74">
        <v>783</v>
      </c>
      <c r="C736" s="133"/>
      <c r="D736" s="37"/>
      <c r="E736" s="87"/>
      <c r="F736" s="93">
        <v>3</v>
      </c>
      <c r="G736" s="8">
        <v>8</v>
      </c>
      <c r="H736" s="94">
        <v>2</v>
      </c>
      <c r="I736" s="101"/>
      <c r="J736" s="102"/>
      <c r="K736" s="118"/>
    </row>
    <row r="737" spans="1:11" x14ac:dyDescent="0.2">
      <c r="A737" s="13" t="s">
        <v>2487</v>
      </c>
      <c r="B737" s="74">
        <v>509</v>
      </c>
      <c r="C737" s="133"/>
      <c r="D737" s="37"/>
      <c r="E737" s="87"/>
      <c r="F737" s="93">
        <v>3</v>
      </c>
      <c r="G737" s="8">
        <v>8</v>
      </c>
      <c r="H737" s="94">
        <v>2</v>
      </c>
      <c r="I737" s="101"/>
      <c r="J737" s="102"/>
      <c r="K737" s="118"/>
    </row>
    <row r="738" spans="1:11" s="18" customFormat="1" x14ac:dyDescent="0.2">
      <c r="A738" s="11" t="s">
        <v>799</v>
      </c>
      <c r="B738" s="72">
        <v>102085</v>
      </c>
      <c r="C738" s="135"/>
      <c r="D738" s="37"/>
      <c r="E738" s="87"/>
      <c r="F738" s="92"/>
      <c r="G738" s="8"/>
      <c r="H738" s="94"/>
      <c r="I738" s="97"/>
      <c r="J738" s="98"/>
      <c r="K738" s="113"/>
    </row>
    <row r="739" spans="1:11" s="24" customFormat="1" ht="31.5" x14ac:dyDescent="0.2">
      <c r="A739" s="22" t="s">
        <v>800</v>
      </c>
      <c r="B739" s="73">
        <v>16964</v>
      </c>
      <c r="C739" s="134">
        <v>25</v>
      </c>
      <c r="D739" s="36">
        <f>SUM(D740:D750)</f>
        <v>63</v>
      </c>
      <c r="E739" s="88">
        <v>4</v>
      </c>
      <c r="F739" s="91">
        <f>SUM(F741:F758)</f>
        <v>54</v>
      </c>
      <c r="G739" s="24">
        <f>SUM(G741:G758)</f>
        <v>143</v>
      </c>
      <c r="H739" s="84"/>
      <c r="I739" s="99">
        <f>(C739+F739+1)*0.4</f>
        <v>32</v>
      </c>
      <c r="J739" s="100">
        <f>(D739+G739+1)*0.4</f>
        <v>82.800000000000011</v>
      </c>
      <c r="K739" s="115">
        <f>16*0.6</f>
        <v>9.6</v>
      </c>
    </row>
    <row r="740" spans="1:11" s="24" customFormat="1" x14ac:dyDescent="0.2">
      <c r="A740" s="20" t="s">
        <v>801</v>
      </c>
      <c r="B740" s="73">
        <v>5564</v>
      </c>
      <c r="C740" s="134">
        <v>8</v>
      </c>
      <c r="D740" s="32">
        <v>20</v>
      </c>
      <c r="E740" s="84"/>
      <c r="F740" s="91"/>
      <c r="G740" s="8"/>
      <c r="H740" s="94"/>
      <c r="I740" s="99"/>
      <c r="J740" s="100"/>
      <c r="K740" s="115"/>
    </row>
    <row r="741" spans="1:11" x14ac:dyDescent="0.2">
      <c r="A741" s="13" t="s">
        <v>2488</v>
      </c>
      <c r="B741" s="74">
        <v>2159</v>
      </c>
      <c r="C741" s="133"/>
      <c r="D741" s="37"/>
      <c r="E741" s="87"/>
      <c r="F741" s="93">
        <v>5</v>
      </c>
      <c r="G741" s="8">
        <v>13</v>
      </c>
      <c r="H741" s="94">
        <v>2</v>
      </c>
      <c r="I741" s="101"/>
      <c r="J741" s="102"/>
      <c r="K741" s="118"/>
    </row>
    <row r="742" spans="1:11" x14ac:dyDescent="0.2">
      <c r="A742" s="13" t="s">
        <v>2489</v>
      </c>
      <c r="B742" s="74">
        <v>539</v>
      </c>
      <c r="C742" s="133"/>
      <c r="D742" s="37"/>
      <c r="E742" s="87"/>
      <c r="F742" s="93">
        <v>3</v>
      </c>
      <c r="G742" s="8">
        <v>8</v>
      </c>
      <c r="H742" s="94">
        <v>2</v>
      </c>
      <c r="I742" s="101"/>
      <c r="J742" s="102"/>
      <c r="K742" s="118"/>
    </row>
    <row r="743" spans="1:11" x14ac:dyDescent="0.2">
      <c r="A743" s="13" t="s">
        <v>1497</v>
      </c>
      <c r="B743" s="74">
        <v>696</v>
      </c>
      <c r="C743" s="133"/>
      <c r="D743" s="37"/>
      <c r="E743" s="87"/>
      <c r="F743" s="93">
        <v>3</v>
      </c>
      <c r="G743" s="8">
        <v>8</v>
      </c>
      <c r="H743" s="94">
        <v>2</v>
      </c>
      <c r="I743" s="101"/>
      <c r="J743" s="102"/>
      <c r="K743" s="118"/>
    </row>
    <row r="744" spans="1:11" x14ac:dyDescent="0.2">
      <c r="A744" s="13" t="s">
        <v>1845</v>
      </c>
      <c r="B744" s="74">
        <v>1262</v>
      </c>
      <c r="C744" s="133"/>
      <c r="D744" s="37"/>
      <c r="E744" s="87"/>
      <c r="F744" s="93">
        <v>3</v>
      </c>
      <c r="G744" s="8">
        <v>8</v>
      </c>
      <c r="H744" s="94">
        <v>2</v>
      </c>
      <c r="I744" s="101"/>
      <c r="J744" s="102"/>
      <c r="K744" s="118"/>
    </row>
    <row r="745" spans="1:11" x14ac:dyDescent="0.2">
      <c r="A745" s="13" t="s">
        <v>2490</v>
      </c>
      <c r="B745" s="74">
        <v>908</v>
      </c>
      <c r="C745" s="133"/>
      <c r="D745" s="37"/>
      <c r="E745" s="87"/>
      <c r="F745" s="93">
        <v>3</v>
      </c>
      <c r="G745" s="8">
        <v>8</v>
      </c>
      <c r="H745" s="94">
        <v>2</v>
      </c>
      <c r="I745" s="101"/>
      <c r="J745" s="102"/>
      <c r="K745" s="118"/>
    </row>
    <row r="746" spans="1:11" s="24" customFormat="1" x14ac:dyDescent="0.2">
      <c r="A746" s="20" t="s">
        <v>1003</v>
      </c>
      <c r="B746" s="73">
        <v>3126</v>
      </c>
      <c r="C746" s="134">
        <v>5</v>
      </c>
      <c r="D746" s="32">
        <v>13</v>
      </c>
      <c r="E746" s="84"/>
      <c r="F746" s="91"/>
      <c r="G746" s="8"/>
      <c r="H746" s="94"/>
      <c r="I746" s="99"/>
      <c r="J746" s="100"/>
      <c r="K746" s="115"/>
    </row>
    <row r="747" spans="1:11" x14ac:dyDescent="0.2">
      <c r="A747" s="13" t="s">
        <v>2491</v>
      </c>
      <c r="B747" s="74">
        <v>2367</v>
      </c>
      <c r="C747" s="133"/>
      <c r="D747" s="37"/>
      <c r="E747" s="87"/>
      <c r="F747" s="93">
        <v>5</v>
      </c>
      <c r="G747" s="8">
        <v>13</v>
      </c>
      <c r="H747" s="94">
        <v>2</v>
      </c>
      <c r="I747" s="101"/>
      <c r="J747" s="102"/>
      <c r="K747" s="118"/>
    </row>
    <row r="748" spans="1:11" x14ac:dyDescent="0.2">
      <c r="A748" s="13" t="s">
        <v>2492</v>
      </c>
      <c r="B748" s="74">
        <v>475</v>
      </c>
      <c r="C748" s="133"/>
      <c r="D748" s="37"/>
      <c r="E748" s="87"/>
      <c r="F748" s="93">
        <v>3</v>
      </c>
      <c r="G748" s="8">
        <v>8</v>
      </c>
      <c r="H748" s="94">
        <v>2</v>
      </c>
      <c r="I748" s="101"/>
      <c r="J748" s="102"/>
      <c r="K748" s="118"/>
    </row>
    <row r="749" spans="1:11" x14ac:dyDescent="0.2">
      <c r="A749" s="13" t="s">
        <v>2493</v>
      </c>
      <c r="B749" s="74">
        <v>284</v>
      </c>
      <c r="C749" s="133"/>
      <c r="D749" s="37"/>
      <c r="E749" s="87"/>
      <c r="F749" s="93">
        <v>3</v>
      </c>
      <c r="G749" s="8">
        <v>8</v>
      </c>
      <c r="H749" s="94">
        <v>2</v>
      </c>
      <c r="I749" s="101"/>
      <c r="J749" s="102"/>
      <c r="K749" s="118"/>
    </row>
    <row r="750" spans="1:11" s="24" customFormat="1" ht="31.5" x14ac:dyDescent="0.2">
      <c r="A750" s="20" t="s">
        <v>1333</v>
      </c>
      <c r="B750" s="73">
        <v>8274</v>
      </c>
      <c r="C750" s="134">
        <v>12</v>
      </c>
      <c r="D750" s="32">
        <v>30</v>
      </c>
      <c r="E750" s="84"/>
      <c r="F750" s="91"/>
      <c r="G750" s="8"/>
      <c r="H750" s="94"/>
      <c r="I750" s="99"/>
      <c r="J750" s="100"/>
      <c r="K750" s="115"/>
    </row>
    <row r="751" spans="1:11" x14ac:dyDescent="0.2">
      <c r="A751" s="13" t="s">
        <v>2494</v>
      </c>
      <c r="B751" s="74">
        <v>521</v>
      </c>
      <c r="C751" s="133"/>
      <c r="D751" s="37"/>
      <c r="E751" s="87"/>
      <c r="F751" s="93">
        <v>3</v>
      </c>
      <c r="G751" s="8">
        <v>8</v>
      </c>
      <c r="H751" s="94">
        <v>2</v>
      </c>
      <c r="I751" s="101"/>
      <c r="J751" s="102"/>
      <c r="K751" s="118"/>
    </row>
    <row r="752" spans="1:11" x14ac:dyDescent="0.2">
      <c r="A752" s="13" t="s">
        <v>2495</v>
      </c>
      <c r="B752" s="74">
        <v>3208</v>
      </c>
      <c r="C752" s="133"/>
      <c r="D752" s="37"/>
      <c r="E752" s="87"/>
      <c r="F752" s="93">
        <v>5</v>
      </c>
      <c r="G752" s="8">
        <v>13</v>
      </c>
      <c r="H752" s="94">
        <v>2</v>
      </c>
      <c r="I752" s="101"/>
      <c r="J752" s="102"/>
      <c r="K752" s="118"/>
    </row>
    <row r="753" spans="1:11" x14ac:dyDescent="0.2">
      <c r="A753" s="13" t="s">
        <v>2496</v>
      </c>
      <c r="B753" s="74">
        <v>1192</v>
      </c>
      <c r="C753" s="133"/>
      <c r="D753" s="37"/>
      <c r="E753" s="87"/>
      <c r="F753" s="93">
        <v>3</v>
      </c>
      <c r="G753" s="8">
        <v>8</v>
      </c>
      <c r="H753" s="94">
        <v>2</v>
      </c>
      <c r="I753" s="101"/>
      <c r="J753" s="102"/>
      <c r="K753" s="118"/>
    </row>
    <row r="754" spans="1:11" x14ac:dyDescent="0.2">
      <c r="A754" s="13" t="s">
        <v>2497</v>
      </c>
      <c r="B754" s="74">
        <v>638</v>
      </c>
      <c r="C754" s="133"/>
      <c r="D754" s="37"/>
      <c r="E754" s="87"/>
      <c r="F754" s="93">
        <v>3</v>
      </c>
      <c r="G754" s="8">
        <v>8</v>
      </c>
      <c r="H754" s="94">
        <v>2</v>
      </c>
      <c r="I754" s="101"/>
      <c r="J754" s="102"/>
      <c r="K754" s="118"/>
    </row>
    <row r="755" spans="1:11" x14ac:dyDescent="0.2">
      <c r="A755" s="13" t="s">
        <v>2498</v>
      </c>
      <c r="B755" s="74">
        <v>801</v>
      </c>
      <c r="C755" s="133"/>
      <c r="D755" s="37"/>
      <c r="E755" s="87"/>
      <c r="F755" s="93">
        <v>3</v>
      </c>
      <c r="G755" s="8">
        <v>8</v>
      </c>
      <c r="H755" s="94">
        <v>2</v>
      </c>
      <c r="I755" s="101"/>
      <c r="J755" s="102"/>
      <c r="K755" s="118"/>
    </row>
    <row r="756" spans="1:11" x14ac:dyDescent="0.2">
      <c r="A756" s="13" t="s">
        <v>2499</v>
      </c>
      <c r="B756" s="74">
        <v>373</v>
      </c>
      <c r="C756" s="133"/>
      <c r="D756" s="37"/>
      <c r="E756" s="87"/>
      <c r="F756" s="93">
        <v>3</v>
      </c>
      <c r="G756" s="8">
        <v>8</v>
      </c>
      <c r="H756" s="94">
        <v>2</v>
      </c>
      <c r="I756" s="101"/>
      <c r="J756" s="102"/>
      <c r="K756" s="118"/>
    </row>
    <row r="757" spans="1:11" x14ac:dyDescent="0.2">
      <c r="A757" s="13" t="s">
        <v>2500</v>
      </c>
      <c r="B757" s="74">
        <v>549</v>
      </c>
      <c r="C757" s="133"/>
      <c r="D757" s="37"/>
      <c r="E757" s="87"/>
      <c r="F757" s="93">
        <v>3</v>
      </c>
      <c r="G757" s="8">
        <v>8</v>
      </c>
      <c r="H757" s="94">
        <v>2</v>
      </c>
      <c r="I757" s="101"/>
      <c r="J757" s="102"/>
      <c r="K757" s="118"/>
    </row>
    <row r="758" spans="1:11" x14ac:dyDescent="0.2">
      <c r="A758" s="13" t="s">
        <v>2501</v>
      </c>
      <c r="B758" s="74">
        <v>992</v>
      </c>
      <c r="C758" s="133"/>
      <c r="D758" s="37"/>
      <c r="E758" s="87"/>
      <c r="F758" s="93">
        <v>3</v>
      </c>
      <c r="G758" s="8">
        <v>8</v>
      </c>
      <c r="H758" s="94">
        <v>2</v>
      </c>
      <c r="I758" s="101"/>
      <c r="J758" s="102"/>
      <c r="K758" s="118"/>
    </row>
    <row r="759" spans="1:11" s="24" customFormat="1" x14ac:dyDescent="0.2">
      <c r="A759" s="22" t="s">
        <v>850</v>
      </c>
      <c r="B759" s="73">
        <v>16861</v>
      </c>
      <c r="C759" s="134">
        <v>25</v>
      </c>
      <c r="D759" s="36">
        <f>SUM(D760:D769)</f>
        <v>63</v>
      </c>
      <c r="E759" s="88">
        <v>4</v>
      </c>
      <c r="F759" s="91">
        <f>SUM(F761:F775)</f>
        <v>48</v>
      </c>
      <c r="G759" s="24">
        <f>SUM(G761:G775)</f>
        <v>127</v>
      </c>
      <c r="H759" s="84"/>
      <c r="I759" s="99">
        <f>(C759+F759+1)*0.4</f>
        <v>29.6</v>
      </c>
      <c r="J759" s="100">
        <f>(D759+G759+1)*0.4</f>
        <v>76.400000000000006</v>
      </c>
      <c r="K759" s="115">
        <f>14*0.6</f>
        <v>8.4</v>
      </c>
    </row>
    <row r="760" spans="1:11" s="24" customFormat="1" x14ac:dyDescent="0.2">
      <c r="A760" s="20" t="s">
        <v>851</v>
      </c>
      <c r="B760" s="73">
        <v>10526</v>
      </c>
      <c r="C760" s="134">
        <v>16</v>
      </c>
      <c r="D760" s="32">
        <v>40</v>
      </c>
      <c r="E760" s="84"/>
      <c r="F760" s="91"/>
      <c r="G760" s="8"/>
      <c r="H760" s="94"/>
      <c r="I760" s="99"/>
      <c r="J760" s="100"/>
      <c r="K760" s="115"/>
    </row>
    <row r="761" spans="1:11" x14ac:dyDescent="0.2">
      <c r="A761" s="13" t="s">
        <v>2502</v>
      </c>
      <c r="B761" s="74">
        <v>3158</v>
      </c>
      <c r="C761" s="133"/>
      <c r="D761" s="37"/>
      <c r="E761" s="87"/>
      <c r="F761" s="93">
        <v>5</v>
      </c>
      <c r="G761" s="8">
        <v>13</v>
      </c>
      <c r="H761" s="94">
        <v>2</v>
      </c>
      <c r="I761" s="101"/>
      <c r="J761" s="102"/>
      <c r="K761" s="118"/>
    </row>
    <row r="762" spans="1:11" x14ac:dyDescent="0.2">
      <c r="A762" s="13" t="s">
        <v>2503</v>
      </c>
      <c r="B762" s="74">
        <v>2179</v>
      </c>
      <c r="C762" s="133"/>
      <c r="D762" s="37"/>
      <c r="E762" s="87"/>
      <c r="F762" s="93">
        <v>5</v>
      </c>
      <c r="G762" s="8">
        <v>13</v>
      </c>
      <c r="H762" s="94">
        <v>2</v>
      </c>
      <c r="I762" s="101"/>
      <c r="J762" s="102"/>
      <c r="K762" s="118"/>
    </row>
    <row r="763" spans="1:11" x14ac:dyDescent="0.2">
      <c r="A763" s="13" t="s">
        <v>2504</v>
      </c>
      <c r="B763" s="74">
        <v>1178</v>
      </c>
      <c r="C763" s="133"/>
      <c r="D763" s="37"/>
      <c r="E763" s="87"/>
      <c r="F763" s="93">
        <v>3</v>
      </c>
      <c r="G763" s="8">
        <v>8</v>
      </c>
      <c r="H763" s="94">
        <v>2</v>
      </c>
      <c r="I763" s="101"/>
      <c r="J763" s="102"/>
      <c r="K763" s="118"/>
    </row>
    <row r="764" spans="1:11" x14ac:dyDescent="0.2">
      <c r="A764" s="13" t="s">
        <v>2505</v>
      </c>
      <c r="B764" s="74">
        <v>753</v>
      </c>
      <c r="C764" s="133"/>
      <c r="D764" s="37"/>
      <c r="E764" s="87"/>
      <c r="F764" s="93">
        <v>3</v>
      </c>
      <c r="G764" s="8">
        <v>8</v>
      </c>
      <c r="H764" s="94">
        <v>2</v>
      </c>
      <c r="I764" s="101"/>
      <c r="J764" s="102"/>
      <c r="K764" s="118"/>
    </row>
    <row r="765" spans="1:11" x14ac:dyDescent="0.2">
      <c r="A765" s="13" t="s">
        <v>1356</v>
      </c>
      <c r="B765" s="74">
        <v>1236</v>
      </c>
      <c r="C765" s="133"/>
      <c r="D765" s="37"/>
      <c r="E765" s="87"/>
      <c r="F765" s="93">
        <v>3</v>
      </c>
      <c r="G765" s="8">
        <v>8</v>
      </c>
      <c r="H765" s="94">
        <v>2</v>
      </c>
      <c r="I765" s="101"/>
      <c r="J765" s="102"/>
      <c r="K765" s="118"/>
    </row>
    <row r="766" spans="1:11" x14ac:dyDescent="0.2">
      <c r="A766" s="13" t="s">
        <v>2506</v>
      </c>
      <c r="B766" s="74">
        <v>373</v>
      </c>
      <c r="C766" s="133"/>
      <c r="D766" s="37"/>
      <c r="E766" s="87"/>
      <c r="F766" s="93">
        <v>3</v>
      </c>
      <c r="G766" s="8">
        <v>8</v>
      </c>
      <c r="H766" s="94">
        <v>2</v>
      </c>
      <c r="I766" s="101"/>
      <c r="J766" s="102"/>
      <c r="K766" s="118"/>
    </row>
    <row r="767" spans="1:11" x14ac:dyDescent="0.2">
      <c r="A767" s="13" t="s">
        <v>2507</v>
      </c>
      <c r="B767" s="74">
        <v>652</v>
      </c>
      <c r="C767" s="133"/>
      <c r="D767" s="37"/>
      <c r="E767" s="87"/>
      <c r="F767" s="93">
        <v>3</v>
      </c>
      <c r="G767" s="8">
        <v>8</v>
      </c>
      <c r="H767" s="94">
        <v>2</v>
      </c>
      <c r="I767" s="101"/>
      <c r="J767" s="102"/>
      <c r="K767" s="118"/>
    </row>
    <row r="768" spans="1:11" x14ac:dyDescent="0.2">
      <c r="A768" s="13" t="s">
        <v>2508</v>
      </c>
      <c r="B768" s="74">
        <v>997</v>
      </c>
      <c r="C768" s="133"/>
      <c r="D768" s="37"/>
      <c r="E768" s="87"/>
      <c r="F768" s="93">
        <v>3</v>
      </c>
      <c r="G768" s="8">
        <v>8</v>
      </c>
      <c r="H768" s="94">
        <v>2</v>
      </c>
      <c r="I768" s="101"/>
      <c r="J768" s="102"/>
      <c r="K768" s="118"/>
    </row>
    <row r="769" spans="1:11" s="24" customFormat="1" x14ac:dyDescent="0.2">
      <c r="A769" s="20" t="s">
        <v>1012</v>
      </c>
      <c r="B769" s="73">
        <v>6335</v>
      </c>
      <c r="C769" s="134">
        <v>9</v>
      </c>
      <c r="D769" s="32">
        <v>23</v>
      </c>
      <c r="E769" s="84"/>
      <c r="F769" s="91"/>
      <c r="G769" s="8"/>
      <c r="H769" s="94"/>
      <c r="I769" s="99"/>
      <c r="J769" s="100"/>
      <c r="K769" s="115"/>
    </row>
    <row r="770" spans="1:11" x14ac:dyDescent="0.2">
      <c r="A770" s="13" t="s">
        <v>2509</v>
      </c>
      <c r="B770" s="74">
        <v>2228</v>
      </c>
      <c r="C770" s="133"/>
      <c r="D770" s="37"/>
      <c r="E770" s="87"/>
      <c r="F770" s="93">
        <v>5</v>
      </c>
      <c r="G770" s="8">
        <v>13</v>
      </c>
      <c r="H770" s="94">
        <v>2</v>
      </c>
      <c r="I770" s="101"/>
      <c r="J770" s="102"/>
      <c r="K770" s="118"/>
    </row>
    <row r="771" spans="1:11" x14ac:dyDescent="0.2">
      <c r="A771" s="13" t="s">
        <v>1630</v>
      </c>
      <c r="B771" s="74">
        <v>360</v>
      </c>
      <c r="C771" s="133"/>
      <c r="D771" s="37"/>
      <c r="E771" s="87"/>
      <c r="F771" s="93">
        <v>3</v>
      </c>
      <c r="G771" s="8">
        <v>8</v>
      </c>
      <c r="H771" s="94">
        <v>2</v>
      </c>
      <c r="I771" s="101"/>
      <c r="J771" s="102"/>
      <c r="K771" s="118"/>
    </row>
    <row r="772" spans="1:11" x14ac:dyDescent="0.2">
      <c r="A772" s="13" t="s">
        <v>2510</v>
      </c>
      <c r="B772" s="74">
        <v>718</v>
      </c>
      <c r="C772" s="133"/>
      <c r="D772" s="37"/>
      <c r="E772" s="87"/>
      <c r="F772" s="93">
        <v>3</v>
      </c>
      <c r="G772" s="8">
        <v>8</v>
      </c>
      <c r="H772" s="94">
        <v>2</v>
      </c>
      <c r="I772" s="101"/>
      <c r="J772" s="102"/>
      <c r="K772" s="118"/>
    </row>
    <row r="773" spans="1:11" x14ac:dyDescent="0.2">
      <c r="A773" s="13" t="s">
        <v>1732</v>
      </c>
      <c r="B773" s="74">
        <v>852</v>
      </c>
      <c r="C773" s="133"/>
      <c r="D773" s="37"/>
      <c r="E773" s="87"/>
      <c r="F773" s="93">
        <v>3</v>
      </c>
      <c r="G773" s="8">
        <v>8</v>
      </c>
      <c r="H773" s="94">
        <v>2</v>
      </c>
      <c r="I773" s="101"/>
      <c r="J773" s="102"/>
      <c r="K773" s="118"/>
    </row>
    <row r="774" spans="1:11" x14ac:dyDescent="0.2">
      <c r="A774" s="13" t="s">
        <v>2511</v>
      </c>
      <c r="B774" s="74">
        <v>1239</v>
      </c>
      <c r="C774" s="133"/>
      <c r="D774" s="37"/>
      <c r="E774" s="87"/>
      <c r="F774" s="93">
        <v>3</v>
      </c>
      <c r="G774" s="8">
        <v>8</v>
      </c>
      <c r="H774" s="94">
        <v>2</v>
      </c>
      <c r="I774" s="101"/>
      <c r="J774" s="102"/>
      <c r="K774" s="118"/>
    </row>
    <row r="775" spans="1:11" x14ac:dyDescent="0.2">
      <c r="A775" s="13" t="s">
        <v>2512</v>
      </c>
      <c r="B775" s="74">
        <v>938</v>
      </c>
      <c r="C775" s="133"/>
      <c r="D775" s="37"/>
      <c r="E775" s="87"/>
      <c r="F775" s="93">
        <v>3</v>
      </c>
      <c r="G775" s="8">
        <v>8</v>
      </c>
      <c r="H775" s="94">
        <v>2</v>
      </c>
      <c r="I775" s="101"/>
      <c r="J775" s="102"/>
      <c r="K775" s="118"/>
    </row>
    <row r="776" spans="1:11" s="24" customFormat="1" ht="31.5" x14ac:dyDescent="0.2">
      <c r="A776" s="22" t="s">
        <v>26</v>
      </c>
      <c r="B776" s="73">
        <v>34829</v>
      </c>
      <c r="C776" s="134">
        <v>29</v>
      </c>
      <c r="D776" s="36">
        <f>SUM(D777:D793)</f>
        <v>73</v>
      </c>
      <c r="E776" s="88">
        <v>4</v>
      </c>
      <c r="F776" s="91">
        <f>SUM(F778:F799)</f>
        <v>72</v>
      </c>
      <c r="G776" s="24">
        <f>SUM(G778:G799)</f>
        <v>190</v>
      </c>
      <c r="H776" s="84"/>
      <c r="I776" s="99">
        <f>(C776+F776+1)*0.4</f>
        <v>40.800000000000004</v>
      </c>
      <c r="J776" s="100">
        <f>(D776+G776+1)*0.4</f>
        <v>105.60000000000001</v>
      </c>
      <c r="K776" s="115">
        <f>20*0.6</f>
        <v>12</v>
      </c>
    </row>
    <row r="777" spans="1:11" s="24" customFormat="1" x14ac:dyDescent="0.2">
      <c r="A777" s="20" t="s">
        <v>27</v>
      </c>
      <c r="B777" s="73">
        <v>10144</v>
      </c>
      <c r="C777" s="134">
        <v>8</v>
      </c>
      <c r="D777" s="32">
        <v>20</v>
      </c>
      <c r="E777" s="84"/>
      <c r="F777" s="91"/>
      <c r="G777" s="8"/>
      <c r="H777" s="94"/>
      <c r="I777" s="99"/>
      <c r="J777" s="100"/>
      <c r="K777" s="115"/>
    </row>
    <row r="778" spans="1:11" x14ac:dyDescent="0.2">
      <c r="A778" s="13" t="s">
        <v>2513</v>
      </c>
      <c r="B778" s="74">
        <v>6128</v>
      </c>
      <c r="C778" s="133"/>
      <c r="D778" s="37"/>
      <c r="E778" s="87"/>
      <c r="F778" s="93">
        <v>5</v>
      </c>
      <c r="G778" s="8">
        <v>13</v>
      </c>
      <c r="H778" s="94">
        <v>2</v>
      </c>
      <c r="I778" s="101"/>
      <c r="J778" s="102"/>
      <c r="K778" s="118"/>
    </row>
    <row r="779" spans="1:11" x14ac:dyDescent="0.2">
      <c r="A779" s="13" t="s">
        <v>2126</v>
      </c>
      <c r="B779" s="74">
        <v>1196</v>
      </c>
      <c r="C779" s="133"/>
      <c r="D779" s="37"/>
      <c r="E779" s="87"/>
      <c r="F779" s="93">
        <v>3</v>
      </c>
      <c r="G779" s="8">
        <v>8</v>
      </c>
      <c r="H779" s="94">
        <v>2</v>
      </c>
      <c r="I779" s="101"/>
      <c r="J779" s="102"/>
      <c r="K779" s="118"/>
    </row>
    <row r="780" spans="1:11" x14ac:dyDescent="0.2">
      <c r="A780" s="13" t="s">
        <v>2514</v>
      </c>
      <c r="B780" s="74">
        <v>1094</v>
      </c>
      <c r="C780" s="133"/>
      <c r="D780" s="37"/>
      <c r="E780" s="87"/>
      <c r="F780" s="93">
        <v>3</v>
      </c>
      <c r="G780" s="8">
        <v>8</v>
      </c>
      <c r="H780" s="94">
        <v>2</v>
      </c>
      <c r="I780" s="101"/>
      <c r="J780" s="102"/>
      <c r="K780" s="118"/>
    </row>
    <row r="781" spans="1:11" x14ac:dyDescent="0.2">
      <c r="A781" s="13" t="s">
        <v>2515</v>
      </c>
      <c r="B781" s="74">
        <v>444</v>
      </c>
      <c r="C781" s="133"/>
      <c r="D781" s="37"/>
      <c r="E781" s="87"/>
      <c r="F781" s="93">
        <v>3</v>
      </c>
      <c r="G781" s="8">
        <v>8</v>
      </c>
      <c r="H781" s="94">
        <v>2</v>
      </c>
      <c r="I781" s="101"/>
      <c r="J781" s="102"/>
      <c r="K781" s="118"/>
    </row>
    <row r="782" spans="1:11" x14ac:dyDescent="0.2">
      <c r="A782" s="13" t="s">
        <v>2516</v>
      </c>
      <c r="B782" s="74">
        <v>1282</v>
      </c>
      <c r="C782" s="133"/>
      <c r="D782" s="37"/>
      <c r="E782" s="87"/>
      <c r="F782" s="93">
        <v>3</v>
      </c>
      <c r="G782" s="8">
        <v>8</v>
      </c>
      <c r="H782" s="94">
        <v>2</v>
      </c>
      <c r="I782" s="101"/>
      <c r="J782" s="102"/>
      <c r="K782" s="118"/>
    </row>
    <row r="783" spans="1:11" s="24" customFormat="1" x14ac:dyDescent="0.2">
      <c r="A783" s="20" t="s">
        <v>28</v>
      </c>
      <c r="B783" s="73">
        <v>19104</v>
      </c>
      <c r="C783" s="134">
        <v>16</v>
      </c>
      <c r="D783" s="32">
        <v>40</v>
      </c>
      <c r="E783" s="84"/>
      <c r="F783" s="91"/>
      <c r="G783" s="8"/>
      <c r="H783" s="94"/>
      <c r="I783" s="99"/>
      <c r="J783" s="100"/>
      <c r="K783" s="115"/>
    </row>
    <row r="784" spans="1:11" x14ac:dyDescent="0.2">
      <c r="A784" s="13" t="s">
        <v>2517</v>
      </c>
      <c r="B784" s="74">
        <v>10042</v>
      </c>
      <c r="C784" s="133"/>
      <c r="D784" s="37"/>
      <c r="E784" s="87"/>
      <c r="F784" s="93">
        <v>11</v>
      </c>
      <c r="G784" s="8">
        <v>28</v>
      </c>
      <c r="H784" s="94">
        <v>2</v>
      </c>
      <c r="I784" s="101"/>
      <c r="J784" s="102"/>
      <c r="K784" s="118"/>
    </row>
    <row r="785" spans="1:11" x14ac:dyDescent="0.2">
      <c r="A785" s="13" t="s">
        <v>2518</v>
      </c>
      <c r="B785" s="74">
        <v>1931</v>
      </c>
      <c r="C785" s="133"/>
      <c r="D785" s="37"/>
      <c r="E785" s="87"/>
      <c r="F785" s="93">
        <v>3</v>
      </c>
      <c r="G785" s="8">
        <v>8</v>
      </c>
      <c r="H785" s="94">
        <v>2</v>
      </c>
      <c r="I785" s="101"/>
      <c r="J785" s="102"/>
      <c r="K785" s="118"/>
    </row>
    <row r="786" spans="1:11" x14ac:dyDescent="0.2">
      <c r="A786" s="13" t="s">
        <v>2519</v>
      </c>
      <c r="B786" s="74">
        <v>1093</v>
      </c>
      <c r="C786" s="133"/>
      <c r="D786" s="37"/>
      <c r="E786" s="87"/>
      <c r="F786" s="93">
        <v>3</v>
      </c>
      <c r="G786" s="8">
        <v>8</v>
      </c>
      <c r="H786" s="94">
        <v>2</v>
      </c>
      <c r="I786" s="101"/>
      <c r="J786" s="102"/>
      <c r="K786" s="118"/>
    </row>
    <row r="787" spans="1:11" x14ac:dyDescent="0.2">
      <c r="A787" s="13" t="s">
        <v>2520</v>
      </c>
      <c r="B787" s="74">
        <v>212</v>
      </c>
      <c r="C787" s="133"/>
      <c r="D787" s="37"/>
      <c r="E787" s="87"/>
      <c r="F787" s="93">
        <v>3</v>
      </c>
      <c r="G787" s="8">
        <v>8</v>
      </c>
      <c r="H787" s="94">
        <v>2</v>
      </c>
      <c r="I787" s="101"/>
      <c r="J787" s="102"/>
      <c r="K787" s="118"/>
    </row>
    <row r="788" spans="1:11" x14ac:dyDescent="0.2">
      <c r="A788" s="13" t="s">
        <v>2521</v>
      </c>
      <c r="B788" s="74">
        <v>1152</v>
      </c>
      <c r="C788" s="133"/>
      <c r="D788" s="37"/>
      <c r="E788" s="87"/>
      <c r="F788" s="93">
        <v>3</v>
      </c>
      <c r="G788" s="8">
        <v>8</v>
      </c>
      <c r="H788" s="94">
        <v>2</v>
      </c>
      <c r="I788" s="101"/>
      <c r="J788" s="102"/>
      <c r="K788" s="118"/>
    </row>
    <row r="789" spans="1:11" x14ac:dyDescent="0.2">
      <c r="A789" s="13" t="s">
        <v>2522</v>
      </c>
      <c r="B789" s="74">
        <v>253</v>
      </c>
      <c r="C789" s="133"/>
      <c r="D789" s="37"/>
      <c r="E789" s="87"/>
      <c r="F789" s="93">
        <v>3</v>
      </c>
      <c r="G789" s="8">
        <v>8</v>
      </c>
      <c r="H789" s="94">
        <v>2</v>
      </c>
      <c r="I789" s="101"/>
      <c r="J789" s="102"/>
      <c r="K789" s="118"/>
    </row>
    <row r="790" spans="1:11" x14ac:dyDescent="0.2">
      <c r="A790" s="13" t="s">
        <v>2523</v>
      </c>
      <c r="B790" s="74">
        <v>1543</v>
      </c>
      <c r="C790" s="133"/>
      <c r="D790" s="37"/>
      <c r="E790" s="87"/>
      <c r="F790" s="93">
        <v>3</v>
      </c>
      <c r="G790" s="8">
        <v>8</v>
      </c>
      <c r="H790" s="94">
        <v>2</v>
      </c>
      <c r="I790" s="101"/>
      <c r="J790" s="102"/>
      <c r="K790" s="118"/>
    </row>
    <row r="791" spans="1:11" x14ac:dyDescent="0.2">
      <c r="A791" s="13" t="s">
        <v>2524</v>
      </c>
      <c r="B791" s="74">
        <v>1283</v>
      </c>
      <c r="C791" s="133"/>
      <c r="D791" s="37"/>
      <c r="E791" s="87"/>
      <c r="F791" s="93">
        <v>3</v>
      </c>
      <c r="G791" s="8">
        <v>8</v>
      </c>
      <c r="H791" s="94">
        <v>2</v>
      </c>
      <c r="I791" s="101"/>
      <c r="J791" s="102"/>
      <c r="K791" s="118"/>
    </row>
    <row r="792" spans="1:11" x14ac:dyDescent="0.2">
      <c r="A792" s="13" t="s">
        <v>2525</v>
      </c>
      <c r="B792" s="74">
        <v>1595</v>
      </c>
      <c r="C792" s="133"/>
      <c r="D792" s="37"/>
      <c r="E792" s="87"/>
      <c r="F792" s="93">
        <v>3</v>
      </c>
      <c r="G792" s="8">
        <v>8</v>
      </c>
      <c r="H792" s="94">
        <v>2</v>
      </c>
      <c r="I792" s="101"/>
      <c r="J792" s="102"/>
      <c r="K792" s="118"/>
    </row>
    <row r="793" spans="1:11" s="24" customFormat="1" x14ac:dyDescent="0.2">
      <c r="A793" s="20" t="s">
        <v>29</v>
      </c>
      <c r="B793" s="73">
        <v>5581</v>
      </c>
      <c r="C793" s="134">
        <v>5</v>
      </c>
      <c r="D793" s="32">
        <v>13</v>
      </c>
      <c r="E793" s="84"/>
      <c r="F793" s="91"/>
      <c r="G793" s="8"/>
      <c r="H793" s="94"/>
      <c r="I793" s="99"/>
      <c r="J793" s="100"/>
      <c r="K793" s="115"/>
    </row>
    <row r="794" spans="1:11" x14ac:dyDescent="0.2">
      <c r="A794" s="13" t="s">
        <v>2526</v>
      </c>
      <c r="B794" s="74">
        <v>3017</v>
      </c>
      <c r="C794" s="133"/>
      <c r="D794" s="37"/>
      <c r="E794" s="87"/>
      <c r="F794" s="93">
        <v>5</v>
      </c>
      <c r="G794" s="8">
        <v>13</v>
      </c>
      <c r="H794" s="94">
        <v>2</v>
      </c>
      <c r="I794" s="101"/>
      <c r="J794" s="102"/>
      <c r="K794" s="118"/>
    </row>
    <row r="795" spans="1:11" x14ac:dyDescent="0.2">
      <c r="A795" s="13" t="s">
        <v>2527</v>
      </c>
      <c r="B795" s="74">
        <v>328</v>
      </c>
      <c r="C795" s="133"/>
      <c r="D795" s="37"/>
      <c r="E795" s="87"/>
      <c r="F795" s="93">
        <v>3</v>
      </c>
      <c r="G795" s="8">
        <v>8</v>
      </c>
      <c r="H795" s="94">
        <v>2</v>
      </c>
      <c r="I795" s="101"/>
      <c r="J795" s="102"/>
      <c r="K795" s="118"/>
    </row>
    <row r="796" spans="1:11" x14ac:dyDescent="0.2">
      <c r="A796" s="13" t="s">
        <v>1469</v>
      </c>
      <c r="B796" s="74">
        <v>394</v>
      </c>
      <c r="C796" s="133"/>
      <c r="D796" s="37"/>
      <c r="E796" s="87"/>
      <c r="F796" s="93">
        <v>3</v>
      </c>
      <c r="G796" s="8">
        <v>8</v>
      </c>
      <c r="H796" s="94">
        <v>2</v>
      </c>
      <c r="I796" s="101"/>
      <c r="J796" s="102"/>
      <c r="K796" s="118"/>
    </row>
    <row r="797" spans="1:11" x14ac:dyDescent="0.2">
      <c r="A797" s="13" t="s">
        <v>2528</v>
      </c>
      <c r="B797" s="74">
        <v>399</v>
      </c>
      <c r="C797" s="133"/>
      <c r="D797" s="37"/>
      <c r="E797" s="87"/>
      <c r="F797" s="93">
        <v>3</v>
      </c>
      <c r="G797" s="8">
        <v>8</v>
      </c>
      <c r="H797" s="94">
        <v>2</v>
      </c>
      <c r="I797" s="101"/>
      <c r="J797" s="102"/>
      <c r="K797" s="118"/>
    </row>
    <row r="798" spans="1:11" x14ac:dyDescent="0.2">
      <c r="A798" s="13" t="s">
        <v>2529</v>
      </c>
      <c r="B798" s="74">
        <v>1127</v>
      </c>
      <c r="C798" s="133"/>
      <c r="D798" s="37"/>
      <c r="E798" s="87"/>
      <c r="F798" s="93">
        <v>3</v>
      </c>
      <c r="G798" s="8">
        <v>8</v>
      </c>
      <c r="H798" s="94">
        <v>2</v>
      </c>
      <c r="I798" s="101"/>
      <c r="J798" s="102"/>
      <c r="K798" s="118"/>
    </row>
    <row r="799" spans="1:11" x14ac:dyDescent="0.2">
      <c r="A799" s="13" t="s">
        <v>2530</v>
      </c>
      <c r="B799" s="74">
        <v>316</v>
      </c>
      <c r="C799" s="133"/>
      <c r="D799" s="37"/>
      <c r="E799" s="87"/>
      <c r="F799" s="93">
        <v>3</v>
      </c>
      <c r="G799" s="8">
        <v>8</v>
      </c>
      <c r="H799" s="94">
        <v>2</v>
      </c>
      <c r="I799" s="101"/>
      <c r="J799" s="102"/>
      <c r="K799" s="118"/>
    </row>
    <row r="800" spans="1:11" s="24" customFormat="1" x14ac:dyDescent="0.2">
      <c r="A800" s="22" t="s">
        <v>1054</v>
      </c>
      <c r="B800" s="73">
        <v>21351</v>
      </c>
      <c r="C800" s="134">
        <v>25</v>
      </c>
      <c r="D800" s="36">
        <f>SUM(D801:D815)</f>
        <v>64</v>
      </c>
      <c r="E800" s="88">
        <v>4</v>
      </c>
      <c r="F800" s="91">
        <f>SUM(F802:F822)</f>
        <v>60</v>
      </c>
      <c r="G800" s="24">
        <f>SUM(G802:G822)</f>
        <v>159</v>
      </c>
      <c r="H800" s="84"/>
      <c r="I800" s="99">
        <f>(C800+F800+1)*0.4</f>
        <v>34.4</v>
      </c>
      <c r="J800" s="100">
        <f>(D800+G800+1)*0.4</f>
        <v>89.600000000000009</v>
      </c>
      <c r="K800" s="115">
        <f>18*0.6</f>
        <v>10.799999999999999</v>
      </c>
    </row>
    <row r="801" spans="1:11" s="24" customFormat="1" x14ac:dyDescent="0.2">
      <c r="A801" s="20" t="s">
        <v>1055</v>
      </c>
      <c r="B801" s="73">
        <v>3808</v>
      </c>
      <c r="C801" s="134">
        <v>5</v>
      </c>
      <c r="D801" s="32">
        <v>13</v>
      </c>
      <c r="E801" s="84"/>
      <c r="F801" s="91"/>
      <c r="G801" s="8"/>
      <c r="H801" s="94"/>
      <c r="I801" s="99"/>
      <c r="J801" s="100"/>
      <c r="K801" s="115"/>
    </row>
    <row r="802" spans="1:11" x14ac:dyDescent="0.2">
      <c r="A802" s="13" t="s">
        <v>2531</v>
      </c>
      <c r="B802" s="74">
        <v>2709</v>
      </c>
      <c r="C802" s="133"/>
      <c r="D802" s="37"/>
      <c r="E802" s="87"/>
      <c r="F802" s="93">
        <v>5</v>
      </c>
      <c r="G802" s="8">
        <v>13</v>
      </c>
      <c r="H802" s="94">
        <v>2</v>
      </c>
      <c r="I802" s="101"/>
      <c r="J802" s="102"/>
      <c r="K802" s="118"/>
    </row>
    <row r="803" spans="1:11" x14ac:dyDescent="0.2">
      <c r="A803" s="13" t="s">
        <v>2532</v>
      </c>
      <c r="B803" s="74">
        <v>337</v>
      </c>
      <c r="C803" s="133"/>
      <c r="D803" s="37"/>
      <c r="E803" s="87"/>
      <c r="F803" s="93">
        <v>3</v>
      </c>
      <c r="G803" s="8">
        <v>8</v>
      </c>
      <c r="H803" s="94">
        <v>2</v>
      </c>
      <c r="I803" s="101"/>
      <c r="J803" s="102"/>
      <c r="K803" s="118"/>
    </row>
    <row r="804" spans="1:11" x14ac:dyDescent="0.2">
      <c r="A804" s="13" t="s">
        <v>2533</v>
      </c>
      <c r="B804" s="74">
        <v>303</v>
      </c>
      <c r="C804" s="133"/>
      <c r="D804" s="37"/>
      <c r="E804" s="87"/>
      <c r="F804" s="93">
        <v>3</v>
      </c>
      <c r="G804" s="8">
        <v>8</v>
      </c>
      <c r="H804" s="94">
        <v>2</v>
      </c>
      <c r="I804" s="101"/>
      <c r="J804" s="102"/>
      <c r="K804" s="118"/>
    </row>
    <row r="805" spans="1:11" x14ac:dyDescent="0.2">
      <c r="A805" s="13" t="s">
        <v>2534</v>
      </c>
      <c r="B805" s="74">
        <v>459</v>
      </c>
      <c r="C805" s="133"/>
      <c r="D805" s="37"/>
      <c r="E805" s="87"/>
      <c r="F805" s="93">
        <v>3</v>
      </c>
      <c r="G805" s="8">
        <v>8</v>
      </c>
      <c r="H805" s="94">
        <v>2</v>
      </c>
      <c r="I805" s="101"/>
      <c r="J805" s="102"/>
      <c r="K805" s="118"/>
    </row>
    <row r="806" spans="1:11" s="24" customFormat="1" x14ac:dyDescent="0.2">
      <c r="A806" s="20" t="s">
        <v>721</v>
      </c>
      <c r="B806" s="73">
        <v>1934</v>
      </c>
      <c r="C806" s="134">
        <v>2</v>
      </c>
      <c r="D806" s="32">
        <v>5</v>
      </c>
      <c r="E806" s="84"/>
      <c r="F806" s="91"/>
      <c r="G806" s="8"/>
      <c r="H806" s="94"/>
      <c r="I806" s="99"/>
      <c r="J806" s="100"/>
      <c r="K806" s="115"/>
    </row>
    <row r="807" spans="1:11" x14ac:dyDescent="0.2">
      <c r="A807" s="13" t="s">
        <v>2535</v>
      </c>
      <c r="B807" s="74">
        <v>347</v>
      </c>
      <c r="C807" s="133"/>
      <c r="D807" s="37"/>
      <c r="E807" s="87"/>
      <c r="F807" s="93">
        <v>3</v>
      </c>
      <c r="G807" s="8">
        <v>8</v>
      </c>
      <c r="H807" s="94">
        <v>2</v>
      </c>
      <c r="I807" s="101"/>
      <c r="J807" s="102"/>
      <c r="K807" s="118"/>
    </row>
    <row r="808" spans="1:11" x14ac:dyDescent="0.2">
      <c r="A808" s="13" t="s">
        <v>2536</v>
      </c>
      <c r="B808" s="74">
        <v>224</v>
      </c>
      <c r="C808" s="133"/>
      <c r="D808" s="37"/>
      <c r="E808" s="87"/>
      <c r="F808" s="93">
        <v>3</v>
      </c>
      <c r="G808" s="8">
        <v>8</v>
      </c>
      <c r="H808" s="94">
        <v>2</v>
      </c>
      <c r="I808" s="101"/>
      <c r="J808" s="102"/>
      <c r="K808" s="118"/>
    </row>
    <row r="809" spans="1:11" x14ac:dyDescent="0.2">
      <c r="A809" s="13" t="s">
        <v>2537</v>
      </c>
      <c r="B809" s="74">
        <v>358</v>
      </c>
      <c r="C809" s="133"/>
      <c r="D809" s="37"/>
      <c r="E809" s="87"/>
      <c r="F809" s="93">
        <v>3</v>
      </c>
      <c r="G809" s="8">
        <v>8</v>
      </c>
      <c r="H809" s="94">
        <v>2</v>
      </c>
      <c r="I809" s="101"/>
      <c r="J809" s="102"/>
      <c r="K809" s="118"/>
    </row>
    <row r="810" spans="1:11" x14ac:dyDescent="0.2">
      <c r="A810" s="13" t="s">
        <v>2538</v>
      </c>
      <c r="B810" s="74">
        <v>629</v>
      </c>
      <c r="C810" s="133"/>
      <c r="D810" s="37"/>
      <c r="E810" s="87"/>
      <c r="F810" s="93">
        <v>3</v>
      </c>
      <c r="G810" s="8">
        <v>8</v>
      </c>
      <c r="H810" s="94">
        <v>2</v>
      </c>
      <c r="I810" s="101"/>
      <c r="J810" s="102"/>
      <c r="K810" s="118"/>
    </row>
    <row r="811" spans="1:11" x14ac:dyDescent="0.2">
      <c r="A811" s="13" t="s">
        <v>2539</v>
      </c>
      <c r="B811" s="74">
        <v>376</v>
      </c>
      <c r="C811" s="133"/>
      <c r="D811" s="37"/>
      <c r="E811" s="87"/>
      <c r="F811" s="93">
        <v>3</v>
      </c>
      <c r="G811" s="8">
        <v>8</v>
      </c>
      <c r="H811" s="94">
        <v>2</v>
      </c>
      <c r="I811" s="101"/>
      <c r="J811" s="102"/>
      <c r="K811" s="118"/>
    </row>
    <row r="812" spans="1:11" s="24" customFormat="1" x14ac:dyDescent="0.2">
      <c r="A812" s="20" t="s">
        <v>722</v>
      </c>
      <c r="B812" s="73">
        <v>4227</v>
      </c>
      <c r="C812" s="134">
        <v>5</v>
      </c>
      <c r="D812" s="32">
        <v>13</v>
      </c>
      <c r="E812" s="84"/>
      <c r="F812" s="91"/>
      <c r="G812" s="8"/>
      <c r="H812" s="94"/>
      <c r="I812" s="99"/>
      <c r="J812" s="100"/>
      <c r="K812" s="115"/>
    </row>
    <row r="813" spans="1:11" x14ac:dyDescent="0.2">
      <c r="A813" s="13" t="s">
        <v>2540</v>
      </c>
      <c r="B813" s="74">
        <v>3621</v>
      </c>
      <c r="C813" s="133"/>
      <c r="D813" s="37"/>
      <c r="E813" s="87"/>
      <c r="F813" s="93">
        <v>5</v>
      </c>
      <c r="G813" s="8">
        <v>13</v>
      </c>
      <c r="H813" s="94">
        <v>2</v>
      </c>
      <c r="I813" s="101"/>
      <c r="J813" s="102"/>
      <c r="K813" s="118"/>
    </row>
    <row r="814" spans="1:11" x14ac:dyDescent="0.2">
      <c r="A814" s="13" t="s">
        <v>2541</v>
      </c>
      <c r="B814" s="74">
        <v>606</v>
      </c>
      <c r="C814" s="133"/>
      <c r="D814" s="37"/>
      <c r="E814" s="87"/>
      <c r="F814" s="93">
        <v>3</v>
      </c>
      <c r="G814" s="8">
        <v>8</v>
      </c>
      <c r="H814" s="94">
        <v>2</v>
      </c>
      <c r="I814" s="101"/>
      <c r="J814" s="102"/>
      <c r="K814" s="118"/>
    </row>
    <row r="815" spans="1:11" s="24" customFormat="1" x14ac:dyDescent="0.2">
      <c r="A815" s="20" t="s">
        <v>154</v>
      </c>
      <c r="B815" s="73">
        <v>11382</v>
      </c>
      <c r="C815" s="134">
        <v>13</v>
      </c>
      <c r="D815" s="32">
        <v>33</v>
      </c>
      <c r="E815" s="84"/>
      <c r="F815" s="91"/>
      <c r="G815" s="8"/>
      <c r="H815" s="94"/>
      <c r="I815" s="99"/>
      <c r="J815" s="100"/>
      <c r="K815" s="115"/>
    </row>
    <row r="816" spans="1:11" x14ac:dyDescent="0.2">
      <c r="A816" s="13" t="s">
        <v>2542</v>
      </c>
      <c r="B816" s="74">
        <v>7779</v>
      </c>
      <c r="C816" s="133"/>
      <c r="D816" s="37"/>
      <c r="E816" s="87"/>
      <c r="F816" s="93">
        <v>5</v>
      </c>
      <c r="G816" s="8">
        <v>13</v>
      </c>
      <c r="H816" s="94">
        <v>2</v>
      </c>
      <c r="I816" s="101"/>
      <c r="J816" s="102"/>
      <c r="K816" s="118"/>
    </row>
    <row r="817" spans="1:11" x14ac:dyDescent="0.2">
      <c r="A817" s="13" t="s">
        <v>2543</v>
      </c>
      <c r="B817" s="74">
        <v>350</v>
      </c>
      <c r="C817" s="133"/>
      <c r="D817" s="37"/>
      <c r="E817" s="87"/>
      <c r="F817" s="93">
        <v>3</v>
      </c>
      <c r="G817" s="8">
        <v>8</v>
      </c>
      <c r="H817" s="94">
        <v>2</v>
      </c>
      <c r="I817" s="101"/>
      <c r="J817" s="102"/>
      <c r="K817" s="118"/>
    </row>
    <row r="818" spans="1:11" x14ac:dyDescent="0.2">
      <c r="A818" s="13" t="s">
        <v>2544</v>
      </c>
      <c r="B818" s="74">
        <v>944</v>
      </c>
      <c r="C818" s="133"/>
      <c r="D818" s="37"/>
      <c r="E818" s="87"/>
      <c r="F818" s="93">
        <v>3</v>
      </c>
      <c r="G818" s="8">
        <v>8</v>
      </c>
      <c r="H818" s="94">
        <v>2</v>
      </c>
      <c r="I818" s="101"/>
      <c r="J818" s="102"/>
      <c r="K818" s="118"/>
    </row>
    <row r="819" spans="1:11" x14ac:dyDescent="0.2">
      <c r="A819" s="13" t="s">
        <v>2545</v>
      </c>
      <c r="B819" s="74">
        <v>1053</v>
      </c>
      <c r="C819" s="133"/>
      <c r="D819" s="37"/>
      <c r="E819" s="87"/>
      <c r="F819" s="93">
        <v>3</v>
      </c>
      <c r="G819" s="8">
        <v>8</v>
      </c>
      <c r="H819" s="94">
        <v>2</v>
      </c>
      <c r="I819" s="101"/>
      <c r="J819" s="102"/>
      <c r="K819" s="118"/>
    </row>
    <row r="820" spans="1:11" x14ac:dyDescent="0.2">
      <c r="A820" s="13" t="s">
        <v>2413</v>
      </c>
      <c r="B820" s="74">
        <v>284</v>
      </c>
      <c r="C820" s="133"/>
      <c r="D820" s="37"/>
      <c r="E820" s="87"/>
      <c r="F820" s="93">
        <v>3</v>
      </c>
      <c r="G820" s="8">
        <v>8</v>
      </c>
      <c r="H820" s="94">
        <v>2</v>
      </c>
      <c r="I820" s="101"/>
      <c r="J820" s="102"/>
      <c r="K820" s="118"/>
    </row>
    <row r="821" spans="1:11" x14ac:dyDescent="0.2">
      <c r="A821" s="13" t="s">
        <v>2546</v>
      </c>
      <c r="B821" s="74">
        <v>230</v>
      </c>
      <c r="C821" s="133"/>
      <c r="D821" s="37"/>
      <c r="E821" s="87"/>
      <c r="F821" s="93">
        <v>3</v>
      </c>
      <c r="G821" s="8">
        <v>8</v>
      </c>
      <c r="H821" s="94">
        <v>2</v>
      </c>
      <c r="I821" s="101"/>
      <c r="J821" s="102"/>
      <c r="K821" s="118"/>
    </row>
    <row r="822" spans="1:11" x14ac:dyDescent="0.2">
      <c r="A822" s="13" t="s">
        <v>2547</v>
      </c>
      <c r="B822" s="74">
        <v>742</v>
      </c>
      <c r="C822" s="133"/>
      <c r="D822" s="37"/>
      <c r="E822" s="87"/>
      <c r="F822" s="93">
        <v>3</v>
      </c>
      <c r="G822" s="8">
        <v>8</v>
      </c>
      <c r="H822" s="94">
        <v>2</v>
      </c>
      <c r="I822" s="101"/>
      <c r="J822" s="102"/>
      <c r="K822" s="118"/>
    </row>
    <row r="823" spans="1:11" s="24" customFormat="1" x14ac:dyDescent="0.2">
      <c r="A823" s="22" t="s">
        <v>1064</v>
      </c>
      <c r="B823" s="73">
        <v>12080</v>
      </c>
      <c r="C823" s="134">
        <v>25</v>
      </c>
      <c r="D823" s="36">
        <f>SUM(D824:D829)</f>
        <v>63</v>
      </c>
      <c r="E823" s="88">
        <v>4</v>
      </c>
      <c r="F823" s="91">
        <f>SUM(F825:F831)</f>
        <v>24</v>
      </c>
      <c r="G823" s="24">
        <f>SUM(G825:G831)</f>
        <v>63</v>
      </c>
      <c r="H823" s="84"/>
      <c r="I823" s="99">
        <f>(C823+F823+1)*0.4</f>
        <v>20</v>
      </c>
      <c r="J823" s="100">
        <f>(D823+G823+1)*0.4</f>
        <v>50.800000000000004</v>
      </c>
      <c r="K823" s="115">
        <f>6*0.6</f>
        <v>3.5999999999999996</v>
      </c>
    </row>
    <row r="824" spans="1:11" s="24" customFormat="1" x14ac:dyDescent="0.2">
      <c r="A824" s="20" t="s">
        <v>1065</v>
      </c>
      <c r="B824" s="73">
        <v>8750</v>
      </c>
      <c r="C824" s="134">
        <v>18</v>
      </c>
      <c r="D824" s="32">
        <v>45</v>
      </c>
      <c r="E824" s="84"/>
      <c r="F824" s="91"/>
      <c r="G824" s="8"/>
      <c r="H824" s="94"/>
      <c r="I824" s="91"/>
      <c r="J824" s="84"/>
      <c r="K824" s="111"/>
    </row>
    <row r="825" spans="1:11" x14ac:dyDescent="0.2">
      <c r="A825" s="13" t="s">
        <v>1492</v>
      </c>
      <c r="B825" s="74">
        <v>1965</v>
      </c>
      <c r="C825" s="133"/>
      <c r="D825" s="37"/>
      <c r="E825" s="87"/>
      <c r="F825" s="93">
        <v>3</v>
      </c>
      <c r="G825" s="8">
        <v>8</v>
      </c>
      <c r="H825" s="94">
        <v>2</v>
      </c>
      <c r="I825" s="93"/>
      <c r="J825" s="94"/>
      <c r="K825" s="138"/>
    </row>
    <row r="826" spans="1:11" x14ac:dyDescent="0.2">
      <c r="A826" s="13" t="s">
        <v>2548</v>
      </c>
      <c r="B826" s="74">
        <v>3038</v>
      </c>
      <c r="C826" s="133"/>
      <c r="D826" s="37"/>
      <c r="E826" s="87"/>
      <c r="F826" s="93">
        <v>5</v>
      </c>
      <c r="G826" s="8">
        <v>13</v>
      </c>
      <c r="H826" s="94">
        <v>2</v>
      </c>
      <c r="I826" s="93"/>
      <c r="J826" s="94"/>
      <c r="K826" s="138"/>
    </row>
    <row r="827" spans="1:11" x14ac:dyDescent="0.2">
      <c r="A827" s="13" t="s">
        <v>2549</v>
      </c>
      <c r="B827" s="74">
        <v>2922</v>
      </c>
      <c r="C827" s="133"/>
      <c r="D827" s="37"/>
      <c r="E827" s="87"/>
      <c r="F827" s="93">
        <v>5</v>
      </c>
      <c r="G827" s="8">
        <v>13</v>
      </c>
      <c r="H827" s="94">
        <v>2</v>
      </c>
      <c r="I827" s="93"/>
      <c r="J827" s="94"/>
      <c r="K827" s="138"/>
    </row>
    <row r="828" spans="1:11" x14ac:dyDescent="0.2">
      <c r="A828" s="13" t="s">
        <v>2550</v>
      </c>
      <c r="B828" s="74">
        <v>825</v>
      </c>
      <c r="C828" s="133"/>
      <c r="D828" s="37"/>
      <c r="E828" s="87"/>
      <c r="F828" s="93">
        <v>3</v>
      </c>
      <c r="G828" s="8">
        <v>8</v>
      </c>
      <c r="H828" s="94">
        <v>2</v>
      </c>
      <c r="I828" s="93"/>
      <c r="J828" s="94"/>
      <c r="K828" s="138"/>
    </row>
    <row r="829" spans="1:11" s="24" customFormat="1" x14ac:dyDescent="0.2">
      <c r="A829" s="20" t="s">
        <v>1066</v>
      </c>
      <c r="B829" s="73">
        <v>3330</v>
      </c>
      <c r="C829" s="134">
        <v>7</v>
      </c>
      <c r="D829" s="32">
        <v>18</v>
      </c>
      <c r="E829" s="84"/>
      <c r="F829" s="91"/>
      <c r="G829" s="8"/>
      <c r="H829" s="94"/>
      <c r="I829" s="91"/>
      <c r="J829" s="84"/>
      <c r="K829" s="111"/>
    </row>
    <row r="830" spans="1:11" x14ac:dyDescent="0.2">
      <c r="A830" s="13" t="s">
        <v>2004</v>
      </c>
      <c r="B830" s="74">
        <v>2276</v>
      </c>
      <c r="C830" s="133"/>
      <c r="D830" s="37"/>
      <c r="E830" s="87"/>
      <c r="F830" s="93">
        <v>5</v>
      </c>
      <c r="G830" s="8">
        <v>13</v>
      </c>
      <c r="H830" s="94">
        <v>2</v>
      </c>
      <c r="I830" s="93"/>
      <c r="J830" s="94"/>
      <c r="K830" s="138"/>
    </row>
    <row r="831" spans="1:11" ht="16.5" thickBot="1" x14ac:dyDescent="0.25">
      <c r="A831" s="15" t="s">
        <v>2551</v>
      </c>
      <c r="B831" s="76">
        <v>1054</v>
      </c>
      <c r="C831" s="139"/>
      <c r="D831" s="38"/>
      <c r="E831" s="123"/>
      <c r="F831" s="124">
        <v>3</v>
      </c>
      <c r="G831" s="125">
        <v>8</v>
      </c>
      <c r="H831" s="126">
        <v>2</v>
      </c>
      <c r="I831" s="124"/>
      <c r="J831" s="126"/>
      <c r="K831" s="140"/>
    </row>
    <row r="832" spans="1:11" ht="16.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0"/>
  <sheetViews>
    <sheetView zoomScaleNormal="100" workbookViewId="0">
      <pane xSplit="1" ySplit="2" topLeftCell="B3" activePane="bottomRight" state="frozenSplit"/>
      <selection activeCell="F1" sqref="F1"/>
      <selection pane="topRight" activeCell="B1" sqref="B1"/>
      <selection pane="bottomLeft" activeCell="A4" sqref="A4"/>
      <selection pane="bottomRight" activeCell="A2" sqref="A2"/>
    </sheetView>
  </sheetViews>
  <sheetFormatPr defaultColWidth="8.85546875" defaultRowHeight="15.75" x14ac:dyDescent="0.2"/>
  <cols>
    <col min="1" max="1" width="53.140625" style="8" bestFit="1" customWidth="1"/>
    <col min="2" max="2" width="14.5703125" style="8" customWidth="1"/>
    <col min="3" max="3" width="16.140625" style="8" customWidth="1"/>
    <col min="4" max="5" width="15.7109375" style="8" customWidth="1"/>
    <col min="6" max="10" width="15.85546875" style="8" customWidth="1"/>
    <col min="11" max="11" width="16.85546875" style="8" customWidth="1"/>
    <col min="12" max="16384" width="8.85546875" style="8"/>
  </cols>
  <sheetData>
    <row r="1" spans="1:1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4" customFormat="1" x14ac:dyDescent="0.2">
      <c r="A3" s="9" t="s">
        <v>1155</v>
      </c>
      <c r="B3" s="71">
        <v>254595</v>
      </c>
      <c r="C3" s="79"/>
      <c r="D3" s="40"/>
      <c r="E3" s="80"/>
      <c r="F3" s="91"/>
      <c r="H3" s="84"/>
      <c r="I3" s="91"/>
      <c r="J3" s="84"/>
      <c r="K3" s="111"/>
    </row>
    <row r="4" spans="1:11" s="18" customFormat="1" x14ac:dyDescent="0.2">
      <c r="A4" s="11" t="s">
        <v>1156</v>
      </c>
      <c r="B4" s="72">
        <v>26576</v>
      </c>
      <c r="C4" s="81"/>
      <c r="D4" s="35"/>
      <c r="E4" s="82"/>
      <c r="F4" s="92"/>
      <c r="H4" s="82"/>
      <c r="I4" s="92"/>
      <c r="J4" s="82"/>
      <c r="K4" s="137"/>
    </row>
    <row r="5" spans="1:11" s="24" customFormat="1" x14ac:dyDescent="0.2">
      <c r="A5" s="22" t="s">
        <v>1157</v>
      </c>
      <c r="B5" s="73">
        <v>21421</v>
      </c>
      <c r="C5" s="143">
        <v>29</v>
      </c>
      <c r="D5" s="32">
        <f>SUM(D6:D135)</f>
        <v>355</v>
      </c>
      <c r="E5" s="84">
        <v>4</v>
      </c>
      <c r="F5" s="91">
        <f>SUM(F7:F80)</f>
        <v>100</v>
      </c>
      <c r="G5" s="24">
        <f>SUM(G7:G80)</f>
        <v>281</v>
      </c>
      <c r="H5" s="84"/>
      <c r="I5" s="99">
        <f>(C5+F5+1-F7-F9-F10-F11-F12-F13-F14-F16-F17-F19-F20-F22-F23-F24-F27-F28-F29-F30-F31-F32-F38-F39-F40-F41-F44-F45-F48-F51-F53-F54-F55-F56-F57-F59-F60-F61-F62-F63-F65-F66-F67-F68-F69-F70-F72-F74-F80)*0.4</f>
        <v>33.200000000000003</v>
      </c>
      <c r="J5" s="99">
        <f>(D5+G5+1-G7-G9-G10-G11-G12-G13-G14-G16-G17-G19-G20-G22-G23-G24-G27-G28-G29-G30-G31-G32-G38-G39-G40-G41-G44-G45-G48-G51-G53-G54-G55-G56-G57-G59-G60-G61-G62-G63-G65-G66-G67-G68-G69-G70-G72-G74-G80)*0.4</f>
        <v>198.4</v>
      </c>
      <c r="K5" s="115">
        <f>62*0.6</f>
        <v>37.199999999999996</v>
      </c>
    </row>
    <row r="6" spans="1:11" s="24" customFormat="1" x14ac:dyDescent="0.2">
      <c r="A6" s="20" t="s">
        <v>1158</v>
      </c>
      <c r="B6" s="73">
        <v>73</v>
      </c>
      <c r="C6" s="85">
        <v>1</v>
      </c>
      <c r="D6" s="32">
        <v>3</v>
      </c>
      <c r="E6" s="84"/>
      <c r="F6" s="91"/>
      <c r="H6" s="84"/>
      <c r="I6" s="91"/>
      <c r="J6" s="84"/>
      <c r="K6" s="111"/>
    </row>
    <row r="7" spans="1:11" x14ac:dyDescent="0.2">
      <c r="A7" s="13" t="s">
        <v>2552</v>
      </c>
      <c r="B7" s="74">
        <v>73</v>
      </c>
      <c r="C7" s="86"/>
      <c r="D7" s="37"/>
      <c r="E7" s="87"/>
      <c r="F7" s="93">
        <v>1</v>
      </c>
      <c r="G7" s="8">
        <v>3</v>
      </c>
      <c r="H7" s="94">
        <f>IF(F7=1,1,2)</f>
        <v>1</v>
      </c>
      <c r="I7" s="93"/>
      <c r="J7" s="94"/>
      <c r="K7" s="138"/>
    </row>
    <row r="8" spans="1:11" s="24" customFormat="1" x14ac:dyDescent="0.2">
      <c r="A8" s="20" t="s">
        <v>920</v>
      </c>
      <c r="B8" s="73">
        <v>681</v>
      </c>
      <c r="C8" s="85">
        <v>1</v>
      </c>
      <c r="D8" s="32">
        <v>3</v>
      </c>
      <c r="E8" s="84"/>
      <c r="F8" s="91"/>
      <c r="G8" s="8"/>
      <c r="H8" s="94"/>
      <c r="I8" s="91"/>
      <c r="J8" s="84"/>
      <c r="K8" s="111"/>
    </row>
    <row r="9" spans="1:11" x14ac:dyDescent="0.2">
      <c r="A9" s="13" t="s">
        <v>1804</v>
      </c>
      <c r="B9" s="74">
        <v>54</v>
      </c>
      <c r="C9" s="86"/>
      <c r="D9" s="37"/>
      <c r="E9" s="87"/>
      <c r="F9" s="93">
        <v>1</v>
      </c>
      <c r="G9" s="8">
        <v>3</v>
      </c>
      <c r="H9" s="94">
        <f t="shared" ref="H9:H70" si="0">IF(F9=1,1,2)</f>
        <v>1</v>
      </c>
      <c r="I9" s="93"/>
      <c r="J9" s="94"/>
      <c r="K9" s="138"/>
    </row>
    <row r="10" spans="1:11" x14ac:dyDescent="0.2">
      <c r="A10" s="13" t="s">
        <v>2553</v>
      </c>
      <c r="B10" s="74">
        <v>20</v>
      </c>
      <c r="C10" s="86"/>
      <c r="D10" s="37"/>
      <c r="E10" s="87"/>
      <c r="F10" s="93">
        <v>1</v>
      </c>
      <c r="G10" s="8">
        <v>3</v>
      </c>
      <c r="H10" s="94">
        <f t="shared" si="0"/>
        <v>1</v>
      </c>
      <c r="I10" s="93"/>
      <c r="J10" s="94"/>
      <c r="K10" s="138"/>
    </row>
    <row r="11" spans="1:11" x14ac:dyDescent="0.2">
      <c r="A11" s="13" t="s">
        <v>2554</v>
      </c>
      <c r="B11" s="74">
        <v>95</v>
      </c>
      <c r="C11" s="86"/>
      <c r="D11" s="37"/>
      <c r="E11" s="87"/>
      <c r="F11" s="93">
        <v>1</v>
      </c>
      <c r="G11" s="8">
        <v>3</v>
      </c>
      <c r="H11" s="94">
        <f t="shared" si="0"/>
        <v>1</v>
      </c>
      <c r="I11" s="93"/>
      <c r="J11" s="94"/>
      <c r="K11" s="138"/>
    </row>
    <row r="12" spans="1:11" x14ac:dyDescent="0.2">
      <c r="A12" s="13" t="s">
        <v>2555</v>
      </c>
      <c r="B12" s="74">
        <v>13</v>
      </c>
      <c r="C12" s="86"/>
      <c r="D12" s="37"/>
      <c r="E12" s="87"/>
      <c r="F12" s="93">
        <v>1</v>
      </c>
      <c r="G12" s="8">
        <v>3</v>
      </c>
      <c r="H12" s="94">
        <f t="shared" si="0"/>
        <v>1</v>
      </c>
      <c r="I12" s="93"/>
      <c r="J12" s="94"/>
      <c r="K12" s="138"/>
    </row>
    <row r="13" spans="1:11" x14ac:dyDescent="0.2">
      <c r="A13" s="13" t="s">
        <v>2556</v>
      </c>
      <c r="B13" s="74">
        <v>74</v>
      </c>
      <c r="C13" s="86"/>
      <c r="D13" s="37"/>
      <c r="E13" s="87"/>
      <c r="F13" s="93">
        <v>1</v>
      </c>
      <c r="G13" s="8">
        <v>3</v>
      </c>
      <c r="H13" s="94">
        <f t="shared" si="0"/>
        <v>1</v>
      </c>
      <c r="I13" s="93"/>
      <c r="J13" s="94"/>
      <c r="K13" s="138"/>
    </row>
    <row r="14" spans="1:11" x14ac:dyDescent="0.2">
      <c r="A14" s="13" t="s">
        <v>2557</v>
      </c>
      <c r="B14" s="74">
        <v>31</v>
      </c>
      <c r="C14" s="86"/>
      <c r="D14" s="37"/>
      <c r="E14" s="87"/>
      <c r="F14" s="93">
        <v>1</v>
      </c>
      <c r="G14" s="8">
        <v>3</v>
      </c>
      <c r="H14" s="94">
        <f t="shared" si="0"/>
        <v>1</v>
      </c>
      <c r="I14" s="93"/>
      <c r="J14" s="94"/>
      <c r="K14" s="138"/>
    </row>
    <row r="15" spans="1:11" x14ac:dyDescent="0.2">
      <c r="A15" s="13" t="s">
        <v>2558</v>
      </c>
      <c r="B15" s="74">
        <v>301</v>
      </c>
      <c r="C15" s="86"/>
      <c r="D15" s="37"/>
      <c r="E15" s="87"/>
      <c r="F15" s="93">
        <v>3</v>
      </c>
      <c r="G15" s="8">
        <v>8</v>
      </c>
      <c r="H15" s="94">
        <f t="shared" si="0"/>
        <v>2</v>
      </c>
      <c r="I15" s="93"/>
      <c r="J15" s="94"/>
      <c r="K15" s="138"/>
    </row>
    <row r="16" spans="1:11" x14ac:dyDescent="0.2">
      <c r="A16" s="13" t="s">
        <v>2559</v>
      </c>
      <c r="B16" s="74">
        <v>77</v>
      </c>
      <c r="C16" s="86"/>
      <c r="D16" s="37"/>
      <c r="E16" s="87"/>
      <c r="F16" s="93">
        <v>1</v>
      </c>
      <c r="G16" s="8">
        <v>3</v>
      </c>
      <c r="H16" s="94">
        <f t="shared" si="0"/>
        <v>1</v>
      </c>
      <c r="I16" s="93"/>
      <c r="J16" s="94"/>
      <c r="K16" s="138"/>
    </row>
    <row r="17" spans="1:11" x14ac:dyDescent="0.2">
      <c r="A17" s="13" t="s">
        <v>2560</v>
      </c>
      <c r="B17" s="74">
        <v>16</v>
      </c>
      <c r="C17" s="86"/>
      <c r="D17" s="37"/>
      <c r="E17" s="87"/>
      <c r="F17" s="93">
        <v>1</v>
      </c>
      <c r="G17" s="8">
        <v>3</v>
      </c>
      <c r="H17" s="94">
        <f t="shared" si="0"/>
        <v>1</v>
      </c>
      <c r="I17" s="93"/>
      <c r="J17" s="94"/>
      <c r="K17" s="138"/>
    </row>
    <row r="18" spans="1:11" s="24" customFormat="1" x14ac:dyDescent="0.2">
      <c r="A18" s="20" t="s">
        <v>1195</v>
      </c>
      <c r="B18" s="73">
        <v>1370</v>
      </c>
      <c r="C18" s="85">
        <v>1</v>
      </c>
      <c r="D18" s="32">
        <v>3</v>
      </c>
      <c r="E18" s="84"/>
      <c r="F18" s="91"/>
      <c r="G18" s="8"/>
      <c r="H18" s="94"/>
      <c r="I18" s="91"/>
      <c r="J18" s="84"/>
      <c r="K18" s="111"/>
    </row>
    <row r="19" spans="1:11" x14ac:dyDescent="0.2">
      <c r="A19" s="13" t="s">
        <v>2561</v>
      </c>
      <c r="B19" s="74">
        <v>74</v>
      </c>
      <c r="C19" s="86"/>
      <c r="D19" s="37"/>
      <c r="E19" s="87"/>
      <c r="F19" s="93">
        <v>1</v>
      </c>
      <c r="G19" s="8">
        <v>3</v>
      </c>
      <c r="H19" s="94">
        <f t="shared" si="0"/>
        <v>1</v>
      </c>
      <c r="I19" s="93"/>
      <c r="J19" s="94"/>
      <c r="K19" s="138"/>
    </row>
    <row r="20" spans="1:11" x14ac:dyDescent="0.2">
      <c r="A20" s="13" t="s">
        <v>2562</v>
      </c>
      <c r="B20" s="74">
        <v>161</v>
      </c>
      <c r="C20" s="86"/>
      <c r="D20" s="37"/>
      <c r="E20" s="87"/>
      <c r="F20" s="93">
        <v>1</v>
      </c>
      <c r="G20" s="8">
        <v>3</v>
      </c>
      <c r="H20" s="94">
        <f t="shared" si="0"/>
        <v>1</v>
      </c>
      <c r="I20" s="93"/>
      <c r="J20" s="94"/>
      <c r="K20" s="138"/>
    </row>
    <row r="21" spans="1:11" x14ac:dyDescent="0.2">
      <c r="A21" s="13" t="s">
        <v>2563</v>
      </c>
      <c r="B21" s="74">
        <v>411</v>
      </c>
      <c r="C21" s="86"/>
      <c r="D21" s="37"/>
      <c r="E21" s="87"/>
      <c r="F21" s="93">
        <v>3</v>
      </c>
      <c r="G21" s="8">
        <v>8</v>
      </c>
      <c r="H21" s="94">
        <f t="shared" si="0"/>
        <v>2</v>
      </c>
      <c r="I21" s="93"/>
      <c r="J21" s="94"/>
      <c r="K21" s="138"/>
    </row>
    <row r="22" spans="1:11" x14ac:dyDescent="0.2">
      <c r="A22" s="13" t="s">
        <v>1845</v>
      </c>
      <c r="B22" s="74">
        <v>188</v>
      </c>
      <c r="C22" s="86"/>
      <c r="D22" s="37"/>
      <c r="E22" s="87"/>
      <c r="F22" s="93">
        <v>1</v>
      </c>
      <c r="G22" s="8">
        <v>3</v>
      </c>
      <c r="H22" s="94">
        <f t="shared" si="0"/>
        <v>1</v>
      </c>
      <c r="I22" s="93"/>
      <c r="J22" s="94"/>
      <c r="K22" s="138"/>
    </row>
    <row r="23" spans="1:11" x14ac:dyDescent="0.2">
      <c r="A23" s="13" t="s">
        <v>2564</v>
      </c>
      <c r="B23" s="74">
        <v>166</v>
      </c>
      <c r="C23" s="86"/>
      <c r="D23" s="37"/>
      <c r="E23" s="87"/>
      <c r="F23" s="93">
        <v>1</v>
      </c>
      <c r="G23" s="8">
        <v>3</v>
      </c>
      <c r="H23" s="94">
        <f t="shared" si="0"/>
        <v>1</v>
      </c>
      <c r="I23" s="93"/>
      <c r="J23" s="94"/>
      <c r="K23" s="138"/>
    </row>
    <row r="24" spans="1:11" x14ac:dyDescent="0.2">
      <c r="A24" s="13" t="s">
        <v>2565</v>
      </c>
      <c r="B24" s="74">
        <v>52</v>
      </c>
      <c r="C24" s="86"/>
      <c r="D24" s="37"/>
      <c r="E24" s="87"/>
      <c r="F24" s="93">
        <v>1</v>
      </c>
      <c r="G24" s="8">
        <v>3</v>
      </c>
      <c r="H24" s="94">
        <f t="shared" si="0"/>
        <v>1</v>
      </c>
      <c r="I24" s="93"/>
      <c r="J24" s="94"/>
      <c r="K24" s="138"/>
    </row>
    <row r="25" spans="1:11" x14ac:dyDescent="0.2">
      <c r="A25" s="13" t="s">
        <v>2106</v>
      </c>
      <c r="B25" s="74">
        <v>318</v>
      </c>
      <c r="C25" s="86"/>
      <c r="D25" s="37"/>
      <c r="E25" s="87"/>
      <c r="F25" s="93">
        <v>3</v>
      </c>
      <c r="G25" s="8">
        <v>8</v>
      </c>
      <c r="H25" s="94">
        <f t="shared" si="0"/>
        <v>2</v>
      </c>
      <c r="I25" s="93"/>
      <c r="J25" s="94"/>
      <c r="K25" s="138"/>
    </row>
    <row r="26" spans="1:11" s="24" customFormat="1" x14ac:dyDescent="0.2">
      <c r="A26" s="20" t="s">
        <v>459</v>
      </c>
      <c r="B26" s="73">
        <v>514</v>
      </c>
      <c r="C26" s="85">
        <v>1</v>
      </c>
      <c r="D26" s="32">
        <v>3</v>
      </c>
      <c r="E26" s="84"/>
      <c r="F26" s="91"/>
      <c r="G26" s="8"/>
      <c r="H26" s="94"/>
      <c r="I26" s="91"/>
      <c r="J26" s="84"/>
      <c r="K26" s="111"/>
    </row>
    <row r="27" spans="1:11" x14ac:dyDescent="0.2">
      <c r="A27" s="13" t="s">
        <v>1356</v>
      </c>
      <c r="B27" s="74">
        <v>82</v>
      </c>
      <c r="C27" s="86"/>
      <c r="D27" s="37"/>
      <c r="E27" s="87"/>
      <c r="F27" s="93">
        <v>1</v>
      </c>
      <c r="G27" s="8">
        <v>3</v>
      </c>
      <c r="H27" s="94">
        <f t="shared" si="0"/>
        <v>1</v>
      </c>
      <c r="I27" s="93"/>
      <c r="J27" s="94"/>
      <c r="K27" s="138"/>
    </row>
    <row r="28" spans="1:11" x14ac:dyDescent="0.2">
      <c r="A28" s="13" t="s">
        <v>2566</v>
      </c>
      <c r="B28" s="74">
        <v>125</v>
      </c>
      <c r="C28" s="86"/>
      <c r="D28" s="37"/>
      <c r="E28" s="87"/>
      <c r="F28" s="93">
        <v>1</v>
      </c>
      <c r="G28" s="8">
        <v>3</v>
      </c>
      <c r="H28" s="94">
        <f t="shared" si="0"/>
        <v>1</v>
      </c>
      <c r="I28" s="93"/>
      <c r="J28" s="94"/>
      <c r="K28" s="138"/>
    </row>
    <row r="29" spans="1:11" x14ac:dyDescent="0.2">
      <c r="A29" s="13" t="s">
        <v>2291</v>
      </c>
      <c r="B29" s="74">
        <v>192</v>
      </c>
      <c r="C29" s="86"/>
      <c r="D29" s="37"/>
      <c r="E29" s="87"/>
      <c r="F29" s="93">
        <v>1</v>
      </c>
      <c r="G29" s="8">
        <v>3</v>
      </c>
      <c r="H29" s="94">
        <f t="shared" si="0"/>
        <v>1</v>
      </c>
      <c r="I29" s="93"/>
      <c r="J29" s="94"/>
      <c r="K29" s="138"/>
    </row>
    <row r="30" spans="1:11" x14ac:dyDescent="0.2">
      <c r="A30" s="13" t="s">
        <v>2567</v>
      </c>
      <c r="B30" s="74">
        <v>26</v>
      </c>
      <c r="C30" s="86"/>
      <c r="D30" s="37"/>
      <c r="E30" s="87"/>
      <c r="F30" s="93">
        <v>1</v>
      </c>
      <c r="G30" s="8">
        <v>3</v>
      </c>
      <c r="H30" s="94">
        <f t="shared" si="0"/>
        <v>1</v>
      </c>
      <c r="I30" s="93"/>
      <c r="J30" s="94"/>
      <c r="K30" s="138"/>
    </row>
    <row r="31" spans="1:11" x14ac:dyDescent="0.2">
      <c r="A31" s="13" t="s">
        <v>2568</v>
      </c>
      <c r="B31" s="74">
        <v>79</v>
      </c>
      <c r="C31" s="86"/>
      <c r="D31" s="37"/>
      <c r="E31" s="87"/>
      <c r="F31" s="93">
        <v>1</v>
      </c>
      <c r="G31" s="8">
        <v>3</v>
      </c>
      <c r="H31" s="94">
        <f t="shared" si="0"/>
        <v>1</v>
      </c>
      <c r="I31" s="93"/>
      <c r="J31" s="94"/>
      <c r="K31" s="138"/>
    </row>
    <row r="32" spans="1:11" x14ac:dyDescent="0.2">
      <c r="A32" s="13" t="s">
        <v>2569</v>
      </c>
      <c r="B32" s="74">
        <v>10</v>
      </c>
      <c r="C32" s="86"/>
      <c r="D32" s="37"/>
      <c r="E32" s="87"/>
      <c r="F32" s="93">
        <v>1</v>
      </c>
      <c r="G32" s="8">
        <v>3</v>
      </c>
      <c r="H32" s="94">
        <f t="shared" si="0"/>
        <v>1</v>
      </c>
      <c r="I32" s="93"/>
      <c r="J32" s="94"/>
      <c r="K32" s="138"/>
    </row>
    <row r="33" spans="1:11" s="24" customFormat="1" x14ac:dyDescent="0.2">
      <c r="A33" s="20" t="s">
        <v>293</v>
      </c>
      <c r="B33" s="73">
        <v>15716</v>
      </c>
      <c r="C33" s="85">
        <v>17</v>
      </c>
      <c r="D33" s="32">
        <v>43</v>
      </c>
      <c r="E33" s="84"/>
      <c r="F33" s="91"/>
      <c r="G33" s="8"/>
      <c r="H33" s="94"/>
      <c r="I33" s="91"/>
      <c r="J33" s="84"/>
      <c r="K33" s="111"/>
    </row>
    <row r="34" spans="1:11" x14ac:dyDescent="0.2">
      <c r="A34" s="13" t="s">
        <v>2570</v>
      </c>
      <c r="B34" s="74">
        <v>12515</v>
      </c>
      <c r="C34" s="86"/>
      <c r="D34" s="37"/>
      <c r="E34" s="87"/>
      <c r="F34" s="93">
        <v>11</v>
      </c>
      <c r="G34" s="8">
        <v>28</v>
      </c>
      <c r="H34" s="94">
        <f t="shared" si="0"/>
        <v>2</v>
      </c>
      <c r="I34" s="93"/>
      <c r="J34" s="94"/>
      <c r="K34" s="138"/>
    </row>
    <row r="35" spans="1:11" x14ac:dyDescent="0.2">
      <c r="A35" s="13" t="s">
        <v>1954</v>
      </c>
      <c r="B35" s="74">
        <v>254</v>
      </c>
      <c r="C35" s="86"/>
      <c r="D35" s="37"/>
      <c r="E35" s="87"/>
      <c r="F35" s="93">
        <v>3</v>
      </c>
      <c r="G35" s="8">
        <v>8</v>
      </c>
      <c r="H35" s="94">
        <f t="shared" si="0"/>
        <v>2</v>
      </c>
      <c r="I35" s="93"/>
      <c r="J35" s="94"/>
      <c r="K35" s="138"/>
    </row>
    <row r="36" spans="1:11" x14ac:dyDescent="0.2">
      <c r="A36" s="13" t="s">
        <v>2571</v>
      </c>
      <c r="B36" s="74">
        <v>358</v>
      </c>
      <c r="C36" s="86"/>
      <c r="D36" s="37"/>
      <c r="E36" s="87"/>
      <c r="F36" s="93">
        <v>3</v>
      </c>
      <c r="G36" s="8">
        <v>8</v>
      </c>
      <c r="H36" s="94">
        <f t="shared" si="0"/>
        <v>2</v>
      </c>
      <c r="I36" s="93"/>
      <c r="J36" s="94"/>
      <c r="K36" s="138"/>
    </row>
    <row r="37" spans="1:11" x14ac:dyDescent="0.2">
      <c r="A37" s="13" t="s">
        <v>2572</v>
      </c>
      <c r="B37" s="74">
        <v>262</v>
      </c>
      <c r="C37" s="86"/>
      <c r="D37" s="37"/>
      <c r="E37" s="87"/>
      <c r="F37" s="93">
        <v>3</v>
      </c>
      <c r="G37" s="8">
        <v>8</v>
      </c>
      <c r="H37" s="94">
        <f t="shared" si="0"/>
        <v>2</v>
      </c>
      <c r="I37" s="93"/>
      <c r="J37" s="94"/>
      <c r="K37" s="138"/>
    </row>
    <row r="38" spans="1:11" x14ac:dyDescent="0.2">
      <c r="A38" s="13" t="s">
        <v>2573</v>
      </c>
      <c r="B38" s="74">
        <v>164</v>
      </c>
      <c r="C38" s="86"/>
      <c r="D38" s="37"/>
      <c r="E38" s="87"/>
      <c r="F38" s="93">
        <v>1</v>
      </c>
      <c r="G38" s="8">
        <v>3</v>
      </c>
      <c r="H38" s="94">
        <f t="shared" si="0"/>
        <v>1</v>
      </c>
      <c r="I38" s="93"/>
      <c r="J38" s="94"/>
      <c r="K38" s="138"/>
    </row>
    <row r="39" spans="1:11" x14ac:dyDescent="0.2">
      <c r="A39" s="13" t="s">
        <v>2574</v>
      </c>
      <c r="B39" s="74">
        <v>169</v>
      </c>
      <c r="C39" s="86"/>
      <c r="D39" s="37"/>
      <c r="E39" s="87"/>
      <c r="F39" s="93">
        <v>1</v>
      </c>
      <c r="G39" s="8">
        <v>3</v>
      </c>
      <c r="H39" s="94">
        <f t="shared" si="0"/>
        <v>1</v>
      </c>
      <c r="I39" s="93"/>
      <c r="J39" s="94"/>
      <c r="K39" s="138"/>
    </row>
    <row r="40" spans="1:11" x14ac:dyDescent="0.2">
      <c r="A40" s="13" t="s">
        <v>2575</v>
      </c>
      <c r="B40" s="74">
        <v>81</v>
      </c>
      <c r="C40" s="86"/>
      <c r="D40" s="37"/>
      <c r="E40" s="87"/>
      <c r="F40" s="93">
        <v>1</v>
      </c>
      <c r="G40" s="8">
        <v>3</v>
      </c>
      <c r="H40" s="94">
        <f t="shared" si="0"/>
        <v>1</v>
      </c>
      <c r="I40" s="93"/>
      <c r="J40" s="94"/>
      <c r="K40" s="138"/>
    </row>
    <row r="41" spans="1:11" x14ac:dyDescent="0.2">
      <c r="A41" s="13" t="s">
        <v>2576</v>
      </c>
      <c r="B41" s="74">
        <v>109</v>
      </c>
      <c r="C41" s="86"/>
      <c r="D41" s="37"/>
      <c r="E41" s="87"/>
      <c r="F41" s="93">
        <v>1</v>
      </c>
      <c r="G41" s="8">
        <v>3</v>
      </c>
      <c r="H41" s="94">
        <f t="shared" si="0"/>
        <v>1</v>
      </c>
      <c r="I41" s="93"/>
      <c r="J41" s="94"/>
      <c r="K41" s="138"/>
    </row>
    <row r="42" spans="1:11" x14ac:dyDescent="0.2">
      <c r="A42" s="13" t="s">
        <v>2577</v>
      </c>
      <c r="B42" s="74">
        <v>405</v>
      </c>
      <c r="C42" s="86"/>
      <c r="D42" s="37"/>
      <c r="E42" s="87"/>
      <c r="F42" s="93">
        <v>3</v>
      </c>
      <c r="G42" s="8">
        <v>8</v>
      </c>
      <c r="H42" s="94">
        <f t="shared" si="0"/>
        <v>2</v>
      </c>
      <c r="I42" s="93"/>
      <c r="J42" s="94"/>
      <c r="K42" s="138"/>
    </row>
    <row r="43" spans="1:11" x14ac:dyDescent="0.2">
      <c r="A43" s="13" t="s">
        <v>2578</v>
      </c>
      <c r="B43" s="74">
        <v>294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x14ac:dyDescent="0.2">
      <c r="A44" s="13" t="s">
        <v>2579</v>
      </c>
      <c r="B44" s="74">
        <v>151</v>
      </c>
      <c r="C44" s="86"/>
      <c r="D44" s="37"/>
      <c r="E44" s="87"/>
      <c r="F44" s="93">
        <v>1</v>
      </c>
      <c r="G44" s="8">
        <v>3</v>
      </c>
      <c r="H44" s="94">
        <f t="shared" si="0"/>
        <v>1</v>
      </c>
      <c r="I44" s="93"/>
      <c r="J44" s="94"/>
      <c r="K44" s="138"/>
    </row>
    <row r="45" spans="1:11" x14ac:dyDescent="0.2">
      <c r="A45" s="13" t="s">
        <v>2580</v>
      </c>
      <c r="B45" s="74">
        <v>155</v>
      </c>
      <c r="C45" s="86"/>
      <c r="D45" s="37"/>
      <c r="E45" s="87"/>
      <c r="F45" s="93">
        <v>1</v>
      </c>
      <c r="G45" s="8">
        <v>3</v>
      </c>
      <c r="H45" s="94">
        <f t="shared" si="0"/>
        <v>1</v>
      </c>
      <c r="I45" s="93"/>
      <c r="J45" s="94"/>
      <c r="K45" s="138"/>
    </row>
    <row r="46" spans="1:11" x14ac:dyDescent="0.2">
      <c r="A46" s="13" t="s">
        <v>2581</v>
      </c>
      <c r="B46" s="74">
        <v>799</v>
      </c>
      <c r="C46" s="86"/>
      <c r="D46" s="37"/>
      <c r="E46" s="87"/>
      <c r="F46" s="93">
        <v>3</v>
      </c>
      <c r="G46" s="8">
        <v>8</v>
      </c>
      <c r="H46" s="94">
        <f t="shared" si="0"/>
        <v>2</v>
      </c>
      <c r="I46" s="93"/>
      <c r="J46" s="94"/>
      <c r="K46" s="138"/>
    </row>
    <row r="47" spans="1:11" s="24" customFormat="1" x14ac:dyDescent="0.2">
      <c r="A47" s="20" t="s">
        <v>400</v>
      </c>
      <c r="B47" s="73">
        <v>21</v>
      </c>
      <c r="C47" s="85">
        <v>1</v>
      </c>
      <c r="D47" s="32">
        <v>3</v>
      </c>
      <c r="E47" s="84"/>
      <c r="F47" s="91"/>
      <c r="G47" s="8"/>
      <c r="H47" s="94"/>
      <c r="I47" s="91"/>
      <c r="J47" s="84"/>
      <c r="K47" s="111"/>
    </row>
    <row r="48" spans="1:11" x14ac:dyDescent="0.2">
      <c r="A48" s="13" t="s">
        <v>2582</v>
      </c>
      <c r="B48" s="74">
        <v>21</v>
      </c>
      <c r="C48" s="86"/>
      <c r="D48" s="37"/>
      <c r="E48" s="87"/>
      <c r="F48" s="93">
        <v>1</v>
      </c>
      <c r="G48" s="8">
        <v>3</v>
      </c>
      <c r="H48" s="94">
        <f t="shared" si="0"/>
        <v>1</v>
      </c>
      <c r="I48" s="93"/>
      <c r="J48" s="94"/>
      <c r="K48" s="138"/>
    </row>
    <row r="49" spans="1:11" s="24" customFormat="1" x14ac:dyDescent="0.2">
      <c r="A49" s="20" t="s">
        <v>176</v>
      </c>
      <c r="B49" s="73">
        <v>1384</v>
      </c>
      <c r="C49" s="85">
        <v>1</v>
      </c>
      <c r="D49" s="32">
        <v>3</v>
      </c>
      <c r="E49" s="84"/>
      <c r="F49" s="91"/>
      <c r="G49" s="8"/>
      <c r="H49" s="94"/>
      <c r="I49" s="91"/>
      <c r="J49" s="84"/>
      <c r="K49" s="111"/>
    </row>
    <row r="50" spans="1:11" x14ac:dyDescent="0.2">
      <c r="A50" s="13" t="s">
        <v>2016</v>
      </c>
      <c r="B50" s="74">
        <v>324</v>
      </c>
      <c r="C50" s="86"/>
      <c r="D50" s="37"/>
      <c r="E50" s="87"/>
      <c r="F50" s="93">
        <v>3</v>
      </c>
      <c r="G50" s="8">
        <v>8</v>
      </c>
      <c r="H50" s="94">
        <f t="shared" si="0"/>
        <v>2</v>
      </c>
      <c r="I50" s="93"/>
      <c r="J50" s="94"/>
      <c r="K50" s="138"/>
    </row>
    <row r="51" spans="1:11" x14ac:dyDescent="0.2">
      <c r="A51" s="13" t="s">
        <v>2583</v>
      </c>
      <c r="B51" s="74">
        <v>53</v>
      </c>
      <c r="C51" s="86"/>
      <c r="D51" s="37"/>
      <c r="E51" s="87"/>
      <c r="F51" s="93">
        <v>1</v>
      </c>
      <c r="G51" s="8">
        <v>3</v>
      </c>
      <c r="H51" s="94">
        <f t="shared" si="0"/>
        <v>1</v>
      </c>
      <c r="I51" s="93"/>
      <c r="J51" s="94"/>
      <c r="K51" s="138"/>
    </row>
    <row r="52" spans="1:11" x14ac:dyDescent="0.2">
      <c r="A52" s="13" t="s">
        <v>2584</v>
      </c>
      <c r="B52" s="74">
        <v>331</v>
      </c>
      <c r="C52" s="86"/>
      <c r="D52" s="37"/>
      <c r="E52" s="87"/>
      <c r="F52" s="93">
        <v>3</v>
      </c>
      <c r="G52" s="8">
        <v>8</v>
      </c>
      <c r="H52" s="94">
        <f t="shared" si="0"/>
        <v>2</v>
      </c>
      <c r="I52" s="93"/>
      <c r="J52" s="94"/>
      <c r="K52" s="138"/>
    </row>
    <row r="53" spans="1:11" x14ac:dyDescent="0.2">
      <c r="A53" s="13" t="s">
        <v>2585</v>
      </c>
      <c r="B53" s="74">
        <v>81</v>
      </c>
      <c r="C53" s="86"/>
      <c r="D53" s="37"/>
      <c r="E53" s="87"/>
      <c r="F53" s="93">
        <v>1</v>
      </c>
      <c r="G53" s="8">
        <v>3</v>
      </c>
      <c r="H53" s="94">
        <f t="shared" si="0"/>
        <v>1</v>
      </c>
      <c r="I53" s="93"/>
      <c r="J53" s="94"/>
      <c r="K53" s="138"/>
    </row>
    <row r="54" spans="1:11" x14ac:dyDescent="0.2">
      <c r="A54" s="13" t="s">
        <v>2181</v>
      </c>
      <c r="B54" s="74">
        <v>136</v>
      </c>
      <c r="C54" s="86"/>
      <c r="D54" s="37"/>
      <c r="E54" s="87"/>
      <c r="F54" s="93">
        <v>1</v>
      </c>
      <c r="G54" s="8">
        <v>3</v>
      </c>
      <c r="H54" s="94">
        <f t="shared" si="0"/>
        <v>1</v>
      </c>
      <c r="I54" s="93"/>
      <c r="J54" s="94"/>
      <c r="K54" s="138"/>
    </row>
    <row r="55" spans="1:11" x14ac:dyDescent="0.2">
      <c r="A55" s="13" t="s">
        <v>2248</v>
      </c>
      <c r="B55" s="74">
        <v>135</v>
      </c>
      <c r="C55" s="86"/>
      <c r="D55" s="37"/>
      <c r="E55" s="87"/>
      <c r="F55" s="93">
        <v>1</v>
      </c>
      <c r="G55" s="8">
        <v>3</v>
      </c>
      <c r="H55" s="94">
        <f t="shared" si="0"/>
        <v>1</v>
      </c>
      <c r="I55" s="93"/>
      <c r="J55" s="94"/>
      <c r="K55" s="138"/>
    </row>
    <row r="56" spans="1:11" x14ac:dyDescent="0.2">
      <c r="A56" s="13" t="s">
        <v>2021</v>
      </c>
      <c r="B56" s="74">
        <v>124</v>
      </c>
      <c r="C56" s="86"/>
      <c r="D56" s="37"/>
      <c r="E56" s="87"/>
      <c r="F56" s="93">
        <v>1</v>
      </c>
      <c r="G56" s="8">
        <v>3</v>
      </c>
      <c r="H56" s="94">
        <f t="shared" si="0"/>
        <v>1</v>
      </c>
      <c r="I56" s="93"/>
      <c r="J56" s="94"/>
      <c r="K56" s="138"/>
    </row>
    <row r="57" spans="1:11" x14ac:dyDescent="0.2">
      <c r="A57" s="13" t="s">
        <v>2547</v>
      </c>
      <c r="B57" s="74">
        <v>200</v>
      </c>
      <c r="C57" s="86"/>
      <c r="D57" s="37"/>
      <c r="E57" s="87"/>
      <c r="F57" s="93">
        <v>1</v>
      </c>
      <c r="G57" s="8">
        <v>3</v>
      </c>
      <c r="H57" s="94">
        <f t="shared" si="0"/>
        <v>1</v>
      </c>
      <c r="I57" s="93"/>
      <c r="J57" s="94"/>
      <c r="K57" s="138"/>
    </row>
    <row r="58" spans="1:11" s="24" customFormat="1" ht="30.75" customHeight="1" x14ac:dyDescent="0.2">
      <c r="A58" s="20" t="s">
        <v>56</v>
      </c>
      <c r="B58" s="73">
        <v>1012</v>
      </c>
      <c r="C58" s="85">
        <v>1</v>
      </c>
      <c r="D58" s="32">
        <v>3</v>
      </c>
      <c r="E58" s="84"/>
      <c r="F58" s="91"/>
      <c r="G58" s="8"/>
      <c r="H58" s="94"/>
      <c r="I58" s="91"/>
      <c r="J58" s="84"/>
      <c r="K58" s="111"/>
    </row>
    <row r="59" spans="1:11" x14ac:dyDescent="0.2">
      <c r="A59" s="13" t="s">
        <v>2586</v>
      </c>
      <c r="B59" s="74">
        <v>48</v>
      </c>
      <c r="C59" s="86"/>
      <c r="D59" s="37"/>
      <c r="E59" s="87"/>
      <c r="F59" s="93">
        <v>1</v>
      </c>
      <c r="G59" s="8">
        <v>3</v>
      </c>
      <c r="H59" s="94">
        <f t="shared" si="0"/>
        <v>1</v>
      </c>
      <c r="I59" s="93"/>
      <c r="J59" s="94"/>
      <c r="K59" s="138"/>
    </row>
    <row r="60" spans="1:11" x14ac:dyDescent="0.2">
      <c r="A60" s="13" t="s">
        <v>2587</v>
      </c>
      <c r="B60" s="74">
        <v>18</v>
      </c>
      <c r="C60" s="86"/>
      <c r="D60" s="37"/>
      <c r="E60" s="87"/>
      <c r="F60" s="93">
        <v>1</v>
      </c>
      <c r="G60" s="8">
        <v>3</v>
      </c>
      <c r="H60" s="94">
        <f t="shared" si="0"/>
        <v>1</v>
      </c>
      <c r="I60" s="93"/>
      <c r="J60" s="94"/>
      <c r="K60" s="138"/>
    </row>
    <row r="61" spans="1:11" x14ac:dyDescent="0.2">
      <c r="A61" s="13" t="s">
        <v>2588</v>
      </c>
      <c r="B61" s="74">
        <v>136</v>
      </c>
      <c r="C61" s="86"/>
      <c r="D61" s="37"/>
      <c r="E61" s="87"/>
      <c r="F61" s="93">
        <v>1</v>
      </c>
      <c r="G61" s="8">
        <v>3</v>
      </c>
      <c r="H61" s="94">
        <f t="shared" si="0"/>
        <v>1</v>
      </c>
      <c r="I61" s="93"/>
      <c r="J61" s="94"/>
      <c r="K61" s="138"/>
    </row>
    <row r="62" spans="1:11" x14ac:dyDescent="0.2">
      <c r="A62" s="13" t="s">
        <v>2589</v>
      </c>
      <c r="B62" s="74">
        <v>91</v>
      </c>
      <c r="C62" s="86"/>
      <c r="D62" s="37"/>
      <c r="E62" s="87"/>
      <c r="F62" s="93">
        <v>1</v>
      </c>
      <c r="G62" s="8">
        <v>3</v>
      </c>
      <c r="H62" s="94">
        <f t="shared" si="0"/>
        <v>1</v>
      </c>
      <c r="I62" s="93"/>
      <c r="J62" s="94"/>
      <c r="K62" s="138"/>
    </row>
    <row r="63" spans="1:11" x14ac:dyDescent="0.2">
      <c r="A63" s="13" t="s">
        <v>2590</v>
      </c>
      <c r="B63" s="74">
        <v>27</v>
      </c>
      <c r="C63" s="86"/>
      <c r="D63" s="37"/>
      <c r="E63" s="87"/>
      <c r="F63" s="93">
        <v>1</v>
      </c>
      <c r="G63" s="8">
        <v>3</v>
      </c>
      <c r="H63" s="94">
        <f t="shared" si="0"/>
        <v>1</v>
      </c>
      <c r="I63" s="93"/>
      <c r="J63" s="94"/>
      <c r="K63" s="138"/>
    </row>
    <row r="64" spans="1:11" x14ac:dyDescent="0.2">
      <c r="A64" s="13" t="s">
        <v>2591</v>
      </c>
      <c r="B64" s="74">
        <v>223</v>
      </c>
      <c r="C64" s="86"/>
      <c r="D64" s="37"/>
      <c r="E64" s="87"/>
      <c r="F64" s="93">
        <v>3</v>
      </c>
      <c r="G64" s="8">
        <v>8</v>
      </c>
      <c r="H64" s="94">
        <f t="shared" si="0"/>
        <v>2</v>
      </c>
      <c r="I64" s="93"/>
      <c r="J64" s="94"/>
      <c r="K64" s="138"/>
    </row>
    <row r="65" spans="1:11" x14ac:dyDescent="0.2">
      <c r="A65" s="13" t="s">
        <v>2592</v>
      </c>
      <c r="B65" s="74">
        <v>73</v>
      </c>
      <c r="C65" s="86"/>
      <c r="D65" s="37"/>
      <c r="E65" s="87"/>
      <c r="F65" s="93">
        <v>1</v>
      </c>
      <c r="G65" s="8">
        <v>3</v>
      </c>
      <c r="H65" s="94">
        <f t="shared" si="0"/>
        <v>1</v>
      </c>
      <c r="I65" s="93"/>
      <c r="J65" s="94"/>
      <c r="K65" s="138"/>
    </row>
    <row r="66" spans="1:11" x14ac:dyDescent="0.2">
      <c r="A66" s="13" t="s">
        <v>1682</v>
      </c>
      <c r="B66" s="74">
        <v>31</v>
      </c>
      <c r="C66" s="86"/>
      <c r="D66" s="37"/>
      <c r="E66" s="87"/>
      <c r="F66" s="93">
        <v>1</v>
      </c>
      <c r="G66" s="8">
        <v>3</v>
      </c>
      <c r="H66" s="94">
        <f t="shared" si="0"/>
        <v>1</v>
      </c>
      <c r="I66" s="93"/>
      <c r="J66" s="94"/>
      <c r="K66" s="138"/>
    </row>
    <row r="67" spans="1:11" x14ac:dyDescent="0.2">
      <c r="A67" s="13" t="s">
        <v>2593</v>
      </c>
      <c r="B67" s="74">
        <v>58</v>
      </c>
      <c r="C67" s="86"/>
      <c r="D67" s="37"/>
      <c r="E67" s="87"/>
      <c r="F67" s="93">
        <v>1</v>
      </c>
      <c r="G67" s="8">
        <v>3</v>
      </c>
      <c r="H67" s="94">
        <f t="shared" si="0"/>
        <v>1</v>
      </c>
      <c r="I67" s="93"/>
      <c r="J67" s="94"/>
      <c r="K67" s="138"/>
    </row>
    <row r="68" spans="1:11" x14ac:dyDescent="0.2">
      <c r="A68" s="13" t="s">
        <v>2594</v>
      </c>
      <c r="B68" s="74">
        <v>50</v>
      </c>
      <c r="C68" s="86"/>
      <c r="D68" s="37"/>
      <c r="E68" s="87"/>
      <c r="F68" s="93">
        <v>1</v>
      </c>
      <c r="G68" s="8">
        <v>3</v>
      </c>
      <c r="H68" s="94">
        <f t="shared" si="0"/>
        <v>1</v>
      </c>
      <c r="I68" s="93"/>
      <c r="J68" s="94"/>
      <c r="K68" s="138"/>
    </row>
    <row r="69" spans="1:11" x14ac:dyDescent="0.2">
      <c r="A69" s="13" t="s">
        <v>1761</v>
      </c>
      <c r="B69" s="74">
        <v>194</v>
      </c>
      <c r="C69" s="86"/>
      <c r="D69" s="37"/>
      <c r="E69" s="87"/>
      <c r="F69" s="93">
        <v>1</v>
      </c>
      <c r="G69" s="8">
        <v>3</v>
      </c>
      <c r="H69" s="94">
        <f t="shared" si="0"/>
        <v>1</v>
      </c>
      <c r="I69" s="93"/>
      <c r="J69" s="94"/>
      <c r="K69" s="138"/>
    </row>
    <row r="70" spans="1:11" x14ac:dyDescent="0.2">
      <c r="A70" s="13" t="s">
        <v>2595</v>
      </c>
      <c r="B70" s="74">
        <v>63</v>
      </c>
      <c r="C70" s="86"/>
      <c r="D70" s="37"/>
      <c r="E70" s="87"/>
      <c r="F70" s="93">
        <v>1</v>
      </c>
      <c r="G70" s="8">
        <v>3</v>
      </c>
      <c r="H70" s="94">
        <f t="shared" si="0"/>
        <v>1</v>
      </c>
      <c r="I70" s="93"/>
      <c r="J70" s="94"/>
      <c r="K70" s="138"/>
    </row>
    <row r="71" spans="1:11" s="24" customFormat="1" x14ac:dyDescent="0.2">
      <c r="A71" s="20" t="s">
        <v>412</v>
      </c>
      <c r="B71" s="73">
        <v>24</v>
      </c>
      <c r="C71" s="85">
        <v>1</v>
      </c>
      <c r="D71" s="32">
        <v>3</v>
      </c>
      <c r="E71" s="84"/>
      <c r="F71" s="91"/>
      <c r="G71" s="8"/>
      <c r="H71" s="94"/>
      <c r="I71" s="91"/>
      <c r="J71" s="84"/>
      <c r="K71" s="111"/>
    </row>
    <row r="72" spans="1:11" x14ac:dyDescent="0.2">
      <c r="A72" s="13" t="s">
        <v>2596</v>
      </c>
      <c r="B72" s="74">
        <v>24</v>
      </c>
      <c r="C72" s="86"/>
      <c r="D72" s="37"/>
      <c r="E72" s="87"/>
      <c r="F72" s="93">
        <v>1</v>
      </c>
      <c r="G72" s="8">
        <v>3</v>
      </c>
      <c r="H72" s="94">
        <f t="shared" ref="H72:H134" si="1">IF(F72=1,1,2)</f>
        <v>1</v>
      </c>
      <c r="I72" s="93"/>
      <c r="J72" s="94"/>
      <c r="K72" s="138"/>
    </row>
    <row r="73" spans="1:11" s="24" customFormat="1" x14ac:dyDescent="0.2">
      <c r="A73" s="20" t="s">
        <v>178</v>
      </c>
      <c r="B73" s="73">
        <v>93</v>
      </c>
      <c r="C73" s="85">
        <v>1</v>
      </c>
      <c r="D73" s="32">
        <v>3</v>
      </c>
      <c r="E73" s="84"/>
      <c r="F73" s="91"/>
      <c r="G73" s="8"/>
      <c r="H73" s="94"/>
      <c r="I73" s="91"/>
      <c r="J73" s="84"/>
      <c r="K73" s="111"/>
    </row>
    <row r="74" spans="1:11" x14ac:dyDescent="0.2">
      <c r="A74" s="13" t="s">
        <v>1491</v>
      </c>
      <c r="B74" s="74">
        <v>93</v>
      </c>
      <c r="C74" s="86"/>
      <c r="D74" s="37"/>
      <c r="E74" s="87"/>
      <c r="F74" s="93">
        <v>1</v>
      </c>
      <c r="G74" s="8">
        <v>3</v>
      </c>
      <c r="H74" s="94">
        <f t="shared" si="1"/>
        <v>1</v>
      </c>
      <c r="I74" s="93"/>
      <c r="J74" s="94"/>
      <c r="K74" s="138"/>
    </row>
    <row r="75" spans="1:11" s="24" customFormat="1" x14ac:dyDescent="0.2">
      <c r="A75" s="20" t="s">
        <v>179</v>
      </c>
      <c r="B75" s="73">
        <v>253</v>
      </c>
      <c r="C75" s="85">
        <v>1</v>
      </c>
      <c r="D75" s="32">
        <v>3</v>
      </c>
      <c r="E75" s="84"/>
      <c r="F75" s="91"/>
      <c r="G75" s="8"/>
      <c r="H75" s="94"/>
      <c r="I75" s="91"/>
      <c r="J75" s="84"/>
      <c r="K75" s="111"/>
    </row>
    <row r="76" spans="1:11" x14ac:dyDescent="0.2">
      <c r="A76" s="13" t="s">
        <v>2597</v>
      </c>
      <c r="B76" s="74">
        <v>253</v>
      </c>
      <c r="C76" s="86"/>
      <c r="D76" s="37"/>
      <c r="E76" s="87"/>
      <c r="F76" s="93">
        <v>3</v>
      </c>
      <c r="G76" s="8">
        <v>8</v>
      </c>
      <c r="H76" s="94">
        <f t="shared" si="1"/>
        <v>2</v>
      </c>
      <c r="I76" s="93"/>
      <c r="J76" s="94"/>
      <c r="K76" s="138"/>
    </row>
    <row r="77" spans="1:11" s="24" customFormat="1" x14ac:dyDescent="0.2">
      <c r="A77" s="20" t="s">
        <v>1089</v>
      </c>
      <c r="B77" s="73">
        <v>247</v>
      </c>
      <c r="C77" s="85">
        <v>1</v>
      </c>
      <c r="D77" s="32">
        <v>3</v>
      </c>
      <c r="E77" s="84"/>
      <c r="F77" s="91"/>
      <c r="G77" s="8"/>
      <c r="H77" s="94"/>
      <c r="I77" s="91"/>
      <c r="J77" s="84"/>
      <c r="K77" s="111"/>
    </row>
    <row r="78" spans="1:11" x14ac:dyDescent="0.2">
      <c r="A78" s="13" t="s">
        <v>2598</v>
      </c>
      <c r="B78" s="74">
        <v>247</v>
      </c>
      <c r="C78" s="86"/>
      <c r="D78" s="37"/>
      <c r="E78" s="87"/>
      <c r="F78" s="93">
        <v>3</v>
      </c>
      <c r="G78" s="8">
        <v>8</v>
      </c>
      <c r="H78" s="94">
        <f t="shared" si="1"/>
        <v>2</v>
      </c>
      <c r="I78" s="93"/>
      <c r="J78" s="94"/>
      <c r="K78" s="138"/>
    </row>
    <row r="79" spans="1:11" s="24" customFormat="1" x14ac:dyDescent="0.2">
      <c r="A79" s="20" t="s">
        <v>190</v>
      </c>
      <c r="B79" s="73">
        <v>33</v>
      </c>
      <c r="C79" s="85">
        <v>1</v>
      </c>
      <c r="D79" s="32">
        <v>3</v>
      </c>
      <c r="E79" s="84"/>
      <c r="F79" s="91"/>
      <c r="G79" s="8"/>
      <c r="H79" s="94"/>
      <c r="I79" s="91"/>
      <c r="J79" s="84"/>
      <c r="K79" s="111"/>
    </row>
    <row r="80" spans="1:11" x14ac:dyDescent="0.2">
      <c r="A80" s="13" t="s">
        <v>2599</v>
      </c>
      <c r="B80" s="74">
        <v>33</v>
      </c>
      <c r="C80" s="86"/>
      <c r="D80" s="37"/>
      <c r="E80" s="87"/>
      <c r="F80" s="93">
        <v>1</v>
      </c>
      <c r="G80" s="8">
        <v>3</v>
      </c>
      <c r="H80" s="94">
        <f t="shared" si="1"/>
        <v>1</v>
      </c>
      <c r="I80" s="93"/>
      <c r="J80" s="94"/>
      <c r="K80" s="138"/>
    </row>
    <row r="81" spans="1:11" s="24" customFormat="1" x14ac:dyDescent="0.2">
      <c r="A81" s="22" t="s">
        <v>191</v>
      </c>
      <c r="B81" s="73">
        <v>5155</v>
      </c>
      <c r="C81" s="85">
        <v>19</v>
      </c>
      <c r="D81" s="36">
        <f>SUM(D82:D88)</f>
        <v>48</v>
      </c>
      <c r="E81" s="88">
        <v>3</v>
      </c>
      <c r="F81" s="145">
        <f>SUM(F83:F91)</f>
        <v>18</v>
      </c>
      <c r="G81" s="45">
        <f>SUM(G83:G91)</f>
        <v>49</v>
      </c>
      <c r="H81" s="94"/>
      <c r="I81" s="99">
        <f>(C81+F81+1-F84-F86-F87-F90)*0.4</f>
        <v>13.600000000000001</v>
      </c>
      <c r="J81" s="99">
        <f>(D81+G81+1-G84-G86-G87-G90)*0.4</f>
        <v>34.4</v>
      </c>
      <c r="K81" s="115">
        <f>8*0.6</f>
        <v>4.8</v>
      </c>
    </row>
    <row r="82" spans="1:11" s="24" customFormat="1" x14ac:dyDescent="0.2">
      <c r="A82" s="20" t="s">
        <v>192</v>
      </c>
      <c r="B82" s="73">
        <v>3851</v>
      </c>
      <c r="C82" s="85">
        <v>14</v>
      </c>
      <c r="D82" s="67">
        <v>35</v>
      </c>
      <c r="E82" s="100"/>
      <c r="F82" s="91"/>
      <c r="G82" s="8"/>
      <c r="H82" s="94"/>
      <c r="I82" s="91"/>
      <c r="J82" s="84"/>
      <c r="K82" s="111"/>
    </row>
    <row r="83" spans="1:11" x14ac:dyDescent="0.2">
      <c r="A83" s="13" t="s">
        <v>2600</v>
      </c>
      <c r="B83" s="74">
        <v>3208</v>
      </c>
      <c r="C83" s="86"/>
      <c r="D83" s="68"/>
      <c r="E83" s="102"/>
      <c r="F83" s="93">
        <v>5</v>
      </c>
      <c r="G83" s="8">
        <v>13</v>
      </c>
      <c r="H83" s="94">
        <f t="shared" si="1"/>
        <v>2</v>
      </c>
      <c r="I83" s="93"/>
      <c r="J83" s="94"/>
      <c r="K83" s="138"/>
    </row>
    <row r="84" spans="1:11" x14ac:dyDescent="0.2">
      <c r="A84" s="13" t="s">
        <v>2402</v>
      </c>
      <c r="B84" s="74">
        <v>156</v>
      </c>
      <c r="C84" s="86"/>
      <c r="D84" s="68"/>
      <c r="E84" s="102"/>
      <c r="F84" s="93">
        <v>1</v>
      </c>
      <c r="G84" s="8">
        <v>3</v>
      </c>
      <c r="H84" s="94">
        <f t="shared" si="1"/>
        <v>1</v>
      </c>
      <c r="I84" s="93"/>
      <c r="J84" s="94"/>
      <c r="K84" s="138"/>
    </row>
    <row r="85" spans="1:11" x14ac:dyDescent="0.2">
      <c r="A85" s="13" t="s">
        <v>2601</v>
      </c>
      <c r="B85" s="74">
        <v>325</v>
      </c>
      <c r="C85" s="86"/>
      <c r="D85" s="68"/>
      <c r="E85" s="102"/>
      <c r="F85" s="93">
        <v>3</v>
      </c>
      <c r="G85" s="8">
        <v>8</v>
      </c>
      <c r="H85" s="94">
        <f t="shared" si="1"/>
        <v>2</v>
      </c>
      <c r="I85" s="93"/>
      <c r="J85" s="94"/>
      <c r="K85" s="138"/>
    </row>
    <row r="86" spans="1:11" x14ac:dyDescent="0.2">
      <c r="A86" s="13" t="s">
        <v>1784</v>
      </c>
      <c r="B86" s="74">
        <v>71</v>
      </c>
      <c r="C86" s="86"/>
      <c r="D86" s="68"/>
      <c r="E86" s="102"/>
      <c r="F86" s="93">
        <v>1</v>
      </c>
      <c r="G86" s="8">
        <v>3</v>
      </c>
      <c r="H86" s="94">
        <f t="shared" si="1"/>
        <v>1</v>
      </c>
      <c r="I86" s="93"/>
      <c r="J86" s="94"/>
      <c r="K86" s="138"/>
    </row>
    <row r="87" spans="1:11" x14ac:dyDescent="0.2">
      <c r="A87" s="13" t="s">
        <v>2602</v>
      </c>
      <c r="B87" s="74">
        <v>91</v>
      </c>
      <c r="C87" s="86"/>
      <c r="D87" s="68"/>
      <c r="E87" s="102"/>
      <c r="F87" s="93">
        <v>1</v>
      </c>
      <c r="G87" s="8">
        <v>3</v>
      </c>
      <c r="H87" s="94">
        <f t="shared" si="1"/>
        <v>1</v>
      </c>
      <c r="I87" s="93"/>
      <c r="J87" s="94"/>
      <c r="K87" s="138"/>
    </row>
    <row r="88" spans="1:11" s="24" customFormat="1" x14ac:dyDescent="0.2">
      <c r="A88" s="20" t="s">
        <v>203</v>
      </c>
      <c r="B88" s="73">
        <v>1304</v>
      </c>
      <c r="C88" s="85">
        <v>5</v>
      </c>
      <c r="D88" s="67">
        <v>13</v>
      </c>
      <c r="E88" s="100"/>
      <c r="F88" s="91"/>
      <c r="G88" s="8"/>
      <c r="H88" s="94"/>
      <c r="I88" s="91"/>
      <c r="J88" s="84"/>
      <c r="K88" s="111"/>
    </row>
    <row r="89" spans="1:11" x14ac:dyDescent="0.2">
      <c r="A89" s="13" t="s">
        <v>2603</v>
      </c>
      <c r="B89" s="74">
        <v>763</v>
      </c>
      <c r="C89" s="86"/>
      <c r="D89" s="37"/>
      <c r="E89" s="87"/>
      <c r="F89" s="93">
        <v>3</v>
      </c>
      <c r="G89" s="8">
        <v>8</v>
      </c>
      <c r="H89" s="94">
        <f t="shared" si="1"/>
        <v>2</v>
      </c>
      <c r="I89" s="93"/>
      <c r="J89" s="94"/>
      <c r="K89" s="138"/>
    </row>
    <row r="90" spans="1:11" x14ac:dyDescent="0.2">
      <c r="A90" s="13" t="s">
        <v>2604</v>
      </c>
      <c r="B90" s="74">
        <v>162</v>
      </c>
      <c r="C90" s="86"/>
      <c r="D90" s="37"/>
      <c r="E90" s="87"/>
      <c r="F90" s="93">
        <v>1</v>
      </c>
      <c r="G90" s="8">
        <v>3</v>
      </c>
      <c r="H90" s="94">
        <f t="shared" si="1"/>
        <v>1</v>
      </c>
      <c r="I90" s="93"/>
      <c r="J90" s="94"/>
      <c r="K90" s="138"/>
    </row>
    <row r="91" spans="1:11" x14ac:dyDescent="0.2">
      <c r="A91" s="13" t="s">
        <v>2605</v>
      </c>
      <c r="B91" s="74">
        <v>379</v>
      </c>
      <c r="C91" s="86"/>
      <c r="D91" s="37"/>
      <c r="E91" s="87"/>
      <c r="F91" s="93">
        <v>3</v>
      </c>
      <c r="G91" s="8">
        <v>8</v>
      </c>
      <c r="H91" s="94">
        <f t="shared" si="1"/>
        <v>2</v>
      </c>
      <c r="I91" s="93"/>
      <c r="J91" s="94"/>
      <c r="K91" s="138"/>
    </row>
    <row r="92" spans="1:11" s="18" customFormat="1" x14ac:dyDescent="0.2">
      <c r="A92" s="11" t="s">
        <v>212</v>
      </c>
      <c r="B92" s="72">
        <v>45929</v>
      </c>
      <c r="C92" s="81"/>
      <c r="D92" s="37"/>
      <c r="E92" s="87"/>
      <c r="F92" s="92"/>
      <c r="G92" s="8"/>
      <c r="H92" s="94"/>
      <c r="I92" s="92"/>
      <c r="J92" s="82"/>
      <c r="K92" s="137"/>
    </row>
    <row r="93" spans="1:11" s="24" customFormat="1" x14ac:dyDescent="0.2">
      <c r="A93" s="22" t="s">
        <v>213</v>
      </c>
      <c r="B93" s="73">
        <v>33095</v>
      </c>
      <c r="C93" s="85">
        <v>35</v>
      </c>
      <c r="D93" s="36">
        <f>SUM(D94:D135)</f>
        <v>90</v>
      </c>
      <c r="E93" s="88">
        <v>4</v>
      </c>
      <c r="F93" s="91">
        <f>SUM(F95:F141)</f>
        <v>103</v>
      </c>
      <c r="G93" s="24">
        <f>SUM(G95:G141)</f>
        <v>277</v>
      </c>
      <c r="H93" s="94"/>
      <c r="I93" s="99">
        <f>(C93+F93+1-F96-F99-F110-F112-F113-F114-F124-F126-F127-F128-F129-F130-F141)*0.4</f>
        <v>50.400000000000006</v>
      </c>
      <c r="J93" s="99">
        <f>(D93+G93+1-G96-G99-G110-G112-G113-G114-G124-G126-G127-G128-G129-G130-G141)*0.4</f>
        <v>131.6</v>
      </c>
      <c r="K93" s="115">
        <f>39*0.6</f>
        <v>23.4</v>
      </c>
    </row>
    <row r="94" spans="1:11" s="24" customFormat="1" x14ac:dyDescent="0.2">
      <c r="A94" s="20" t="s">
        <v>214</v>
      </c>
      <c r="B94" s="73">
        <v>5676</v>
      </c>
      <c r="C94" s="85">
        <v>6</v>
      </c>
      <c r="D94" s="32">
        <v>15</v>
      </c>
      <c r="E94" s="84"/>
      <c r="F94" s="91"/>
      <c r="G94" s="8"/>
      <c r="H94" s="94"/>
      <c r="I94" s="91"/>
      <c r="J94" s="84"/>
      <c r="K94" s="111"/>
    </row>
    <row r="95" spans="1:11" x14ac:dyDescent="0.2">
      <c r="A95" s="13" t="s">
        <v>2606</v>
      </c>
      <c r="B95" s="74">
        <v>2612</v>
      </c>
      <c r="C95" s="86"/>
      <c r="D95" s="37"/>
      <c r="E95" s="87"/>
      <c r="F95" s="93">
        <v>5</v>
      </c>
      <c r="G95" s="8">
        <v>13</v>
      </c>
      <c r="H95" s="94">
        <f t="shared" si="1"/>
        <v>2</v>
      </c>
      <c r="I95" s="93"/>
      <c r="J95" s="94"/>
      <c r="K95" s="138"/>
    </row>
    <row r="96" spans="1:11" x14ac:dyDescent="0.2">
      <c r="A96" s="13" t="s">
        <v>2607</v>
      </c>
      <c r="B96" s="74">
        <v>129</v>
      </c>
      <c r="C96" s="86"/>
      <c r="D96" s="37"/>
      <c r="E96" s="87"/>
      <c r="F96" s="93">
        <v>1</v>
      </c>
      <c r="G96" s="8">
        <v>3</v>
      </c>
      <c r="H96" s="94">
        <f t="shared" si="1"/>
        <v>1</v>
      </c>
      <c r="I96" s="93"/>
      <c r="J96" s="94"/>
      <c r="K96" s="138"/>
    </row>
    <row r="97" spans="1:11" x14ac:dyDescent="0.2">
      <c r="A97" s="13" t="s">
        <v>2608</v>
      </c>
      <c r="B97" s="74">
        <v>308</v>
      </c>
      <c r="C97" s="86"/>
      <c r="D97" s="37"/>
      <c r="E97" s="87"/>
      <c r="F97" s="93">
        <v>3</v>
      </c>
      <c r="G97" s="8">
        <v>8</v>
      </c>
      <c r="H97" s="94">
        <f t="shared" si="1"/>
        <v>2</v>
      </c>
      <c r="I97" s="93"/>
      <c r="J97" s="94"/>
      <c r="K97" s="138"/>
    </row>
    <row r="98" spans="1:11" x14ac:dyDescent="0.2">
      <c r="A98" s="13" t="s">
        <v>1403</v>
      </c>
      <c r="B98" s="74">
        <v>820</v>
      </c>
      <c r="C98" s="86"/>
      <c r="D98" s="37"/>
      <c r="E98" s="87"/>
      <c r="F98" s="93">
        <v>3</v>
      </c>
      <c r="G98" s="8">
        <v>8</v>
      </c>
      <c r="H98" s="94">
        <f t="shared" si="1"/>
        <v>2</v>
      </c>
      <c r="I98" s="93"/>
      <c r="J98" s="94"/>
      <c r="K98" s="138"/>
    </row>
    <row r="99" spans="1:11" x14ac:dyDescent="0.2">
      <c r="A99" s="13" t="s">
        <v>2609</v>
      </c>
      <c r="B99" s="74">
        <v>19</v>
      </c>
      <c r="C99" s="86"/>
      <c r="D99" s="37"/>
      <c r="E99" s="87"/>
      <c r="F99" s="93">
        <v>1</v>
      </c>
      <c r="G99" s="8">
        <v>3</v>
      </c>
      <c r="H99" s="94">
        <f t="shared" si="1"/>
        <v>1</v>
      </c>
      <c r="I99" s="93"/>
      <c r="J99" s="94"/>
      <c r="K99" s="138"/>
    </row>
    <row r="100" spans="1:11" x14ac:dyDescent="0.2">
      <c r="A100" s="13" t="s">
        <v>2610</v>
      </c>
      <c r="B100" s="74">
        <v>566</v>
      </c>
      <c r="C100" s="86"/>
      <c r="D100" s="37"/>
      <c r="E100" s="87"/>
      <c r="F100" s="93">
        <v>3</v>
      </c>
      <c r="G100" s="8">
        <v>8</v>
      </c>
      <c r="H100" s="94">
        <f t="shared" si="1"/>
        <v>2</v>
      </c>
      <c r="I100" s="93"/>
      <c r="J100" s="94"/>
      <c r="K100" s="138"/>
    </row>
    <row r="101" spans="1:11" x14ac:dyDescent="0.2">
      <c r="A101" s="13" t="s">
        <v>2611</v>
      </c>
      <c r="B101" s="74">
        <v>409</v>
      </c>
      <c r="C101" s="86"/>
      <c r="D101" s="37"/>
      <c r="E101" s="87"/>
      <c r="F101" s="93">
        <v>3</v>
      </c>
      <c r="G101" s="8">
        <v>8</v>
      </c>
      <c r="H101" s="94">
        <f t="shared" si="1"/>
        <v>2</v>
      </c>
      <c r="I101" s="93"/>
      <c r="J101" s="94"/>
      <c r="K101" s="138"/>
    </row>
    <row r="102" spans="1:11" x14ac:dyDescent="0.2">
      <c r="A102" s="13" t="s">
        <v>2612</v>
      </c>
      <c r="B102" s="74">
        <v>246</v>
      </c>
      <c r="C102" s="86"/>
      <c r="D102" s="37"/>
      <c r="E102" s="87"/>
      <c r="F102" s="93">
        <v>3</v>
      </c>
      <c r="G102" s="8">
        <v>8</v>
      </c>
      <c r="H102" s="94">
        <f t="shared" si="1"/>
        <v>2</v>
      </c>
      <c r="I102" s="93"/>
      <c r="J102" s="94"/>
      <c r="K102" s="138"/>
    </row>
    <row r="103" spans="1:11" x14ac:dyDescent="0.2">
      <c r="A103" s="13" t="s">
        <v>2613</v>
      </c>
      <c r="B103" s="74">
        <v>567</v>
      </c>
      <c r="C103" s="86"/>
      <c r="D103" s="37"/>
      <c r="E103" s="87"/>
      <c r="F103" s="93">
        <v>3</v>
      </c>
      <c r="G103" s="8">
        <v>8</v>
      </c>
      <c r="H103" s="94">
        <f t="shared" si="1"/>
        <v>2</v>
      </c>
      <c r="I103" s="93"/>
      <c r="J103" s="94"/>
      <c r="K103" s="138"/>
    </row>
    <row r="104" spans="1:11" s="24" customFormat="1" x14ac:dyDescent="0.2">
      <c r="A104" s="20" t="s">
        <v>1230</v>
      </c>
      <c r="B104" s="73">
        <v>1826</v>
      </c>
      <c r="C104" s="85">
        <v>2</v>
      </c>
      <c r="D104" s="32">
        <v>5</v>
      </c>
      <c r="E104" s="84"/>
      <c r="F104" s="91"/>
      <c r="G104" s="8"/>
      <c r="H104" s="94"/>
      <c r="I104" s="91"/>
      <c r="J104" s="84"/>
      <c r="K104" s="111"/>
    </row>
    <row r="105" spans="1:11" x14ac:dyDescent="0.2">
      <c r="A105" s="13" t="s">
        <v>2614</v>
      </c>
      <c r="B105" s="74">
        <v>375</v>
      </c>
      <c r="C105" s="86"/>
      <c r="D105" s="37"/>
      <c r="E105" s="87"/>
      <c r="F105" s="93">
        <v>3</v>
      </c>
      <c r="G105" s="8">
        <v>8</v>
      </c>
      <c r="H105" s="94">
        <f t="shared" si="1"/>
        <v>2</v>
      </c>
      <c r="I105" s="93"/>
      <c r="J105" s="94"/>
      <c r="K105" s="138"/>
    </row>
    <row r="106" spans="1:11" x14ac:dyDescent="0.2">
      <c r="A106" s="13" t="s">
        <v>2615</v>
      </c>
      <c r="B106" s="74">
        <v>902</v>
      </c>
      <c r="C106" s="86"/>
      <c r="D106" s="37"/>
      <c r="E106" s="87"/>
      <c r="F106" s="93">
        <v>3</v>
      </c>
      <c r="G106" s="8">
        <v>8</v>
      </c>
      <c r="H106" s="94">
        <f t="shared" si="1"/>
        <v>2</v>
      </c>
      <c r="I106" s="93"/>
      <c r="J106" s="94"/>
      <c r="K106" s="138"/>
    </row>
    <row r="107" spans="1:11" x14ac:dyDescent="0.2">
      <c r="A107" s="13" t="s">
        <v>2616</v>
      </c>
      <c r="B107" s="74">
        <v>263</v>
      </c>
      <c r="C107" s="86"/>
      <c r="D107" s="37"/>
      <c r="E107" s="87"/>
      <c r="F107" s="93">
        <v>3</v>
      </c>
      <c r="G107" s="8">
        <v>8</v>
      </c>
      <c r="H107" s="94">
        <f t="shared" si="1"/>
        <v>2</v>
      </c>
      <c r="I107" s="93"/>
      <c r="J107" s="94"/>
      <c r="K107" s="138"/>
    </row>
    <row r="108" spans="1:11" x14ac:dyDescent="0.2">
      <c r="A108" s="13" t="s">
        <v>2617</v>
      </c>
      <c r="B108" s="74">
        <v>286</v>
      </c>
      <c r="C108" s="86"/>
      <c r="D108" s="37"/>
      <c r="E108" s="87"/>
      <c r="F108" s="93">
        <v>3</v>
      </c>
      <c r="G108" s="8">
        <v>8</v>
      </c>
      <c r="H108" s="94">
        <f t="shared" si="1"/>
        <v>2</v>
      </c>
      <c r="I108" s="93"/>
      <c r="J108" s="94"/>
      <c r="K108" s="138"/>
    </row>
    <row r="109" spans="1:11" s="24" customFormat="1" x14ac:dyDescent="0.2">
      <c r="A109" s="20" t="s">
        <v>1231</v>
      </c>
      <c r="B109" s="73">
        <v>1145</v>
      </c>
      <c r="C109" s="85">
        <v>1</v>
      </c>
      <c r="D109" s="32">
        <v>3</v>
      </c>
      <c r="E109" s="84"/>
      <c r="F109" s="91"/>
      <c r="G109" s="8"/>
      <c r="H109" s="94"/>
      <c r="I109" s="91"/>
      <c r="J109" s="84"/>
      <c r="K109" s="111"/>
    </row>
    <row r="110" spans="1:11" x14ac:dyDescent="0.2">
      <c r="A110" s="13" t="s">
        <v>2618</v>
      </c>
      <c r="B110" s="74">
        <v>97</v>
      </c>
      <c r="C110" s="86"/>
      <c r="D110" s="37"/>
      <c r="E110" s="87"/>
      <c r="F110" s="93">
        <v>1</v>
      </c>
      <c r="G110" s="8">
        <v>3</v>
      </c>
      <c r="H110" s="94">
        <f t="shared" si="1"/>
        <v>1</v>
      </c>
      <c r="I110" s="93"/>
      <c r="J110" s="94"/>
      <c r="K110" s="138"/>
    </row>
    <row r="111" spans="1:11" x14ac:dyDescent="0.2">
      <c r="A111" s="13" t="s">
        <v>2541</v>
      </c>
      <c r="B111" s="74">
        <v>274</v>
      </c>
      <c r="C111" s="86"/>
      <c r="D111" s="37"/>
      <c r="E111" s="87"/>
      <c r="F111" s="93">
        <v>3</v>
      </c>
      <c r="G111" s="8">
        <v>8</v>
      </c>
      <c r="H111" s="94">
        <f t="shared" si="1"/>
        <v>2</v>
      </c>
      <c r="I111" s="93"/>
      <c r="J111" s="94"/>
      <c r="K111" s="138"/>
    </row>
    <row r="112" spans="1:11" x14ac:dyDescent="0.2">
      <c r="A112" s="13" t="s">
        <v>2619</v>
      </c>
      <c r="B112" s="74">
        <v>59</v>
      </c>
      <c r="C112" s="86"/>
      <c r="D112" s="37"/>
      <c r="E112" s="87"/>
      <c r="F112" s="93">
        <v>1</v>
      </c>
      <c r="G112" s="8">
        <v>3</v>
      </c>
      <c r="H112" s="94">
        <f t="shared" si="1"/>
        <v>1</v>
      </c>
      <c r="I112" s="93"/>
      <c r="J112" s="94"/>
      <c r="K112" s="138"/>
    </row>
    <row r="113" spans="1:11" x14ac:dyDescent="0.2">
      <c r="A113" s="13" t="s">
        <v>2620</v>
      </c>
      <c r="B113" s="74">
        <v>8</v>
      </c>
      <c r="C113" s="86"/>
      <c r="D113" s="37"/>
      <c r="E113" s="87"/>
      <c r="F113" s="93">
        <v>1</v>
      </c>
      <c r="G113" s="8">
        <v>3</v>
      </c>
      <c r="H113" s="94">
        <f t="shared" si="1"/>
        <v>1</v>
      </c>
      <c r="I113" s="93"/>
      <c r="J113" s="94"/>
      <c r="K113" s="138"/>
    </row>
    <row r="114" spans="1:11" x14ac:dyDescent="0.2">
      <c r="A114" s="13" t="s">
        <v>1853</v>
      </c>
      <c r="B114" s="74">
        <v>92</v>
      </c>
      <c r="C114" s="86"/>
      <c r="D114" s="37"/>
      <c r="E114" s="87"/>
      <c r="F114" s="93">
        <v>1</v>
      </c>
      <c r="G114" s="8">
        <v>3</v>
      </c>
      <c r="H114" s="94">
        <f t="shared" si="1"/>
        <v>1</v>
      </c>
      <c r="I114" s="93"/>
      <c r="J114" s="94"/>
      <c r="K114" s="138"/>
    </row>
    <row r="115" spans="1:11" x14ac:dyDescent="0.2">
      <c r="A115" s="13" t="s">
        <v>2621</v>
      </c>
      <c r="B115" s="74">
        <v>615</v>
      </c>
      <c r="C115" s="86"/>
      <c r="D115" s="37"/>
      <c r="E115" s="87"/>
      <c r="F115" s="93">
        <v>3</v>
      </c>
      <c r="G115" s="8">
        <v>8</v>
      </c>
      <c r="H115" s="94">
        <f t="shared" si="1"/>
        <v>2</v>
      </c>
      <c r="I115" s="93"/>
      <c r="J115" s="94"/>
      <c r="K115" s="138"/>
    </row>
    <row r="116" spans="1:11" s="24" customFormat="1" x14ac:dyDescent="0.2">
      <c r="A116" s="20" t="s">
        <v>1032</v>
      </c>
      <c r="B116" s="73">
        <v>16393</v>
      </c>
      <c r="C116" s="85">
        <v>16</v>
      </c>
      <c r="D116" s="32">
        <v>40</v>
      </c>
      <c r="E116" s="84"/>
      <c r="F116" s="91"/>
      <c r="G116" s="8"/>
      <c r="H116" s="94"/>
      <c r="I116" s="91"/>
      <c r="J116" s="84"/>
      <c r="K116" s="111"/>
    </row>
    <row r="117" spans="1:11" x14ac:dyDescent="0.2">
      <c r="A117" s="13" t="s">
        <v>2622</v>
      </c>
      <c r="B117" s="74">
        <v>16393</v>
      </c>
      <c r="C117" s="86"/>
      <c r="D117" s="37"/>
      <c r="E117" s="87"/>
      <c r="F117" s="93">
        <v>11</v>
      </c>
      <c r="G117" s="8">
        <v>28</v>
      </c>
      <c r="H117" s="94">
        <f t="shared" si="1"/>
        <v>2</v>
      </c>
      <c r="I117" s="93"/>
      <c r="J117" s="94"/>
      <c r="K117" s="138"/>
    </row>
    <row r="118" spans="1:11" s="24" customFormat="1" x14ac:dyDescent="0.2">
      <c r="A118" s="20" t="s">
        <v>1029</v>
      </c>
      <c r="B118" s="73">
        <v>457</v>
      </c>
      <c r="C118" s="85">
        <v>1</v>
      </c>
      <c r="D118" s="32">
        <v>3</v>
      </c>
      <c r="E118" s="84"/>
      <c r="F118" s="91"/>
      <c r="G118" s="8"/>
      <c r="H118" s="94"/>
      <c r="I118" s="91"/>
      <c r="J118" s="84"/>
      <c r="K118" s="111"/>
    </row>
    <row r="119" spans="1:11" x14ac:dyDescent="0.2">
      <c r="A119" s="13" t="s">
        <v>2623</v>
      </c>
      <c r="B119" s="74">
        <v>204</v>
      </c>
      <c r="C119" s="86"/>
      <c r="D119" s="37"/>
      <c r="E119" s="87"/>
      <c r="F119" s="93">
        <v>3</v>
      </c>
      <c r="G119" s="8">
        <v>8</v>
      </c>
      <c r="H119" s="94">
        <f t="shared" si="1"/>
        <v>2</v>
      </c>
      <c r="I119" s="93"/>
      <c r="J119" s="94"/>
      <c r="K119" s="138"/>
    </row>
    <row r="120" spans="1:11" x14ac:dyDescent="0.2">
      <c r="A120" s="13" t="s">
        <v>2624</v>
      </c>
      <c r="B120" s="74">
        <v>253</v>
      </c>
      <c r="C120" s="86"/>
      <c r="D120" s="37"/>
      <c r="E120" s="87"/>
      <c r="F120" s="93">
        <v>3</v>
      </c>
      <c r="G120" s="8">
        <v>8</v>
      </c>
      <c r="H120" s="94">
        <f t="shared" si="1"/>
        <v>2</v>
      </c>
      <c r="I120" s="93"/>
      <c r="J120" s="94"/>
      <c r="K120" s="138"/>
    </row>
    <row r="121" spans="1:11" s="24" customFormat="1" x14ac:dyDescent="0.2">
      <c r="A121" s="20" t="s">
        <v>1030</v>
      </c>
      <c r="B121" s="73">
        <v>223</v>
      </c>
      <c r="C121" s="85">
        <v>1</v>
      </c>
      <c r="D121" s="32">
        <v>3</v>
      </c>
      <c r="E121" s="84"/>
      <c r="F121" s="91"/>
      <c r="G121" s="8"/>
      <c r="H121" s="94"/>
      <c r="I121" s="91"/>
      <c r="J121" s="84"/>
      <c r="K121" s="111"/>
    </row>
    <row r="122" spans="1:11" x14ac:dyDescent="0.2">
      <c r="A122" s="13" t="s">
        <v>2625</v>
      </c>
      <c r="B122" s="74">
        <v>223</v>
      </c>
      <c r="C122" s="86"/>
      <c r="D122" s="37"/>
      <c r="E122" s="87"/>
      <c r="F122" s="93">
        <v>3</v>
      </c>
      <c r="G122" s="8">
        <v>8</v>
      </c>
      <c r="H122" s="94">
        <f t="shared" si="1"/>
        <v>2</v>
      </c>
      <c r="I122" s="93"/>
      <c r="J122" s="94"/>
      <c r="K122" s="138"/>
    </row>
    <row r="123" spans="1:11" s="24" customFormat="1" x14ac:dyDescent="0.2">
      <c r="A123" s="20" t="s">
        <v>1031</v>
      </c>
      <c r="B123" s="73">
        <v>553</v>
      </c>
      <c r="C123" s="85">
        <v>1</v>
      </c>
      <c r="D123" s="32">
        <v>3</v>
      </c>
      <c r="E123" s="84"/>
      <c r="F123" s="91"/>
      <c r="G123" s="8"/>
      <c r="H123" s="94"/>
      <c r="I123" s="91"/>
      <c r="J123" s="84"/>
      <c r="K123" s="111"/>
    </row>
    <row r="124" spans="1:11" x14ac:dyDescent="0.2">
      <c r="A124" s="13" t="s">
        <v>2077</v>
      </c>
      <c r="B124" s="74">
        <v>39</v>
      </c>
      <c r="C124" s="86"/>
      <c r="D124" s="37"/>
      <c r="E124" s="87"/>
      <c r="F124" s="93">
        <v>1</v>
      </c>
      <c r="G124" s="8">
        <v>3</v>
      </c>
      <c r="H124" s="94">
        <f t="shared" si="1"/>
        <v>1</v>
      </c>
      <c r="I124" s="93"/>
      <c r="J124" s="94"/>
      <c r="K124" s="138"/>
    </row>
    <row r="125" spans="1:11" x14ac:dyDescent="0.2">
      <c r="A125" s="13" t="s">
        <v>2626</v>
      </c>
      <c r="B125" s="74">
        <v>302</v>
      </c>
      <c r="C125" s="86"/>
      <c r="D125" s="37"/>
      <c r="E125" s="87"/>
      <c r="F125" s="93">
        <v>3</v>
      </c>
      <c r="G125" s="8">
        <v>8</v>
      </c>
      <c r="H125" s="94">
        <f t="shared" si="1"/>
        <v>2</v>
      </c>
      <c r="I125" s="93"/>
      <c r="J125" s="94"/>
      <c r="K125" s="138"/>
    </row>
    <row r="126" spans="1:11" x14ac:dyDescent="0.2">
      <c r="A126" s="13" t="s">
        <v>2627</v>
      </c>
      <c r="B126" s="74">
        <v>2</v>
      </c>
      <c r="C126" s="86"/>
      <c r="D126" s="37"/>
      <c r="E126" s="87"/>
      <c r="F126" s="93">
        <v>1</v>
      </c>
      <c r="G126" s="8">
        <v>3</v>
      </c>
      <c r="H126" s="94">
        <f t="shared" si="1"/>
        <v>1</v>
      </c>
      <c r="I126" s="93"/>
      <c r="J126" s="94"/>
      <c r="K126" s="138"/>
    </row>
    <row r="127" spans="1:11" x14ac:dyDescent="0.2">
      <c r="A127" s="13" t="s">
        <v>1996</v>
      </c>
      <c r="B127" s="74">
        <v>93</v>
      </c>
      <c r="C127" s="86"/>
      <c r="D127" s="37"/>
      <c r="E127" s="87"/>
      <c r="F127" s="93">
        <v>1</v>
      </c>
      <c r="G127" s="8">
        <v>3</v>
      </c>
      <c r="H127" s="94">
        <f t="shared" si="1"/>
        <v>1</v>
      </c>
      <c r="I127" s="93"/>
      <c r="J127" s="94"/>
      <c r="K127" s="138"/>
    </row>
    <row r="128" spans="1:11" x14ac:dyDescent="0.2">
      <c r="A128" s="13" t="s">
        <v>2628</v>
      </c>
      <c r="B128" s="74">
        <v>2</v>
      </c>
      <c r="C128" s="86"/>
      <c r="D128" s="37"/>
      <c r="E128" s="87"/>
      <c r="F128" s="93">
        <v>1</v>
      </c>
      <c r="G128" s="8">
        <v>3</v>
      </c>
      <c r="H128" s="94">
        <f t="shared" si="1"/>
        <v>1</v>
      </c>
      <c r="I128" s="93"/>
      <c r="J128" s="94"/>
      <c r="K128" s="138"/>
    </row>
    <row r="129" spans="1:11" x14ac:dyDescent="0.2">
      <c r="A129" s="13" t="s">
        <v>2629</v>
      </c>
      <c r="B129" s="74">
        <v>106</v>
      </c>
      <c r="C129" s="86"/>
      <c r="D129" s="37"/>
      <c r="E129" s="87"/>
      <c r="F129" s="93">
        <v>1</v>
      </c>
      <c r="G129" s="8">
        <v>3</v>
      </c>
      <c r="H129" s="94">
        <f t="shared" si="1"/>
        <v>1</v>
      </c>
      <c r="I129" s="93"/>
      <c r="J129" s="94"/>
      <c r="K129" s="138"/>
    </row>
    <row r="130" spans="1:11" x14ac:dyDescent="0.2">
      <c r="A130" s="13" t="s">
        <v>2630</v>
      </c>
      <c r="B130" s="74">
        <v>9</v>
      </c>
      <c r="C130" s="86"/>
      <c r="D130" s="37"/>
      <c r="E130" s="87"/>
      <c r="F130" s="93">
        <v>1</v>
      </c>
      <c r="G130" s="8">
        <v>3</v>
      </c>
      <c r="H130" s="94">
        <f t="shared" si="1"/>
        <v>1</v>
      </c>
      <c r="I130" s="93"/>
      <c r="J130" s="94"/>
      <c r="K130" s="138"/>
    </row>
    <row r="131" spans="1:11" s="24" customFormat="1" x14ac:dyDescent="0.2">
      <c r="A131" s="20" t="s">
        <v>1244</v>
      </c>
      <c r="B131" s="73">
        <v>2967</v>
      </c>
      <c r="C131" s="85">
        <v>3</v>
      </c>
      <c r="D131" s="32">
        <v>8</v>
      </c>
      <c r="E131" s="84"/>
      <c r="F131" s="91"/>
      <c r="G131" s="8"/>
      <c r="H131" s="94"/>
      <c r="I131" s="91"/>
      <c r="J131" s="84"/>
      <c r="K131" s="111"/>
    </row>
    <row r="132" spans="1:11" x14ac:dyDescent="0.2">
      <c r="A132" s="13" t="s">
        <v>2631</v>
      </c>
      <c r="B132" s="74">
        <v>944</v>
      </c>
      <c r="C132" s="86"/>
      <c r="D132" s="37"/>
      <c r="E132" s="87"/>
      <c r="F132" s="93">
        <v>3</v>
      </c>
      <c r="G132" s="8">
        <v>8</v>
      </c>
      <c r="H132" s="94">
        <f t="shared" si="1"/>
        <v>2</v>
      </c>
      <c r="I132" s="93"/>
      <c r="J132" s="94"/>
      <c r="K132" s="138"/>
    </row>
    <row r="133" spans="1:11" x14ac:dyDescent="0.2">
      <c r="A133" s="13" t="s">
        <v>2632</v>
      </c>
      <c r="B133" s="74">
        <v>1379</v>
      </c>
      <c r="C133" s="86"/>
      <c r="D133" s="37"/>
      <c r="E133" s="87"/>
      <c r="F133" s="93">
        <v>3</v>
      </c>
      <c r="G133" s="8">
        <v>8</v>
      </c>
      <c r="H133" s="94">
        <f t="shared" si="1"/>
        <v>2</v>
      </c>
      <c r="I133" s="93"/>
      <c r="J133" s="94"/>
      <c r="K133" s="138"/>
    </row>
    <row r="134" spans="1:11" x14ac:dyDescent="0.2">
      <c r="A134" s="13" t="s">
        <v>2633</v>
      </c>
      <c r="B134" s="74">
        <v>644</v>
      </c>
      <c r="C134" s="86"/>
      <c r="D134" s="37"/>
      <c r="E134" s="87"/>
      <c r="F134" s="93">
        <v>3</v>
      </c>
      <c r="G134" s="8">
        <v>8</v>
      </c>
      <c r="H134" s="94">
        <f t="shared" si="1"/>
        <v>2</v>
      </c>
      <c r="I134" s="93"/>
      <c r="J134" s="94"/>
      <c r="K134" s="138"/>
    </row>
    <row r="135" spans="1:11" s="24" customFormat="1" x14ac:dyDescent="0.2">
      <c r="A135" s="20" t="s">
        <v>617</v>
      </c>
      <c r="B135" s="73">
        <v>3855</v>
      </c>
      <c r="C135" s="85">
        <v>4</v>
      </c>
      <c r="D135" s="32">
        <v>10</v>
      </c>
      <c r="E135" s="84"/>
      <c r="F135" s="91"/>
      <c r="G135" s="8"/>
      <c r="H135" s="94"/>
      <c r="I135" s="91"/>
      <c r="J135" s="84"/>
      <c r="K135" s="111"/>
    </row>
    <row r="136" spans="1:11" x14ac:dyDescent="0.2">
      <c r="A136" s="13" t="s">
        <v>2634</v>
      </c>
      <c r="B136" s="74">
        <v>2047</v>
      </c>
      <c r="C136" s="86"/>
      <c r="D136" s="37"/>
      <c r="E136" s="87"/>
      <c r="F136" s="93">
        <v>5</v>
      </c>
      <c r="G136" s="8">
        <v>13</v>
      </c>
      <c r="H136" s="94">
        <f t="shared" ref="H136:H199" si="2">IF(F136=1,1,2)</f>
        <v>2</v>
      </c>
      <c r="I136" s="93"/>
      <c r="J136" s="94"/>
      <c r="K136" s="138"/>
    </row>
    <row r="137" spans="1:11" x14ac:dyDescent="0.2">
      <c r="A137" s="57" t="s">
        <v>6230</v>
      </c>
      <c r="B137" s="190">
        <v>744</v>
      </c>
      <c r="C137" s="86"/>
      <c r="D137" s="65"/>
      <c r="E137" s="144"/>
      <c r="F137" s="86">
        <v>3</v>
      </c>
      <c r="G137" s="8">
        <v>8</v>
      </c>
      <c r="H137" s="94">
        <f t="shared" si="2"/>
        <v>2</v>
      </c>
      <c r="I137" s="93"/>
      <c r="J137" s="94"/>
      <c r="K137" s="138"/>
    </row>
    <row r="138" spans="1:11" x14ac:dyDescent="0.2">
      <c r="A138" s="13" t="s">
        <v>2635</v>
      </c>
      <c r="B138" s="74">
        <v>205</v>
      </c>
      <c r="C138" s="86"/>
      <c r="D138" s="37"/>
      <c r="E138" s="87"/>
      <c r="F138" s="93">
        <v>3</v>
      </c>
      <c r="G138" s="8">
        <v>8</v>
      </c>
      <c r="H138" s="94">
        <f t="shared" si="2"/>
        <v>2</v>
      </c>
      <c r="I138" s="93"/>
      <c r="J138" s="94"/>
      <c r="K138" s="138"/>
    </row>
    <row r="139" spans="1:11" x14ac:dyDescent="0.2">
      <c r="A139" s="13" t="s">
        <v>2064</v>
      </c>
      <c r="B139" s="74">
        <v>329</v>
      </c>
      <c r="C139" s="86"/>
      <c r="D139" s="37"/>
      <c r="E139" s="87"/>
      <c r="F139" s="93">
        <v>3</v>
      </c>
      <c r="G139" s="8">
        <v>8</v>
      </c>
      <c r="H139" s="94">
        <f t="shared" si="2"/>
        <v>2</v>
      </c>
      <c r="I139" s="93"/>
      <c r="J139" s="94"/>
      <c r="K139" s="138"/>
    </row>
    <row r="140" spans="1:11" x14ac:dyDescent="0.2">
      <c r="A140" s="13" t="s">
        <v>2636</v>
      </c>
      <c r="B140" s="74">
        <v>419</v>
      </c>
      <c r="C140" s="86"/>
      <c r="D140" s="37"/>
      <c r="E140" s="87"/>
      <c r="F140" s="93">
        <v>3</v>
      </c>
      <c r="G140" s="8">
        <v>8</v>
      </c>
      <c r="H140" s="94">
        <f t="shared" si="2"/>
        <v>2</v>
      </c>
      <c r="I140" s="93"/>
      <c r="J140" s="94"/>
      <c r="K140" s="138"/>
    </row>
    <row r="141" spans="1:11" x14ac:dyDescent="0.2">
      <c r="A141" s="13" t="s">
        <v>2637</v>
      </c>
      <c r="B141" s="74">
        <v>111</v>
      </c>
      <c r="C141" s="86"/>
      <c r="D141" s="37"/>
      <c r="E141" s="87"/>
      <c r="F141" s="93">
        <v>1</v>
      </c>
      <c r="G141" s="8">
        <v>3</v>
      </c>
      <c r="H141" s="94">
        <f t="shared" si="2"/>
        <v>1</v>
      </c>
      <c r="I141" s="93"/>
      <c r="J141" s="94"/>
      <c r="K141" s="138"/>
    </row>
    <row r="142" spans="1:11" s="24" customFormat="1" x14ac:dyDescent="0.2">
      <c r="A142" s="22" t="s">
        <v>930</v>
      </c>
      <c r="B142" s="73">
        <v>2149</v>
      </c>
      <c r="C142" s="85">
        <v>15</v>
      </c>
      <c r="D142" s="36">
        <f>SUM(D143:D154)</f>
        <v>39</v>
      </c>
      <c r="E142" s="88">
        <v>3</v>
      </c>
      <c r="F142" s="91">
        <f>SUM(F144:F158)</f>
        <v>18</v>
      </c>
      <c r="G142" s="24">
        <f>SUM(G144:G158)</f>
        <v>51</v>
      </c>
      <c r="H142" s="94"/>
      <c r="I142" s="99">
        <f>(C142+F142+1-F145-F146-F147-F149-F150-F151-F153-F155-F156)*0.4</f>
        <v>10</v>
      </c>
      <c r="J142" s="99">
        <f>(D142+G142+1-G145-G146-G147-G149-G150-G151-G153-G155-G156)*0.4</f>
        <v>25.6</v>
      </c>
      <c r="K142" s="115">
        <f>12*0.6</f>
        <v>7.1999999999999993</v>
      </c>
    </row>
    <row r="143" spans="1:11" s="24" customFormat="1" x14ac:dyDescent="0.2">
      <c r="A143" s="20" t="s">
        <v>931</v>
      </c>
      <c r="B143" s="73">
        <v>590</v>
      </c>
      <c r="C143" s="85">
        <v>4</v>
      </c>
      <c r="D143" s="32">
        <v>10</v>
      </c>
      <c r="E143" s="84"/>
      <c r="F143" s="91"/>
      <c r="G143" s="8"/>
      <c r="H143" s="94"/>
      <c r="I143" s="91"/>
      <c r="J143" s="84"/>
      <c r="K143" s="111"/>
    </row>
    <row r="144" spans="1:11" x14ac:dyDescent="0.2">
      <c r="A144" s="13" t="s">
        <v>2638</v>
      </c>
      <c r="B144" s="74">
        <v>391</v>
      </c>
      <c r="C144" s="86"/>
      <c r="D144" s="37"/>
      <c r="E144" s="87"/>
      <c r="F144" s="93">
        <v>3</v>
      </c>
      <c r="G144" s="8">
        <v>8</v>
      </c>
      <c r="H144" s="94">
        <f t="shared" si="2"/>
        <v>2</v>
      </c>
      <c r="I144" s="93"/>
      <c r="J144" s="94"/>
      <c r="K144" s="138"/>
    </row>
    <row r="145" spans="1:11" x14ac:dyDescent="0.2">
      <c r="A145" s="13" t="s">
        <v>2639</v>
      </c>
      <c r="B145" s="74">
        <v>74</v>
      </c>
      <c r="C145" s="86"/>
      <c r="D145" s="37"/>
      <c r="E145" s="87"/>
      <c r="F145" s="93">
        <v>1</v>
      </c>
      <c r="G145" s="8">
        <v>3</v>
      </c>
      <c r="H145" s="94">
        <f t="shared" si="2"/>
        <v>1</v>
      </c>
      <c r="I145" s="93"/>
      <c r="J145" s="94"/>
      <c r="K145" s="138"/>
    </row>
    <row r="146" spans="1:11" x14ac:dyDescent="0.2">
      <c r="A146" s="13" t="s">
        <v>2640</v>
      </c>
      <c r="B146" s="74">
        <v>11</v>
      </c>
      <c r="C146" s="86"/>
      <c r="D146" s="37"/>
      <c r="E146" s="87"/>
      <c r="F146" s="93">
        <v>1</v>
      </c>
      <c r="G146" s="8">
        <v>3</v>
      </c>
      <c r="H146" s="94">
        <f t="shared" si="2"/>
        <v>1</v>
      </c>
      <c r="I146" s="93"/>
      <c r="J146" s="94"/>
      <c r="K146" s="138"/>
    </row>
    <row r="147" spans="1:11" x14ac:dyDescent="0.2">
      <c r="A147" s="13" t="s">
        <v>2641</v>
      </c>
      <c r="B147" s="74">
        <v>114</v>
      </c>
      <c r="C147" s="86"/>
      <c r="D147" s="37"/>
      <c r="E147" s="87"/>
      <c r="F147" s="93">
        <v>1</v>
      </c>
      <c r="G147" s="8">
        <v>3</v>
      </c>
      <c r="H147" s="94">
        <f t="shared" si="2"/>
        <v>1</v>
      </c>
      <c r="I147" s="93"/>
      <c r="J147" s="94"/>
      <c r="K147" s="138"/>
    </row>
    <row r="148" spans="1:11" s="24" customFormat="1" x14ac:dyDescent="0.2">
      <c r="A148" s="20" t="s">
        <v>933</v>
      </c>
      <c r="B148" s="73">
        <v>365</v>
      </c>
      <c r="C148" s="85">
        <v>3</v>
      </c>
      <c r="D148" s="32">
        <v>8</v>
      </c>
      <c r="E148" s="84"/>
      <c r="F148" s="91"/>
      <c r="G148" s="8"/>
      <c r="H148" s="94"/>
      <c r="I148" s="91"/>
      <c r="J148" s="84"/>
      <c r="K148" s="111"/>
    </row>
    <row r="149" spans="1:11" x14ac:dyDescent="0.2">
      <c r="A149" s="13" t="s">
        <v>2642</v>
      </c>
      <c r="B149" s="74">
        <v>187</v>
      </c>
      <c r="C149" s="86"/>
      <c r="D149" s="37"/>
      <c r="E149" s="87"/>
      <c r="F149" s="93">
        <v>1</v>
      </c>
      <c r="G149" s="8">
        <v>3</v>
      </c>
      <c r="H149" s="94">
        <f t="shared" si="2"/>
        <v>1</v>
      </c>
      <c r="I149" s="93"/>
      <c r="J149" s="94"/>
      <c r="K149" s="138"/>
    </row>
    <row r="150" spans="1:11" x14ac:dyDescent="0.2">
      <c r="A150" s="13" t="s">
        <v>2643</v>
      </c>
      <c r="B150" s="74">
        <v>40</v>
      </c>
      <c r="C150" s="86"/>
      <c r="D150" s="37"/>
      <c r="E150" s="87"/>
      <c r="F150" s="93">
        <v>1</v>
      </c>
      <c r="G150" s="8">
        <v>3</v>
      </c>
      <c r="H150" s="94">
        <f t="shared" si="2"/>
        <v>1</v>
      </c>
      <c r="I150" s="93"/>
      <c r="J150" s="94"/>
      <c r="K150" s="138"/>
    </row>
    <row r="151" spans="1:11" x14ac:dyDescent="0.2">
      <c r="A151" s="13" t="s">
        <v>2254</v>
      </c>
      <c r="B151" s="74">
        <v>138</v>
      </c>
      <c r="C151" s="86"/>
      <c r="D151" s="37"/>
      <c r="E151" s="87"/>
      <c r="F151" s="93">
        <v>1</v>
      </c>
      <c r="G151" s="8">
        <v>3</v>
      </c>
      <c r="H151" s="94">
        <f t="shared" si="2"/>
        <v>1</v>
      </c>
      <c r="I151" s="93"/>
      <c r="J151" s="94"/>
      <c r="K151" s="138"/>
    </row>
    <row r="152" spans="1:11" s="24" customFormat="1" x14ac:dyDescent="0.2">
      <c r="A152" s="20" t="s">
        <v>1041</v>
      </c>
      <c r="B152" s="73">
        <v>10</v>
      </c>
      <c r="C152" s="85">
        <v>1</v>
      </c>
      <c r="D152" s="32">
        <v>3</v>
      </c>
      <c r="E152" s="84"/>
      <c r="F152" s="91"/>
      <c r="G152" s="8"/>
      <c r="H152" s="94"/>
      <c r="I152" s="91"/>
      <c r="J152" s="84"/>
      <c r="K152" s="111"/>
    </row>
    <row r="153" spans="1:11" x14ac:dyDescent="0.2">
      <c r="A153" s="13" t="s">
        <v>2644</v>
      </c>
      <c r="B153" s="74">
        <v>10</v>
      </c>
      <c r="C153" s="86"/>
      <c r="D153" s="37"/>
      <c r="E153" s="87"/>
      <c r="F153" s="93">
        <v>1</v>
      </c>
      <c r="G153" s="8">
        <v>3</v>
      </c>
      <c r="H153" s="94">
        <f t="shared" si="2"/>
        <v>1</v>
      </c>
      <c r="I153" s="93"/>
      <c r="J153" s="94"/>
      <c r="K153" s="138"/>
    </row>
    <row r="154" spans="1:11" s="24" customFormat="1" x14ac:dyDescent="0.2">
      <c r="A154" s="20" t="s">
        <v>750</v>
      </c>
      <c r="B154" s="73">
        <v>1184</v>
      </c>
      <c r="C154" s="85">
        <v>7</v>
      </c>
      <c r="D154" s="32">
        <v>18</v>
      </c>
      <c r="E154" s="84"/>
      <c r="F154" s="91"/>
      <c r="G154" s="8"/>
      <c r="H154" s="94"/>
      <c r="I154" s="91"/>
      <c r="J154" s="84"/>
      <c r="K154" s="111"/>
    </row>
    <row r="155" spans="1:11" x14ac:dyDescent="0.2">
      <c r="A155" s="13" t="s">
        <v>1866</v>
      </c>
      <c r="B155" s="74">
        <v>92</v>
      </c>
      <c r="C155" s="86"/>
      <c r="D155" s="37"/>
      <c r="E155" s="87"/>
      <c r="F155" s="93">
        <v>1</v>
      </c>
      <c r="G155" s="8">
        <v>3</v>
      </c>
      <c r="H155" s="94">
        <f t="shared" si="2"/>
        <v>1</v>
      </c>
      <c r="I155" s="93"/>
      <c r="J155" s="94"/>
      <c r="K155" s="138"/>
    </row>
    <row r="156" spans="1:11" x14ac:dyDescent="0.2">
      <c r="A156" s="13" t="s">
        <v>1364</v>
      </c>
      <c r="B156" s="74">
        <v>58</v>
      </c>
      <c r="C156" s="86"/>
      <c r="D156" s="37"/>
      <c r="E156" s="87"/>
      <c r="F156" s="93">
        <v>1</v>
      </c>
      <c r="G156" s="8">
        <v>3</v>
      </c>
      <c r="H156" s="94">
        <f t="shared" si="2"/>
        <v>1</v>
      </c>
      <c r="I156" s="93"/>
      <c r="J156" s="94"/>
      <c r="K156" s="138"/>
    </row>
    <row r="157" spans="1:11" x14ac:dyDescent="0.2">
      <c r="A157" s="13" t="s">
        <v>2645</v>
      </c>
      <c r="B157" s="74">
        <v>761</v>
      </c>
      <c r="C157" s="86"/>
      <c r="D157" s="37"/>
      <c r="E157" s="87"/>
      <c r="F157" s="93">
        <v>3</v>
      </c>
      <c r="G157" s="8">
        <v>8</v>
      </c>
      <c r="H157" s="94">
        <f t="shared" si="2"/>
        <v>2</v>
      </c>
      <c r="I157" s="93"/>
      <c r="J157" s="94"/>
      <c r="K157" s="138"/>
    </row>
    <row r="158" spans="1:11" x14ac:dyDescent="0.2">
      <c r="A158" s="13" t="s">
        <v>1760</v>
      </c>
      <c r="B158" s="74">
        <v>273</v>
      </c>
      <c r="C158" s="86"/>
      <c r="D158" s="37"/>
      <c r="E158" s="87"/>
      <c r="F158" s="93">
        <v>3</v>
      </c>
      <c r="G158" s="8">
        <v>8</v>
      </c>
      <c r="H158" s="94">
        <f t="shared" si="2"/>
        <v>2</v>
      </c>
      <c r="I158" s="93"/>
      <c r="J158" s="94"/>
      <c r="K158" s="138"/>
    </row>
    <row r="159" spans="1:11" s="24" customFormat="1" ht="31.5" x14ac:dyDescent="0.2">
      <c r="A159" s="22" t="s">
        <v>1039</v>
      </c>
      <c r="B159" s="73">
        <v>10685</v>
      </c>
      <c r="C159" s="85">
        <v>25</v>
      </c>
      <c r="D159" s="36">
        <f>SUM(D160:D174)</f>
        <v>63</v>
      </c>
      <c r="E159" s="88">
        <v>4</v>
      </c>
      <c r="F159" s="91">
        <f>SUM(F161:F179)</f>
        <v>36</v>
      </c>
      <c r="G159" s="24">
        <f>SUM(G161:G179)</f>
        <v>99</v>
      </c>
      <c r="H159" s="94"/>
      <c r="I159" s="99">
        <f>(C159+F159+1-F162-F165-F166-F167-F168-F169-F170-F171-F172-F173)*0.4</f>
        <v>20.8</v>
      </c>
      <c r="J159" s="99">
        <f>(D159+G159+1-G162-G165-G166-G167-G168-G169-G170-G171-G172-G173)*0.4</f>
        <v>53.2</v>
      </c>
      <c r="K159" s="115">
        <f>18*0.6</f>
        <v>10.799999999999999</v>
      </c>
    </row>
    <row r="160" spans="1:11" s="24" customFormat="1" x14ac:dyDescent="0.2">
      <c r="A160" s="20" t="s">
        <v>1040</v>
      </c>
      <c r="B160" s="73">
        <v>8328</v>
      </c>
      <c r="C160" s="85">
        <v>19</v>
      </c>
      <c r="D160" s="32">
        <v>48</v>
      </c>
      <c r="E160" s="84"/>
      <c r="F160" s="91"/>
      <c r="G160" s="8"/>
      <c r="H160" s="94"/>
      <c r="I160" s="91"/>
      <c r="J160" s="84"/>
      <c r="K160" s="111"/>
    </row>
    <row r="161" spans="1:11" x14ac:dyDescent="0.2">
      <c r="A161" s="13" t="s">
        <v>2646</v>
      </c>
      <c r="B161" s="74">
        <v>7240</v>
      </c>
      <c r="C161" s="86"/>
      <c r="D161" s="37"/>
      <c r="E161" s="87"/>
      <c r="F161" s="93">
        <v>5</v>
      </c>
      <c r="G161" s="8">
        <v>13</v>
      </c>
      <c r="H161" s="94">
        <f t="shared" si="2"/>
        <v>2</v>
      </c>
      <c r="I161" s="93"/>
      <c r="J161" s="94"/>
      <c r="K161" s="138"/>
    </row>
    <row r="162" spans="1:11" x14ac:dyDescent="0.2">
      <c r="A162" s="13" t="s">
        <v>1582</v>
      </c>
      <c r="B162" s="74">
        <v>10</v>
      </c>
      <c r="C162" s="86"/>
      <c r="D162" s="37"/>
      <c r="E162" s="87"/>
      <c r="F162" s="93">
        <v>1</v>
      </c>
      <c r="G162" s="8">
        <v>3</v>
      </c>
      <c r="H162" s="94">
        <f t="shared" si="2"/>
        <v>1</v>
      </c>
      <c r="I162" s="93"/>
      <c r="J162" s="94"/>
      <c r="K162" s="138"/>
    </row>
    <row r="163" spans="1:11" x14ac:dyDescent="0.2">
      <c r="A163" s="13" t="s">
        <v>2647</v>
      </c>
      <c r="B163" s="74">
        <v>203</v>
      </c>
      <c r="C163" s="86"/>
      <c r="D163" s="37"/>
      <c r="E163" s="87"/>
      <c r="F163" s="93">
        <v>3</v>
      </c>
      <c r="G163" s="8">
        <v>8</v>
      </c>
      <c r="H163" s="94">
        <f t="shared" si="2"/>
        <v>2</v>
      </c>
      <c r="I163" s="93"/>
      <c r="J163" s="94"/>
      <c r="K163" s="138"/>
    </row>
    <row r="164" spans="1:11" x14ac:dyDescent="0.2">
      <c r="A164" s="13" t="s">
        <v>2648</v>
      </c>
      <c r="B164" s="74">
        <v>346</v>
      </c>
      <c r="C164" s="86"/>
      <c r="D164" s="37"/>
      <c r="E164" s="87"/>
      <c r="F164" s="93">
        <v>3</v>
      </c>
      <c r="G164" s="8">
        <v>8</v>
      </c>
      <c r="H164" s="94">
        <f t="shared" si="2"/>
        <v>2</v>
      </c>
      <c r="I164" s="93"/>
      <c r="J164" s="94"/>
      <c r="K164" s="138"/>
    </row>
    <row r="165" spans="1:11" x14ac:dyDescent="0.2">
      <c r="A165" s="13" t="s">
        <v>2649</v>
      </c>
      <c r="B165" s="74">
        <v>25</v>
      </c>
      <c r="C165" s="86"/>
      <c r="D165" s="37"/>
      <c r="E165" s="87"/>
      <c r="F165" s="93">
        <v>1</v>
      </c>
      <c r="G165" s="8">
        <v>3</v>
      </c>
      <c r="H165" s="94">
        <f t="shared" si="2"/>
        <v>1</v>
      </c>
      <c r="I165" s="93"/>
      <c r="J165" s="94"/>
      <c r="K165" s="138"/>
    </row>
    <row r="166" spans="1:11" x14ac:dyDescent="0.2">
      <c r="A166" s="13" t="s">
        <v>1815</v>
      </c>
      <c r="B166" s="74">
        <v>57</v>
      </c>
      <c r="C166" s="86"/>
      <c r="D166" s="37"/>
      <c r="E166" s="87"/>
      <c r="F166" s="93">
        <v>1</v>
      </c>
      <c r="G166" s="8">
        <v>3</v>
      </c>
      <c r="H166" s="94">
        <f t="shared" si="2"/>
        <v>1</v>
      </c>
      <c r="I166" s="93"/>
      <c r="J166" s="94"/>
      <c r="K166" s="138"/>
    </row>
    <row r="167" spans="1:11" x14ac:dyDescent="0.2">
      <c r="A167" s="13" t="s">
        <v>2650</v>
      </c>
      <c r="B167" s="74">
        <v>22</v>
      </c>
      <c r="C167" s="86"/>
      <c r="D167" s="37"/>
      <c r="E167" s="87"/>
      <c r="F167" s="93">
        <v>1</v>
      </c>
      <c r="G167" s="8">
        <v>3</v>
      </c>
      <c r="H167" s="94">
        <f t="shared" si="2"/>
        <v>1</v>
      </c>
      <c r="I167" s="93"/>
      <c r="J167" s="94"/>
      <c r="K167" s="138"/>
    </row>
    <row r="168" spans="1:11" x14ac:dyDescent="0.2">
      <c r="A168" s="13" t="s">
        <v>2651</v>
      </c>
      <c r="B168" s="74">
        <v>14</v>
      </c>
      <c r="C168" s="86"/>
      <c r="D168" s="37"/>
      <c r="E168" s="87"/>
      <c r="F168" s="93">
        <v>1</v>
      </c>
      <c r="G168" s="8">
        <v>3</v>
      </c>
      <c r="H168" s="94">
        <f t="shared" si="2"/>
        <v>1</v>
      </c>
      <c r="I168" s="93"/>
      <c r="J168" s="94"/>
      <c r="K168" s="138"/>
    </row>
    <row r="169" spans="1:11" x14ac:dyDescent="0.2">
      <c r="A169" s="13" t="s">
        <v>2652</v>
      </c>
      <c r="B169" s="74">
        <v>169</v>
      </c>
      <c r="C169" s="86"/>
      <c r="D169" s="37"/>
      <c r="E169" s="87"/>
      <c r="F169" s="93">
        <v>1</v>
      </c>
      <c r="G169" s="8">
        <v>3</v>
      </c>
      <c r="H169" s="94">
        <f t="shared" si="2"/>
        <v>1</v>
      </c>
      <c r="I169" s="93"/>
      <c r="J169" s="94"/>
      <c r="K169" s="138"/>
    </row>
    <row r="170" spans="1:11" x14ac:dyDescent="0.2">
      <c r="A170" s="13" t="s">
        <v>2166</v>
      </c>
      <c r="B170" s="74">
        <v>104</v>
      </c>
      <c r="C170" s="86"/>
      <c r="D170" s="37"/>
      <c r="E170" s="87"/>
      <c r="F170" s="93">
        <v>1</v>
      </c>
      <c r="G170" s="8">
        <v>3</v>
      </c>
      <c r="H170" s="94">
        <f t="shared" si="2"/>
        <v>1</v>
      </c>
      <c r="I170" s="93"/>
      <c r="J170" s="94"/>
      <c r="K170" s="138"/>
    </row>
    <row r="171" spans="1:11" x14ac:dyDescent="0.2">
      <c r="A171" s="13" t="s">
        <v>2653</v>
      </c>
      <c r="B171" s="74">
        <v>73</v>
      </c>
      <c r="C171" s="86"/>
      <c r="D171" s="37"/>
      <c r="E171" s="87"/>
      <c r="F171" s="93">
        <v>1</v>
      </c>
      <c r="G171" s="8">
        <v>3</v>
      </c>
      <c r="H171" s="94">
        <f t="shared" si="2"/>
        <v>1</v>
      </c>
      <c r="I171" s="93"/>
      <c r="J171" s="94"/>
      <c r="K171" s="138"/>
    </row>
    <row r="172" spans="1:11" x14ac:dyDescent="0.2">
      <c r="A172" s="13" t="s">
        <v>2654</v>
      </c>
      <c r="B172" s="74">
        <v>27</v>
      </c>
      <c r="C172" s="86"/>
      <c r="D172" s="37"/>
      <c r="E172" s="87"/>
      <c r="F172" s="93">
        <v>1</v>
      </c>
      <c r="G172" s="8">
        <v>3</v>
      </c>
      <c r="H172" s="94">
        <f t="shared" si="2"/>
        <v>1</v>
      </c>
      <c r="I172" s="93"/>
      <c r="J172" s="94"/>
      <c r="K172" s="138"/>
    </row>
    <row r="173" spans="1:11" x14ac:dyDescent="0.2">
      <c r="A173" s="13" t="s">
        <v>2655</v>
      </c>
      <c r="B173" s="74">
        <v>38</v>
      </c>
      <c r="C173" s="86"/>
      <c r="D173" s="37"/>
      <c r="E173" s="87"/>
      <c r="F173" s="93">
        <v>1</v>
      </c>
      <c r="G173" s="8">
        <v>3</v>
      </c>
      <c r="H173" s="94">
        <f t="shared" si="2"/>
        <v>1</v>
      </c>
      <c r="I173" s="93"/>
      <c r="J173" s="94"/>
      <c r="K173" s="138"/>
    </row>
    <row r="174" spans="1:11" s="24" customFormat="1" x14ac:dyDescent="0.2">
      <c r="A174" s="20" t="s">
        <v>732</v>
      </c>
      <c r="B174" s="73">
        <v>2357</v>
      </c>
      <c r="C174" s="85">
        <v>6</v>
      </c>
      <c r="D174" s="32">
        <v>15</v>
      </c>
      <c r="E174" s="84"/>
      <c r="F174" s="91"/>
      <c r="G174" s="8"/>
      <c r="H174" s="94"/>
      <c r="I174" s="91"/>
      <c r="J174" s="84"/>
      <c r="K174" s="111"/>
    </row>
    <row r="175" spans="1:11" x14ac:dyDescent="0.2">
      <c r="A175" s="13" t="s">
        <v>1387</v>
      </c>
      <c r="B175" s="74">
        <v>630</v>
      </c>
      <c r="C175" s="86"/>
      <c r="D175" s="37"/>
      <c r="E175" s="87"/>
      <c r="F175" s="93">
        <v>3</v>
      </c>
      <c r="G175" s="8">
        <v>8</v>
      </c>
      <c r="H175" s="94">
        <f t="shared" si="2"/>
        <v>2</v>
      </c>
      <c r="I175" s="93"/>
      <c r="J175" s="94"/>
      <c r="K175" s="138"/>
    </row>
    <row r="176" spans="1:11" x14ac:dyDescent="0.2">
      <c r="A176" s="13" t="s">
        <v>2656</v>
      </c>
      <c r="B176" s="74">
        <v>438</v>
      </c>
      <c r="C176" s="86"/>
      <c r="D176" s="37"/>
      <c r="E176" s="87"/>
      <c r="F176" s="93">
        <v>3</v>
      </c>
      <c r="G176" s="8">
        <v>8</v>
      </c>
      <c r="H176" s="94">
        <f t="shared" si="2"/>
        <v>2</v>
      </c>
      <c r="I176" s="93"/>
      <c r="J176" s="94"/>
      <c r="K176" s="138"/>
    </row>
    <row r="177" spans="1:11" x14ac:dyDescent="0.2">
      <c r="A177" s="13" t="s">
        <v>2657</v>
      </c>
      <c r="B177" s="74">
        <v>380</v>
      </c>
      <c r="C177" s="86"/>
      <c r="D177" s="37"/>
      <c r="E177" s="87"/>
      <c r="F177" s="93">
        <v>3</v>
      </c>
      <c r="G177" s="8">
        <v>8</v>
      </c>
      <c r="H177" s="94">
        <f t="shared" si="2"/>
        <v>2</v>
      </c>
      <c r="I177" s="93"/>
      <c r="J177" s="94"/>
      <c r="K177" s="138"/>
    </row>
    <row r="178" spans="1:11" x14ac:dyDescent="0.2">
      <c r="A178" s="13" t="s">
        <v>2658</v>
      </c>
      <c r="B178" s="74">
        <v>623</v>
      </c>
      <c r="C178" s="86"/>
      <c r="D178" s="37"/>
      <c r="E178" s="87"/>
      <c r="F178" s="93">
        <v>3</v>
      </c>
      <c r="G178" s="8">
        <v>8</v>
      </c>
      <c r="H178" s="94">
        <f t="shared" si="2"/>
        <v>2</v>
      </c>
      <c r="I178" s="93"/>
      <c r="J178" s="94"/>
      <c r="K178" s="138"/>
    </row>
    <row r="179" spans="1:11" x14ac:dyDescent="0.2">
      <c r="A179" s="13" t="s">
        <v>2659</v>
      </c>
      <c r="B179" s="74">
        <v>286</v>
      </c>
      <c r="C179" s="86"/>
      <c r="D179" s="37"/>
      <c r="E179" s="87"/>
      <c r="F179" s="93">
        <v>3</v>
      </c>
      <c r="G179" s="8">
        <v>8</v>
      </c>
      <c r="H179" s="94">
        <f t="shared" si="2"/>
        <v>2</v>
      </c>
      <c r="I179" s="93"/>
      <c r="J179" s="94"/>
      <c r="K179" s="138"/>
    </row>
    <row r="180" spans="1:11" s="18" customFormat="1" x14ac:dyDescent="0.2">
      <c r="A180" s="11" t="s">
        <v>551</v>
      </c>
      <c r="B180" s="72">
        <v>137210</v>
      </c>
      <c r="C180" s="81"/>
      <c r="D180" s="37"/>
      <c r="E180" s="87"/>
      <c r="F180" s="92"/>
      <c r="G180" s="8"/>
      <c r="H180" s="94"/>
      <c r="I180" s="92"/>
      <c r="J180" s="82"/>
      <c r="K180" s="137"/>
    </row>
    <row r="181" spans="1:11" s="24" customFormat="1" ht="31.5" x14ac:dyDescent="0.2">
      <c r="A181" s="22" t="s">
        <v>552</v>
      </c>
      <c r="B181" s="73">
        <v>14947</v>
      </c>
      <c r="C181" s="85">
        <v>25</v>
      </c>
      <c r="D181" s="36">
        <f>SUM(D182:D219)</f>
        <v>64</v>
      </c>
      <c r="E181" s="88">
        <v>4</v>
      </c>
      <c r="F181" s="91">
        <f>SUM(F183:F245)</f>
        <v>85</v>
      </c>
      <c r="G181" s="24">
        <f>SUM(G183:G245)</f>
        <v>242</v>
      </c>
      <c r="H181" s="94"/>
      <c r="I181" s="99">
        <f>(C181+F181+1-F186-F188-F191-F192-F193-F194-F195-F197-F198-F199-F200-F201-F202-F203-F204-F205-F206-F207-F208-F209-F211-F212-F213-F220-F221-F222-F223-F224-F225-F226-F227-F228-F229-F230-F231-F232-F233-F234-F235-F236-F237-F238-F239-F240-F241-F242-F243-F245)*0.4</f>
        <v>25.200000000000003</v>
      </c>
      <c r="J181" s="99">
        <f>(D181+G181+1-G186-G188-G191-G192-G193-G194-G195-G197-G198-G199-G200-G201-G202-G203-G204-G205-G206-G207-G208-G209-G211-G212-G213-G220-G221-G222-G223-G224-G225-G226-G227-G228-G229-G230-G231-G232-G233-G234-G235-G236-G237-G238-G239-G240-G241-G242-G243-G245)*0.4</f>
        <v>65.2</v>
      </c>
      <c r="K181" s="115">
        <f>59*0.6</f>
        <v>35.4</v>
      </c>
    </row>
    <row r="182" spans="1:11" s="24" customFormat="1" x14ac:dyDescent="0.2">
      <c r="A182" s="20" t="s">
        <v>553</v>
      </c>
      <c r="B182" s="73">
        <v>3070</v>
      </c>
      <c r="C182" s="85">
        <v>5</v>
      </c>
      <c r="D182" s="32">
        <v>13</v>
      </c>
      <c r="E182" s="84"/>
      <c r="F182" s="91"/>
      <c r="G182" s="8"/>
      <c r="H182" s="94"/>
      <c r="I182" s="91"/>
      <c r="J182" s="84"/>
      <c r="K182" s="111"/>
    </row>
    <row r="183" spans="1:11" x14ac:dyDescent="0.2">
      <c r="A183" s="13" t="s">
        <v>2660</v>
      </c>
      <c r="B183" s="74">
        <v>1458</v>
      </c>
      <c r="C183" s="86"/>
      <c r="D183" s="37"/>
      <c r="E183" s="87"/>
      <c r="F183" s="93">
        <v>3</v>
      </c>
      <c r="G183" s="8">
        <v>8</v>
      </c>
      <c r="H183" s="94">
        <f t="shared" si="2"/>
        <v>2</v>
      </c>
      <c r="I183" s="93"/>
      <c r="J183" s="94"/>
      <c r="K183" s="138"/>
    </row>
    <row r="184" spans="1:11" x14ac:dyDescent="0.2">
      <c r="A184" s="13" t="s">
        <v>2661</v>
      </c>
      <c r="B184" s="74">
        <v>738</v>
      </c>
      <c r="C184" s="86"/>
      <c r="D184" s="37"/>
      <c r="E184" s="87"/>
      <c r="F184" s="93">
        <v>3</v>
      </c>
      <c r="G184" s="8">
        <v>8</v>
      </c>
      <c r="H184" s="94">
        <f t="shared" si="2"/>
        <v>2</v>
      </c>
      <c r="I184" s="93"/>
      <c r="J184" s="94"/>
      <c r="K184" s="138"/>
    </row>
    <row r="185" spans="1:11" x14ac:dyDescent="0.2">
      <c r="A185" s="13" t="s">
        <v>2662</v>
      </c>
      <c r="B185" s="74">
        <v>403</v>
      </c>
      <c r="C185" s="86"/>
      <c r="D185" s="37"/>
      <c r="E185" s="87"/>
      <c r="F185" s="93">
        <v>3</v>
      </c>
      <c r="G185" s="8">
        <v>8</v>
      </c>
      <c r="H185" s="94">
        <f t="shared" si="2"/>
        <v>2</v>
      </c>
      <c r="I185" s="93"/>
      <c r="J185" s="94"/>
      <c r="K185" s="138"/>
    </row>
    <row r="186" spans="1:11" x14ac:dyDescent="0.2">
      <c r="A186" s="13" t="s">
        <v>2663</v>
      </c>
      <c r="B186" s="74">
        <v>66</v>
      </c>
      <c r="C186" s="86"/>
      <c r="D186" s="37"/>
      <c r="E186" s="87"/>
      <c r="F186" s="93">
        <v>1</v>
      </c>
      <c r="G186" s="8">
        <v>3</v>
      </c>
      <c r="H186" s="94">
        <f t="shared" si="2"/>
        <v>1</v>
      </c>
      <c r="I186" s="93"/>
      <c r="J186" s="94"/>
      <c r="K186" s="138"/>
    </row>
    <row r="187" spans="1:11" x14ac:dyDescent="0.2">
      <c r="A187" s="13" t="s">
        <v>2664</v>
      </c>
      <c r="B187" s="74">
        <v>232</v>
      </c>
      <c r="C187" s="86"/>
      <c r="D187" s="37"/>
      <c r="E187" s="87"/>
      <c r="F187" s="93">
        <v>3</v>
      </c>
      <c r="G187" s="8">
        <v>8</v>
      </c>
      <c r="H187" s="94">
        <f t="shared" si="2"/>
        <v>2</v>
      </c>
      <c r="I187" s="93"/>
      <c r="J187" s="94"/>
      <c r="K187" s="138"/>
    </row>
    <row r="188" spans="1:11" x14ac:dyDescent="0.2">
      <c r="A188" s="13" t="s">
        <v>2665</v>
      </c>
      <c r="B188" s="74">
        <v>173</v>
      </c>
      <c r="C188" s="86"/>
      <c r="D188" s="37"/>
      <c r="E188" s="87"/>
      <c r="F188" s="93">
        <v>1</v>
      </c>
      <c r="G188" s="8">
        <v>3</v>
      </c>
      <c r="H188" s="94">
        <f t="shared" si="2"/>
        <v>1</v>
      </c>
      <c r="I188" s="93"/>
      <c r="J188" s="94"/>
      <c r="K188" s="138"/>
    </row>
    <row r="189" spans="1:11" s="24" customFormat="1" x14ac:dyDescent="0.2">
      <c r="A189" s="20" t="s">
        <v>983</v>
      </c>
      <c r="B189" s="73">
        <v>3246</v>
      </c>
      <c r="C189" s="85">
        <v>5</v>
      </c>
      <c r="D189" s="32">
        <v>13</v>
      </c>
      <c r="E189" s="84"/>
      <c r="F189" s="91"/>
      <c r="G189" s="8"/>
      <c r="H189" s="94"/>
      <c r="I189" s="91"/>
      <c r="J189" s="84"/>
      <c r="K189" s="111"/>
    </row>
    <row r="190" spans="1:11" x14ac:dyDescent="0.2">
      <c r="A190" s="13" t="s">
        <v>2666</v>
      </c>
      <c r="B190" s="74">
        <v>2063</v>
      </c>
      <c r="C190" s="86"/>
      <c r="D190" s="37"/>
      <c r="E190" s="87"/>
      <c r="F190" s="93">
        <v>5</v>
      </c>
      <c r="G190" s="8">
        <v>13</v>
      </c>
      <c r="H190" s="94">
        <f t="shared" si="2"/>
        <v>2</v>
      </c>
      <c r="I190" s="93"/>
      <c r="J190" s="94"/>
      <c r="K190" s="138"/>
    </row>
    <row r="191" spans="1:11" x14ac:dyDescent="0.2">
      <c r="A191" s="13" t="s">
        <v>2380</v>
      </c>
      <c r="B191" s="74">
        <v>39</v>
      </c>
      <c r="C191" s="86"/>
      <c r="D191" s="37"/>
      <c r="E191" s="87"/>
      <c r="F191" s="93">
        <v>1</v>
      </c>
      <c r="G191" s="8">
        <v>3</v>
      </c>
      <c r="H191" s="94">
        <f t="shared" si="2"/>
        <v>1</v>
      </c>
      <c r="I191" s="93"/>
      <c r="J191" s="94"/>
      <c r="K191" s="138"/>
    </row>
    <row r="192" spans="1:11" x14ac:dyDescent="0.2">
      <c r="A192" s="13" t="s">
        <v>2667</v>
      </c>
      <c r="B192" s="74">
        <v>126</v>
      </c>
      <c r="C192" s="86"/>
      <c r="D192" s="37"/>
      <c r="E192" s="87"/>
      <c r="F192" s="93">
        <v>1</v>
      </c>
      <c r="G192" s="8">
        <v>3</v>
      </c>
      <c r="H192" s="94">
        <f t="shared" si="2"/>
        <v>1</v>
      </c>
      <c r="I192" s="93"/>
      <c r="J192" s="94"/>
      <c r="K192" s="138"/>
    </row>
    <row r="193" spans="1:11" x14ac:dyDescent="0.2">
      <c r="A193" s="13" t="s">
        <v>2668</v>
      </c>
      <c r="B193" s="74">
        <v>60</v>
      </c>
      <c r="C193" s="86"/>
      <c r="D193" s="37"/>
      <c r="E193" s="87"/>
      <c r="F193" s="93">
        <v>1</v>
      </c>
      <c r="G193" s="8">
        <v>3</v>
      </c>
      <c r="H193" s="94">
        <f t="shared" si="2"/>
        <v>1</v>
      </c>
      <c r="I193" s="93"/>
      <c r="J193" s="94"/>
      <c r="K193" s="138"/>
    </row>
    <row r="194" spans="1:11" x14ac:dyDescent="0.2">
      <c r="A194" s="13" t="s">
        <v>2669</v>
      </c>
      <c r="B194" s="74">
        <v>92</v>
      </c>
      <c r="C194" s="86"/>
      <c r="D194" s="37"/>
      <c r="E194" s="87"/>
      <c r="F194" s="93">
        <v>1</v>
      </c>
      <c r="G194" s="8">
        <v>3</v>
      </c>
      <c r="H194" s="94">
        <f t="shared" si="2"/>
        <v>1</v>
      </c>
      <c r="I194" s="93"/>
      <c r="J194" s="94"/>
      <c r="K194" s="138"/>
    </row>
    <row r="195" spans="1:11" x14ac:dyDescent="0.2">
      <c r="A195" s="13" t="s">
        <v>2670</v>
      </c>
      <c r="B195" s="74">
        <v>71</v>
      </c>
      <c r="C195" s="86"/>
      <c r="D195" s="37"/>
      <c r="E195" s="87"/>
      <c r="F195" s="93">
        <v>1</v>
      </c>
      <c r="G195" s="8">
        <v>3</v>
      </c>
      <c r="H195" s="94">
        <f t="shared" si="2"/>
        <v>1</v>
      </c>
      <c r="I195" s="93"/>
      <c r="J195" s="94"/>
      <c r="K195" s="138"/>
    </row>
    <row r="196" spans="1:11" x14ac:dyDescent="0.2">
      <c r="A196" s="13" t="s">
        <v>2671</v>
      </c>
      <c r="B196" s="74">
        <v>211</v>
      </c>
      <c r="C196" s="86"/>
      <c r="D196" s="37"/>
      <c r="E196" s="87"/>
      <c r="F196" s="93">
        <v>3</v>
      </c>
      <c r="G196" s="8">
        <v>8</v>
      </c>
      <c r="H196" s="94">
        <f t="shared" si="2"/>
        <v>2</v>
      </c>
      <c r="I196" s="93"/>
      <c r="J196" s="94"/>
      <c r="K196" s="138"/>
    </row>
    <row r="197" spans="1:11" x14ac:dyDescent="0.2">
      <c r="A197" s="13" t="s">
        <v>2422</v>
      </c>
      <c r="B197" s="74">
        <v>17</v>
      </c>
      <c r="C197" s="86"/>
      <c r="D197" s="37"/>
      <c r="E197" s="87"/>
      <c r="F197" s="93">
        <v>1</v>
      </c>
      <c r="G197" s="8">
        <v>3</v>
      </c>
      <c r="H197" s="94">
        <f t="shared" si="2"/>
        <v>1</v>
      </c>
      <c r="I197" s="93"/>
      <c r="J197" s="94"/>
      <c r="K197" s="138"/>
    </row>
    <row r="198" spans="1:11" x14ac:dyDescent="0.2">
      <c r="A198" s="13" t="s">
        <v>2672</v>
      </c>
      <c r="B198" s="74">
        <v>11</v>
      </c>
      <c r="C198" s="86"/>
      <c r="D198" s="37"/>
      <c r="E198" s="87"/>
      <c r="F198" s="93">
        <v>1</v>
      </c>
      <c r="G198" s="8">
        <v>3</v>
      </c>
      <c r="H198" s="94">
        <f t="shared" si="2"/>
        <v>1</v>
      </c>
      <c r="I198" s="93"/>
      <c r="J198" s="94"/>
      <c r="K198" s="138"/>
    </row>
    <row r="199" spans="1:11" x14ac:dyDescent="0.2">
      <c r="A199" s="13" t="s">
        <v>2673</v>
      </c>
      <c r="B199" s="74">
        <v>89</v>
      </c>
      <c r="C199" s="86"/>
      <c r="D199" s="37"/>
      <c r="E199" s="87"/>
      <c r="F199" s="93">
        <v>1</v>
      </c>
      <c r="G199" s="8">
        <v>3</v>
      </c>
      <c r="H199" s="94">
        <f t="shared" si="2"/>
        <v>1</v>
      </c>
      <c r="I199" s="93"/>
      <c r="J199" s="94"/>
      <c r="K199" s="138"/>
    </row>
    <row r="200" spans="1:11" x14ac:dyDescent="0.2">
      <c r="A200" s="13" t="s">
        <v>2462</v>
      </c>
      <c r="B200" s="74">
        <v>48</v>
      </c>
      <c r="C200" s="86"/>
      <c r="D200" s="37"/>
      <c r="E200" s="87"/>
      <c r="F200" s="93">
        <v>1</v>
      </c>
      <c r="G200" s="8">
        <v>3</v>
      </c>
      <c r="H200" s="94">
        <f t="shared" ref="H200:H263" si="3">IF(F200=1,1,2)</f>
        <v>1</v>
      </c>
      <c r="I200" s="93"/>
      <c r="J200" s="94"/>
      <c r="K200" s="138"/>
    </row>
    <row r="201" spans="1:11" x14ac:dyDescent="0.2">
      <c r="A201" s="13" t="s">
        <v>2674</v>
      </c>
      <c r="B201" s="74">
        <v>14</v>
      </c>
      <c r="C201" s="86"/>
      <c r="D201" s="37"/>
      <c r="E201" s="87"/>
      <c r="F201" s="93">
        <v>1</v>
      </c>
      <c r="G201" s="8">
        <v>3</v>
      </c>
      <c r="H201" s="94">
        <f t="shared" si="3"/>
        <v>1</v>
      </c>
      <c r="I201" s="93"/>
      <c r="J201" s="94"/>
      <c r="K201" s="138"/>
    </row>
    <row r="202" spans="1:11" x14ac:dyDescent="0.2">
      <c r="A202" s="13" t="s">
        <v>1669</v>
      </c>
      <c r="B202" s="74">
        <v>88</v>
      </c>
      <c r="C202" s="86"/>
      <c r="D202" s="37"/>
      <c r="E202" s="87"/>
      <c r="F202" s="93">
        <v>1</v>
      </c>
      <c r="G202" s="8">
        <v>3</v>
      </c>
      <c r="H202" s="94">
        <f t="shared" si="3"/>
        <v>1</v>
      </c>
      <c r="I202" s="93"/>
      <c r="J202" s="94"/>
      <c r="K202" s="138"/>
    </row>
    <row r="203" spans="1:11" x14ac:dyDescent="0.2">
      <c r="A203" s="13" t="s">
        <v>2675</v>
      </c>
      <c r="B203" s="74">
        <v>15</v>
      </c>
      <c r="C203" s="86"/>
      <c r="D203" s="37"/>
      <c r="E203" s="87"/>
      <c r="F203" s="93">
        <v>1</v>
      </c>
      <c r="G203" s="8">
        <v>3</v>
      </c>
      <c r="H203" s="94">
        <f t="shared" si="3"/>
        <v>1</v>
      </c>
      <c r="I203" s="93"/>
      <c r="J203" s="94"/>
      <c r="K203" s="138"/>
    </row>
    <row r="204" spans="1:11" x14ac:dyDescent="0.2">
      <c r="A204" s="13" t="s">
        <v>2676</v>
      </c>
      <c r="B204" s="74">
        <v>43</v>
      </c>
      <c r="C204" s="86"/>
      <c r="D204" s="37"/>
      <c r="E204" s="87"/>
      <c r="F204" s="93">
        <v>1</v>
      </c>
      <c r="G204" s="8">
        <v>3</v>
      </c>
      <c r="H204" s="94">
        <f t="shared" si="3"/>
        <v>1</v>
      </c>
      <c r="I204" s="93"/>
      <c r="J204" s="94"/>
      <c r="K204" s="138"/>
    </row>
    <row r="205" spans="1:11" x14ac:dyDescent="0.2">
      <c r="A205" s="13" t="s">
        <v>2677</v>
      </c>
      <c r="B205" s="74">
        <v>29</v>
      </c>
      <c r="C205" s="86"/>
      <c r="D205" s="37"/>
      <c r="E205" s="87"/>
      <c r="F205" s="93">
        <v>1</v>
      </c>
      <c r="G205" s="8">
        <v>3</v>
      </c>
      <c r="H205" s="94">
        <f t="shared" si="3"/>
        <v>1</v>
      </c>
      <c r="I205" s="93"/>
      <c r="J205" s="94"/>
      <c r="K205" s="138"/>
    </row>
    <row r="206" spans="1:11" x14ac:dyDescent="0.2">
      <c r="A206" s="13" t="s">
        <v>2678</v>
      </c>
      <c r="B206" s="74">
        <v>50</v>
      </c>
      <c r="C206" s="86"/>
      <c r="D206" s="37"/>
      <c r="E206" s="87"/>
      <c r="F206" s="93">
        <v>1</v>
      </c>
      <c r="G206" s="8">
        <v>3</v>
      </c>
      <c r="H206" s="94">
        <f t="shared" si="3"/>
        <v>1</v>
      </c>
      <c r="I206" s="93"/>
      <c r="J206" s="94"/>
      <c r="K206" s="138"/>
    </row>
    <row r="207" spans="1:11" x14ac:dyDescent="0.2">
      <c r="A207" s="13" t="s">
        <v>2679</v>
      </c>
      <c r="B207" s="74">
        <v>76</v>
      </c>
      <c r="C207" s="86"/>
      <c r="D207" s="37"/>
      <c r="E207" s="87"/>
      <c r="F207" s="93">
        <v>1</v>
      </c>
      <c r="G207" s="8">
        <v>3</v>
      </c>
      <c r="H207" s="94">
        <f t="shared" si="3"/>
        <v>1</v>
      </c>
      <c r="I207" s="93"/>
      <c r="J207" s="94"/>
      <c r="K207" s="138"/>
    </row>
    <row r="208" spans="1:11" x14ac:dyDescent="0.2">
      <c r="A208" s="13" t="s">
        <v>2680</v>
      </c>
      <c r="B208" s="74">
        <v>44</v>
      </c>
      <c r="C208" s="86"/>
      <c r="D208" s="37"/>
      <c r="E208" s="87"/>
      <c r="F208" s="93">
        <v>1</v>
      </c>
      <c r="G208" s="8">
        <v>3</v>
      </c>
      <c r="H208" s="94">
        <f t="shared" si="3"/>
        <v>1</v>
      </c>
      <c r="I208" s="93"/>
      <c r="J208" s="94"/>
      <c r="K208" s="138"/>
    </row>
    <row r="209" spans="1:11" x14ac:dyDescent="0.2">
      <c r="A209" s="13" t="s">
        <v>2681</v>
      </c>
      <c r="B209" s="74">
        <v>60</v>
      </c>
      <c r="C209" s="86"/>
      <c r="D209" s="37"/>
      <c r="E209" s="87"/>
      <c r="F209" s="93">
        <v>1</v>
      </c>
      <c r="G209" s="8">
        <v>3</v>
      </c>
      <c r="H209" s="94">
        <f t="shared" si="3"/>
        <v>1</v>
      </c>
      <c r="I209" s="93"/>
      <c r="J209" s="94"/>
      <c r="K209" s="138"/>
    </row>
    <row r="210" spans="1:11" s="24" customFormat="1" x14ac:dyDescent="0.2">
      <c r="A210" s="20" t="s">
        <v>917</v>
      </c>
      <c r="B210" s="73">
        <v>367</v>
      </c>
      <c r="C210" s="85">
        <v>1</v>
      </c>
      <c r="D210" s="32">
        <v>3</v>
      </c>
      <c r="E210" s="84"/>
      <c r="F210" s="91"/>
      <c r="G210" s="8"/>
      <c r="H210" s="94"/>
      <c r="I210" s="91"/>
      <c r="J210" s="84"/>
      <c r="K210" s="111"/>
    </row>
    <row r="211" spans="1:11" x14ac:dyDescent="0.2">
      <c r="A211" s="13" t="s">
        <v>2682</v>
      </c>
      <c r="B211" s="74">
        <v>12</v>
      </c>
      <c r="C211" s="86"/>
      <c r="D211" s="37"/>
      <c r="E211" s="87"/>
      <c r="F211" s="93">
        <v>1</v>
      </c>
      <c r="G211" s="8">
        <v>3</v>
      </c>
      <c r="H211" s="94">
        <f t="shared" si="3"/>
        <v>1</v>
      </c>
      <c r="I211" s="93"/>
      <c r="J211" s="94"/>
      <c r="K211" s="138"/>
    </row>
    <row r="212" spans="1:11" x14ac:dyDescent="0.2">
      <c r="A212" s="13" t="s">
        <v>2683</v>
      </c>
      <c r="B212" s="74">
        <v>72</v>
      </c>
      <c r="C212" s="86"/>
      <c r="D212" s="37"/>
      <c r="E212" s="87"/>
      <c r="F212" s="93">
        <v>1</v>
      </c>
      <c r="G212" s="8">
        <v>3</v>
      </c>
      <c r="H212" s="94">
        <f t="shared" si="3"/>
        <v>1</v>
      </c>
      <c r="I212" s="93"/>
      <c r="J212" s="94"/>
      <c r="K212" s="138"/>
    </row>
    <row r="213" spans="1:11" x14ac:dyDescent="0.2">
      <c r="A213" s="13" t="s">
        <v>2684</v>
      </c>
      <c r="B213" s="74">
        <v>11</v>
      </c>
      <c r="C213" s="86"/>
      <c r="D213" s="37"/>
      <c r="E213" s="87"/>
      <c r="F213" s="93">
        <v>1</v>
      </c>
      <c r="G213" s="8">
        <v>3</v>
      </c>
      <c r="H213" s="94">
        <f t="shared" si="3"/>
        <v>1</v>
      </c>
      <c r="I213" s="93"/>
      <c r="J213" s="94"/>
      <c r="K213" s="138"/>
    </row>
    <row r="214" spans="1:11" x14ac:dyDescent="0.2">
      <c r="A214" s="13" t="s">
        <v>1757</v>
      </c>
      <c r="B214" s="74">
        <v>272</v>
      </c>
      <c r="C214" s="86"/>
      <c r="D214" s="37"/>
      <c r="E214" s="87"/>
      <c r="F214" s="93">
        <v>3</v>
      </c>
      <c r="G214" s="8">
        <v>8</v>
      </c>
      <c r="H214" s="94">
        <f t="shared" si="3"/>
        <v>2</v>
      </c>
      <c r="I214" s="93"/>
      <c r="J214" s="94"/>
      <c r="K214" s="138"/>
    </row>
    <row r="215" spans="1:11" s="24" customFormat="1" x14ac:dyDescent="0.2">
      <c r="A215" s="20" t="s">
        <v>545</v>
      </c>
      <c r="B215" s="73">
        <v>5645</v>
      </c>
      <c r="C215" s="85">
        <v>10</v>
      </c>
      <c r="D215" s="32">
        <v>25</v>
      </c>
      <c r="E215" s="84"/>
      <c r="F215" s="91"/>
      <c r="G215" s="8"/>
      <c r="H215" s="94"/>
      <c r="I215" s="91"/>
      <c r="J215" s="84"/>
      <c r="K215" s="111"/>
    </row>
    <row r="216" spans="1:11" x14ac:dyDescent="0.2">
      <c r="A216" s="13" t="s">
        <v>2685</v>
      </c>
      <c r="B216" s="74">
        <v>5057</v>
      </c>
      <c r="C216" s="86"/>
      <c r="D216" s="37"/>
      <c r="E216" s="87"/>
      <c r="F216" s="93">
        <v>5</v>
      </c>
      <c r="G216" s="8">
        <v>13</v>
      </c>
      <c r="H216" s="94">
        <f t="shared" si="3"/>
        <v>2</v>
      </c>
      <c r="I216" s="93"/>
      <c r="J216" s="94"/>
      <c r="K216" s="138"/>
    </row>
    <row r="217" spans="1:11" x14ac:dyDescent="0.2">
      <c r="A217" s="13" t="s">
        <v>2686</v>
      </c>
      <c r="B217" s="74">
        <v>368</v>
      </c>
      <c r="C217" s="86"/>
      <c r="D217" s="37"/>
      <c r="E217" s="87"/>
      <c r="F217" s="93">
        <v>3</v>
      </c>
      <c r="G217" s="8">
        <v>8</v>
      </c>
      <c r="H217" s="94">
        <f t="shared" si="3"/>
        <v>2</v>
      </c>
      <c r="I217" s="93"/>
      <c r="J217" s="94"/>
      <c r="K217" s="138"/>
    </row>
    <row r="218" spans="1:11" x14ac:dyDescent="0.2">
      <c r="A218" s="13" t="s">
        <v>2413</v>
      </c>
      <c r="B218" s="74">
        <v>220</v>
      </c>
      <c r="C218" s="86"/>
      <c r="D218" s="37"/>
      <c r="E218" s="87"/>
      <c r="F218" s="93">
        <v>3</v>
      </c>
      <c r="G218" s="8">
        <v>8</v>
      </c>
      <c r="H218" s="94">
        <f t="shared" si="3"/>
        <v>2</v>
      </c>
      <c r="I218" s="93"/>
      <c r="J218" s="94"/>
      <c r="K218" s="138"/>
    </row>
    <row r="219" spans="1:11" s="24" customFormat="1" x14ac:dyDescent="0.2">
      <c r="A219" s="20" t="s">
        <v>786</v>
      </c>
      <c r="B219" s="73">
        <v>2619</v>
      </c>
      <c r="C219" s="85">
        <v>4</v>
      </c>
      <c r="D219" s="32">
        <v>10</v>
      </c>
      <c r="E219" s="84"/>
      <c r="F219" s="91"/>
      <c r="G219" s="8"/>
      <c r="H219" s="94"/>
      <c r="I219" s="91"/>
      <c r="J219" s="84"/>
      <c r="K219" s="111"/>
    </row>
    <row r="220" spans="1:11" x14ac:dyDescent="0.2">
      <c r="A220" s="13" t="s">
        <v>1801</v>
      </c>
      <c r="B220" s="74">
        <v>35</v>
      </c>
      <c r="C220" s="86"/>
      <c r="D220" s="37"/>
      <c r="E220" s="87"/>
      <c r="F220" s="93">
        <v>1</v>
      </c>
      <c r="G220" s="8">
        <v>3</v>
      </c>
      <c r="H220" s="94">
        <f t="shared" si="3"/>
        <v>1</v>
      </c>
      <c r="I220" s="93"/>
      <c r="J220" s="94"/>
      <c r="K220" s="138"/>
    </row>
    <row r="221" spans="1:11" x14ac:dyDescent="0.2">
      <c r="A221" s="13" t="s">
        <v>2687</v>
      </c>
      <c r="B221" s="74">
        <v>16</v>
      </c>
      <c r="C221" s="86"/>
      <c r="D221" s="37"/>
      <c r="E221" s="87"/>
      <c r="F221" s="93">
        <v>1</v>
      </c>
      <c r="G221" s="8">
        <v>3</v>
      </c>
      <c r="H221" s="94">
        <f t="shared" si="3"/>
        <v>1</v>
      </c>
      <c r="I221" s="93"/>
      <c r="J221" s="94"/>
      <c r="K221" s="138"/>
    </row>
    <row r="222" spans="1:11" x14ac:dyDescent="0.2">
      <c r="A222" s="13" t="s">
        <v>2688</v>
      </c>
      <c r="B222" s="74">
        <v>26</v>
      </c>
      <c r="C222" s="86"/>
      <c r="D222" s="37"/>
      <c r="E222" s="87"/>
      <c r="F222" s="93">
        <v>1</v>
      </c>
      <c r="G222" s="8">
        <v>3</v>
      </c>
      <c r="H222" s="94">
        <f t="shared" si="3"/>
        <v>1</v>
      </c>
      <c r="I222" s="93"/>
      <c r="J222" s="94"/>
      <c r="K222" s="138"/>
    </row>
    <row r="223" spans="1:11" x14ac:dyDescent="0.2">
      <c r="A223" s="13" t="s">
        <v>1677</v>
      </c>
      <c r="B223" s="74">
        <v>71</v>
      </c>
      <c r="C223" s="86"/>
      <c r="D223" s="37"/>
      <c r="E223" s="87"/>
      <c r="F223" s="93">
        <v>1</v>
      </c>
      <c r="G223" s="8">
        <v>3</v>
      </c>
      <c r="H223" s="94">
        <f t="shared" si="3"/>
        <v>1</v>
      </c>
      <c r="I223" s="93"/>
      <c r="J223" s="94"/>
      <c r="K223" s="138"/>
    </row>
    <row r="224" spans="1:11" x14ac:dyDescent="0.2">
      <c r="A224" s="13" t="s">
        <v>2689</v>
      </c>
      <c r="B224" s="74">
        <v>138</v>
      </c>
      <c r="C224" s="86"/>
      <c r="D224" s="37"/>
      <c r="E224" s="87"/>
      <c r="F224" s="93">
        <v>1</v>
      </c>
      <c r="G224" s="8">
        <v>3</v>
      </c>
      <c r="H224" s="94">
        <f t="shared" si="3"/>
        <v>1</v>
      </c>
      <c r="I224" s="93"/>
      <c r="J224" s="94"/>
      <c r="K224" s="138"/>
    </row>
    <row r="225" spans="1:11" x14ac:dyDescent="0.2">
      <c r="A225" s="13" t="s">
        <v>2690</v>
      </c>
      <c r="B225" s="74">
        <v>32</v>
      </c>
      <c r="C225" s="86"/>
      <c r="D225" s="37"/>
      <c r="E225" s="87"/>
      <c r="F225" s="93">
        <v>1</v>
      </c>
      <c r="G225" s="8">
        <v>3</v>
      </c>
      <c r="H225" s="94">
        <f t="shared" si="3"/>
        <v>1</v>
      </c>
      <c r="I225" s="93"/>
      <c r="J225" s="94"/>
      <c r="K225" s="138"/>
    </row>
    <row r="226" spans="1:11" x14ac:dyDescent="0.2">
      <c r="A226" s="13" t="s">
        <v>2691</v>
      </c>
      <c r="B226" s="74">
        <v>77</v>
      </c>
      <c r="C226" s="86"/>
      <c r="D226" s="37"/>
      <c r="E226" s="87"/>
      <c r="F226" s="93">
        <v>1</v>
      </c>
      <c r="G226" s="8">
        <v>3</v>
      </c>
      <c r="H226" s="94">
        <f t="shared" si="3"/>
        <v>1</v>
      </c>
      <c r="I226" s="93"/>
      <c r="J226" s="94"/>
      <c r="K226" s="138"/>
    </row>
    <row r="227" spans="1:11" x14ac:dyDescent="0.2">
      <c r="A227" s="13" t="s">
        <v>2692</v>
      </c>
      <c r="B227" s="74">
        <v>77</v>
      </c>
      <c r="C227" s="86"/>
      <c r="D227" s="37"/>
      <c r="E227" s="87"/>
      <c r="F227" s="93">
        <v>1</v>
      </c>
      <c r="G227" s="8">
        <v>3</v>
      </c>
      <c r="H227" s="94">
        <f t="shared" si="3"/>
        <v>1</v>
      </c>
      <c r="I227" s="93"/>
      <c r="J227" s="94"/>
      <c r="K227" s="138"/>
    </row>
    <row r="228" spans="1:11" x14ac:dyDescent="0.2">
      <c r="A228" s="13" t="s">
        <v>1412</v>
      </c>
      <c r="B228" s="74">
        <v>34</v>
      </c>
      <c r="C228" s="86"/>
      <c r="D228" s="37"/>
      <c r="E228" s="87"/>
      <c r="F228" s="93">
        <v>1</v>
      </c>
      <c r="G228" s="8">
        <v>3</v>
      </c>
      <c r="H228" s="94">
        <f t="shared" si="3"/>
        <v>1</v>
      </c>
      <c r="I228" s="93"/>
      <c r="J228" s="94"/>
      <c r="K228" s="138"/>
    </row>
    <row r="229" spans="1:11" x14ac:dyDescent="0.2">
      <c r="A229" s="13" t="s">
        <v>2693</v>
      </c>
      <c r="B229" s="74">
        <v>40</v>
      </c>
      <c r="C229" s="86"/>
      <c r="D229" s="37"/>
      <c r="E229" s="87"/>
      <c r="F229" s="93">
        <v>1</v>
      </c>
      <c r="G229" s="8">
        <v>3</v>
      </c>
      <c r="H229" s="94">
        <f t="shared" si="3"/>
        <v>1</v>
      </c>
      <c r="I229" s="93"/>
      <c r="J229" s="94"/>
      <c r="K229" s="138"/>
    </row>
    <row r="230" spans="1:11" x14ac:dyDescent="0.2">
      <c r="A230" s="13" t="s">
        <v>2694</v>
      </c>
      <c r="B230" s="74">
        <v>40</v>
      </c>
      <c r="C230" s="86"/>
      <c r="D230" s="37"/>
      <c r="E230" s="87"/>
      <c r="F230" s="93">
        <v>1</v>
      </c>
      <c r="G230" s="8">
        <v>3</v>
      </c>
      <c r="H230" s="94">
        <f t="shared" si="3"/>
        <v>1</v>
      </c>
      <c r="I230" s="93"/>
      <c r="J230" s="94"/>
      <c r="K230" s="138"/>
    </row>
    <row r="231" spans="1:11" x14ac:dyDescent="0.2">
      <c r="A231" s="13" t="s">
        <v>1739</v>
      </c>
      <c r="B231" s="74">
        <v>58</v>
      </c>
      <c r="C231" s="86"/>
      <c r="D231" s="37"/>
      <c r="E231" s="87"/>
      <c r="F231" s="93">
        <v>1</v>
      </c>
      <c r="G231" s="8">
        <v>3</v>
      </c>
      <c r="H231" s="94">
        <f t="shared" si="3"/>
        <v>1</v>
      </c>
      <c r="I231" s="93"/>
      <c r="J231" s="94"/>
      <c r="K231" s="138"/>
    </row>
    <row r="232" spans="1:11" x14ac:dyDescent="0.2">
      <c r="A232" s="13" t="s">
        <v>2695</v>
      </c>
      <c r="B232" s="74">
        <v>35</v>
      </c>
      <c r="C232" s="86"/>
      <c r="D232" s="37"/>
      <c r="E232" s="87"/>
      <c r="F232" s="93">
        <v>1</v>
      </c>
      <c r="G232" s="8">
        <v>3</v>
      </c>
      <c r="H232" s="94">
        <f t="shared" si="3"/>
        <v>1</v>
      </c>
      <c r="I232" s="93"/>
      <c r="J232" s="94"/>
      <c r="K232" s="138"/>
    </row>
    <row r="233" spans="1:11" x14ac:dyDescent="0.2">
      <c r="A233" s="13" t="s">
        <v>1991</v>
      </c>
      <c r="B233" s="74">
        <v>65</v>
      </c>
      <c r="C233" s="86"/>
      <c r="D233" s="37"/>
      <c r="E233" s="87"/>
      <c r="F233" s="93">
        <v>1</v>
      </c>
      <c r="G233" s="8">
        <v>3</v>
      </c>
      <c r="H233" s="94">
        <f t="shared" si="3"/>
        <v>1</v>
      </c>
      <c r="I233" s="93"/>
      <c r="J233" s="94"/>
      <c r="K233" s="138"/>
    </row>
    <row r="234" spans="1:11" x14ac:dyDescent="0.2">
      <c r="A234" s="13" t="s">
        <v>2696</v>
      </c>
      <c r="B234" s="74">
        <v>40</v>
      </c>
      <c r="C234" s="86"/>
      <c r="D234" s="37"/>
      <c r="E234" s="87"/>
      <c r="F234" s="93">
        <v>1</v>
      </c>
      <c r="G234" s="8">
        <v>3</v>
      </c>
      <c r="H234" s="94">
        <f t="shared" si="3"/>
        <v>1</v>
      </c>
      <c r="I234" s="93"/>
      <c r="J234" s="94"/>
      <c r="K234" s="138"/>
    </row>
    <row r="235" spans="1:11" x14ac:dyDescent="0.2">
      <c r="A235" s="13" t="s">
        <v>2697</v>
      </c>
      <c r="B235" s="74">
        <v>29</v>
      </c>
      <c r="C235" s="86"/>
      <c r="D235" s="37"/>
      <c r="E235" s="87"/>
      <c r="F235" s="93">
        <v>1</v>
      </c>
      <c r="G235" s="8">
        <v>3</v>
      </c>
      <c r="H235" s="94">
        <f t="shared" si="3"/>
        <v>1</v>
      </c>
      <c r="I235" s="93"/>
      <c r="J235" s="94"/>
      <c r="K235" s="138"/>
    </row>
    <row r="236" spans="1:11" x14ac:dyDescent="0.2">
      <c r="A236" s="13" t="s">
        <v>2698</v>
      </c>
      <c r="B236" s="74">
        <v>49</v>
      </c>
      <c r="C236" s="86"/>
      <c r="D236" s="37"/>
      <c r="E236" s="87"/>
      <c r="F236" s="93">
        <v>1</v>
      </c>
      <c r="G236" s="8">
        <v>3</v>
      </c>
      <c r="H236" s="94">
        <f t="shared" si="3"/>
        <v>1</v>
      </c>
      <c r="I236" s="93"/>
      <c r="J236" s="94"/>
      <c r="K236" s="138"/>
    </row>
    <row r="237" spans="1:11" x14ac:dyDescent="0.2">
      <c r="A237" s="13" t="s">
        <v>2699</v>
      </c>
      <c r="B237" s="74">
        <v>27</v>
      </c>
      <c r="C237" s="86"/>
      <c r="D237" s="37"/>
      <c r="E237" s="87"/>
      <c r="F237" s="93">
        <v>1</v>
      </c>
      <c r="G237" s="8">
        <v>3</v>
      </c>
      <c r="H237" s="94">
        <f t="shared" si="3"/>
        <v>1</v>
      </c>
      <c r="I237" s="93"/>
      <c r="J237" s="94"/>
      <c r="K237" s="138"/>
    </row>
    <row r="238" spans="1:11" x14ac:dyDescent="0.2">
      <c r="A238" s="13" t="s">
        <v>2700</v>
      </c>
      <c r="B238" s="74">
        <v>42</v>
      </c>
      <c r="C238" s="86"/>
      <c r="D238" s="37"/>
      <c r="E238" s="87"/>
      <c r="F238" s="93">
        <v>1</v>
      </c>
      <c r="G238" s="8">
        <v>3</v>
      </c>
      <c r="H238" s="94">
        <f t="shared" si="3"/>
        <v>1</v>
      </c>
      <c r="I238" s="93"/>
      <c r="J238" s="94"/>
      <c r="K238" s="138"/>
    </row>
    <row r="239" spans="1:11" x14ac:dyDescent="0.2">
      <c r="A239" s="13" t="s">
        <v>2701</v>
      </c>
      <c r="B239" s="74">
        <v>60</v>
      </c>
      <c r="C239" s="86"/>
      <c r="D239" s="37"/>
      <c r="E239" s="87"/>
      <c r="F239" s="93">
        <v>1</v>
      </c>
      <c r="G239" s="8">
        <v>3</v>
      </c>
      <c r="H239" s="94">
        <f t="shared" si="3"/>
        <v>1</v>
      </c>
      <c r="I239" s="93"/>
      <c r="J239" s="94"/>
      <c r="K239" s="138"/>
    </row>
    <row r="240" spans="1:11" x14ac:dyDescent="0.2">
      <c r="A240" s="13" t="s">
        <v>2702</v>
      </c>
      <c r="B240" s="74">
        <v>10</v>
      </c>
      <c r="C240" s="86"/>
      <c r="D240" s="37"/>
      <c r="E240" s="87"/>
      <c r="F240" s="93">
        <v>1</v>
      </c>
      <c r="G240" s="8">
        <v>3</v>
      </c>
      <c r="H240" s="94">
        <f t="shared" si="3"/>
        <v>1</v>
      </c>
      <c r="I240" s="93"/>
      <c r="J240" s="94"/>
      <c r="K240" s="138"/>
    </row>
    <row r="241" spans="1:11" x14ac:dyDescent="0.2">
      <c r="A241" s="13" t="s">
        <v>2703</v>
      </c>
      <c r="B241" s="74">
        <v>64</v>
      </c>
      <c r="C241" s="86"/>
      <c r="D241" s="37"/>
      <c r="E241" s="87"/>
      <c r="F241" s="93">
        <v>1</v>
      </c>
      <c r="G241" s="8">
        <v>3</v>
      </c>
      <c r="H241" s="94">
        <f t="shared" si="3"/>
        <v>1</v>
      </c>
      <c r="I241" s="93"/>
      <c r="J241" s="94"/>
      <c r="K241" s="138"/>
    </row>
    <row r="242" spans="1:11" x14ac:dyDescent="0.2">
      <c r="A242" s="13" t="s">
        <v>2036</v>
      </c>
      <c r="B242" s="74">
        <v>27</v>
      </c>
      <c r="C242" s="86"/>
      <c r="D242" s="37"/>
      <c r="E242" s="87"/>
      <c r="F242" s="93">
        <v>1</v>
      </c>
      <c r="G242" s="8">
        <v>3</v>
      </c>
      <c r="H242" s="94">
        <f t="shared" si="3"/>
        <v>1</v>
      </c>
      <c r="I242" s="93"/>
      <c r="J242" s="94"/>
      <c r="K242" s="138"/>
    </row>
    <row r="243" spans="1:11" x14ac:dyDescent="0.2">
      <c r="A243" s="13" t="s">
        <v>2704</v>
      </c>
      <c r="B243" s="74">
        <v>42</v>
      </c>
      <c r="C243" s="86"/>
      <c r="D243" s="37"/>
      <c r="E243" s="87"/>
      <c r="F243" s="93">
        <v>1</v>
      </c>
      <c r="G243" s="8">
        <v>3</v>
      </c>
      <c r="H243" s="94">
        <f t="shared" si="3"/>
        <v>1</v>
      </c>
      <c r="I243" s="93"/>
      <c r="J243" s="94"/>
      <c r="K243" s="138"/>
    </row>
    <row r="244" spans="1:11" x14ac:dyDescent="0.2">
      <c r="A244" s="13" t="s">
        <v>2705</v>
      </c>
      <c r="B244" s="74">
        <v>1453</v>
      </c>
      <c r="C244" s="86"/>
      <c r="D244" s="37"/>
      <c r="E244" s="87"/>
      <c r="F244" s="93">
        <v>3</v>
      </c>
      <c r="G244" s="8">
        <v>8</v>
      </c>
      <c r="H244" s="94">
        <f t="shared" si="3"/>
        <v>2</v>
      </c>
      <c r="I244" s="93"/>
      <c r="J244" s="94"/>
      <c r="K244" s="138"/>
    </row>
    <row r="245" spans="1:11" x14ac:dyDescent="0.2">
      <c r="A245" s="13" t="s">
        <v>2118</v>
      </c>
      <c r="B245" s="74">
        <v>32</v>
      </c>
      <c r="C245" s="86"/>
      <c r="D245" s="37"/>
      <c r="E245" s="87"/>
      <c r="F245" s="93">
        <v>1</v>
      </c>
      <c r="G245" s="8">
        <v>3</v>
      </c>
      <c r="H245" s="94">
        <f t="shared" si="3"/>
        <v>1</v>
      </c>
      <c r="I245" s="93"/>
      <c r="J245" s="94"/>
      <c r="K245" s="138"/>
    </row>
    <row r="246" spans="1:11" s="24" customFormat="1" x14ac:dyDescent="0.2">
      <c r="A246" s="22" t="s">
        <v>1202</v>
      </c>
      <c r="B246" s="73">
        <v>42515</v>
      </c>
      <c r="C246" s="85">
        <v>29</v>
      </c>
      <c r="D246" s="36">
        <f>SUM(D247:D265)</f>
        <v>74</v>
      </c>
      <c r="E246" s="88">
        <v>4</v>
      </c>
      <c r="F246" s="91">
        <f>SUM(F248:F277)</f>
        <v>71</v>
      </c>
      <c r="G246" s="24">
        <f>SUM(G248:G277)</f>
        <v>205</v>
      </c>
      <c r="H246" s="94"/>
      <c r="I246" s="99">
        <f>(C246+F246+1-F251-F274-F277)*0.4</f>
        <v>39.200000000000003</v>
      </c>
      <c r="J246" s="99">
        <f>(D246+G246+1-G251-G274-G277)*0.4</f>
        <v>108.4</v>
      </c>
      <c r="K246" s="115">
        <f>25*0.6</f>
        <v>15</v>
      </c>
    </row>
    <row r="247" spans="1:11" s="24" customFormat="1" x14ac:dyDescent="0.2">
      <c r="A247" s="20" t="s">
        <v>1203</v>
      </c>
      <c r="B247" s="73">
        <v>1111</v>
      </c>
      <c r="C247" s="85">
        <v>1</v>
      </c>
      <c r="D247" s="32">
        <v>3</v>
      </c>
      <c r="E247" s="84"/>
      <c r="F247" s="91"/>
      <c r="G247" s="8"/>
      <c r="H247" s="94"/>
      <c r="I247" s="91"/>
      <c r="J247" s="84"/>
      <c r="K247" s="111"/>
    </row>
    <row r="248" spans="1:11" x14ac:dyDescent="0.2">
      <c r="A248" s="13" t="s">
        <v>2427</v>
      </c>
      <c r="B248" s="74">
        <v>434</v>
      </c>
      <c r="C248" s="86"/>
      <c r="D248" s="37"/>
      <c r="E248" s="87"/>
      <c r="F248" s="93">
        <v>3</v>
      </c>
      <c r="G248" s="8">
        <v>8</v>
      </c>
      <c r="H248" s="94">
        <f t="shared" si="3"/>
        <v>2</v>
      </c>
      <c r="I248" s="93"/>
      <c r="J248" s="94"/>
      <c r="K248" s="138"/>
    </row>
    <row r="249" spans="1:11" x14ac:dyDescent="0.2">
      <c r="A249" s="13" t="s">
        <v>2706</v>
      </c>
      <c r="B249" s="74">
        <v>293</v>
      </c>
      <c r="C249" s="86"/>
      <c r="D249" s="37"/>
      <c r="E249" s="87"/>
      <c r="F249" s="93">
        <v>3</v>
      </c>
      <c r="G249" s="8">
        <v>8</v>
      </c>
      <c r="H249" s="94">
        <f t="shared" si="3"/>
        <v>2</v>
      </c>
      <c r="I249" s="93"/>
      <c r="J249" s="94"/>
      <c r="K249" s="138"/>
    </row>
    <row r="250" spans="1:11" x14ac:dyDescent="0.2">
      <c r="A250" s="13" t="s">
        <v>2707</v>
      </c>
      <c r="B250" s="74">
        <v>349</v>
      </c>
      <c r="C250" s="86"/>
      <c r="D250" s="37"/>
      <c r="E250" s="87"/>
      <c r="F250" s="93">
        <v>3</v>
      </c>
      <c r="G250" s="8">
        <v>8</v>
      </c>
      <c r="H250" s="94">
        <f t="shared" si="3"/>
        <v>2</v>
      </c>
      <c r="I250" s="93"/>
      <c r="J250" s="94"/>
      <c r="K250" s="138"/>
    </row>
    <row r="251" spans="1:11" x14ac:dyDescent="0.2">
      <c r="A251" s="13" t="s">
        <v>2708</v>
      </c>
      <c r="B251" s="74">
        <v>35</v>
      </c>
      <c r="C251" s="86"/>
      <c r="D251" s="37"/>
      <c r="E251" s="87"/>
      <c r="F251" s="93">
        <v>1</v>
      </c>
      <c r="G251" s="8">
        <v>3</v>
      </c>
      <c r="H251" s="94">
        <f t="shared" si="3"/>
        <v>1</v>
      </c>
      <c r="I251" s="93"/>
      <c r="J251" s="94"/>
      <c r="K251" s="138"/>
    </row>
    <row r="252" spans="1:11" s="24" customFormat="1" x14ac:dyDescent="0.2">
      <c r="A252" s="20" t="s">
        <v>271</v>
      </c>
      <c r="B252" s="73">
        <v>2328</v>
      </c>
      <c r="C252" s="85">
        <v>2</v>
      </c>
      <c r="D252" s="32">
        <v>5</v>
      </c>
      <c r="E252" s="84"/>
      <c r="F252" s="91"/>
      <c r="G252" s="8"/>
      <c r="H252" s="94"/>
      <c r="I252" s="91"/>
      <c r="J252" s="84"/>
      <c r="K252" s="111"/>
    </row>
    <row r="253" spans="1:11" x14ac:dyDescent="0.2">
      <c r="A253" s="13" t="s">
        <v>2067</v>
      </c>
      <c r="B253" s="74">
        <v>732</v>
      </c>
      <c r="C253" s="86"/>
      <c r="D253" s="37"/>
      <c r="E253" s="87"/>
      <c r="F253" s="93">
        <v>3</v>
      </c>
      <c r="G253" s="8">
        <v>8</v>
      </c>
      <c r="H253" s="94">
        <f t="shared" si="3"/>
        <v>2</v>
      </c>
      <c r="I253" s="93"/>
      <c r="J253" s="94"/>
      <c r="K253" s="138"/>
    </row>
    <row r="254" spans="1:11" x14ac:dyDescent="0.2">
      <c r="A254" s="13" t="s">
        <v>1877</v>
      </c>
      <c r="B254" s="74">
        <v>517</v>
      </c>
      <c r="C254" s="86"/>
      <c r="D254" s="37"/>
      <c r="E254" s="87"/>
      <c r="F254" s="93">
        <v>3</v>
      </c>
      <c r="G254" s="8">
        <v>8</v>
      </c>
      <c r="H254" s="94">
        <f t="shared" si="3"/>
        <v>2</v>
      </c>
      <c r="I254" s="93"/>
      <c r="J254" s="94"/>
      <c r="K254" s="138"/>
    </row>
    <row r="255" spans="1:11" x14ac:dyDescent="0.2">
      <c r="A255" s="13" t="s">
        <v>2709</v>
      </c>
      <c r="B255" s="74">
        <v>334</v>
      </c>
      <c r="C255" s="86"/>
      <c r="D255" s="37"/>
      <c r="E255" s="87"/>
      <c r="F255" s="93">
        <v>3</v>
      </c>
      <c r="G255" s="8">
        <v>8</v>
      </c>
      <c r="H255" s="94">
        <f t="shared" si="3"/>
        <v>2</v>
      </c>
      <c r="I255" s="93"/>
      <c r="J255" s="94"/>
      <c r="K255" s="138"/>
    </row>
    <row r="256" spans="1:11" x14ac:dyDescent="0.2">
      <c r="A256" s="13" t="s">
        <v>1684</v>
      </c>
      <c r="B256" s="74">
        <v>745</v>
      </c>
      <c r="C256" s="86"/>
      <c r="D256" s="37"/>
      <c r="E256" s="87"/>
      <c r="F256" s="93">
        <v>3</v>
      </c>
      <c r="G256" s="8">
        <v>8</v>
      </c>
      <c r="H256" s="94">
        <f t="shared" si="3"/>
        <v>2</v>
      </c>
      <c r="I256" s="93"/>
      <c r="J256" s="94"/>
      <c r="K256" s="138"/>
    </row>
    <row r="257" spans="1:11" s="24" customFormat="1" x14ac:dyDescent="0.2">
      <c r="A257" s="20" t="s">
        <v>204</v>
      </c>
      <c r="B257" s="73">
        <v>326</v>
      </c>
      <c r="C257" s="85">
        <v>1</v>
      </c>
      <c r="D257" s="32">
        <v>3</v>
      </c>
      <c r="E257" s="84"/>
      <c r="F257" s="91"/>
      <c r="G257" s="8"/>
      <c r="H257" s="94"/>
      <c r="I257" s="91"/>
      <c r="J257" s="84"/>
      <c r="K257" s="111"/>
    </row>
    <row r="258" spans="1:11" x14ac:dyDescent="0.2">
      <c r="A258" s="13" t="s">
        <v>2710</v>
      </c>
      <c r="B258" s="74">
        <v>326</v>
      </c>
      <c r="C258" s="86"/>
      <c r="D258" s="37"/>
      <c r="E258" s="87"/>
      <c r="F258" s="93">
        <v>3</v>
      </c>
      <c r="G258" s="8">
        <v>8</v>
      </c>
      <c r="H258" s="94">
        <f t="shared" si="3"/>
        <v>2</v>
      </c>
      <c r="I258" s="93"/>
      <c r="J258" s="94"/>
      <c r="K258" s="138"/>
    </row>
    <row r="259" spans="1:11" s="24" customFormat="1" x14ac:dyDescent="0.2">
      <c r="A259" s="20" t="s">
        <v>1088</v>
      </c>
      <c r="B259" s="73">
        <v>3416</v>
      </c>
      <c r="C259" s="85">
        <v>2</v>
      </c>
      <c r="D259" s="32">
        <v>5</v>
      </c>
      <c r="E259" s="84"/>
      <c r="F259" s="91"/>
      <c r="G259" s="8"/>
      <c r="H259" s="94"/>
      <c r="I259" s="91"/>
      <c r="J259" s="84"/>
      <c r="K259" s="111"/>
    </row>
    <row r="260" spans="1:11" x14ac:dyDescent="0.2">
      <c r="A260" s="13" t="s">
        <v>2711</v>
      </c>
      <c r="B260" s="74">
        <v>753</v>
      </c>
      <c r="C260" s="86"/>
      <c r="D260" s="37"/>
      <c r="E260" s="87"/>
      <c r="F260" s="93">
        <v>3</v>
      </c>
      <c r="G260" s="8">
        <v>8</v>
      </c>
      <c r="H260" s="94">
        <f t="shared" si="3"/>
        <v>2</v>
      </c>
      <c r="I260" s="93"/>
      <c r="J260" s="94"/>
      <c r="K260" s="138"/>
    </row>
    <row r="261" spans="1:11" x14ac:dyDescent="0.2">
      <c r="A261" s="13" t="s">
        <v>2712</v>
      </c>
      <c r="B261" s="74">
        <v>918</v>
      </c>
      <c r="C261" s="86"/>
      <c r="D261" s="37"/>
      <c r="E261" s="87"/>
      <c r="F261" s="93">
        <v>3</v>
      </c>
      <c r="G261" s="8">
        <v>8</v>
      </c>
      <c r="H261" s="94">
        <f t="shared" si="3"/>
        <v>2</v>
      </c>
      <c r="I261" s="93"/>
      <c r="J261" s="94"/>
      <c r="K261" s="138"/>
    </row>
    <row r="262" spans="1:11" x14ac:dyDescent="0.2">
      <c r="A262" s="13" t="s">
        <v>2713</v>
      </c>
      <c r="B262" s="74">
        <v>744</v>
      </c>
      <c r="C262" s="86"/>
      <c r="D262" s="37"/>
      <c r="E262" s="87"/>
      <c r="F262" s="93">
        <v>3</v>
      </c>
      <c r="G262" s="8">
        <v>8</v>
      </c>
      <c r="H262" s="94">
        <f t="shared" si="3"/>
        <v>2</v>
      </c>
      <c r="I262" s="93"/>
      <c r="J262" s="94"/>
      <c r="K262" s="138"/>
    </row>
    <row r="263" spans="1:11" x14ac:dyDescent="0.2">
      <c r="A263" s="13" t="s">
        <v>2714</v>
      </c>
      <c r="B263" s="74">
        <v>557</v>
      </c>
      <c r="C263" s="86"/>
      <c r="D263" s="37"/>
      <c r="E263" s="87"/>
      <c r="F263" s="93">
        <v>3</v>
      </c>
      <c r="G263" s="8">
        <v>8</v>
      </c>
      <c r="H263" s="94">
        <f t="shared" si="3"/>
        <v>2</v>
      </c>
      <c r="I263" s="93"/>
      <c r="J263" s="94"/>
      <c r="K263" s="138"/>
    </row>
    <row r="264" spans="1:11" x14ac:dyDescent="0.2">
      <c r="A264" s="13" t="s">
        <v>2715</v>
      </c>
      <c r="B264" s="74">
        <v>444</v>
      </c>
      <c r="C264" s="86"/>
      <c r="D264" s="37"/>
      <c r="E264" s="87"/>
      <c r="F264" s="93">
        <v>3</v>
      </c>
      <c r="G264" s="8">
        <v>8</v>
      </c>
      <c r="H264" s="94">
        <f t="shared" ref="H264:H327" si="4">IF(F264=1,1,2)</f>
        <v>2</v>
      </c>
      <c r="I264" s="93"/>
      <c r="J264" s="94"/>
      <c r="K264" s="138"/>
    </row>
    <row r="265" spans="1:11" s="24" customFormat="1" x14ac:dyDescent="0.2">
      <c r="A265" s="20" t="s">
        <v>927</v>
      </c>
      <c r="B265" s="73">
        <v>35334</v>
      </c>
      <c r="C265" s="85">
        <v>23</v>
      </c>
      <c r="D265" s="32">
        <v>58</v>
      </c>
      <c r="E265" s="84"/>
      <c r="F265" s="91"/>
      <c r="G265" s="8"/>
      <c r="H265" s="94"/>
      <c r="I265" s="91"/>
      <c r="J265" s="84"/>
      <c r="K265" s="111"/>
    </row>
    <row r="266" spans="1:11" x14ac:dyDescent="0.2">
      <c r="A266" s="13" t="s">
        <v>2716</v>
      </c>
      <c r="B266" s="74">
        <v>31575</v>
      </c>
      <c r="C266" s="86"/>
      <c r="D266" s="37"/>
      <c r="E266" s="87"/>
      <c r="F266" s="93">
        <v>11</v>
      </c>
      <c r="G266" s="8">
        <v>28</v>
      </c>
      <c r="H266" s="94">
        <f t="shared" si="4"/>
        <v>2</v>
      </c>
      <c r="I266" s="93"/>
      <c r="J266" s="94"/>
      <c r="K266" s="138"/>
    </row>
    <row r="267" spans="1:11" x14ac:dyDescent="0.2">
      <c r="A267" s="13" t="s">
        <v>2717</v>
      </c>
      <c r="B267" s="74">
        <v>705</v>
      </c>
      <c r="C267" s="86"/>
      <c r="D267" s="37"/>
      <c r="E267" s="87"/>
      <c r="F267" s="93">
        <v>3</v>
      </c>
      <c r="G267" s="8">
        <v>8</v>
      </c>
      <c r="H267" s="94">
        <f t="shared" si="4"/>
        <v>2</v>
      </c>
      <c r="I267" s="93"/>
      <c r="J267" s="94"/>
      <c r="K267" s="138"/>
    </row>
    <row r="268" spans="1:11" x14ac:dyDescent="0.2">
      <c r="A268" s="13" t="s">
        <v>2718</v>
      </c>
      <c r="B268" s="74">
        <v>400</v>
      </c>
      <c r="C268" s="86"/>
      <c r="D268" s="37"/>
      <c r="E268" s="87"/>
      <c r="F268" s="93">
        <v>3</v>
      </c>
      <c r="G268" s="8">
        <v>8</v>
      </c>
      <c r="H268" s="94">
        <f t="shared" si="4"/>
        <v>2</v>
      </c>
      <c r="I268" s="93"/>
      <c r="J268" s="94"/>
      <c r="K268" s="138"/>
    </row>
    <row r="269" spans="1:11" x14ac:dyDescent="0.2">
      <c r="A269" s="13" t="s">
        <v>2278</v>
      </c>
      <c r="B269" s="74">
        <v>202</v>
      </c>
      <c r="C269" s="86"/>
      <c r="D269" s="37"/>
      <c r="E269" s="87"/>
      <c r="F269" s="93">
        <v>3</v>
      </c>
      <c r="G269" s="8">
        <v>8</v>
      </c>
      <c r="H269" s="94">
        <f t="shared" si="4"/>
        <v>2</v>
      </c>
      <c r="I269" s="93"/>
      <c r="J269" s="94"/>
      <c r="K269" s="138"/>
    </row>
    <row r="270" spans="1:11" x14ac:dyDescent="0.2">
      <c r="A270" s="59" t="s">
        <v>2085</v>
      </c>
      <c r="B270" s="141">
        <v>0</v>
      </c>
      <c r="C270" s="86"/>
      <c r="D270" s="37"/>
      <c r="E270" s="132"/>
      <c r="F270" s="95" t="b">
        <f>IF(B270&gt;50000,"15",IF(B270&gt;10000,"11",IF(B270&gt;2000,"5",IF(B270&gt;200,"3",IF(B270&gt;0,"1")))))</f>
        <v>0</v>
      </c>
      <c r="H270" s="94"/>
      <c r="I270" s="93"/>
      <c r="J270" s="94"/>
      <c r="K270" s="138"/>
    </row>
    <row r="271" spans="1:11" x14ac:dyDescent="0.2">
      <c r="A271" s="188" t="s">
        <v>2719</v>
      </c>
      <c r="B271" s="186">
        <v>1400</v>
      </c>
      <c r="C271" s="86"/>
      <c r="D271" s="37"/>
      <c r="E271" s="132"/>
      <c r="F271" s="187" t="str">
        <f>IF(B271&gt;50000,"15",IF(B271&gt;10000,"11",IF(B271&gt;2000,"5",IF(B271&gt;200,"3",IF(B271&gt;0,"1")))))</f>
        <v>3</v>
      </c>
      <c r="G271" s="189">
        <v>8</v>
      </c>
      <c r="H271" s="94">
        <f t="shared" si="4"/>
        <v>2</v>
      </c>
      <c r="I271" s="93"/>
      <c r="J271" s="94"/>
      <c r="K271" s="138"/>
    </row>
    <row r="272" spans="1:11" x14ac:dyDescent="0.2">
      <c r="A272" s="188" t="s">
        <v>2720</v>
      </c>
      <c r="B272" s="186">
        <v>1007</v>
      </c>
      <c r="C272" s="86"/>
      <c r="D272" s="37"/>
      <c r="E272" s="132"/>
      <c r="F272" s="187" t="str">
        <f>IF(B272&gt;50000,"15",IF(B272&gt;10000,"11",IF(B272&gt;2000,"5",IF(B272&gt;200,"3",IF(B272&gt;0,"1")))))</f>
        <v>3</v>
      </c>
      <c r="G272" s="189">
        <v>8</v>
      </c>
      <c r="H272" s="94">
        <f t="shared" si="4"/>
        <v>2</v>
      </c>
      <c r="I272" s="93"/>
      <c r="J272" s="94"/>
      <c r="K272" s="138"/>
    </row>
    <row r="273" spans="1:11" x14ac:dyDescent="0.2">
      <c r="A273" s="13" t="s">
        <v>2497</v>
      </c>
      <c r="B273" s="74">
        <v>537</v>
      </c>
      <c r="C273" s="86"/>
      <c r="D273" s="37"/>
      <c r="E273" s="87"/>
      <c r="F273" s="93">
        <v>3</v>
      </c>
      <c r="G273" s="8">
        <v>8</v>
      </c>
      <c r="H273" s="94">
        <f t="shared" si="4"/>
        <v>2</v>
      </c>
      <c r="I273" s="93"/>
      <c r="J273" s="94"/>
      <c r="K273" s="138"/>
    </row>
    <row r="274" spans="1:11" x14ac:dyDescent="0.2">
      <c r="A274" s="13" t="s">
        <v>2610</v>
      </c>
      <c r="B274" s="74">
        <v>177</v>
      </c>
      <c r="C274" s="86"/>
      <c r="D274" s="37"/>
      <c r="E274" s="87"/>
      <c r="F274" s="93">
        <v>1</v>
      </c>
      <c r="G274" s="8">
        <v>3</v>
      </c>
      <c r="H274" s="94">
        <f t="shared" si="4"/>
        <v>1</v>
      </c>
      <c r="I274" s="93"/>
      <c r="J274" s="94"/>
      <c r="K274" s="138"/>
    </row>
    <row r="275" spans="1:11" x14ac:dyDescent="0.2">
      <c r="A275" s="13" t="s">
        <v>2721</v>
      </c>
      <c r="B275" s="74">
        <v>1372</v>
      </c>
      <c r="C275" s="86"/>
      <c r="D275" s="37"/>
      <c r="E275" s="87"/>
      <c r="F275" s="93">
        <v>3</v>
      </c>
      <c r="G275" s="8">
        <v>8</v>
      </c>
      <c r="H275" s="94">
        <f t="shared" si="4"/>
        <v>2</v>
      </c>
      <c r="I275" s="93"/>
      <c r="J275" s="94"/>
      <c r="K275" s="138"/>
    </row>
    <row r="276" spans="1:11" x14ac:dyDescent="0.2">
      <c r="A276" s="13" t="s">
        <v>2722</v>
      </c>
      <c r="B276" s="74">
        <v>349</v>
      </c>
      <c r="C276" s="86"/>
      <c r="D276" s="37"/>
      <c r="E276" s="87"/>
      <c r="F276" s="93">
        <v>3</v>
      </c>
      <c r="G276" s="8">
        <v>8</v>
      </c>
      <c r="H276" s="94">
        <f t="shared" si="4"/>
        <v>2</v>
      </c>
      <c r="I276" s="93"/>
      <c r="J276" s="94"/>
      <c r="K276" s="138"/>
    </row>
    <row r="277" spans="1:11" x14ac:dyDescent="0.2">
      <c r="A277" s="13" t="s">
        <v>2723</v>
      </c>
      <c r="B277" s="74">
        <v>17</v>
      </c>
      <c r="C277" s="86"/>
      <c r="D277" s="37"/>
      <c r="E277" s="87"/>
      <c r="F277" s="93">
        <v>1</v>
      </c>
      <c r="G277" s="8">
        <v>3</v>
      </c>
      <c r="H277" s="94">
        <f t="shared" si="4"/>
        <v>1</v>
      </c>
      <c r="I277" s="93"/>
      <c r="J277" s="94"/>
      <c r="K277" s="138"/>
    </row>
    <row r="278" spans="1:11" s="24" customFormat="1" ht="31.5" x14ac:dyDescent="0.2">
      <c r="A278" s="22" t="s">
        <v>443</v>
      </c>
      <c r="B278" s="73">
        <v>67224</v>
      </c>
      <c r="C278" s="85">
        <v>35</v>
      </c>
      <c r="D278" s="36">
        <f>SUM(D279:D314)</f>
        <v>89</v>
      </c>
      <c r="E278" s="88">
        <v>4</v>
      </c>
      <c r="F278" s="91">
        <f>SUM(F280:F335)</f>
        <v>124</v>
      </c>
      <c r="G278" s="24">
        <f>SUM(G280:G335)</f>
        <v>336</v>
      </c>
      <c r="H278" s="94"/>
      <c r="I278" s="99">
        <f>(C278+F278+1-F282-F283-F285-F286-F288-F291-F294-F298-F299-F300-F303-F305-F306-F312-F317-F320-F321-F326-F328-F330-F333)*0.4</f>
        <v>55.6</v>
      </c>
      <c r="J278" s="99">
        <f>(D278+G278+1-G282-G283-G285-G286-G288-G291-G294-G298-G299-G300-G303-G305-G306-G312-G317-G320-G321-G326-G328-G330-G333)*0.4</f>
        <v>145.20000000000002</v>
      </c>
      <c r="K278" s="115">
        <f>52*0.6</f>
        <v>31.2</v>
      </c>
    </row>
    <row r="279" spans="1:11" s="24" customFormat="1" x14ac:dyDescent="0.2">
      <c r="A279" s="20" t="s">
        <v>444</v>
      </c>
      <c r="B279" s="73">
        <v>2826</v>
      </c>
      <c r="C279" s="85">
        <v>1</v>
      </c>
      <c r="D279" s="32">
        <v>3</v>
      </c>
      <c r="E279" s="84"/>
      <c r="F279" s="91"/>
      <c r="G279" s="8"/>
      <c r="H279" s="94"/>
      <c r="I279" s="91"/>
      <c r="J279" s="84"/>
      <c r="K279" s="111"/>
    </row>
    <row r="280" spans="1:11" x14ac:dyDescent="0.2">
      <c r="A280" s="13" t="s">
        <v>2724</v>
      </c>
      <c r="B280" s="74">
        <v>1586</v>
      </c>
      <c r="C280" s="86"/>
      <c r="D280" s="37"/>
      <c r="E280" s="87"/>
      <c r="F280" s="93">
        <v>3</v>
      </c>
      <c r="G280" s="8">
        <v>8</v>
      </c>
      <c r="H280" s="94">
        <f t="shared" si="4"/>
        <v>2</v>
      </c>
      <c r="I280" s="93"/>
      <c r="J280" s="94"/>
      <c r="K280" s="138"/>
    </row>
    <row r="281" spans="1:11" x14ac:dyDescent="0.2">
      <c r="A281" s="13" t="s">
        <v>1630</v>
      </c>
      <c r="B281" s="74">
        <v>581</v>
      </c>
      <c r="C281" s="86"/>
      <c r="D281" s="37"/>
      <c r="E281" s="87"/>
      <c r="F281" s="93">
        <v>3</v>
      </c>
      <c r="G281" s="8">
        <v>8</v>
      </c>
      <c r="H281" s="94">
        <f t="shared" si="4"/>
        <v>2</v>
      </c>
      <c r="I281" s="93"/>
      <c r="J281" s="94"/>
      <c r="K281" s="138"/>
    </row>
    <row r="282" spans="1:11" x14ac:dyDescent="0.2">
      <c r="A282" s="13" t="s">
        <v>2725</v>
      </c>
      <c r="B282" s="74">
        <v>144</v>
      </c>
      <c r="C282" s="86"/>
      <c r="D282" s="37"/>
      <c r="E282" s="87"/>
      <c r="F282" s="93">
        <v>1</v>
      </c>
      <c r="G282" s="8">
        <v>3</v>
      </c>
      <c r="H282" s="94">
        <f t="shared" si="4"/>
        <v>1</v>
      </c>
      <c r="I282" s="93"/>
      <c r="J282" s="94"/>
      <c r="K282" s="138"/>
    </row>
    <row r="283" spans="1:11" x14ac:dyDescent="0.2">
      <c r="A283" s="13" t="s">
        <v>2726</v>
      </c>
      <c r="B283" s="74">
        <v>55</v>
      </c>
      <c r="C283" s="86"/>
      <c r="D283" s="37"/>
      <c r="E283" s="87"/>
      <c r="F283" s="93">
        <v>1</v>
      </c>
      <c r="G283" s="8">
        <v>3</v>
      </c>
      <c r="H283" s="94">
        <f t="shared" si="4"/>
        <v>1</v>
      </c>
      <c r="I283" s="93"/>
      <c r="J283" s="94"/>
      <c r="K283" s="138"/>
    </row>
    <row r="284" spans="1:11" x14ac:dyDescent="0.2">
      <c r="A284" s="13" t="s">
        <v>2727</v>
      </c>
      <c r="B284" s="74">
        <v>246</v>
      </c>
      <c r="C284" s="86"/>
      <c r="D284" s="37"/>
      <c r="E284" s="87"/>
      <c r="F284" s="93">
        <v>3</v>
      </c>
      <c r="G284" s="8">
        <v>8</v>
      </c>
      <c r="H284" s="94">
        <f t="shared" si="4"/>
        <v>2</v>
      </c>
      <c r="I284" s="93"/>
      <c r="J284" s="94"/>
      <c r="K284" s="138"/>
    </row>
    <row r="285" spans="1:11" x14ac:dyDescent="0.2">
      <c r="A285" s="13" t="s">
        <v>2728</v>
      </c>
      <c r="B285" s="74">
        <v>115</v>
      </c>
      <c r="C285" s="86"/>
      <c r="D285" s="37"/>
      <c r="E285" s="87"/>
      <c r="F285" s="93">
        <v>1</v>
      </c>
      <c r="G285" s="8">
        <v>3</v>
      </c>
      <c r="H285" s="94">
        <f t="shared" si="4"/>
        <v>1</v>
      </c>
      <c r="I285" s="93"/>
      <c r="J285" s="94"/>
      <c r="K285" s="138"/>
    </row>
    <row r="286" spans="1:11" x14ac:dyDescent="0.2">
      <c r="A286" s="13" t="s">
        <v>2729</v>
      </c>
      <c r="B286" s="74">
        <v>99</v>
      </c>
      <c r="C286" s="86"/>
      <c r="D286" s="37"/>
      <c r="E286" s="87"/>
      <c r="F286" s="93">
        <v>1</v>
      </c>
      <c r="G286" s="8">
        <v>3</v>
      </c>
      <c r="H286" s="94">
        <f t="shared" si="4"/>
        <v>1</v>
      </c>
      <c r="I286" s="93"/>
      <c r="J286" s="94"/>
      <c r="K286" s="138"/>
    </row>
    <row r="287" spans="1:11" s="24" customFormat="1" ht="31.5" x14ac:dyDescent="0.2">
      <c r="A287" s="20" t="s">
        <v>627</v>
      </c>
      <c r="B287" s="73">
        <v>1392</v>
      </c>
      <c r="C287" s="85">
        <v>1</v>
      </c>
      <c r="D287" s="32">
        <v>3</v>
      </c>
      <c r="E287" s="84"/>
      <c r="F287" s="91"/>
      <c r="G287" s="8"/>
      <c r="H287" s="94"/>
      <c r="I287" s="91"/>
      <c r="J287" s="84"/>
      <c r="K287" s="111"/>
    </row>
    <row r="288" spans="1:11" x14ac:dyDescent="0.2">
      <c r="A288" s="13" t="s">
        <v>2730</v>
      </c>
      <c r="B288" s="74">
        <v>19</v>
      </c>
      <c r="C288" s="86"/>
      <c r="D288" s="37"/>
      <c r="E288" s="87"/>
      <c r="F288" s="93">
        <v>1</v>
      </c>
      <c r="G288" s="8">
        <v>3</v>
      </c>
      <c r="H288" s="94">
        <f t="shared" si="4"/>
        <v>1</v>
      </c>
      <c r="I288" s="93"/>
      <c r="J288" s="94"/>
      <c r="K288" s="138"/>
    </row>
    <row r="289" spans="1:11" x14ac:dyDescent="0.2">
      <c r="A289" s="13" t="s">
        <v>2731</v>
      </c>
      <c r="B289" s="74">
        <v>661</v>
      </c>
      <c r="C289" s="86"/>
      <c r="D289" s="37"/>
      <c r="E289" s="87"/>
      <c r="F289" s="93">
        <v>3</v>
      </c>
      <c r="G289" s="8">
        <v>8</v>
      </c>
      <c r="H289" s="94">
        <f t="shared" si="4"/>
        <v>2</v>
      </c>
      <c r="I289" s="93"/>
      <c r="J289" s="94"/>
      <c r="K289" s="138"/>
    </row>
    <row r="290" spans="1:11" x14ac:dyDescent="0.2">
      <c r="A290" s="13" t="s">
        <v>2732</v>
      </c>
      <c r="B290" s="74">
        <v>594</v>
      </c>
      <c r="C290" s="86"/>
      <c r="D290" s="37"/>
      <c r="E290" s="87"/>
      <c r="F290" s="93">
        <v>3</v>
      </c>
      <c r="G290" s="8">
        <v>8</v>
      </c>
      <c r="H290" s="94">
        <f t="shared" si="4"/>
        <v>2</v>
      </c>
      <c r="I290" s="93"/>
      <c r="J290" s="94"/>
      <c r="K290" s="138"/>
    </row>
    <row r="291" spans="1:11" x14ac:dyDescent="0.2">
      <c r="A291" s="13" t="s">
        <v>2733</v>
      </c>
      <c r="B291" s="74">
        <v>118</v>
      </c>
      <c r="C291" s="86"/>
      <c r="D291" s="37"/>
      <c r="E291" s="87"/>
      <c r="F291" s="93">
        <v>1</v>
      </c>
      <c r="G291" s="8">
        <v>3</v>
      </c>
      <c r="H291" s="94">
        <f t="shared" si="4"/>
        <v>1</v>
      </c>
      <c r="I291" s="93"/>
      <c r="J291" s="94"/>
      <c r="K291" s="138"/>
    </row>
    <row r="292" spans="1:11" s="24" customFormat="1" x14ac:dyDescent="0.2">
      <c r="A292" s="20" t="s">
        <v>1212</v>
      </c>
      <c r="B292" s="73">
        <v>5176</v>
      </c>
      <c r="C292" s="85">
        <v>3</v>
      </c>
      <c r="D292" s="32">
        <v>8</v>
      </c>
      <c r="E292" s="84"/>
      <c r="F292" s="91"/>
      <c r="G292" s="8"/>
      <c r="H292" s="94"/>
      <c r="I292" s="91"/>
      <c r="J292" s="84"/>
      <c r="K292" s="111"/>
    </row>
    <row r="293" spans="1:11" x14ac:dyDescent="0.2">
      <c r="A293" s="13" t="s">
        <v>2734</v>
      </c>
      <c r="B293" s="74">
        <v>2687</v>
      </c>
      <c r="C293" s="86"/>
      <c r="D293" s="37"/>
      <c r="E293" s="87"/>
      <c r="F293" s="93">
        <v>5</v>
      </c>
      <c r="G293" s="8">
        <v>13</v>
      </c>
      <c r="H293" s="94">
        <f t="shared" si="4"/>
        <v>2</v>
      </c>
      <c r="I293" s="93"/>
      <c r="J293" s="94"/>
      <c r="K293" s="138"/>
    </row>
    <row r="294" spans="1:11" x14ac:dyDescent="0.2">
      <c r="A294" s="13" t="s">
        <v>2735</v>
      </c>
      <c r="B294" s="74">
        <v>73</v>
      </c>
      <c r="C294" s="86"/>
      <c r="D294" s="37"/>
      <c r="E294" s="87"/>
      <c r="F294" s="93">
        <v>1</v>
      </c>
      <c r="G294" s="8">
        <v>3</v>
      </c>
      <c r="H294" s="94">
        <f t="shared" si="4"/>
        <v>1</v>
      </c>
      <c r="I294" s="93"/>
      <c r="J294" s="94"/>
      <c r="K294" s="138"/>
    </row>
    <row r="295" spans="1:11" x14ac:dyDescent="0.2">
      <c r="A295" s="13" t="s">
        <v>2736</v>
      </c>
      <c r="B295" s="74">
        <v>1263</v>
      </c>
      <c r="C295" s="86"/>
      <c r="D295" s="37"/>
      <c r="E295" s="87"/>
      <c r="F295" s="93">
        <v>3</v>
      </c>
      <c r="G295" s="8">
        <v>8</v>
      </c>
      <c r="H295" s="94">
        <f t="shared" si="4"/>
        <v>2</v>
      </c>
      <c r="I295" s="93"/>
      <c r="J295" s="94"/>
      <c r="K295" s="138"/>
    </row>
    <row r="296" spans="1:11" x14ac:dyDescent="0.2">
      <c r="A296" s="13" t="s">
        <v>2737</v>
      </c>
      <c r="B296" s="74">
        <v>611</v>
      </c>
      <c r="C296" s="86"/>
      <c r="D296" s="37"/>
      <c r="E296" s="87"/>
      <c r="F296" s="93">
        <v>3</v>
      </c>
      <c r="G296" s="8">
        <v>8</v>
      </c>
      <c r="H296" s="94">
        <f t="shared" si="4"/>
        <v>2</v>
      </c>
      <c r="I296" s="93"/>
      <c r="J296" s="94"/>
      <c r="K296" s="138"/>
    </row>
    <row r="297" spans="1:11" x14ac:dyDescent="0.2">
      <c r="A297" s="13" t="s">
        <v>2738</v>
      </c>
      <c r="B297" s="74">
        <v>224</v>
      </c>
      <c r="C297" s="86"/>
      <c r="D297" s="37"/>
      <c r="E297" s="87"/>
      <c r="F297" s="93">
        <v>3</v>
      </c>
      <c r="G297" s="8">
        <v>8</v>
      </c>
      <c r="H297" s="94">
        <f t="shared" si="4"/>
        <v>2</v>
      </c>
      <c r="I297" s="93"/>
      <c r="J297" s="94"/>
      <c r="K297" s="138"/>
    </row>
    <row r="298" spans="1:11" x14ac:dyDescent="0.2">
      <c r="A298" s="13" t="s">
        <v>2739</v>
      </c>
      <c r="B298" s="74">
        <v>99</v>
      </c>
      <c r="C298" s="86"/>
      <c r="D298" s="37"/>
      <c r="E298" s="87"/>
      <c r="F298" s="93">
        <v>1</v>
      </c>
      <c r="G298" s="8">
        <v>3</v>
      </c>
      <c r="H298" s="94">
        <f t="shared" si="4"/>
        <v>1</v>
      </c>
      <c r="I298" s="93"/>
      <c r="J298" s="94"/>
      <c r="K298" s="138"/>
    </row>
    <row r="299" spans="1:11" x14ac:dyDescent="0.2">
      <c r="A299" s="13" t="s">
        <v>1755</v>
      </c>
      <c r="B299" s="74">
        <v>120</v>
      </c>
      <c r="C299" s="86"/>
      <c r="D299" s="37"/>
      <c r="E299" s="87"/>
      <c r="F299" s="93">
        <v>1</v>
      </c>
      <c r="G299" s="8">
        <v>3</v>
      </c>
      <c r="H299" s="94">
        <f t="shared" si="4"/>
        <v>1</v>
      </c>
      <c r="I299" s="93"/>
      <c r="J299" s="94"/>
      <c r="K299" s="138"/>
    </row>
    <row r="300" spans="1:11" x14ac:dyDescent="0.2">
      <c r="A300" s="13" t="s">
        <v>2740</v>
      </c>
      <c r="B300" s="74">
        <v>99</v>
      </c>
      <c r="C300" s="86"/>
      <c r="D300" s="37"/>
      <c r="E300" s="87"/>
      <c r="F300" s="93">
        <v>1</v>
      </c>
      <c r="G300" s="8">
        <v>3</v>
      </c>
      <c r="H300" s="94">
        <f t="shared" si="4"/>
        <v>1</v>
      </c>
      <c r="I300" s="93"/>
      <c r="J300" s="94"/>
      <c r="K300" s="138"/>
    </row>
    <row r="301" spans="1:11" s="24" customFormat="1" x14ac:dyDescent="0.2">
      <c r="A301" s="20" t="s">
        <v>1188</v>
      </c>
      <c r="B301" s="73">
        <v>4656</v>
      </c>
      <c r="C301" s="85">
        <v>2</v>
      </c>
      <c r="D301" s="32">
        <v>5</v>
      </c>
      <c r="E301" s="84"/>
      <c r="F301" s="91"/>
      <c r="G301" s="8"/>
      <c r="H301" s="94"/>
      <c r="I301" s="91"/>
      <c r="J301" s="84"/>
      <c r="K301" s="111"/>
    </row>
    <row r="302" spans="1:11" x14ac:dyDescent="0.2">
      <c r="A302" s="13" t="s">
        <v>1353</v>
      </c>
      <c r="B302" s="74">
        <v>621</v>
      </c>
      <c r="C302" s="86"/>
      <c r="D302" s="37"/>
      <c r="E302" s="87"/>
      <c r="F302" s="93">
        <v>3</v>
      </c>
      <c r="G302" s="8">
        <v>8</v>
      </c>
      <c r="H302" s="94">
        <f t="shared" si="4"/>
        <v>2</v>
      </c>
      <c r="I302" s="93"/>
      <c r="J302" s="94"/>
      <c r="K302" s="138"/>
    </row>
    <row r="303" spans="1:11" x14ac:dyDescent="0.2">
      <c r="A303" s="13" t="s">
        <v>2741</v>
      </c>
      <c r="B303" s="74">
        <v>111</v>
      </c>
      <c r="C303" s="86"/>
      <c r="D303" s="37"/>
      <c r="E303" s="87"/>
      <c r="F303" s="93">
        <v>1</v>
      </c>
      <c r="G303" s="8">
        <v>3</v>
      </c>
      <c r="H303" s="94">
        <f t="shared" si="4"/>
        <v>1</v>
      </c>
      <c r="I303" s="93"/>
      <c r="J303" s="94"/>
      <c r="K303" s="138"/>
    </row>
    <row r="304" spans="1:11" x14ac:dyDescent="0.2">
      <c r="A304" s="13" t="s">
        <v>2742</v>
      </c>
      <c r="B304" s="74">
        <v>758</v>
      </c>
      <c r="C304" s="86"/>
      <c r="D304" s="37"/>
      <c r="E304" s="87"/>
      <c r="F304" s="93">
        <v>3</v>
      </c>
      <c r="G304" s="8">
        <v>8</v>
      </c>
      <c r="H304" s="94">
        <f t="shared" si="4"/>
        <v>2</v>
      </c>
      <c r="I304" s="93"/>
      <c r="J304" s="94"/>
      <c r="K304" s="138"/>
    </row>
    <row r="305" spans="1:11" x14ac:dyDescent="0.2">
      <c r="A305" s="13" t="s">
        <v>2607</v>
      </c>
      <c r="B305" s="74">
        <v>17</v>
      </c>
      <c r="C305" s="86"/>
      <c r="D305" s="37"/>
      <c r="E305" s="87"/>
      <c r="F305" s="93">
        <v>1</v>
      </c>
      <c r="G305" s="8">
        <v>3</v>
      </c>
      <c r="H305" s="94">
        <f t="shared" si="4"/>
        <v>1</v>
      </c>
      <c r="I305" s="93"/>
      <c r="J305" s="94"/>
      <c r="K305" s="138"/>
    </row>
    <row r="306" spans="1:11" x14ac:dyDescent="0.2">
      <c r="A306" s="13" t="s">
        <v>2743</v>
      </c>
      <c r="B306" s="74">
        <v>85</v>
      </c>
      <c r="C306" s="86"/>
      <c r="D306" s="37"/>
      <c r="E306" s="87"/>
      <c r="F306" s="93">
        <v>1</v>
      </c>
      <c r="G306" s="8">
        <v>3</v>
      </c>
      <c r="H306" s="94">
        <f t="shared" si="4"/>
        <v>1</v>
      </c>
      <c r="I306" s="93"/>
      <c r="J306" s="94"/>
      <c r="K306" s="138"/>
    </row>
    <row r="307" spans="1:11" x14ac:dyDescent="0.2">
      <c r="A307" s="13" t="s">
        <v>2744</v>
      </c>
      <c r="B307" s="74">
        <v>1147</v>
      </c>
      <c r="C307" s="86"/>
      <c r="D307" s="37"/>
      <c r="E307" s="87"/>
      <c r="F307" s="93">
        <v>3</v>
      </c>
      <c r="G307" s="8">
        <v>8</v>
      </c>
      <c r="H307" s="94">
        <f t="shared" si="4"/>
        <v>2</v>
      </c>
      <c r="I307" s="93"/>
      <c r="J307" s="94"/>
      <c r="K307" s="138"/>
    </row>
    <row r="308" spans="1:11" x14ac:dyDescent="0.2">
      <c r="A308" s="13" t="s">
        <v>2745</v>
      </c>
      <c r="B308" s="74">
        <v>251</v>
      </c>
      <c r="C308" s="86"/>
      <c r="D308" s="37"/>
      <c r="E308" s="87"/>
      <c r="F308" s="93">
        <v>3</v>
      </c>
      <c r="G308" s="8">
        <v>8</v>
      </c>
      <c r="H308" s="94">
        <f t="shared" si="4"/>
        <v>2</v>
      </c>
      <c r="I308" s="93"/>
      <c r="J308" s="94"/>
      <c r="K308" s="138"/>
    </row>
    <row r="309" spans="1:11" x14ac:dyDescent="0.2">
      <c r="A309" s="13" t="s">
        <v>2746</v>
      </c>
      <c r="B309" s="74">
        <v>374</v>
      </c>
      <c r="C309" s="86"/>
      <c r="D309" s="37"/>
      <c r="E309" s="87"/>
      <c r="F309" s="93">
        <v>3</v>
      </c>
      <c r="G309" s="8">
        <v>8</v>
      </c>
      <c r="H309" s="94">
        <f t="shared" si="4"/>
        <v>2</v>
      </c>
      <c r="I309" s="93"/>
      <c r="J309" s="94"/>
      <c r="K309" s="138"/>
    </row>
    <row r="310" spans="1:11" x14ac:dyDescent="0.2">
      <c r="A310" s="13" t="s">
        <v>2747</v>
      </c>
      <c r="B310" s="74">
        <v>479</v>
      </c>
      <c r="C310" s="86"/>
      <c r="D310" s="37"/>
      <c r="E310" s="87"/>
      <c r="F310" s="93">
        <v>3</v>
      </c>
      <c r="G310" s="8">
        <v>8</v>
      </c>
      <c r="H310" s="94">
        <f t="shared" si="4"/>
        <v>2</v>
      </c>
      <c r="I310" s="93"/>
      <c r="J310" s="94"/>
      <c r="K310" s="138"/>
    </row>
    <row r="311" spans="1:11" x14ac:dyDescent="0.2">
      <c r="A311" s="13" t="s">
        <v>2748</v>
      </c>
      <c r="B311" s="74">
        <v>353</v>
      </c>
      <c r="C311" s="86"/>
      <c r="D311" s="37"/>
      <c r="E311" s="87"/>
      <c r="F311" s="93">
        <v>3</v>
      </c>
      <c r="G311" s="8">
        <v>8</v>
      </c>
      <c r="H311" s="94">
        <f t="shared" si="4"/>
        <v>2</v>
      </c>
      <c r="I311" s="93"/>
      <c r="J311" s="94"/>
      <c r="K311" s="138"/>
    </row>
    <row r="312" spans="1:11" x14ac:dyDescent="0.2">
      <c r="A312" s="13" t="s">
        <v>2749</v>
      </c>
      <c r="B312" s="74">
        <v>183</v>
      </c>
      <c r="C312" s="86"/>
      <c r="D312" s="37"/>
      <c r="E312" s="87"/>
      <c r="F312" s="93">
        <v>1</v>
      </c>
      <c r="G312" s="8">
        <v>3</v>
      </c>
      <c r="H312" s="94">
        <f t="shared" si="4"/>
        <v>1</v>
      </c>
      <c r="I312" s="93"/>
      <c r="J312" s="94"/>
      <c r="K312" s="138"/>
    </row>
    <row r="313" spans="1:11" x14ac:dyDescent="0.2">
      <c r="A313" s="13" t="s">
        <v>2750</v>
      </c>
      <c r="B313" s="74">
        <v>277</v>
      </c>
      <c r="C313" s="86"/>
      <c r="D313" s="37"/>
      <c r="E313" s="87"/>
      <c r="F313" s="93">
        <v>3</v>
      </c>
      <c r="G313" s="8">
        <v>8</v>
      </c>
      <c r="H313" s="94">
        <f t="shared" si="4"/>
        <v>2</v>
      </c>
      <c r="I313" s="93"/>
      <c r="J313" s="94"/>
      <c r="K313" s="138"/>
    </row>
    <row r="314" spans="1:11" s="24" customFormat="1" x14ac:dyDescent="0.2">
      <c r="A314" s="20" t="s">
        <v>751</v>
      </c>
      <c r="B314" s="73">
        <v>53174</v>
      </c>
      <c r="C314" s="85">
        <v>28</v>
      </c>
      <c r="D314" s="32">
        <v>70</v>
      </c>
      <c r="E314" s="84"/>
      <c r="F314" s="91"/>
      <c r="G314" s="8"/>
      <c r="H314" s="94"/>
      <c r="I314" s="91"/>
      <c r="J314" s="84"/>
      <c r="K314" s="111"/>
    </row>
    <row r="315" spans="1:11" x14ac:dyDescent="0.2">
      <c r="A315" s="13" t="s">
        <v>2751</v>
      </c>
      <c r="B315" s="74">
        <v>43316</v>
      </c>
      <c r="C315" s="86"/>
      <c r="D315" s="37"/>
      <c r="E315" s="87"/>
      <c r="F315" s="93">
        <v>11</v>
      </c>
      <c r="G315" s="8">
        <v>28</v>
      </c>
      <c r="H315" s="94">
        <f t="shared" si="4"/>
        <v>2</v>
      </c>
      <c r="I315" s="93"/>
      <c r="J315" s="94"/>
      <c r="K315" s="138"/>
    </row>
    <row r="316" spans="1:11" x14ac:dyDescent="0.2">
      <c r="A316" s="13" t="s">
        <v>2752</v>
      </c>
      <c r="B316" s="74">
        <v>314</v>
      </c>
      <c r="C316" s="86"/>
      <c r="D316" s="37"/>
      <c r="E316" s="87"/>
      <c r="F316" s="93">
        <v>3</v>
      </c>
      <c r="G316" s="8">
        <v>8</v>
      </c>
      <c r="H316" s="94">
        <f t="shared" si="4"/>
        <v>2</v>
      </c>
      <c r="I316" s="93"/>
      <c r="J316" s="94"/>
      <c r="K316" s="138"/>
    </row>
    <row r="317" spans="1:11" x14ac:dyDescent="0.2">
      <c r="A317" s="13" t="s">
        <v>2753</v>
      </c>
      <c r="B317" s="74">
        <v>136</v>
      </c>
      <c r="C317" s="86"/>
      <c r="D317" s="37"/>
      <c r="E317" s="87"/>
      <c r="F317" s="93">
        <v>1</v>
      </c>
      <c r="G317" s="8">
        <v>3</v>
      </c>
      <c r="H317" s="94">
        <f t="shared" si="4"/>
        <v>1</v>
      </c>
      <c r="I317" s="93"/>
      <c r="J317" s="94"/>
      <c r="K317" s="138"/>
    </row>
    <row r="318" spans="1:11" x14ac:dyDescent="0.2">
      <c r="A318" s="13" t="s">
        <v>2754</v>
      </c>
      <c r="B318" s="74">
        <v>340</v>
      </c>
      <c r="C318" s="86"/>
      <c r="D318" s="37"/>
      <c r="E318" s="87"/>
      <c r="F318" s="93">
        <v>3</v>
      </c>
      <c r="G318" s="8">
        <v>8</v>
      </c>
      <c r="H318" s="94">
        <f t="shared" si="4"/>
        <v>2</v>
      </c>
      <c r="I318" s="93"/>
      <c r="J318" s="94"/>
      <c r="K318" s="138"/>
    </row>
    <row r="319" spans="1:11" x14ac:dyDescent="0.2">
      <c r="A319" s="13" t="s">
        <v>2755</v>
      </c>
      <c r="B319" s="74">
        <v>643</v>
      </c>
      <c r="C319" s="86"/>
      <c r="D319" s="37"/>
      <c r="E319" s="87"/>
      <c r="F319" s="93">
        <v>3</v>
      </c>
      <c r="G319" s="8">
        <v>8</v>
      </c>
      <c r="H319" s="94">
        <f t="shared" si="4"/>
        <v>2</v>
      </c>
      <c r="I319" s="93"/>
      <c r="J319" s="94"/>
      <c r="K319" s="138"/>
    </row>
    <row r="320" spans="1:11" x14ac:dyDescent="0.2">
      <c r="A320" s="13" t="s">
        <v>1655</v>
      </c>
      <c r="B320" s="74">
        <v>122</v>
      </c>
      <c r="C320" s="86"/>
      <c r="D320" s="37"/>
      <c r="E320" s="87"/>
      <c r="F320" s="93">
        <v>1</v>
      </c>
      <c r="G320" s="8">
        <v>3</v>
      </c>
      <c r="H320" s="94">
        <f t="shared" si="4"/>
        <v>1</v>
      </c>
      <c r="I320" s="93"/>
      <c r="J320" s="94"/>
      <c r="K320" s="138"/>
    </row>
    <row r="321" spans="1:11" x14ac:dyDescent="0.2">
      <c r="A321" s="13" t="s">
        <v>2756</v>
      </c>
      <c r="B321" s="74">
        <v>137</v>
      </c>
      <c r="C321" s="86"/>
      <c r="D321" s="37"/>
      <c r="E321" s="87"/>
      <c r="F321" s="93">
        <v>1</v>
      </c>
      <c r="G321" s="8">
        <v>3</v>
      </c>
      <c r="H321" s="94">
        <f t="shared" si="4"/>
        <v>1</v>
      </c>
      <c r="I321" s="93"/>
      <c r="J321" s="94"/>
      <c r="K321" s="138"/>
    </row>
    <row r="322" spans="1:11" x14ac:dyDescent="0.2">
      <c r="A322" s="13" t="s">
        <v>2757</v>
      </c>
      <c r="B322" s="74">
        <v>818</v>
      </c>
      <c r="C322" s="86"/>
      <c r="D322" s="37"/>
      <c r="E322" s="87"/>
      <c r="F322" s="93">
        <v>3</v>
      </c>
      <c r="G322" s="8">
        <v>8</v>
      </c>
      <c r="H322" s="94">
        <f t="shared" si="4"/>
        <v>2</v>
      </c>
      <c r="I322" s="93"/>
      <c r="J322" s="94"/>
      <c r="K322" s="138"/>
    </row>
    <row r="323" spans="1:11" x14ac:dyDescent="0.2">
      <c r="A323" s="13" t="s">
        <v>2758</v>
      </c>
      <c r="B323" s="74">
        <v>1360</v>
      </c>
      <c r="C323" s="86"/>
      <c r="D323" s="37"/>
      <c r="E323" s="87"/>
      <c r="F323" s="93">
        <v>3</v>
      </c>
      <c r="G323" s="8">
        <v>8</v>
      </c>
      <c r="H323" s="94">
        <f t="shared" si="4"/>
        <v>2</v>
      </c>
      <c r="I323" s="93"/>
      <c r="J323" s="94"/>
      <c r="K323" s="138"/>
    </row>
    <row r="324" spans="1:11" x14ac:dyDescent="0.2">
      <c r="A324" s="13" t="s">
        <v>2759</v>
      </c>
      <c r="B324" s="74">
        <v>1089</v>
      </c>
      <c r="C324" s="86"/>
      <c r="D324" s="37"/>
      <c r="E324" s="87"/>
      <c r="F324" s="93">
        <v>3</v>
      </c>
      <c r="G324" s="8">
        <v>8</v>
      </c>
      <c r="H324" s="94">
        <f t="shared" si="4"/>
        <v>2</v>
      </c>
      <c r="I324" s="93"/>
      <c r="J324" s="94"/>
      <c r="K324" s="138"/>
    </row>
    <row r="325" spans="1:11" x14ac:dyDescent="0.2">
      <c r="A325" s="13" t="s">
        <v>2760</v>
      </c>
      <c r="B325" s="74">
        <v>1113</v>
      </c>
      <c r="C325" s="86"/>
      <c r="D325" s="37"/>
      <c r="E325" s="87"/>
      <c r="F325" s="93">
        <v>3</v>
      </c>
      <c r="G325" s="8">
        <v>8</v>
      </c>
      <c r="H325" s="94">
        <f t="shared" si="4"/>
        <v>2</v>
      </c>
      <c r="I325" s="93"/>
      <c r="J325" s="94"/>
      <c r="K325" s="138"/>
    </row>
    <row r="326" spans="1:11" x14ac:dyDescent="0.2">
      <c r="A326" s="13" t="s">
        <v>2761</v>
      </c>
      <c r="B326" s="74">
        <v>91</v>
      </c>
      <c r="C326" s="86"/>
      <c r="D326" s="37"/>
      <c r="E326" s="87"/>
      <c r="F326" s="93">
        <v>1</v>
      </c>
      <c r="G326" s="8">
        <v>3</v>
      </c>
      <c r="H326" s="94">
        <f t="shared" si="4"/>
        <v>1</v>
      </c>
      <c r="I326" s="93"/>
      <c r="J326" s="94"/>
      <c r="K326" s="138"/>
    </row>
    <row r="327" spans="1:11" x14ac:dyDescent="0.2">
      <c r="A327" s="13" t="s">
        <v>2541</v>
      </c>
      <c r="B327" s="74">
        <v>278</v>
      </c>
      <c r="C327" s="86"/>
      <c r="D327" s="37"/>
      <c r="E327" s="87"/>
      <c r="F327" s="93">
        <v>3</v>
      </c>
      <c r="G327" s="8">
        <v>8</v>
      </c>
      <c r="H327" s="94">
        <f t="shared" si="4"/>
        <v>2</v>
      </c>
      <c r="I327" s="93"/>
      <c r="J327" s="94"/>
      <c r="K327" s="138"/>
    </row>
    <row r="328" spans="1:11" x14ac:dyDescent="0.2">
      <c r="A328" s="13" t="s">
        <v>2762</v>
      </c>
      <c r="B328" s="74">
        <v>105</v>
      </c>
      <c r="C328" s="86"/>
      <c r="D328" s="37"/>
      <c r="E328" s="87"/>
      <c r="F328" s="93">
        <v>1</v>
      </c>
      <c r="G328" s="8">
        <v>3</v>
      </c>
      <c r="H328" s="94">
        <f t="shared" ref="H328:H390" si="5">IF(F328=1,1,2)</f>
        <v>1</v>
      </c>
      <c r="I328" s="93"/>
      <c r="J328" s="94"/>
      <c r="K328" s="138"/>
    </row>
    <row r="329" spans="1:11" x14ac:dyDescent="0.2">
      <c r="A329" s="13" t="s">
        <v>2763</v>
      </c>
      <c r="B329" s="74">
        <v>334</v>
      </c>
      <c r="C329" s="86"/>
      <c r="D329" s="37"/>
      <c r="E329" s="87"/>
      <c r="F329" s="93">
        <v>3</v>
      </c>
      <c r="G329" s="8">
        <v>8</v>
      </c>
      <c r="H329" s="94">
        <f t="shared" si="5"/>
        <v>2</v>
      </c>
      <c r="I329" s="93"/>
      <c r="J329" s="94"/>
      <c r="K329" s="138"/>
    </row>
    <row r="330" spans="1:11" x14ac:dyDescent="0.2">
      <c r="A330" s="13" t="s">
        <v>2636</v>
      </c>
      <c r="B330" s="74">
        <v>67</v>
      </c>
      <c r="C330" s="86"/>
      <c r="D330" s="37"/>
      <c r="E330" s="87"/>
      <c r="F330" s="93">
        <v>1</v>
      </c>
      <c r="G330" s="8">
        <v>3</v>
      </c>
      <c r="H330" s="94">
        <f t="shared" si="5"/>
        <v>1</v>
      </c>
      <c r="I330" s="93"/>
      <c r="J330" s="94"/>
      <c r="K330" s="138"/>
    </row>
    <row r="331" spans="1:11" x14ac:dyDescent="0.2">
      <c r="A331" s="13" t="s">
        <v>2764</v>
      </c>
      <c r="B331" s="74">
        <v>668</v>
      </c>
      <c r="C331" s="86"/>
      <c r="D331" s="37"/>
      <c r="E331" s="87"/>
      <c r="F331" s="93">
        <v>3</v>
      </c>
      <c r="G331" s="8">
        <v>8</v>
      </c>
      <c r="H331" s="94">
        <f t="shared" si="5"/>
        <v>2</v>
      </c>
      <c r="I331" s="93"/>
      <c r="J331" s="94"/>
      <c r="K331" s="138"/>
    </row>
    <row r="332" spans="1:11" x14ac:dyDescent="0.2">
      <c r="A332" s="13" t="s">
        <v>2765</v>
      </c>
      <c r="B332" s="74">
        <v>716</v>
      </c>
      <c r="C332" s="86"/>
      <c r="D332" s="37"/>
      <c r="E332" s="87"/>
      <c r="F332" s="93">
        <v>3</v>
      </c>
      <c r="G332" s="8">
        <v>8</v>
      </c>
      <c r="H332" s="94">
        <f t="shared" si="5"/>
        <v>2</v>
      </c>
      <c r="I332" s="93"/>
      <c r="J332" s="94"/>
      <c r="K332" s="138"/>
    </row>
    <row r="333" spans="1:11" x14ac:dyDescent="0.2">
      <c r="A333" s="13" t="s">
        <v>1760</v>
      </c>
      <c r="B333" s="74">
        <v>112</v>
      </c>
      <c r="C333" s="86"/>
      <c r="D333" s="37"/>
      <c r="E333" s="87"/>
      <c r="F333" s="93">
        <v>1</v>
      </c>
      <c r="G333" s="8">
        <v>3</v>
      </c>
      <c r="H333" s="94">
        <f t="shared" si="5"/>
        <v>1</v>
      </c>
      <c r="I333" s="93"/>
      <c r="J333" s="94"/>
      <c r="K333" s="138"/>
    </row>
    <row r="334" spans="1:11" x14ac:dyDescent="0.2">
      <c r="A334" s="13" t="s">
        <v>2766</v>
      </c>
      <c r="B334" s="74">
        <v>230</v>
      </c>
      <c r="C334" s="86"/>
      <c r="D334" s="37"/>
      <c r="E334" s="87"/>
      <c r="F334" s="93">
        <v>3</v>
      </c>
      <c r="G334" s="8">
        <v>8</v>
      </c>
      <c r="H334" s="94">
        <f t="shared" si="5"/>
        <v>2</v>
      </c>
      <c r="I334" s="93"/>
      <c r="J334" s="94"/>
      <c r="K334" s="138"/>
    </row>
    <row r="335" spans="1:11" x14ac:dyDescent="0.2">
      <c r="A335" s="13" t="s">
        <v>2767</v>
      </c>
      <c r="B335" s="74">
        <v>1185</v>
      </c>
      <c r="C335" s="86"/>
      <c r="D335" s="37"/>
      <c r="E335" s="87"/>
      <c r="F335" s="93">
        <v>3</v>
      </c>
      <c r="G335" s="8">
        <v>8</v>
      </c>
      <c r="H335" s="94">
        <f t="shared" si="5"/>
        <v>2</v>
      </c>
      <c r="I335" s="93"/>
      <c r="J335" s="94"/>
      <c r="K335" s="138"/>
    </row>
    <row r="336" spans="1:11" s="24" customFormat="1" x14ac:dyDescent="0.2">
      <c r="A336" s="22" t="s">
        <v>1319</v>
      </c>
      <c r="B336" s="142">
        <v>9467</v>
      </c>
      <c r="C336" s="85">
        <v>19</v>
      </c>
      <c r="D336" s="36">
        <f>SUM(D337:D343)</f>
        <v>48</v>
      </c>
      <c r="E336" s="88">
        <v>3</v>
      </c>
      <c r="F336" s="91">
        <f>SUM(F338:F358)</f>
        <v>49</v>
      </c>
      <c r="G336" s="24">
        <f>SUM(G338:G358)</f>
        <v>132</v>
      </c>
      <c r="H336" s="94"/>
      <c r="I336" s="99">
        <f>(C336+F336+1-F347-F348-F351-F354-F356)*0.4</f>
        <v>25.6</v>
      </c>
      <c r="J336" s="99">
        <f>(D336+G336+1-G347-G348-G351-G354-G356)*0.4</f>
        <v>66.400000000000006</v>
      </c>
      <c r="K336" s="115">
        <f>19*0.6</f>
        <v>11.4</v>
      </c>
    </row>
    <row r="337" spans="1:11" s="24" customFormat="1" x14ac:dyDescent="0.2">
      <c r="A337" s="20" t="s">
        <v>1321</v>
      </c>
      <c r="B337" s="73">
        <v>1290</v>
      </c>
      <c r="C337" s="85">
        <v>3</v>
      </c>
      <c r="D337" s="32">
        <v>8</v>
      </c>
      <c r="E337" s="84"/>
      <c r="F337" s="91"/>
      <c r="G337" s="8"/>
      <c r="H337" s="94"/>
      <c r="I337" s="91"/>
      <c r="J337" s="84"/>
      <c r="K337" s="111"/>
    </row>
    <row r="338" spans="1:11" x14ac:dyDescent="0.2">
      <c r="A338" s="13" t="s">
        <v>2768</v>
      </c>
      <c r="B338" s="74">
        <v>338</v>
      </c>
      <c r="C338" s="86"/>
      <c r="D338" s="37"/>
      <c r="E338" s="87"/>
      <c r="F338" s="93">
        <v>3</v>
      </c>
      <c r="G338" s="8">
        <v>8</v>
      </c>
      <c r="H338" s="94">
        <f t="shared" si="5"/>
        <v>2</v>
      </c>
      <c r="I338" s="93"/>
      <c r="J338" s="94"/>
      <c r="K338" s="138"/>
    </row>
    <row r="339" spans="1:11" x14ac:dyDescent="0.2">
      <c r="A339" s="13" t="s">
        <v>2769</v>
      </c>
      <c r="B339" s="74">
        <v>338</v>
      </c>
      <c r="C339" s="86"/>
      <c r="D339" s="37"/>
      <c r="E339" s="87"/>
      <c r="F339" s="93">
        <v>3</v>
      </c>
      <c r="G339" s="8">
        <v>8</v>
      </c>
      <c r="H339" s="94">
        <f t="shared" si="5"/>
        <v>2</v>
      </c>
      <c r="I339" s="93"/>
      <c r="J339" s="94"/>
      <c r="K339" s="138"/>
    </row>
    <row r="340" spans="1:11" x14ac:dyDescent="0.2">
      <c r="A340" s="13" t="s">
        <v>2770</v>
      </c>
      <c r="B340" s="74">
        <v>614</v>
      </c>
      <c r="C340" s="86"/>
      <c r="D340" s="37"/>
      <c r="E340" s="87"/>
      <c r="F340" s="93">
        <v>3</v>
      </c>
      <c r="G340" s="8">
        <v>8</v>
      </c>
      <c r="H340" s="94">
        <f t="shared" si="5"/>
        <v>2</v>
      </c>
      <c r="I340" s="93"/>
      <c r="J340" s="94"/>
      <c r="K340" s="138"/>
    </row>
    <row r="341" spans="1:11" s="24" customFormat="1" x14ac:dyDescent="0.2">
      <c r="A341" s="20" t="s">
        <v>1322</v>
      </c>
      <c r="B341" s="73">
        <v>912</v>
      </c>
      <c r="C341" s="85">
        <v>2</v>
      </c>
      <c r="D341" s="32">
        <v>5</v>
      </c>
      <c r="E341" s="84"/>
      <c r="F341" s="91"/>
      <c r="G341" s="8"/>
      <c r="H341" s="94"/>
      <c r="I341" s="91"/>
      <c r="J341" s="84"/>
      <c r="K341" s="111"/>
    </row>
    <row r="342" spans="1:11" x14ac:dyDescent="0.2">
      <c r="A342" s="13" t="s">
        <v>1640</v>
      </c>
      <c r="B342" s="74">
        <v>912</v>
      </c>
      <c r="C342" s="86"/>
      <c r="D342" s="37"/>
      <c r="E342" s="87"/>
      <c r="F342" s="93">
        <v>3</v>
      </c>
      <c r="G342" s="8">
        <v>8</v>
      </c>
      <c r="H342" s="94">
        <f t="shared" si="5"/>
        <v>2</v>
      </c>
      <c r="I342" s="93"/>
      <c r="J342" s="94"/>
      <c r="K342" s="138"/>
    </row>
    <row r="343" spans="1:11" s="24" customFormat="1" x14ac:dyDescent="0.2">
      <c r="A343" s="20" t="s">
        <v>1323</v>
      </c>
      <c r="B343" s="73">
        <v>7265</v>
      </c>
      <c r="C343" s="85">
        <v>14</v>
      </c>
      <c r="D343" s="32">
        <v>35</v>
      </c>
      <c r="E343" s="84"/>
      <c r="F343" s="91"/>
      <c r="G343" s="8"/>
      <c r="H343" s="94"/>
      <c r="I343" s="91"/>
      <c r="J343" s="84"/>
      <c r="K343" s="111"/>
    </row>
    <row r="344" spans="1:11" x14ac:dyDescent="0.2">
      <c r="A344" s="13" t="s">
        <v>2771</v>
      </c>
      <c r="B344" s="74">
        <v>3174</v>
      </c>
      <c r="C344" s="86"/>
      <c r="D344" s="37"/>
      <c r="E344" s="87"/>
      <c r="F344" s="93">
        <v>5</v>
      </c>
      <c r="G344" s="8">
        <v>13</v>
      </c>
      <c r="H344" s="94">
        <f t="shared" si="5"/>
        <v>2</v>
      </c>
      <c r="I344" s="93"/>
      <c r="J344" s="94"/>
      <c r="K344" s="138"/>
    </row>
    <row r="345" spans="1:11" x14ac:dyDescent="0.2">
      <c r="A345" s="13" t="s">
        <v>2772</v>
      </c>
      <c r="B345" s="74">
        <v>236</v>
      </c>
      <c r="C345" s="86"/>
      <c r="D345" s="37"/>
      <c r="E345" s="87"/>
      <c r="F345" s="93">
        <v>3</v>
      </c>
      <c r="G345" s="8">
        <v>8</v>
      </c>
      <c r="H345" s="94">
        <f t="shared" si="5"/>
        <v>2</v>
      </c>
      <c r="I345" s="93"/>
      <c r="J345" s="94"/>
      <c r="K345" s="138"/>
    </row>
    <row r="346" spans="1:11" x14ac:dyDescent="0.2">
      <c r="A346" s="13" t="s">
        <v>2135</v>
      </c>
      <c r="B346" s="74">
        <v>505</v>
      </c>
      <c r="C346" s="86"/>
      <c r="D346" s="37"/>
      <c r="E346" s="87"/>
      <c r="F346" s="93">
        <v>3</v>
      </c>
      <c r="G346" s="8">
        <v>8</v>
      </c>
      <c r="H346" s="94">
        <f t="shared" si="5"/>
        <v>2</v>
      </c>
      <c r="I346" s="93"/>
      <c r="J346" s="94"/>
      <c r="K346" s="138"/>
    </row>
    <row r="347" spans="1:11" x14ac:dyDescent="0.2">
      <c r="A347" s="13" t="s">
        <v>2773</v>
      </c>
      <c r="B347" s="74">
        <v>122</v>
      </c>
      <c r="C347" s="86"/>
      <c r="D347" s="37"/>
      <c r="E347" s="87"/>
      <c r="F347" s="93">
        <v>1</v>
      </c>
      <c r="G347" s="8">
        <v>3</v>
      </c>
      <c r="H347" s="94">
        <f t="shared" si="5"/>
        <v>1</v>
      </c>
      <c r="I347" s="93"/>
      <c r="J347" s="94"/>
      <c r="K347" s="138"/>
    </row>
    <row r="348" spans="1:11" x14ac:dyDescent="0.2">
      <c r="A348" s="13" t="s">
        <v>2774</v>
      </c>
      <c r="B348" s="74">
        <v>154</v>
      </c>
      <c r="C348" s="86"/>
      <c r="D348" s="37"/>
      <c r="E348" s="87"/>
      <c r="F348" s="93">
        <v>1</v>
      </c>
      <c r="G348" s="8">
        <v>3</v>
      </c>
      <c r="H348" s="94">
        <f t="shared" si="5"/>
        <v>1</v>
      </c>
      <c r="I348" s="93"/>
      <c r="J348" s="94"/>
      <c r="K348" s="138"/>
    </row>
    <row r="349" spans="1:11" x14ac:dyDescent="0.2">
      <c r="A349" s="13" t="s">
        <v>2775</v>
      </c>
      <c r="B349" s="74">
        <v>514</v>
      </c>
      <c r="C349" s="86"/>
      <c r="D349" s="37"/>
      <c r="E349" s="87"/>
      <c r="F349" s="93">
        <v>3</v>
      </c>
      <c r="G349" s="8">
        <v>8</v>
      </c>
      <c r="H349" s="94">
        <f t="shared" si="5"/>
        <v>2</v>
      </c>
      <c r="I349" s="93"/>
      <c r="J349" s="94"/>
      <c r="K349" s="138"/>
    </row>
    <row r="350" spans="1:11" x14ac:dyDescent="0.2">
      <c r="A350" s="13" t="s">
        <v>2776</v>
      </c>
      <c r="B350" s="74">
        <v>324</v>
      </c>
      <c r="C350" s="86"/>
      <c r="D350" s="37"/>
      <c r="E350" s="87"/>
      <c r="F350" s="93">
        <v>3</v>
      </c>
      <c r="G350" s="8">
        <v>8</v>
      </c>
      <c r="H350" s="94">
        <f t="shared" si="5"/>
        <v>2</v>
      </c>
      <c r="I350" s="93"/>
      <c r="J350" s="94"/>
      <c r="K350" s="138"/>
    </row>
    <row r="351" spans="1:11" x14ac:dyDescent="0.2">
      <c r="A351" s="13" t="s">
        <v>2777</v>
      </c>
      <c r="B351" s="74">
        <v>145</v>
      </c>
      <c r="C351" s="86"/>
      <c r="D351" s="37"/>
      <c r="E351" s="87"/>
      <c r="F351" s="93">
        <v>1</v>
      </c>
      <c r="G351" s="8">
        <v>3</v>
      </c>
      <c r="H351" s="94">
        <f t="shared" si="5"/>
        <v>1</v>
      </c>
      <c r="I351" s="93"/>
      <c r="J351" s="94"/>
      <c r="K351" s="138"/>
    </row>
    <row r="352" spans="1:11" x14ac:dyDescent="0.2">
      <c r="A352" s="13" t="s">
        <v>2778</v>
      </c>
      <c r="B352" s="74">
        <v>238</v>
      </c>
      <c r="C352" s="86"/>
      <c r="D352" s="37"/>
      <c r="E352" s="87"/>
      <c r="F352" s="93">
        <v>3</v>
      </c>
      <c r="G352" s="8">
        <v>8</v>
      </c>
      <c r="H352" s="94">
        <f t="shared" si="5"/>
        <v>2</v>
      </c>
      <c r="I352" s="93"/>
      <c r="J352" s="94"/>
      <c r="K352" s="138"/>
    </row>
    <row r="353" spans="1:11" x14ac:dyDescent="0.2">
      <c r="A353" s="13" t="s">
        <v>2779</v>
      </c>
      <c r="B353" s="74">
        <v>204</v>
      </c>
      <c r="C353" s="86"/>
      <c r="D353" s="37"/>
      <c r="E353" s="87"/>
      <c r="F353" s="93">
        <v>3</v>
      </c>
      <c r="G353" s="8">
        <v>8</v>
      </c>
      <c r="H353" s="94">
        <f t="shared" si="5"/>
        <v>2</v>
      </c>
      <c r="I353" s="93"/>
      <c r="J353" s="94"/>
      <c r="K353" s="138"/>
    </row>
    <row r="354" spans="1:11" x14ac:dyDescent="0.2">
      <c r="A354" s="13" t="s">
        <v>2780</v>
      </c>
      <c r="B354" s="74">
        <v>127</v>
      </c>
      <c r="C354" s="86"/>
      <c r="D354" s="37"/>
      <c r="E354" s="87"/>
      <c r="F354" s="93">
        <v>1</v>
      </c>
      <c r="G354" s="8">
        <v>3</v>
      </c>
      <c r="H354" s="94">
        <f t="shared" si="5"/>
        <v>1</v>
      </c>
      <c r="I354" s="93"/>
      <c r="J354" s="94"/>
      <c r="K354" s="138"/>
    </row>
    <row r="355" spans="1:11" x14ac:dyDescent="0.2">
      <c r="A355" s="13" t="s">
        <v>2781</v>
      </c>
      <c r="B355" s="74">
        <v>864</v>
      </c>
      <c r="C355" s="86"/>
      <c r="D355" s="37"/>
      <c r="E355" s="87"/>
      <c r="F355" s="93">
        <v>3</v>
      </c>
      <c r="G355" s="8">
        <v>8</v>
      </c>
      <c r="H355" s="94">
        <f t="shared" si="5"/>
        <v>2</v>
      </c>
      <c r="I355" s="93"/>
      <c r="J355" s="94"/>
      <c r="K355" s="138"/>
    </row>
    <row r="356" spans="1:11" x14ac:dyDescent="0.2">
      <c r="A356" s="13" t="s">
        <v>2782</v>
      </c>
      <c r="B356" s="74">
        <v>163</v>
      </c>
      <c r="C356" s="86"/>
      <c r="D356" s="37"/>
      <c r="E356" s="87"/>
      <c r="F356" s="93">
        <v>1</v>
      </c>
      <c r="G356" s="8">
        <v>3</v>
      </c>
      <c r="H356" s="94">
        <f t="shared" si="5"/>
        <v>1</v>
      </c>
      <c r="I356" s="93"/>
      <c r="J356" s="94"/>
      <c r="K356" s="138"/>
    </row>
    <row r="357" spans="1:11" x14ac:dyDescent="0.2">
      <c r="A357" s="13" t="s">
        <v>2783</v>
      </c>
      <c r="B357" s="74">
        <v>256</v>
      </c>
      <c r="C357" s="86"/>
      <c r="D357" s="37"/>
      <c r="E357" s="87"/>
      <c r="F357" s="93">
        <v>3</v>
      </c>
      <c r="G357" s="8">
        <v>8</v>
      </c>
      <c r="H357" s="94">
        <f t="shared" si="5"/>
        <v>2</v>
      </c>
      <c r="I357" s="93"/>
      <c r="J357" s="94"/>
      <c r="K357" s="138"/>
    </row>
    <row r="358" spans="1:11" x14ac:dyDescent="0.2">
      <c r="A358" s="13" t="s">
        <v>2784</v>
      </c>
      <c r="B358" s="74">
        <v>239</v>
      </c>
      <c r="C358" s="86"/>
      <c r="D358" s="37"/>
      <c r="E358" s="87"/>
      <c r="F358" s="93">
        <v>3</v>
      </c>
      <c r="G358" s="8">
        <v>8</v>
      </c>
      <c r="H358" s="94">
        <f t="shared" si="5"/>
        <v>2</v>
      </c>
      <c r="I358" s="93"/>
      <c r="J358" s="94"/>
      <c r="K358" s="138"/>
    </row>
    <row r="359" spans="1:11" x14ac:dyDescent="0.2">
      <c r="A359" s="22" t="s">
        <v>1320</v>
      </c>
      <c r="B359" s="73">
        <v>3057</v>
      </c>
      <c r="C359" s="85">
        <v>15</v>
      </c>
      <c r="D359" s="32">
        <v>38</v>
      </c>
      <c r="E359" s="84">
        <v>3</v>
      </c>
      <c r="F359" s="91">
        <f>SUM(F361:F364)</f>
        <v>8</v>
      </c>
      <c r="G359" s="24">
        <f>SUM(G361:G364)</f>
        <v>22</v>
      </c>
      <c r="H359" s="94"/>
      <c r="I359" s="99">
        <f>(C359+F359+1-F362-F363-F364)*0.4</f>
        <v>8.4</v>
      </c>
      <c r="J359" s="99">
        <f>(D359+G359+1-G362-G363-G364)*0.4</f>
        <v>20.8</v>
      </c>
      <c r="K359" s="115">
        <f>4*0.6</f>
        <v>2.4</v>
      </c>
    </row>
    <row r="360" spans="1:11" x14ac:dyDescent="0.2">
      <c r="A360" s="20" t="s">
        <v>6147</v>
      </c>
      <c r="B360" s="73">
        <v>3057</v>
      </c>
      <c r="C360" s="85">
        <v>15</v>
      </c>
      <c r="D360" s="37"/>
      <c r="E360" s="87"/>
      <c r="F360" s="93"/>
      <c r="H360" s="94"/>
      <c r="I360" s="93"/>
      <c r="J360" s="94"/>
      <c r="K360" s="138"/>
    </row>
    <row r="361" spans="1:11" x14ac:dyDescent="0.2">
      <c r="A361" s="13" t="s">
        <v>2785</v>
      </c>
      <c r="B361" s="74">
        <v>2949</v>
      </c>
      <c r="C361" s="86"/>
      <c r="D361" s="37"/>
      <c r="E361" s="87"/>
      <c r="F361" s="93">
        <v>5</v>
      </c>
      <c r="G361" s="8">
        <v>13</v>
      </c>
      <c r="H361" s="94">
        <f t="shared" si="5"/>
        <v>2</v>
      </c>
      <c r="I361" s="93"/>
      <c r="J361" s="94"/>
      <c r="K361" s="138"/>
    </row>
    <row r="362" spans="1:11" x14ac:dyDescent="0.2">
      <c r="A362" s="13" t="s">
        <v>2786</v>
      </c>
      <c r="B362" s="74">
        <v>37</v>
      </c>
      <c r="C362" s="86"/>
      <c r="D362" s="37"/>
      <c r="E362" s="87"/>
      <c r="F362" s="93">
        <v>1</v>
      </c>
      <c r="G362" s="8">
        <v>3</v>
      </c>
      <c r="H362" s="94">
        <f t="shared" si="5"/>
        <v>1</v>
      </c>
      <c r="I362" s="93"/>
      <c r="J362" s="94"/>
      <c r="K362" s="138"/>
    </row>
    <row r="363" spans="1:11" x14ac:dyDescent="0.2">
      <c r="A363" s="13" t="s">
        <v>2787</v>
      </c>
      <c r="B363" s="74">
        <v>57</v>
      </c>
      <c r="C363" s="86"/>
      <c r="D363" s="37"/>
      <c r="E363" s="87"/>
      <c r="F363" s="93">
        <v>1</v>
      </c>
      <c r="G363" s="8">
        <v>3</v>
      </c>
      <c r="H363" s="94">
        <f t="shared" si="5"/>
        <v>1</v>
      </c>
      <c r="I363" s="93"/>
      <c r="J363" s="94"/>
      <c r="K363" s="138"/>
    </row>
    <row r="364" spans="1:11" x14ac:dyDescent="0.2">
      <c r="A364" s="13" t="s">
        <v>2788</v>
      </c>
      <c r="B364" s="74">
        <v>14</v>
      </c>
      <c r="C364" s="86"/>
      <c r="D364" s="37"/>
      <c r="E364" s="87"/>
      <c r="F364" s="93">
        <v>1</v>
      </c>
      <c r="G364" s="8">
        <v>3</v>
      </c>
      <c r="H364" s="94">
        <f t="shared" si="5"/>
        <v>1</v>
      </c>
      <c r="I364" s="93"/>
      <c r="J364" s="94"/>
      <c r="K364" s="138"/>
    </row>
    <row r="365" spans="1:11" s="18" customFormat="1" x14ac:dyDescent="0.2">
      <c r="A365" s="11" t="s">
        <v>207</v>
      </c>
      <c r="B365" s="72">
        <v>44880</v>
      </c>
      <c r="C365" s="81"/>
      <c r="D365" s="37"/>
      <c r="E365" s="87"/>
      <c r="F365" s="92"/>
      <c r="G365" s="8"/>
      <c r="H365" s="94"/>
      <c r="I365" s="92"/>
      <c r="J365" s="82"/>
      <c r="K365" s="137"/>
    </row>
    <row r="366" spans="1:11" s="24" customFormat="1" ht="31.5" x14ac:dyDescent="0.2">
      <c r="A366" s="22" t="s">
        <v>208</v>
      </c>
      <c r="B366" s="73">
        <v>14169</v>
      </c>
      <c r="C366" s="85">
        <v>25</v>
      </c>
      <c r="D366" s="36">
        <f>SUM(D367:D391)</f>
        <v>65</v>
      </c>
      <c r="E366" s="88">
        <v>4</v>
      </c>
      <c r="F366" s="91">
        <f>SUM(F368:F398)</f>
        <v>62</v>
      </c>
      <c r="G366" s="24">
        <f>SUM(G368:G398)</f>
        <v>168</v>
      </c>
      <c r="H366" s="94"/>
      <c r="I366" s="99">
        <f>(C366+F366+1-F368-F371-F372-F373-F380-F383-F384-F390-F397)*0.4</f>
        <v>31.6</v>
      </c>
      <c r="J366" s="99">
        <f>(D366+G366+1-G368-G371-G372-G373-G380-G383-G384-G390-G397)*0.4</f>
        <v>82.800000000000011</v>
      </c>
      <c r="K366" s="115">
        <f>26*0.6</f>
        <v>15.6</v>
      </c>
    </row>
    <row r="367" spans="1:11" s="24" customFormat="1" x14ac:dyDescent="0.2">
      <c r="A367" s="20" t="s">
        <v>209</v>
      </c>
      <c r="B367" s="73">
        <v>2239</v>
      </c>
      <c r="C367" s="85">
        <v>4</v>
      </c>
      <c r="D367" s="32">
        <v>10</v>
      </c>
      <c r="E367" s="84"/>
      <c r="F367" s="91"/>
      <c r="G367" s="8"/>
      <c r="H367" s="94"/>
      <c r="I367" s="91"/>
      <c r="J367" s="84"/>
      <c r="K367" s="111"/>
    </row>
    <row r="368" spans="1:11" x14ac:dyDescent="0.2">
      <c r="A368" s="13" t="s">
        <v>2789</v>
      </c>
      <c r="B368" s="74">
        <v>58</v>
      </c>
      <c r="C368" s="86"/>
      <c r="D368" s="37"/>
      <c r="E368" s="87"/>
      <c r="F368" s="93">
        <v>1</v>
      </c>
      <c r="G368" s="8">
        <v>3</v>
      </c>
      <c r="H368" s="94">
        <f t="shared" si="5"/>
        <v>1</v>
      </c>
      <c r="I368" s="93"/>
      <c r="J368" s="94"/>
      <c r="K368" s="138"/>
    </row>
    <row r="369" spans="1:11" x14ac:dyDescent="0.2">
      <c r="A369" s="13" t="s">
        <v>2790</v>
      </c>
      <c r="B369" s="74">
        <v>668</v>
      </c>
      <c r="C369" s="86"/>
      <c r="D369" s="37"/>
      <c r="E369" s="87"/>
      <c r="F369" s="93">
        <v>3</v>
      </c>
      <c r="G369" s="8">
        <v>8</v>
      </c>
      <c r="H369" s="94">
        <f t="shared" si="5"/>
        <v>2</v>
      </c>
      <c r="I369" s="93"/>
      <c r="J369" s="94"/>
      <c r="K369" s="138"/>
    </row>
    <row r="370" spans="1:11" x14ac:dyDescent="0.2">
      <c r="A370" s="13" t="s">
        <v>2791</v>
      </c>
      <c r="B370" s="74">
        <v>357</v>
      </c>
      <c r="C370" s="86"/>
      <c r="D370" s="37"/>
      <c r="E370" s="87"/>
      <c r="F370" s="93">
        <v>3</v>
      </c>
      <c r="G370" s="8">
        <v>8</v>
      </c>
      <c r="H370" s="94">
        <f t="shared" si="5"/>
        <v>2</v>
      </c>
      <c r="I370" s="93"/>
      <c r="J370" s="94"/>
      <c r="K370" s="138"/>
    </row>
    <row r="371" spans="1:11" x14ac:dyDescent="0.2">
      <c r="A371" s="13" t="s">
        <v>2792</v>
      </c>
      <c r="B371" s="74">
        <v>101</v>
      </c>
      <c r="C371" s="86"/>
      <c r="D371" s="37"/>
      <c r="E371" s="87"/>
      <c r="F371" s="93">
        <v>1</v>
      </c>
      <c r="G371" s="8">
        <v>3</v>
      </c>
      <c r="H371" s="94">
        <f t="shared" si="5"/>
        <v>1</v>
      </c>
      <c r="I371" s="93"/>
      <c r="J371" s="94"/>
      <c r="K371" s="138"/>
    </row>
    <row r="372" spans="1:11" x14ac:dyDescent="0.2">
      <c r="A372" s="13" t="s">
        <v>2793</v>
      </c>
      <c r="B372" s="74">
        <v>172</v>
      </c>
      <c r="C372" s="86"/>
      <c r="D372" s="37"/>
      <c r="E372" s="87"/>
      <c r="F372" s="93">
        <v>1</v>
      </c>
      <c r="G372" s="8">
        <v>3</v>
      </c>
      <c r="H372" s="94">
        <f t="shared" si="5"/>
        <v>1</v>
      </c>
      <c r="I372" s="93"/>
      <c r="J372" s="94"/>
      <c r="K372" s="138"/>
    </row>
    <row r="373" spans="1:11" x14ac:dyDescent="0.2">
      <c r="A373" s="13" t="s">
        <v>2406</v>
      </c>
      <c r="B373" s="74">
        <v>184</v>
      </c>
      <c r="C373" s="86"/>
      <c r="D373" s="37"/>
      <c r="E373" s="87"/>
      <c r="F373" s="93">
        <v>1</v>
      </c>
      <c r="G373" s="8">
        <v>3</v>
      </c>
      <c r="H373" s="94">
        <f t="shared" si="5"/>
        <v>1</v>
      </c>
      <c r="I373" s="93"/>
      <c r="J373" s="94"/>
      <c r="K373" s="138"/>
    </row>
    <row r="374" spans="1:11" x14ac:dyDescent="0.2">
      <c r="A374" s="13" t="s">
        <v>2158</v>
      </c>
      <c r="B374" s="74">
        <v>279</v>
      </c>
      <c r="C374" s="86"/>
      <c r="D374" s="37"/>
      <c r="E374" s="87"/>
      <c r="F374" s="93">
        <v>3</v>
      </c>
      <c r="G374" s="8">
        <v>8</v>
      </c>
      <c r="H374" s="94">
        <f t="shared" si="5"/>
        <v>2</v>
      </c>
      <c r="I374" s="93"/>
      <c r="J374" s="94"/>
      <c r="K374" s="138"/>
    </row>
    <row r="375" spans="1:11" x14ac:dyDescent="0.2">
      <c r="A375" s="13" t="s">
        <v>2794</v>
      </c>
      <c r="B375" s="74">
        <v>420</v>
      </c>
      <c r="C375" s="86"/>
      <c r="D375" s="37"/>
      <c r="E375" s="87"/>
      <c r="F375" s="93">
        <v>3</v>
      </c>
      <c r="G375" s="8">
        <v>8</v>
      </c>
      <c r="H375" s="94">
        <f t="shared" si="5"/>
        <v>2</v>
      </c>
      <c r="I375" s="93"/>
      <c r="J375" s="94"/>
      <c r="K375" s="138"/>
    </row>
    <row r="376" spans="1:11" s="24" customFormat="1" x14ac:dyDescent="0.2">
      <c r="A376" s="20" t="s">
        <v>1083</v>
      </c>
      <c r="B376" s="73">
        <v>6961</v>
      </c>
      <c r="C376" s="85">
        <v>11</v>
      </c>
      <c r="D376" s="32">
        <v>28</v>
      </c>
      <c r="E376" s="84"/>
      <c r="F376" s="91"/>
      <c r="G376" s="8"/>
      <c r="H376" s="94"/>
      <c r="I376" s="91"/>
      <c r="J376" s="84"/>
      <c r="K376" s="111"/>
    </row>
    <row r="377" spans="1:11" x14ac:dyDescent="0.2">
      <c r="A377" s="13" t="s">
        <v>2795</v>
      </c>
      <c r="B377" s="74">
        <v>4348</v>
      </c>
      <c r="C377" s="86"/>
      <c r="D377" s="37"/>
      <c r="E377" s="87"/>
      <c r="F377" s="93">
        <v>5</v>
      </c>
      <c r="G377" s="8">
        <v>13</v>
      </c>
      <c r="H377" s="94">
        <f t="shared" si="5"/>
        <v>2</v>
      </c>
      <c r="I377" s="93"/>
      <c r="J377" s="94"/>
      <c r="K377" s="138"/>
    </row>
    <row r="378" spans="1:11" x14ac:dyDescent="0.2">
      <c r="A378" s="13" t="s">
        <v>2520</v>
      </c>
      <c r="B378" s="74">
        <v>784</v>
      </c>
      <c r="C378" s="86"/>
      <c r="D378" s="37"/>
      <c r="E378" s="87"/>
      <c r="F378" s="93">
        <v>3</v>
      </c>
      <c r="G378" s="8">
        <v>8</v>
      </c>
      <c r="H378" s="94">
        <f t="shared" si="5"/>
        <v>2</v>
      </c>
      <c r="I378" s="93"/>
      <c r="J378" s="94"/>
      <c r="K378" s="138"/>
    </row>
    <row r="379" spans="1:11" x14ac:dyDescent="0.2">
      <c r="A379" s="13" t="s">
        <v>2796</v>
      </c>
      <c r="B379" s="74">
        <v>563</v>
      </c>
      <c r="C379" s="86"/>
      <c r="D379" s="37"/>
      <c r="E379" s="87"/>
      <c r="F379" s="93">
        <v>3</v>
      </c>
      <c r="G379" s="8">
        <v>8</v>
      </c>
      <c r="H379" s="94">
        <f t="shared" si="5"/>
        <v>2</v>
      </c>
      <c r="I379" s="93"/>
      <c r="J379" s="94"/>
      <c r="K379" s="138"/>
    </row>
    <row r="380" spans="1:11" x14ac:dyDescent="0.2">
      <c r="A380" s="13" t="s">
        <v>1990</v>
      </c>
      <c r="B380" s="74">
        <v>13</v>
      </c>
      <c r="C380" s="86"/>
      <c r="D380" s="37"/>
      <c r="E380" s="87"/>
      <c r="F380" s="93">
        <v>1</v>
      </c>
      <c r="G380" s="8">
        <v>3</v>
      </c>
      <c r="H380" s="94">
        <f t="shared" si="5"/>
        <v>1</v>
      </c>
      <c r="I380" s="93"/>
      <c r="J380" s="94"/>
      <c r="K380" s="138"/>
    </row>
    <row r="381" spans="1:11" x14ac:dyDescent="0.2">
      <c r="A381" s="13" t="s">
        <v>2797</v>
      </c>
      <c r="B381" s="74">
        <v>907</v>
      </c>
      <c r="C381" s="86"/>
      <c r="D381" s="37"/>
      <c r="E381" s="87"/>
      <c r="F381" s="93">
        <v>3</v>
      </c>
      <c r="G381" s="8">
        <v>8</v>
      </c>
      <c r="H381" s="94">
        <f t="shared" si="5"/>
        <v>2</v>
      </c>
      <c r="I381" s="93"/>
      <c r="J381" s="94"/>
      <c r="K381" s="138"/>
    </row>
    <row r="382" spans="1:11" x14ac:dyDescent="0.2">
      <c r="A382" s="13" t="s">
        <v>2798</v>
      </c>
      <c r="B382" s="74">
        <v>231</v>
      </c>
      <c r="C382" s="86"/>
      <c r="D382" s="37"/>
      <c r="E382" s="87"/>
      <c r="F382" s="93">
        <v>3</v>
      </c>
      <c r="G382" s="8">
        <v>8</v>
      </c>
      <c r="H382" s="94">
        <f t="shared" si="5"/>
        <v>2</v>
      </c>
      <c r="I382" s="93"/>
      <c r="J382" s="94"/>
      <c r="K382" s="138"/>
    </row>
    <row r="383" spans="1:11" x14ac:dyDescent="0.2">
      <c r="A383" s="13" t="s">
        <v>2799</v>
      </c>
      <c r="B383" s="74">
        <v>55</v>
      </c>
      <c r="C383" s="86"/>
      <c r="D383" s="37"/>
      <c r="E383" s="87"/>
      <c r="F383" s="93">
        <v>1</v>
      </c>
      <c r="G383" s="8">
        <v>3</v>
      </c>
      <c r="H383" s="94">
        <f t="shared" si="5"/>
        <v>1</v>
      </c>
      <c r="I383" s="93"/>
      <c r="J383" s="94"/>
      <c r="K383" s="138"/>
    </row>
    <row r="384" spans="1:11" x14ac:dyDescent="0.2">
      <c r="A384" s="13" t="s">
        <v>2203</v>
      </c>
      <c r="B384" s="74">
        <v>60</v>
      </c>
      <c r="C384" s="86"/>
      <c r="D384" s="37"/>
      <c r="E384" s="87"/>
      <c r="F384" s="93">
        <v>1</v>
      </c>
      <c r="G384" s="8">
        <v>3</v>
      </c>
      <c r="H384" s="94">
        <f t="shared" si="5"/>
        <v>1</v>
      </c>
      <c r="I384" s="93"/>
      <c r="J384" s="94"/>
      <c r="K384" s="138"/>
    </row>
    <row r="385" spans="1:11" s="24" customFormat="1" x14ac:dyDescent="0.2">
      <c r="A385" s="20" t="s">
        <v>1218</v>
      </c>
      <c r="B385" s="73">
        <v>508</v>
      </c>
      <c r="C385" s="85">
        <v>1</v>
      </c>
      <c r="D385" s="32">
        <v>3</v>
      </c>
      <c r="E385" s="84"/>
      <c r="F385" s="91"/>
      <c r="G385" s="8"/>
      <c r="H385" s="94"/>
      <c r="I385" s="91"/>
      <c r="J385" s="84"/>
      <c r="K385" s="111"/>
    </row>
    <row r="386" spans="1:11" x14ac:dyDescent="0.2">
      <c r="A386" s="13" t="s">
        <v>2800</v>
      </c>
      <c r="B386" s="74">
        <v>508</v>
      </c>
      <c r="C386" s="86"/>
      <c r="D386" s="37"/>
      <c r="E386" s="87"/>
      <c r="F386" s="93">
        <v>3</v>
      </c>
      <c r="G386" s="8">
        <v>8</v>
      </c>
      <c r="H386" s="94">
        <f t="shared" si="5"/>
        <v>2</v>
      </c>
      <c r="I386" s="93"/>
      <c r="J386" s="94"/>
      <c r="K386" s="138"/>
    </row>
    <row r="387" spans="1:11" s="24" customFormat="1" x14ac:dyDescent="0.2">
      <c r="A387" s="20" t="s">
        <v>1220</v>
      </c>
      <c r="B387" s="73">
        <v>782</v>
      </c>
      <c r="C387" s="85">
        <v>1</v>
      </c>
      <c r="D387" s="32">
        <v>3</v>
      </c>
      <c r="E387" s="84"/>
      <c r="F387" s="91"/>
      <c r="G387" s="8"/>
      <c r="H387" s="94"/>
      <c r="I387" s="91"/>
      <c r="J387" s="84"/>
      <c r="K387" s="111"/>
    </row>
    <row r="388" spans="1:11" x14ac:dyDescent="0.2">
      <c r="A388" s="13" t="s">
        <v>2801</v>
      </c>
      <c r="B388" s="74">
        <v>782</v>
      </c>
      <c r="C388" s="86"/>
      <c r="D388" s="37"/>
      <c r="E388" s="87"/>
      <c r="F388" s="93">
        <v>3</v>
      </c>
      <c r="G388" s="8">
        <v>8</v>
      </c>
      <c r="H388" s="94">
        <f t="shared" si="5"/>
        <v>2</v>
      </c>
      <c r="I388" s="93"/>
      <c r="J388" s="94"/>
      <c r="K388" s="138"/>
    </row>
    <row r="389" spans="1:11" s="24" customFormat="1" x14ac:dyDescent="0.2">
      <c r="A389" s="20" t="s">
        <v>1222</v>
      </c>
      <c r="B389" s="73">
        <v>63</v>
      </c>
      <c r="C389" s="85">
        <v>1</v>
      </c>
      <c r="D389" s="32">
        <v>3</v>
      </c>
      <c r="E389" s="84"/>
      <c r="F389" s="91"/>
      <c r="G389" s="8"/>
      <c r="H389" s="94"/>
      <c r="I389" s="91"/>
      <c r="J389" s="84"/>
      <c r="K389" s="111"/>
    </row>
    <row r="390" spans="1:11" x14ac:dyDescent="0.2">
      <c r="A390" s="13" t="s">
        <v>2802</v>
      </c>
      <c r="B390" s="74">
        <v>63</v>
      </c>
      <c r="C390" s="86"/>
      <c r="D390" s="37"/>
      <c r="E390" s="87"/>
      <c r="F390" s="93">
        <v>1</v>
      </c>
      <c r="G390" s="8">
        <v>3</v>
      </c>
      <c r="H390" s="94">
        <f t="shared" si="5"/>
        <v>1</v>
      </c>
      <c r="I390" s="93"/>
      <c r="J390" s="94"/>
      <c r="K390" s="138"/>
    </row>
    <row r="391" spans="1:11" s="24" customFormat="1" x14ac:dyDescent="0.2">
      <c r="A391" s="20" t="s">
        <v>1144</v>
      </c>
      <c r="B391" s="73">
        <v>3616</v>
      </c>
      <c r="C391" s="85">
        <v>7</v>
      </c>
      <c r="D391" s="32">
        <v>18</v>
      </c>
      <c r="E391" s="84"/>
      <c r="F391" s="91"/>
      <c r="G391" s="8"/>
      <c r="H391" s="94"/>
      <c r="I391" s="91"/>
      <c r="J391" s="84"/>
      <c r="K391" s="111"/>
    </row>
    <row r="392" spans="1:11" x14ac:dyDescent="0.2">
      <c r="A392" s="13" t="s">
        <v>2171</v>
      </c>
      <c r="B392" s="74">
        <v>374</v>
      </c>
      <c r="C392" s="86"/>
      <c r="D392" s="37"/>
      <c r="E392" s="87"/>
      <c r="F392" s="93">
        <v>3</v>
      </c>
      <c r="G392" s="8">
        <v>8</v>
      </c>
      <c r="H392" s="94">
        <f t="shared" ref="H392:H455" si="6">IF(F392=1,1,2)</f>
        <v>2</v>
      </c>
      <c r="I392" s="93"/>
      <c r="J392" s="94"/>
      <c r="K392" s="138"/>
    </row>
    <row r="393" spans="1:11" x14ac:dyDescent="0.2">
      <c r="A393" s="13" t="s">
        <v>2803</v>
      </c>
      <c r="B393" s="74">
        <v>392</v>
      </c>
      <c r="C393" s="86"/>
      <c r="D393" s="37"/>
      <c r="E393" s="87"/>
      <c r="F393" s="93">
        <v>3</v>
      </c>
      <c r="G393" s="8">
        <v>8</v>
      </c>
      <c r="H393" s="94">
        <f t="shared" si="6"/>
        <v>2</v>
      </c>
      <c r="I393" s="93"/>
      <c r="J393" s="94"/>
      <c r="K393" s="138"/>
    </row>
    <row r="394" spans="1:11" x14ac:dyDescent="0.2">
      <c r="A394" s="13" t="s">
        <v>2804</v>
      </c>
      <c r="B394" s="74">
        <v>660</v>
      </c>
      <c r="C394" s="86"/>
      <c r="D394" s="37"/>
      <c r="E394" s="87"/>
      <c r="F394" s="93">
        <v>3</v>
      </c>
      <c r="G394" s="8">
        <v>8</v>
      </c>
      <c r="H394" s="94">
        <f t="shared" si="6"/>
        <v>2</v>
      </c>
      <c r="I394" s="93"/>
      <c r="J394" s="94"/>
      <c r="K394" s="138"/>
    </row>
    <row r="395" spans="1:11" x14ac:dyDescent="0.2">
      <c r="A395" s="13" t="s">
        <v>2805</v>
      </c>
      <c r="B395" s="74">
        <v>411</v>
      </c>
      <c r="C395" s="86"/>
      <c r="D395" s="37"/>
      <c r="E395" s="87"/>
      <c r="F395" s="93">
        <v>3</v>
      </c>
      <c r="G395" s="8">
        <v>8</v>
      </c>
      <c r="H395" s="94">
        <f t="shared" si="6"/>
        <v>2</v>
      </c>
      <c r="I395" s="93"/>
      <c r="J395" s="94"/>
      <c r="K395" s="138"/>
    </row>
    <row r="396" spans="1:11" x14ac:dyDescent="0.2">
      <c r="A396" s="13" t="s">
        <v>2806</v>
      </c>
      <c r="B396" s="74">
        <v>227</v>
      </c>
      <c r="C396" s="86"/>
      <c r="D396" s="37"/>
      <c r="E396" s="87"/>
      <c r="F396" s="93">
        <v>3</v>
      </c>
      <c r="G396" s="8">
        <v>8</v>
      </c>
      <c r="H396" s="94">
        <f t="shared" si="6"/>
        <v>2</v>
      </c>
      <c r="I396" s="93"/>
      <c r="J396" s="94"/>
      <c r="K396" s="138"/>
    </row>
    <row r="397" spans="1:11" x14ac:dyDescent="0.2">
      <c r="A397" s="13" t="s">
        <v>2807</v>
      </c>
      <c r="B397" s="74">
        <v>123</v>
      </c>
      <c r="C397" s="86"/>
      <c r="D397" s="37"/>
      <c r="E397" s="87"/>
      <c r="F397" s="93">
        <v>1</v>
      </c>
      <c r="G397" s="8">
        <v>3</v>
      </c>
      <c r="H397" s="94">
        <f t="shared" si="6"/>
        <v>1</v>
      </c>
      <c r="I397" s="93"/>
      <c r="J397" s="94"/>
      <c r="K397" s="138"/>
    </row>
    <row r="398" spans="1:11" x14ac:dyDescent="0.2">
      <c r="A398" s="13" t="s">
        <v>2808</v>
      </c>
      <c r="B398" s="74">
        <v>1429</v>
      </c>
      <c r="C398" s="86"/>
      <c r="D398" s="37"/>
      <c r="E398" s="87"/>
      <c r="F398" s="93">
        <v>3</v>
      </c>
      <c r="G398" s="8">
        <v>8</v>
      </c>
      <c r="H398" s="94">
        <f t="shared" si="6"/>
        <v>2</v>
      </c>
      <c r="I398" s="93"/>
      <c r="J398" s="94"/>
      <c r="K398" s="138"/>
    </row>
    <row r="399" spans="1:11" s="24" customFormat="1" x14ac:dyDescent="0.2">
      <c r="A399" s="22" t="s">
        <v>1189</v>
      </c>
      <c r="B399" s="73">
        <v>1211</v>
      </c>
      <c r="C399" s="85">
        <v>13</v>
      </c>
      <c r="D399" s="36">
        <f>SUM(D400:D404)</f>
        <v>33</v>
      </c>
      <c r="E399" s="88">
        <v>3</v>
      </c>
      <c r="F399" s="91">
        <f>SUM(F401:F417)</f>
        <v>16</v>
      </c>
      <c r="G399" s="24">
        <f>SUM(G401:G417)</f>
        <v>48</v>
      </c>
      <c r="H399" s="94"/>
      <c r="I399" s="99">
        <f>(C399+1)*0.4</f>
        <v>5.6000000000000005</v>
      </c>
      <c r="J399" s="99">
        <f>(D399+1)*0.4</f>
        <v>13.600000000000001</v>
      </c>
      <c r="K399" s="115">
        <f>16*0.6</f>
        <v>9.6</v>
      </c>
    </row>
    <row r="400" spans="1:11" s="24" customFormat="1" x14ac:dyDescent="0.2">
      <c r="A400" s="20" t="s">
        <v>1190</v>
      </c>
      <c r="B400" s="73">
        <v>145</v>
      </c>
      <c r="C400" s="85">
        <v>2</v>
      </c>
      <c r="D400" s="32">
        <v>5</v>
      </c>
      <c r="E400" s="84"/>
      <c r="F400" s="91"/>
      <c r="G400" s="8"/>
      <c r="H400" s="94"/>
      <c r="I400" s="91"/>
      <c r="J400" s="84"/>
      <c r="K400" s="111"/>
    </row>
    <row r="401" spans="1:11" x14ac:dyDescent="0.2">
      <c r="A401" s="13" t="s">
        <v>2809</v>
      </c>
      <c r="B401" s="74">
        <v>10</v>
      </c>
      <c r="C401" s="86"/>
      <c r="D401" s="37"/>
      <c r="E401" s="87"/>
      <c r="F401" s="93">
        <v>1</v>
      </c>
      <c r="G401" s="8">
        <v>3</v>
      </c>
      <c r="H401" s="94">
        <f t="shared" si="6"/>
        <v>1</v>
      </c>
      <c r="I401" s="93"/>
      <c r="J401" s="94"/>
      <c r="K401" s="138"/>
    </row>
    <row r="402" spans="1:11" x14ac:dyDescent="0.2">
      <c r="A402" s="13" t="s">
        <v>2810</v>
      </c>
      <c r="B402" s="74">
        <v>111</v>
      </c>
      <c r="C402" s="86"/>
      <c r="D402" s="37"/>
      <c r="E402" s="87"/>
      <c r="F402" s="93">
        <v>1</v>
      </c>
      <c r="G402" s="8">
        <v>3</v>
      </c>
      <c r="H402" s="94">
        <f t="shared" si="6"/>
        <v>1</v>
      </c>
      <c r="I402" s="93"/>
      <c r="J402" s="94"/>
      <c r="K402" s="138"/>
    </row>
    <row r="403" spans="1:11" x14ac:dyDescent="0.2">
      <c r="A403" s="13" t="s">
        <v>2811</v>
      </c>
      <c r="B403" s="74">
        <v>24</v>
      </c>
      <c r="C403" s="86"/>
      <c r="D403" s="37"/>
      <c r="E403" s="87"/>
      <c r="F403" s="93">
        <v>1</v>
      </c>
      <c r="G403" s="8">
        <v>3</v>
      </c>
      <c r="H403" s="94">
        <f t="shared" si="6"/>
        <v>1</v>
      </c>
      <c r="I403" s="93"/>
      <c r="J403" s="94"/>
      <c r="K403" s="138"/>
    </row>
    <row r="404" spans="1:11" s="24" customFormat="1" x14ac:dyDescent="0.2">
      <c r="A404" s="20" t="s">
        <v>1250</v>
      </c>
      <c r="B404" s="73">
        <v>1066</v>
      </c>
      <c r="C404" s="85">
        <v>11</v>
      </c>
      <c r="D404" s="32">
        <v>28</v>
      </c>
      <c r="E404" s="84"/>
      <c r="F404" s="91"/>
      <c r="G404" s="8"/>
      <c r="H404" s="94"/>
      <c r="I404" s="91"/>
      <c r="J404" s="84"/>
      <c r="K404" s="111"/>
    </row>
    <row r="405" spans="1:11" x14ac:dyDescent="0.2">
      <c r="A405" s="13" t="s">
        <v>2812</v>
      </c>
      <c r="B405" s="74">
        <v>91</v>
      </c>
      <c r="C405" s="86"/>
      <c r="D405" s="37"/>
      <c r="E405" s="87"/>
      <c r="F405" s="93">
        <v>1</v>
      </c>
      <c r="G405" s="8">
        <v>3</v>
      </c>
      <c r="H405" s="94">
        <f t="shared" si="6"/>
        <v>1</v>
      </c>
      <c r="I405" s="93"/>
      <c r="J405" s="94"/>
      <c r="K405" s="138"/>
    </row>
    <row r="406" spans="1:11" x14ac:dyDescent="0.2">
      <c r="A406" s="13" t="s">
        <v>2813</v>
      </c>
      <c r="B406" s="74">
        <v>161</v>
      </c>
      <c r="C406" s="86"/>
      <c r="D406" s="37"/>
      <c r="E406" s="87"/>
      <c r="F406" s="93">
        <v>1</v>
      </c>
      <c r="G406" s="8">
        <v>3</v>
      </c>
      <c r="H406" s="94">
        <f t="shared" si="6"/>
        <v>1</v>
      </c>
      <c r="I406" s="93"/>
      <c r="J406" s="94"/>
      <c r="K406" s="138"/>
    </row>
    <row r="407" spans="1:11" x14ac:dyDescent="0.2">
      <c r="A407" s="13" t="s">
        <v>2814</v>
      </c>
      <c r="B407" s="74">
        <v>69</v>
      </c>
      <c r="C407" s="86"/>
      <c r="D407" s="37"/>
      <c r="E407" s="87"/>
      <c r="F407" s="93">
        <v>1</v>
      </c>
      <c r="G407" s="8">
        <v>3</v>
      </c>
      <c r="H407" s="94">
        <f t="shared" si="6"/>
        <v>1</v>
      </c>
      <c r="I407" s="93"/>
      <c r="J407" s="94"/>
      <c r="K407" s="138"/>
    </row>
    <row r="408" spans="1:11" x14ac:dyDescent="0.2">
      <c r="A408" s="13" t="s">
        <v>2815</v>
      </c>
      <c r="B408" s="74">
        <v>46</v>
      </c>
      <c r="C408" s="86"/>
      <c r="D408" s="37"/>
      <c r="E408" s="87"/>
      <c r="F408" s="93">
        <v>1</v>
      </c>
      <c r="G408" s="8">
        <v>3</v>
      </c>
      <c r="H408" s="94">
        <f t="shared" si="6"/>
        <v>1</v>
      </c>
      <c r="I408" s="93"/>
      <c r="J408" s="94"/>
      <c r="K408" s="138"/>
    </row>
    <row r="409" spans="1:11" x14ac:dyDescent="0.2">
      <c r="A409" s="13" t="s">
        <v>1356</v>
      </c>
      <c r="B409" s="74">
        <v>107</v>
      </c>
      <c r="C409" s="86"/>
      <c r="D409" s="37"/>
      <c r="E409" s="87"/>
      <c r="F409" s="93">
        <v>1</v>
      </c>
      <c r="G409" s="8">
        <v>3</v>
      </c>
      <c r="H409" s="94">
        <f t="shared" si="6"/>
        <v>1</v>
      </c>
      <c r="I409" s="93"/>
      <c r="J409" s="94"/>
      <c r="K409" s="138"/>
    </row>
    <row r="410" spans="1:11" x14ac:dyDescent="0.2">
      <c r="A410" s="13" t="s">
        <v>2816</v>
      </c>
      <c r="B410" s="74">
        <v>60</v>
      </c>
      <c r="C410" s="86"/>
      <c r="D410" s="37"/>
      <c r="E410" s="87"/>
      <c r="F410" s="93">
        <v>1</v>
      </c>
      <c r="G410" s="8">
        <v>3</v>
      </c>
      <c r="H410" s="94">
        <f t="shared" si="6"/>
        <v>1</v>
      </c>
      <c r="I410" s="93"/>
      <c r="J410" s="94"/>
      <c r="K410" s="138"/>
    </row>
    <row r="411" spans="1:11" x14ac:dyDescent="0.2">
      <c r="A411" s="13" t="s">
        <v>2817</v>
      </c>
      <c r="B411" s="74">
        <v>176</v>
      </c>
      <c r="C411" s="86"/>
      <c r="D411" s="37"/>
      <c r="E411" s="87"/>
      <c r="F411" s="93">
        <v>1</v>
      </c>
      <c r="G411" s="8">
        <v>3</v>
      </c>
      <c r="H411" s="94">
        <f t="shared" si="6"/>
        <v>1</v>
      </c>
      <c r="I411" s="93"/>
      <c r="J411" s="94"/>
      <c r="K411" s="138"/>
    </row>
    <row r="412" spans="1:11" x14ac:dyDescent="0.2">
      <c r="A412" s="13" t="s">
        <v>2818</v>
      </c>
      <c r="B412" s="74">
        <v>123</v>
      </c>
      <c r="C412" s="86"/>
      <c r="D412" s="37"/>
      <c r="E412" s="87"/>
      <c r="F412" s="93">
        <v>1</v>
      </c>
      <c r="G412" s="8">
        <v>3</v>
      </c>
      <c r="H412" s="94">
        <f t="shared" si="6"/>
        <v>1</v>
      </c>
      <c r="I412" s="93"/>
      <c r="J412" s="94"/>
      <c r="K412" s="138"/>
    </row>
    <row r="413" spans="1:11" x14ac:dyDescent="0.2">
      <c r="A413" s="13" t="s">
        <v>2819</v>
      </c>
      <c r="B413" s="74">
        <v>40</v>
      </c>
      <c r="C413" s="86"/>
      <c r="D413" s="37"/>
      <c r="E413" s="87"/>
      <c r="F413" s="93">
        <v>1</v>
      </c>
      <c r="G413" s="8">
        <v>3</v>
      </c>
      <c r="H413" s="94">
        <f t="shared" si="6"/>
        <v>1</v>
      </c>
      <c r="I413" s="93"/>
      <c r="J413" s="94"/>
      <c r="K413" s="138"/>
    </row>
    <row r="414" spans="1:11" x14ac:dyDescent="0.2">
      <c r="A414" s="13" t="s">
        <v>2820</v>
      </c>
      <c r="B414" s="74">
        <v>17</v>
      </c>
      <c r="C414" s="86"/>
      <c r="D414" s="37"/>
      <c r="E414" s="87"/>
      <c r="F414" s="93">
        <v>1</v>
      </c>
      <c r="G414" s="8">
        <v>3</v>
      </c>
      <c r="H414" s="94">
        <f t="shared" si="6"/>
        <v>1</v>
      </c>
      <c r="I414" s="93"/>
      <c r="J414" s="94"/>
      <c r="K414" s="138"/>
    </row>
    <row r="415" spans="1:11" x14ac:dyDescent="0.2">
      <c r="A415" s="13" t="s">
        <v>1988</v>
      </c>
      <c r="B415" s="74">
        <v>85</v>
      </c>
      <c r="C415" s="86"/>
      <c r="D415" s="37"/>
      <c r="E415" s="87"/>
      <c r="F415" s="93">
        <v>1</v>
      </c>
      <c r="G415" s="8">
        <v>3</v>
      </c>
      <c r="H415" s="94">
        <f t="shared" si="6"/>
        <v>1</v>
      </c>
      <c r="I415" s="93"/>
      <c r="J415" s="94"/>
      <c r="K415" s="138"/>
    </row>
    <row r="416" spans="1:11" x14ac:dyDescent="0.2">
      <c r="A416" s="13" t="s">
        <v>2821</v>
      </c>
      <c r="B416" s="74">
        <v>18</v>
      </c>
      <c r="C416" s="86"/>
      <c r="D416" s="37"/>
      <c r="E416" s="87"/>
      <c r="F416" s="93">
        <v>1</v>
      </c>
      <c r="G416" s="8">
        <v>3</v>
      </c>
      <c r="H416" s="94">
        <f t="shared" si="6"/>
        <v>1</v>
      </c>
      <c r="I416" s="93"/>
      <c r="J416" s="94"/>
      <c r="K416" s="138"/>
    </row>
    <row r="417" spans="1:11" x14ac:dyDescent="0.2">
      <c r="A417" s="13" t="s">
        <v>2822</v>
      </c>
      <c r="B417" s="74">
        <v>73</v>
      </c>
      <c r="C417" s="86"/>
      <c r="D417" s="37"/>
      <c r="E417" s="87"/>
      <c r="F417" s="93">
        <v>1</v>
      </c>
      <c r="G417" s="8">
        <v>3</v>
      </c>
      <c r="H417" s="94">
        <f t="shared" si="6"/>
        <v>1</v>
      </c>
      <c r="I417" s="93"/>
      <c r="J417" s="94"/>
      <c r="K417" s="138"/>
    </row>
    <row r="418" spans="1:11" s="24" customFormat="1" x14ac:dyDescent="0.2">
      <c r="A418" s="22" t="s">
        <v>1248</v>
      </c>
      <c r="B418" s="73">
        <v>29500</v>
      </c>
      <c r="C418" s="85">
        <v>25</v>
      </c>
      <c r="D418" s="36">
        <f>SUM(D419:D462)</f>
        <v>63</v>
      </c>
      <c r="E418" s="88">
        <v>4</v>
      </c>
      <c r="F418" s="91">
        <f>SUM(F420:F469)</f>
        <v>107</v>
      </c>
      <c r="G418" s="24">
        <f>SUM(G420:G469)</f>
        <v>291</v>
      </c>
      <c r="H418" s="94"/>
      <c r="I418" s="99">
        <f>(C418+F418+1-F420-F421-F423-F424-F425-F427-F428-F429-F430-F432-F434-F446-F449-F452-F453-F454-F455-F458-F464-F466-F467)*0.4</f>
        <v>44.800000000000004</v>
      </c>
      <c r="J418" s="99">
        <f>(D418+G418+1-G420-G421-G423-G424-G425-G427-G428-G429-G430-G432-G434-G446-G449-G452-G453-G454-G455-G458-G464-G466-G467)*0.4</f>
        <v>116.80000000000001</v>
      </c>
      <c r="K418" s="115">
        <f>47*0.6</f>
        <v>28.2</v>
      </c>
    </row>
    <row r="419" spans="1:11" s="24" customFormat="1" x14ac:dyDescent="0.2">
      <c r="A419" s="20" t="s">
        <v>1249</v>
      </c>
      <c r="B419" s="73">
        <v>2132</v>
      </c>
      <c r="C419" s="85">
        <v>2</v>
      </c>
      <c r="D419" s="32">
        <v>5</v>
      </c>
      <c r="E419" s="84"/>
      <c r="F419" s="91"/>
      <c r="G419" s="8"/>
      <c r="H419" s="94"/>
      <c r="I419" s="91"/>
      <c r="J419" s="84"/>
      <c r="K419" s="111"/>
    </row>
    <row r="420" spans="1:11" x14ac:dyDescent="0.2">
      <c r="A420" s="13" t="s">
        <v>1630</v>
      </c>
      <c r="B420" s="74">
        <v>109</v>
      </c>
      <c r="C420" s="86"/>
      <c r="D420" s="37"/>
      <c r="E420" s="87"/>
      <c r="F420" s="93">
        <v>1</v>
      </c>
      <c r="G420" s="8">
        <v>3</v>
      </c>
      <c r="H420" s="94">
        <f t="shared" si="6"/>
        <v>1</v>
      </c>
      <c r="I420" s="93"/>
      <c r="J420" s="94"/>
      <c r="K420" s="138"/>
    </row>
    <row r="421" spans="1:11" x14ac:dyDescent="0.2">
      <c r="A421" s="13" t="s">
        <v>2823</v>
      </c>
      <c r="B421" s="74">
        <v>86</v>
      </c>
      <c r="C421" s="86"/>
      <c r="D421" s="37"/>
      <c r="E421" s="87"/>
      <c r="F421" s="93">
        <v>1</v>
      </c>
      <c r="G421" s="8">
        <v>3</v>
      </c>
      <c r="H421" s="94">
        <f t="shared" si="6"/>
        <v>1</v>
      </c>
      <c r="I421" s="93"/>
      <c r="J421" s="94"/>
      <c r="K421" s="138"/>
    </row>
    <row r="422" spans="1:11" x14ac:dyDescent="0.2">
      <c r="A422" s="13" t="s">
        <v>2824</v>
      </c>
      <c r="B422" s="74">
        <v>247</v>
      </c>
      <c r="C422" s="86"/>
      <c r="D422" s="37"/>
      <c r="E422" s="87"/>
      <c r="F422" s="93">
        <v>3</v>
      </c>
      <c r="G422" s="8">
        <v>8</v>
      </c>
      <c r="H422" s="94">
        <f t="shared" si="6"/>
        <v>2</v>
      </c>
      <c r="I422" s="93"/>
      <c r="J422" s="94"/>
      <c r="K422" s="138"/>
    </row>
    <row r="423" spans="1:11" x14ac:dyDescent="0.2">
      <c r="A423" s="13" t="s">
        <v>2825</v>
      </c>
      <c r="B423" s="74">
        <v>155</v>
      </c>
      <c r="C423" s="86"/>
      <c r="D423" s="37"/>
      <c r="E423" s="87"/>
      <c r="F423" s="93">
        <v>1</v>
      </c>
      <c r="G423" s="8">
        <v>3</v>
      </c>
      <c r="H423" s="94">
        <f t="shared" si="6"/>
        <v>1</v>
      </c>
      <c r="I423" s="93"/>
      <c r="J423" s="94"/>
      <c r="K423" s="138"/>
    </row>
    <row r="424" spans="1:11" x14ac:dyDescent="0.2">
      <c r="A424" s="13" t="s">
        <v>2826</v>
      </c>
      <c r="B424" s="74">
        <v>49</v>
      </c>
      <c r="C424" s="86"/>
      <c r="D424" s="37"/>
      <c r="E424" s="87"/>
      <c r="F424" s="93">
        <v>1</v>
      </c>
      <c r="G424" s="8">
        <v>3</v>
      </c>
      <c r="H424" s="94">
        <f t="shared" si="6"/>
        <v>1</v>
      </c>
      <c r="I424" s="93"/>
      <c r="J424" s="94"/>
      <c r="K424" s="138"/>
    </row>
    <row r="425" spans="1:11" x14ac:dyDescent="0.2">
      <c r="A425" s="13" t="s">
        <v>2827</v>
      </c>
      <c r="B425" s="74">
        <v>54</v>
      </c>
      <c r="C425" s="86"/>
      <c r="D425" s="37"/>
      <c r="E425" s="87"/>
      <c r="F425" s="93">
        <v>1</v>
      </c>
      <c r="G425" s="8">
        <v>3</v>
      </c>
      <c r="H425" s="94">
        <f t="shared" si="6"/>
        <v>1</v>
      </c>
      <c r="I425" s="93"/>
      <c r="J425" s="94"/>
      <c r="K425" s="138"/>
    </row>
    <row r="426" spans="1:11" x14ac:dyDescent="0.2">
      <c r="A426" s="13" t="s">
        <v>2828</v>
      </c>
      <c r="B426" s="74">
        <v>297</v>
      </c>
      <c r="C426" s="86"/>
      <c r="D426" s="37"/>
      <c r="E426" s="87"/>
      <c r="F426" s="93">
        <v>3</v>
      </c>
      <c r="G426" s="8">
        <v>8</v>
      </c>
      <c r="H426" s="94">
        <f t="shared" si="6"/>
        <v>2</v>
      </c>
      <c r="I426" s="93"/>
      <c r="J426" s="94"/>
      <c r="K426" s="138"/>
    </row>
    <row r="427" spans="1:11" x14ac:dyDescent="0.2">
      <c r="A427" s="13" t="s">
        <v>2829</v>
      </c>
      <c r="B427" s="74">
        <v>75</v>
      </c>
      <c r="C427" s="86"/>
      <c r="D427" s="37"/>
      <c r="E427" s="87"/>
      <c r="F427" s="93">
        <v>1</v>
      </c>
      <c r="G427" s="8">
        <v>3</v>
      </c>
      <c r="H427" s="94">
        <f t="shared" si="6"/>
        <v>1</v>
      </c>
      <c r="I427" s="93"/>
      <c r="J427" s="94"/>
      <c r="K427" s="138"/>
    </row>
    <row r="428" spans="1:11" x14ac:dyDescent="0.2">
      <c r="A428" s="13" t="s">
        <v>2830</v>
      </c>
      <c r="B428" s="74">
        <v>53</v>
      </c>
      <c r="C428" s="86"/>
      <c r="D428" s="37"/>
      <c r="E428" s="87"/>
      <c r="F428" s="93">
        <v>1</v>
      </c>
      <c r="G428" s="8">
        <v>3</v>
      </c>
      <c r="H428" s="94">
        <f t="shared" si="6"/>
        <v>1</v>
      </c>
      <c r="I428" s="93"/>
      <c r="J428" s="94"/>
      <c r="K428" s="138"/>
    </row>
    <row r="429" spans="1:11" x14ac:dyDescent="0.2">
      <c r="A429" s="13" t="s">
        <v>2027</v>
      </c>
      <c r="B429" s="74">
        <v>75</v>
      </c>
      <c r="C429" s="86"/>
      <c r="D429" s="37"/>
      <c r="E429" s="87"/>
      <c r="F429" s="93">
        <v>1</v>
      </c>
      <c r="G429" s="8">
        <v>3</v>
      </c>
      <c r="H429" s="94">
        <f t="shared" si="6"/>
        <v>1</v>
      </c>
      <c r="I429" s="93"/>
      <c r="J429" s="94"/>
      <c r="K429" s="138"/>
    </row>
    <row r="430" spans="1:11" x14ac:dyDescent="0.2">
      <c r="A430" s="13" t="s">
        <v>2831</v>
      </c>
      <c r="B430" s="74">
        <v>60</v>
      </c>
      <c r="C430" s="86"/>
      <c r="D430" s="37"/>
      <c r="E430" s="87"/>
      <c r="F430" s="93">
        <v>1</v>
      </c>
      <c r="G430" s="8">
        <v>3</v>
      </c>
      <c r="H430" s="94">
        <f t="shared" si="6"/>
        <v>1</v>
      </c>
      <c r="I430" s="93"/>
      <c r="J430" s="94"/>
      <c r="K430" s="138"/>
    </row>
    <row r="431" spans="1:11" x14ac:dyDescent="0.2">
      <c r="A431" s="13" t="s">
        <v>2832</v>
      </c>
      <c r="B431" s="74">
        <v>252</v>
      </c>
      <c r="C431" s="86"/>
      <c r="D431" s="37"/>
      <c r="E431" s="87"/>
      <c r="F431" s="93">
        <v>3</v>
      </c>
      <c r="G431" s="8">
        <v>8</v>
      </c>
      <c r="H431" s="94">
        <f t="shared" si="6"/>
        <v>2</v>
      </c>
      <c r="I431" s="93"/>
      <c r="J431" s="94"/>
      <c r="K431" s="138"/>
    </row>
    <row r="432" spans="1:11" x14ac:dyDescent="0.2">
      <c r="A432" s="13" t="s">
        <v>2833</v>
      </c>
      <c r="B432" s="74">
        <v>192</v>
      </c>
      <c r="C432" s="86"/>
      <c r="D432" s="37"/>
      <c r="E432" s="87"/>
      <c r="F432" s="93">
        <v>1</v>
      </c>
      <c r="G432" s="8">
        <v>3</v>
      </c>
      <c r="H432" s="94">
        <f t="shared" si="6"/>
        <v>1</v>
      </c>
      <c r="I432" s="93"/>
      <c r="J432" s="94"/>
      <c r="K432" s="138"/>
    </row>
    <row r="433" spans="1:11" x14ac:dyDescent="0.2">
      <c r="A433" s="13" t="s">
        <v>2834</v>
      </c>
      <c r="B433" s="74">
        <v>209</v>
      </c>
      <c r="C433" s="86"/>
      <c r="D433" s="37"/>
      <c r="E433" s="87"/>
      <c r="F433" s="93">
        <v>3</v>
      </c>
      <c r="G433" s="8">
        <v>8</v>
      </c>
      <c r="H433" s="94">
        <f t="shared" si="6"/>
        <v>2</v>
      </c>
      <c r="I433" s="93"/>
      <c r="J433" s="94"/>
      <c r="K433" s="138"/>
    </row>
    <row r="434" spans="1:11" x14ac:dyDescent="0.2">
      <c r="A434" s="13" t="s">
        <v>2835</v>
      </c>
      <c r="B434" s="74">
        <v>12</v>
      </c>
      <c r="C434" s="86"/>
      <c r="D434" s="37"/>
      <c r="E434" s="87"/>
      <c r="F434" s="93">
        <v>1</v>
      </c>
      <c r="G434" s="8">
        <v>3</v>
      </c>
      <c r="H434" s="94">
        <f t="shared" si="6"/>
        <v>1</v>
      </c>
      <c r="I434" s="93"/>
      <c r="J434" s="94"/>
      <c r="K434" s="138"/>
    </row>
    <row r="435" spans="1:11" x14ac:dyDescent="0.2">
      <c r="A435" s="13" t="s">
        <v>2032</v>
      </c>
      <c r="B435" s="74">
        <v>207</v>
      </c>
      <c r="C435" s="86"/>
      <c r="D435" s="37"/>
      <c r="E435" s="87"/>
      <c r="F435" s="93">
        <v>3</v>
      </c>
      <c r="G435" s="8">
        <v>8</v>
      </c>
      <c r="H435" s="94">
        <f t="shared" si="6"/>
        <v>2</v>
      </c>
      <c r="I435" s="93"/>
      <c r="J435" s="94"/>
      <c r="K435" s="138"/>
    </row>
    <row r="436" spans="1:11" s="24" customFormat="1" x14ac:dyDescent="0.2">
      <c r="A436" s="20" t="s">
        <v>925</v>
      </c>
      <c r="B436" s="73">
        <v>4692</v>
      </c>
      <c r="C436" s="85">
        <v>4</v>
      </c>
      <c r="D436" s="32">
        <v>10</v>
      </c>
      <c r="E436" s="84"/>
      <c r="F436" s="91"/>
      <c r="G436" s="8"/>
      <c r="H436" s="94"/>
      <c r="I436" s="91"/>
      <c r="J436" s="84"/>
      <c r="K436" s="111"/>
    </row>
    <row r="437" spans="1:11" x14ac:dyDescent="0.2">
      <c r="A437" s="13" t="s">
        <v>2836</v>
      </c>
      <c r="B437" s="74">
        <v>320</v>
      </c>
      <c r="C437" s="86"/>
      <c r="D437" s="37"/>
      <c r="E437" s="87"/>
      <c r="F437" s="93">
        <v>3</v>
      </c>
      <c r="G437" s="8">
        <v>8</v>
      </c>
      <c r="H437" s="94">
        <f t="shared" si="6"/>
        <v>2</v>
      </c>
      <c r="I437" s="93"/>
      <c r="J437" s="94"/>
      <c r="K437" s="138"/>
    </row>
    <row r="438" spans="1:11" x14ac:dyDescent="0.2">
      <c r="A438" s="13" t="s">
        <v>2837</v>
      </c>
      <c r="B438" s="74">
        <v>498</v>
      </c>
      <c r="C438" s="86"/>
      <c r="D438" s="37"/>
      <c r="E438" s="87"/>
      <c r="F438" s="93">
        <v>3</v>
      </c>
      <c r="G438" s="8">
        <v>8</v>
      </c>
      <c r="H438" s="94">
        <f t="shared" si="6"/>
        <v>2</v>
      </c>
      <c r="I438" s="93"/>
      <c r="J438" s="94"/>
      <c r="K438" s="138"/>
    </row>
    <row r="439" spans="1:11" x14ac:dyDescent="0.2">
      <c r="A439" s="13" t="s">
        <v>1946</v>
      </c>
      <c r="B439" s="74">
        <v>423</v>
      </c>
      <c r="C439" s="86"/>
      <c r="D439" s="37"/>
      <c r="E439" s="87"/>
      <c r="F439" s="93">
        <v>3</v>
      </c>
      <c r="G439" s="8">
        <v>8</v>
      </c>
      <c r="H439" s="94">
        <f t="shared" si="6"/>
        <v>2</v>
      </c>
      <c r="I439" s="93"/>
      <c r="J439" s="94"/>
      <c r="K439" s="138"/>
    </row>
    <row r="440" spans="1:11" x14ac:dyDescent="0.2">
      <c r="A440" s="13" t="s">
        <v>2838</v>
      </c>
      <c r="B440" s="74">
        <v>289</v>
      </c>
      <c r="C440" s="86"/>
      <c r="D440" s="37"/>
      <c r="E440" s="87"/>
      <c r="F440" s="93">
        <v>3</v>
      </c>
      <c r="G440" s="8">
        <v>8</v>
      </c>
      <c r="H440" s="94">
        <f t="shared" si="6"/>
        <v>2</v>
      </c>
      <c r="I440" s="93"/>
      <c r="J440" s="94"/>
      <c r="K440" s="138"/>
    </row>
    <row r="441" spans="1:11" x14ac:dyDescent="0.2">
      <c r="A441" s="13" t="s">
        <v>2839</v>
      </c>
      <c r="B441" s="74">
        <v>1212</v>
      </c>
      <c r="C441" s="86"/>
      <c r="D441" s="37"/>
      <c r="E441" s="87"/>
      <c r="F441" s="93">
        <v>3</v>
      </c>
      <c r="G441" s="8">
        <v>8</v>
      </c>
      <c r="H441" s="94">
        <f t="shared" si="6"/>
        <v>2</v>
      </c>
      <c r="I441" s="93"/>
      <c r="J441" s="94"/>
      <c r="K441" s="138"/>
    </row>
    <row r="442" spans="1:11" x14ac:dyDescent="0.2">
      <c r="A442" s="13" t="s">
        <v>2840</v>
      </c>
      <c r="B442" s="74">
        <v>421</v>
      </c>
      <c r="C442" s="86"/>
      <c r="D442" s="37"/>
      <c r="E442" s="87"/>
      <c r="F442" s="93">
        <v>3</v>
      </c>
      <c r="G442" s="8">
        <v>8</v>
      </c>
      <c r="H442" s="94">
        <f t="shared" si="6"/>
        <v>2</v>
      </c>
      <c r="I442" s="93"/>
      <c r="J442" s="94"/>
      <c r="K442" s="138"/>
    </row>
    <row r="443" spans="1:11" x14ac:dyDescent="0.2">
      <c r="A443" s="13" t="s">
        <v>2841</v>
      </c>
      <c r="B443" s="74">
        <v>231</v>
      </c>
      <c r="C443" s="86"/>
      <c r="D443" s="37"/>
      <c r="E443" s="87"/>
      <c r="F443" s="93">
        <v>3</v>
      </c>
      <c r="G443" s="8">
        <v>8</v>
      </c>
      <c r="H443" s="94">
        <f t="shared" si="6"/>
        <v>2</v>
      </c>
      <c r="I443" s="93"/>
      <c r="J443" s="94"/>
      <c r="K443" s="138"/>
    </row>
    <row r="444" spans="1:11" x14ac:dyDescent="0.2">
      <c r="A444" s="13" t="s">
        <v>2842</v>
      </c>
      <c r="B444" s="74">
        <v>426</v>
      </c>
      <c r="C444" s="86"/>
      <c r="D444" s="37"/>
      <c r="E444" s="87"/>
      <c r="F444" s="93">
        <v>3</v>
      </c>
      <c r="G444" s="8">
        <v>8</v>
      </c>
      <c r="H444" s="94">
        <f t="shared" si="6"/>
        <v>2</v>
      </c>
      <c r="I444" s="93"/>
      <c r="J444" s="94"/>
      <c r="K444" s="138"/>
    </row>
    <row r="445" spans="1:11" x14ac:dyDescent="0.2">
      <c r="A445" s="13" t="s">
        <v>2843</v>
      </c>
      <c r="B445" s="74">
        <v>533</v>
      </c>
      <c r="C445" s="86"/>
      <c r="D445" s="37"/>
      <c r="E445" s="87"/>
      <c r="F445" s="93">
        <v>3</v>
      </c>
      <c r="G445" s="8">
        <v>8</v>
      </c>
      <c r="H445" s="94">
        <f t="shared" si="6"/>
        <v>2</v>
      </c>
      <c r="I445" s="93"/>
      <c r="J445" s="94"/>
      <c r="K445" s="138"/>
    </row>
    <row r="446" spans="1:11" x14ac:dyDescent="0.2">
      <c r="A446" s="13" t="s">
        <v>2844</v>
      </c>
      <c r="B446" s="74">
        <v>103</v>
      </c>
      <c r="C446" s="86"/>
      <c r="D446" s="37"/>
      <c r="E446" s="87"/>
      <c r="F446" s="93">
        <v>1</v>
      </c>
      <c r="G446" s="8">
        <v>3</v>
      </c>
      <c r="H446" s="94">
        <f t="shared" si="6"/>
        <v>1</v>
      </c>
      <c r="I446" s="93"/>
      <c r="J446" s="94"/>
      <c r="K446" s="138"/>
    </row>
    <row r="447" spans="1:11" x14ac:dyDescent="0.2">
      <c r="A447" s="13" t="s">
        <v>2015</v>
      </c>
      <c r="B447" s="74">
        <v>236</v>
      </c>
      <c r="C447" s="86"/>
      <c r="D447" s="37"/>
      <c r="E447" s="87"/>
      <c r="F447" s="93">
        <v>3</v>
      </c>
      <c r="G447" s="8">
        <v>8</v>
      </c>
      <c r="H447" s="94">
        <f t="shared" si="6"/>
        <v>2</v>
      </c>
      <c r="I447" s="93"/>
      <c r="J447" s="94"/>
      <c r="K447" s="138"/>
    </row>
    <row r="448" spans="1:11" s="24" customFormat="1" x14ac:dyDescent="0.2">
      <c r="A448" s="20" t="s">
        <v>1240</v>
      </c>
      <c r="B448" s="73">
        <v>3478</v>
      </c>
      <c r="C448" s="85">
        <v>3</v>
      </c>
      <c r="D448" s="32">
        <v>8</v>
      </c>
      <c r="E448" s="84"/>
      <c r="F448" s="91"/>
      <c r="G448" s="8"/>
      <c r="H448" s="94"/>
      <c r="I448" s="91"/>
      <c r="J448" s="84"/>
      <c r="K448" s="111"/>
    </row>
    <row r="449" spans="1:11" x14ac:dyDescent="0.2">
      <c r="A449" s="13" t="s">
        <v>2845</v>
      </c>
      <c r="B449" s="74">
        <v>157</v>
      </c>
      <c r="C449" s="86"/>
      <c r="D449" s="37"/>
      <c r="E449" s="87"/>
      <c r="F449" s="93">
        <v>1</v>
      </c>
      <c r="G449" s="8">
        <v>3</v>
      </c>
      <c r="H449" s="94">
        <f t="shared" si="6"/>
        <v>1</v>
      </c>
      <c r="I449" s="93"/>
      <c r="J449" s="94"/>
      <c r="K449" s="138"/>
    </row>
    <row r="450" spans="1:11" x14ac:dyDescent="0.2">
      <c r="A450" s="13" t="s">
        <v>2846</v>
      </c>
      <c r="B450" s="74">
        <v>1077</v>
      </c>
      <c r="C450" s="86"/>
      <c r="D450" s="37"/>
      <c r="E450" s="87"/>
      <c r="F450" s="93">
        <v>3</v>
      </c>
      <c r="G450" s="8">
        <v>8</v>
      </c>
      <c r="H450" s="94">
        <f t="shared" si="6"/>
        <v>2</v>
      </c>
      <c r="I450" s="93"/>
      <c r="J450" s="94"/>
      <c r="K450" s="138"/>
    </row>
    <row r="451" spans="1:11" x14ac:dyDescent="0.2">
      <c r="A451" s="13" t="s">
        <v>2847</v>
      </c>
      <c r="B451" s="74">
        <v>209</v>
      </c>
      <c r="C451" s="86"/>
      <c r="D451" s="37"/>
      <c r="E451" s="87"/>
      <c r="F451" s="93">
        <v>3</v>
      </c>
      <c r="G451" s="8">
        <v>8</v>
      </c>
      <c r="H451" s="94">
        <f t="shared" si="6"/>
        <v>2</v>
      </c>
      <c r="I451" s="93"/>
      <c r="J451" s="94"/>
      <c r="K451" s="138"/>
    </row>
    <row r="452" spans="1:11" x14ac:dyDescent="0.2">
      <c r="A452" s="13" t="s">
        <v>2848</v>
      </c>
      <c r="B452" s="74">
        <v>121</v>
      </c>
      <c r="C452" s="86"/>
      <c r="D452" s="37"/>
      <c r="E452" s="87"/>
      <c r="F452" s="93">
        <v>1</v>
      </c>
      <c r="G452" s="8">
        <v>3</v>
      </c>
      <c r="H452" s="94">
        <f t="shared" si="6"/>
        <v>1</v>
      </c>
      <c r="I452" s="93"/>
      <c r="J452" s="94"/>
      <c r="K452" s="138"/>
    </row>
    <row r="453" spans="1:11" x14ac:dyDescent="0.2">
      <c r="A453" s="13" t="s">
        <v>2849</v>
      </c>
      <c r="B453" s="74">
        <v>153</v>
      </c>
      <c r="C453" s="86"/>
      <c r="D453" s="37"/>
      <c r="E453" s="87"/>
      <c r="F453" s="93">
        <v>1</v>
      </c>
      <c r="G453" s="8">
        <v>3</v>
      </c>
      <c r="H453" s="94">
        <f t="shared" si="6"/>
        <v>1</v>
      </c>
      <c r="I453" s="93"/>
      <c r="J453" s="94"/>
      <c r="K453" s="138"/>
    </row>
    <row r="454" spans="1:11" x14ac:dyDescent="0.2">
      <c r="A454" s="13" t="s">
        <v>2850</v>
      </c>
      <c r="B454" s="74">
        <v>175</v>
      </c>
      <c r="C454" s="86"/>
      <c r="D454" s="37"/>
      <c r="E454" s="87"/>
      <c r="F454" s="93">
        <v>1</v>
      </c>
      <c r="G454" s="8">
        <v>3</v>
      </c>
      <c r="H454" s="94">
        <f t="shared" si="6"/>
        <v>1</v>
      </c>
      <c r="I454" s="93"/>
      <c r="J454" s="94"/>
      <c r="K454" s="138"/>
    </row>
    <row r="455" spans="1:11" x14ac:dyDescent="0.2">
      <c r="A455" s="13" t="s">
        <v>2851</v>
      </c>
      <c r="B455" s="74">
        <v>51</v>
      </c>
      <c r="C455" s="86"/>
      <c r="D455" s="37"/>
      <c r="E455" s="87"/>
      <c r="F455" s="93">
        <v>1</v>
      </c>
      <c r="G455" s="8">
        <v>3</v>
      </c>
      <c r="H455" s="94">
        <f t="shared" si="6"/>
        <v>1</v>
      </c>
      <c r="I455" s="93"/>
      <c r="J455" s="94"/>
      <c r="K455" s="138"/>
    </row>
    <row r="456" spans="1:11" x14ac:dyDescent="0.2">
      <c r="A456" s="13" t="s">
        <v>2852</v>
      </c>
      <c r="B456" s="74">
        <v>358</v>
      </c>
      <c r="C456" s="86"/>
      <c r="D456" s="37"/>
      <c r="E456" s="87"/>
      <c r="F456" s="93">
        <v>3</v>
      </c>
      <c r="G456" s="8">
        <v>8</v>
      </c>
      <c r="H456" s="94">
        <f t="shared" ref="H456:H469" si="7">IF(F456=1,1,2)</f>
        <v>2</v>
      </c>
      <c r="I456" s="93"/>
      <c r="J456" s="94"/>
      <c r="K456" s="138"/>
    </row>
    <row r="457" spans="1:11" x14ac:dyDescent="0.2">
      <c r="A457" s="13" t="s">
        <v>2853</v>
      </c>
      <c r="B457" s="74">
        <v>243</v>
      </c>
      <c r="C457" s="86"/>
      <c r="D457" s="37"/>
      <c r="E457" s="87"/>
      <c r="F457" s="93">
        <v>3</v>
      </c>
      <c r="G457" s="8">
        <v>8</v>
      </c>
      <c r="H457" s="94">
        <f t="shared" si="7"/>
        <v>2</v>
      </c>
      <c r="I457" s="93"/>
      <c r="J457" s="94"/>
      <c r="K457" s="138"/>
    </row>
    <row r="458" spans="1:11" x14ac:dyDescent="0.2">
      <c r="A458" s="13" t="s">
        <v>2854</v>
      </c>
      <c r="B458" s="74">
        <v>44</v>
      </c>
      <c r="C458" s="86"/>
      <c r="D458" s="37"/>
      <c r="E458" s="87"/>
      <c r="F458" s="93">
        <v>1</v>
      </c>
      <c r="G458" s="8">
        <v>3</v>
      </c>
      <c r="H458" s="94">
        <f t="shared" si="7"/>
        <v>1</v>
      </c>
      <c r="I458" s="93"/>
      <c r="J458" s="94"/>
      <c r="K458" s="138"/>
    </row>
    <row r="459" spans="1:11" x14ac:dyDescent="0.2">
      <c r="A459" s="13" t="s">
        <v>2855</v>
      </c>
      <c r="B459" s="74">
        <v>291</v>
      </c>
      <c r="C459" s="86"/>
      <c r="D459" s="37"/>
      <c r="E459" s="87"/>
      <c r="F459" s="93">
        <v>3</v>
      </c>
      <c r="G459" s="8">
        <v>8</v>
      </c>
      <c r="H459" s="94">
        <f t="shared" si="7"/>
        <v>2</v>
      </c>
      <c r="I459" s="93"/>
      <c r="J459" s="94"/>
      <c r="K459" s="138"/>
    </row>
    <row r="460" spans="1:11" x14ac:dyDescent="0.2">
      <c r="A460" s="13" t="s">
        <v>2856</v>
      </c>
      <c r="B460" s="74">
        <v>252</v>
      </c>
      <c r="C460" s="86"/>
      <c r="D460" s="37"/>
      <c r="E460" s="87"/>
      <c r="F460" s="93">
        <v>3</v>
      </c>
      <c r="G460" s="8">
        <v>8</v>
      </c>
      <c r="H460" s="94">
        <f t="shared" si="7"/>
        <v>2</v>
      </c>
      <c r="I460" s="93"/>
      <c r="J460" s="94"/>
      <c r="K460" s="138"/>
    </row>
    <row r="461" spans="1:11" x14ac:dyDescent="0.2">
      <c r="A461" s="13" t="s">
        <v>2379</v>
      </c>
      <c r="B461" s="74">
        <v>347</v>
      </c>
      <c r="C461" s="86"/>
      <c r="D461" s="37"/>
      <c r="E461" s="87"/>
      <c r="F461" s="93">
        <v>3</v>
      </c>
      <c r="G461" s="8">
        <v>8</v>
      </c>
      <c r="H461" s="94">
        <f t="shared" si="7"/>
        <v>2</v>
      </c>
      <c r="I461" s="93"/>
      <c r="J461" s="94"/>
      <c r="K461" s="138"/>
    </row>
    <row r="462" spans="1:11" s="24" customFormat="1" x14ac:dyDescent="0.2">
      <c r="A462" s="20" t="s">
        <v>460</v>
      </c>
      <c r="B462" s="73">
        <v>19198</v>
      </c>
      <c r="C462" s="85">
        <v>16</v>
      </c>
      <c r="D462" s="32">
        <v>40</v>
      </c>
      <c r="E462" s="84"/>
      <c r="F462" s="91"/>
      <c r="G462" s="8"/>
      <c r="H462" s="94"/>
      <c r="I462" s="91"/>
      <c r="J462" s="84"/>
      <c r="K462" s="111"/>
    </row>
    <row r="463" spans="1:11" x14ac:dyDescent="0.2">
      <c r="A463" s="13" t="s">
        <v>2857</v>
      </c>
      <c r="B463" s="74">
        <v>17188</v>
      </c>
      <c r="C463" s="86"/>
      <c r="D463" s="37"/>
      <c r="E463" s="87"/>
      <c r="F463" s="93">
        <v>11</v>
      </c>
      <c r="G463" s="8">
        <v>28</v>
      </c>
      <c r="H463" s="94">
        <f t="shared" si="7"/>
        <v>2</v>
      </c>
      <c r="I463" s="93"/>
      <c r="J463" s="94"/>
      <c r="K463" s="138"/>
    </row>
    <row r="464" spans="1:11" x14ac:dyDescent="0.2">
      <c r="A464" s="13" t="s">
        <v>2858</v>
      </c>
      <c r="B464" s="74">
        <v>164</v>
      </c>
      <c r="C464" s="86"/>
      <c r="D464" s="37"/>
      <c r="E464" s="87"/>
      <c r="F464" s="93">
        <v>1</v>
      </c>
      <c r="G464" s="8">
        <v>3</v>
      </c>
      <c r="H464" s="94">
        <f t="shared" si="7"/>
        <v>1</v>
      </c>
      <c r="I464" s="93"/>
      <c r="J464" s="94"/>
      <c r="K464" s="138"/>
    </row>
    <row r="465" spans="1:11" x14ac:dyDescent="0.2">
      <c r="A465" s="13" t="s">
        <v>2859</v>
      </c>
      <c r="B465" s="74">
        <v>846</v>
      </c>
      <c r="C465" s="86"/>
      <c r="D465" s="37"/>
      <c r="E465" s="87"/>
      <c r="F465" s="93">
        <v>3</v>
      </c>
      <c r="G465" s="8">
        <v>8</v>
      </c>
      <c r="H465" s="94">
        <f t="shared" si="7"/>
        <v>2</v>
      </c>
      <c r="I465" s="93"/>
      <c r="J465" s="94"/>
      <c r="K465" s="138"/>
    </row>
    <row r="466" spans="1:11" x14ac:dyDescent="0.2">
      <c r="A466" s="13" t="s">
        <v>2860</v>
      </c>
      <c r="B466" s="74">
        <v>166</v>
      </c>
      <c r="C466" s="86"/>
      <c r="D466" s="37"/>
      <c r="E466" s="87"/>
      <c r="F466" s="93">
        <v>1</v>
      </c>
      <c r="G466" s="8">
        <v>3</v>
      </c>
      <c r="H466" s="94">
        <f t="shared" si="7"/>
        <v>1</v>
      </c>
      <c r="I466" s="93"/>
      <c r="J466" s="94"/>
      <c r="K466" s="138"/>
    </row>
    <row r="467" spans="1:11" x14ac:dyDescent="0.2">
      <c r="A467" s="13" t="s">
        <v>2361</v>
      </c>
      <c r="B467" s="74">
        <v>115</v>
      </c>
      <c r="C467" s="86"/>
      <c r="D467" s="37"/>
      <c r="E467" s="87"/>
      <c r="F467" s="93">
        <v>1</v>
      </c>
      <c r="G467" s="8">
        <v>3</v>
      </c>
      <c r="H467" s="94">
        <f t="shared" si="7"/>
        <v>1</v>
      </c>
      <c r="I467" s="93"/>
      <c r="J467" s="94"/>
      <c r="K467" s="138"/>
    </row>
    <row r="468" spans="1:11" x14ac:dyDescent="0.2">
      <c r="A468" s="13" t="s">
        <v>2861</v>
      </c>
      <c r="B468" s="74">
        <v>211</v>
      </c>
      <c r="C468" s="86"/>
      <c r="D468" s="37"/>
      <c r="E468" s="87"/>
      <c r="F468" s="93">
        <v>3</v>
      </c>
      <c r="G468" s="8">
        <v>8</v>
      </c>
      <c r="H468" s="94">
        <f t="shared" si="7"/>
        <v>2</v>
      </c>
      <c r="I468" s="93"/>
      <c r="J468" s="94"/>
      <c r="K468" s="138"/>
    </row>
    <row r="469" spans="1:11" ht="16.5" thickBot="1" x14ac:dyDescent="0.25">
      <c r="A469" s="15" t="s">
        <v>2424</v>
      </c>
      <c r="B469" s="76">
        <v>508</v>
      </c>
      <c r="C469" s="122"/>
      <c r="D469" s="38"/>
      <c r="E469" s="123"/>
      <c r="F469" s="124">
        <v>3</v>
      </c>
      <c r="G469" s="125">
        <v>8</v>
      </c>
      <c r="H469" s="126">
        <f t="shared" si="7"/>
        <v>2</v>
      </c>
      <c r="I469" s="124"/>
      <c r="J469" s="126"/>
      <c r="K469" s="140"/>
    </row>
    <row r="470" spans="1:11" ht="16.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684"/>
  <sheetViews>
    <sheetView workbookViewId="0">
      <pane xSplit="1" ySplit="2" topLeftCell="B3" activePane="bottomRight" state="frozenSplit"/>
      <selection pane="topRight" activeCell="B1" sqref="B1"/>
      <selection pane="bottomLeft" activeCell="A5" sqref="A5"/>
      <selection pane="bottomRight" activeCell="A2" sqref="A2"/>
    </sheetView>
  </sheetViews>
  <sheetFormatPr defaultRowHeight="15" x14ac:dyDescent="0.2"/>
  <cols>
    <col min="1" max="1" width="51.140625" style="6" customWidth="1"/>
    <col min="2" max="2" width="14.28515625" style="2" customWidth="1"/>
    <col min="3" max="3" width="16" style="2" customWidth="1"/>
    <col min="4" max="5" width="15.85546875" style="21" customWidth="1"/>
    <col min="6" max="6" width="16.140625" style="6" customWidth="1"/>
    <col min="7" max="9" width="16" style="6" customWidth="1"/>
    <col min="10" max="10" width="15.85546875" style="6" customWidth="1"/>
    <col min="11" max="11" width="16.7109375" style="6" customWidth="1"/>
    <col min="12" max="16384" width="9.140625" style="6"/>
  </cols>
  <sheetData>
    <row r="1" spans="1:11" s="8" customFormat="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s="8" customFormat="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7" customFormat="1" ht="15.75" x14ac:dyDescent="0.2">
      <c r="A3" s="9" t="s">
        <v>250</v>
      </c>
      <c r="B3" s="71">
        <v>319991</v>
      </c>
      <c r="C3" s="79"/>
      <c r="D3" s="40"/>
      <c r="E3" s="80"/>
      <c r="F3" s="146"/>
      <c r="H3" s="147"/>
      <c r="I3" s="146"/>
      <c r="J3" s="147"/>
      <c r="K3" s="149"/>
    </row>
    <row r="4" spans="1:11" s="12" customFormat="1" ht="15.75" x14ac:dyDescent="0.2">
      <c r="A4" s="11" t="s">
        <v>251</v>
      </c>
      <c r="B4" s="72">
        <v>63732</v>
      </c>
      <c r="C4" s="81"/>
      <c r="D4" s="35"/>
      <c r="E4" s="82"/>
      <c r="F4" s="92"/>
      <c r="G4" s="18"/>
      <c r="H4" s="82"/>
      <c r="I4" s="92"/>
      <c r="J4" s="82"/>
      <c r="K4" s="137"/>
    </row>
    <row r="5" spans="1:11" s="7" customFormat="1" ht="15.75" x14ac:dyDescent="0.2">
      <c r="A5" s="22" t="s">
        <v>252</v>
      </c>
      <c r="B5" s="73">
        <v>41600</v>
      </c>
      <c r="C5" s="85">
        <v>29</v>
      </c>
      <c r="D5" s="32">
        <f>SUM(D6:D35)</f>
        <v>74</v>
      </c>
      <c r="E5" s="84">
        <v>4</v>
      </c>
      <c r="F5" s="91">
        <f>SUM(F7:F41)</f>
        <v>91</v>
      </c>
      <c r="G5" s="24">
        <f>SUM(G7:G41)</f>
        <v>243</v>
      </c>
      <c r="H5" s="84"/>
      <c r="I5" s="99">
        <f>(C5+F5+1-F11-F14-F15-F28-F33-F34)*0.4</f>
        <v>46</v>
      </c>
      <c r="J5" s="99">
        <f>(D5+G5+1-G11-G14-G15-G28-G33-G34)*0.4</f>
        <v>120</v>
      </c>
      <c r="K5" s="115">
        <f>31*0.6</f>
        <v>18.599999999999998</v>
      </c>
    </row>
    <row r="6" spans="1:11" s="7" customFormat="1" ht="15.75" x14ac:dyDescent="0.2">
      <c r="A6" s="20" t="s">
        <v>253</v>
      </c>
      <c r="B6" s="73">
        <v>3755</v>
      </c>
      <c r="C6" s="85">
        <v>3</v>
      </c>
      <c r="D6" s="32">
        <v>8</v>
      </c>
      <c r="E6" s="84"/>
      <c r="F6" s="91"/>
      <c r="G6" s="24"/>
      <c r="H6" s="84"/>
      <c r="I6" s="91"/>
      <c r="J6" s="84"/>
      <c r="K6" s="111"/>
    </row>
    <row r="7" spans="1:11" ht="15.75" x14ac:dyDescent="0.2">
      <c r="A7" s="13" t="s">
        <v>2862</v>
      </c>
      <c r="B7" s="74">
        <v>1241</v>
      </c>
      <c r="C7" s="86"/>
      <c r="D7" s="37"/>
      <c r="E7" s="87"/>
      <c r="F7" s="93">
        <v>3</v>
      </c>
      <c r="G7" s="8">
        <v>8</v>
      </c>
      <c r="H7" s="94">
        <f>IF(F7=1,1,2)</f>
        <v>2</v>
      </c>
      <c r="I7" s="93"/>
      <c r="J7" s="94"/>
      <c r="K7" s="138"/>
    </row>
    <row r="8" spans="1:11" ht="15.75" x14ac:dyDescent="0.2">
      <c r="A8" s="13" t="s">
        <v>2863</v>
      </c>
      <c r="B8" s="74">
        <v>368</v>
      </c>
      <c r="C8" s="86"/>
      <c r="D8" s="37"/>
      <c r="E8" s="87"/>
      <c r="F8" s="93">
        <v>3</v>
      </c>
      <c r="G8" s="8">
        <v>8</v>
      </c>
      <c r="H8" s="94">
        <f t="shared" ref="H8:H71" si="0">IF(F8=1,1,2)</f>
        <v>2</v>
      </c>
      <c r="I8" s="93"/>
      <c r="J8" s="94"/>
      <c r="K8" s="138"/>
    </row>
    <row r="9" spans="1:11" ht="15.75" x14ac:dyDescent="0.2">
      <c r="A9" s="13" t="s">
        <v>2864</v>
      </c>
      <c r="B9" s="74">
        <v>308</v>
      </c>
      <c r="C9" s="86"/>
      <c r="D9" s="37"/>
      <c r="E9" s="87"/>
      <c r="F9" s="93">
        <v>3</v>
      </c>
      <c r="G9" s="8">
        <v>8</v>
      </c>
      <c r="H9" s="94">
        <f t="shared" si="0"/>
        <v>2</v>
      </c>
      <c r="I9" s="93"/>
      <c r="J9" s="94"/>
      <c r="K9" s="138"/>
    </row>
    <row r="10" spans="1:11" ht="15.75" x14ac:dyDescent="0.2">
      <c r="A10" s="13" t="s">
        <v>2865</v>
      </c>
      <c r="B10" s="74">
        <v>439</v>
      </c>
      <c r="C10" s="86"/>
      <c r="D10" s="37"/>
      <c r="E10" s="87"/>
      <c r="F10" s="93">
        <v>3</v>
      </c>
      <c r="G10" s="8">
        <v>8</v>
      </c>
      <c r="H10" s="94">
        <f t="shared" si="0"/>
        <v>2</v>
      </c>
      <c r="I10" s="93"/>
      <c r="J10" s="94"/>
      <c r="K10" s="138"/>
    </row>
    <row r="11" spans="1:11" ht="15.75" x14ac:dyDescent="0.2">
      <c r="A11" s="13" t="s">
        <v>2866</v>
      </c>
      <c r="B11" s="74">
        <v>134</v>
      </c>
      <c r="C11" s="86"/>
      <c r="D11" s="37"/>
      <c r="E11" s="87"/>
      <c r="F11" s="93">
        <v>1</v>
      </c>
      <c r="G11" s="8">
        <v>3</v>
      </c>
      <c r="H11" s="94">
        <f t="shared" si="0"/>
        <v>1</v>
      </c>
      <c r="I11" s="93"/>
      <c r="J11" s="94"/>
      <c r="K11" s="138"/>
    </row>
    <row r="12" spans="1:11" ht="15.75" x14ac:dyDescent="0.2">
      <c r="A12" s="13" t="s">
        <v>2867</v>
      </c>
      <c r="B12" s="74">
        <v>456</v>
      </c>
      <c r="C12" s="86"/>
      <c r="D12" s="37"/>
      <c r="E12" s="87"/>
      <c r="F12" s="93">
        <v>3</v>
      </c>
      <c r="G12" s="8">
        <v>8</v>
      </c>
      <c r="H12" s="94">
        <f t="shared" si="0"/>
        <v>2</v>
      </c>
      <c r="I12" s="93"/>
      <c r="J12" s="94"/>
      <c r="K12" s="138"/>
    </row>
    <row r="13" spans="1:11" ht="15.75" x14ac:dyDescent="0.2">
      <c r="A13" s="13" t="s">
        <v>2014</v>
      </c>
      <c r="B13" s="74">
        <v>490</v>
      </c>
      <c r="C13" s="86"/>
      <c r="D13" s="37"/>
      <c r="E13" s="87"/>
      <c r="F13" s="93">
        <v>3</v>
      </c>
      <c r="G13" s="8">
        <v>8</v>
      </c>
      <c r="H13" s="94">
        <f t="shared" si="0"/>
        <v>2</v>
      </c>
      <c r="I13" s="93"/>
      <c r="J13" s="94"/>
      <c r="K13" s="138"/>
    </row>
    <row r="14" spans="1:11" ht="15.75" x14ac:dyDescent="0.2">
      <c r="A14" s="13" t="s">
        <v>1507</v>
      </c>
      <c r="B14" s="74">
        <v>136</v>
      </c>
      <c r="C14" s="86"/>
      <c r="D14" s="37"/>
      <c r="E14" s="87"/>
      <c r="F14" s="93">
        <v>1</v>
      </c>
      <c r="G14" s="8">
        <v>3</v>
      </c>
      <c r="H14" s="94">
        <f t="shared" si="0"/>
        <v>1</v>
      </c>
      <c r="I14" s="93"/>
      <c r="J14" s="94"/>
      <c r="K14" s="138"/>
    </row>
    <row r="15" spans="1:11" ht="15.75" x14ac:dyDescent="0.2">
      <c r="A15" s="13" t="s">
        <v>2868</v>
      </c>
      <c r="B15" s="74">
        <v>183</v>
      </c>
      <c r="C15" s="86"/>
      <c r="D15" s="37"/>
      <c r="E15" s="87"/>
      <c r="F15" s="93">
        <v>1</v>
      </c>
      <c r="G15" s="8">
        <v>3</v>
      </c>
      <c r="H15" s="94">
        <f t="shared" si="0"/>
        <v>1</v>
      </c>
      <c r="I15" s="93"/>
      <c r="J15" s="94"/>
      <c r="K15" s="138"/>
    </row>
    <row r="16" spans="1:11" s="7" customFormat="1" ht="15.75" x14ac:dyDescent="0.2">
      <c r="A16" s="20" t="s">
        <v>682</v>
      </c>
      <c r="B16" s="73">
        <v>26999</v>
      </c>
      <c r="C16" s="85">
        <v>19</v>
      </c>
      <c r="D16" s="32">
        <v>48</v>
      </c>
      <c r="E16" s="84"/>
      <c r="F16" s="91"/>
      <c r="G16" s="8"/>
      <c r="H16" s="94"/>
      <c r="I16" s="91"/>
      <c r="J16" s="84"/>
      <c r="K16" s="111"/>
    </row>
    <row r="17" spans="1:11" ht="15.75" x14ac:dyDescent="0.2">
      <c r="A17" s="13" t="s">
        <v>2869</v>
      </c>
      <c r="B17" s="74">
        <v>24079</v>
      </c>
      <c r="C17" s="86"/>
      <c r="D17" s="37"/>
      <c r="E17" s="87"/>
      <c r="F17" s="93">
        <v>11</v>
      </c>
      <c r="G17" s="8">
        <v>28</v>
      </c>
      <c r="H17" s="94">
        <f t="shared" si="0"/>
        <v>2</v>
      </c>
      <c r="I17" s="93"/>
      <c r="J17" s="94"/>
      <c r="K17" s="138"/>
    </row>
    <row r="18" spans="1:11" ht="15.75" x14ac:dyDescent="0.2">
      <c r="A18" s="13" t="s">
        <v>2870</v>
      </c>
      <c r="B18" s="74">
        <v>441</v>
      </c>
      <c r="C18" s="86"/>
      <c r="D18" s="37"/>
      <c r="E18" s="87"/>
      <c r="F18" s="93">
        <v>3</v>
      </c>
      <c r="G18" s="8">
        <v>8</v>
      </c>
      <c r="H18" s="94">
        <f t="shared" si="0"/>
        <v>2</v>
      </c>
      <c r="I18" s="93"/>
      <c r="J18" s="94"/>
      <c r="K18" s="138"/>
    </row>
    <row r="19" spans="1:11" ht="15.75" x14ac:dyDescent="0.2">
      <c r="A19" s="13" t="s">
        <v>2871</v>
      </c>
      <c r="B19" s="74">
        <v>2186</v>
      </c>
      <c r="C19" s="86"/>
      <c r="D19" s="37"/>
      <c r="E19" s="87"/>
      <c r="F19" s="93">
        <v>5</v>
      </c>
      <c r="G19" s="8">
        <v>13</v>
      </c>
      <c r="H19" s="94">
        <f t="shared" si="0"/>
        <v>2</v>
      </c>
      <c r="I19" s="93"/>
      <c r="J19" s="94"/>
      <c r="K19" s="138"/>
    </row>
    <row r="20" spans="1:11" ht="15.75" x14ac:dyDescent="0.2">
      <c r="A20" s="13" t="s">
        <v>2872</v>
      </c>
      <c r="B20" s="74">
        <v>293</v>
      </c>
      <c r="C20" s="86"/>
      <c r="D20" s="37"/>
      <c r="E20" s="87"/>
      <c r="F20" s="93">
        <v>3</v>
      </c>
      <c r="G20" s="8">
        <v>8</v>
      </c>
      <c r="H20" s="94">
        <f t="shared" si="0"/>
        <v>2</v>
      </c>
      <c r="I20" s="93"/>
      <c r="J20" s="94"/>
      <c r="K20" s="138"/>
    </row>
    <row r="21" spans="1:11" s="7" customFormat="1" ht="15.75" x14ac:dyDescent="0.2">
      <c r="A21" s="20" t="s">
        <v>831</v>
      </c>
      <c r="B21" s="73">
        <v>2832</v>
      </c>
      <c r="C21" s="85">
        <v>2</v>
      </c>
      <c r="D21" s="32">
        <v>5</v>
      </c>
      <c r="E21" s="84"/>
      <c r="F21" s="91"/>
      <c r="G21" s="8"/>
      <c r="H21" s="94"/>
      <c r="I21" s="91"/>
      <c r="J21" s="84"/>
      <c r="K21" s="111"/>
    </row>
    <row r="22" spans="1:11" ht="15.75" x14ac:dyDescent="0.2">
      <c r="A22" s="13" t="s">
        <v>2873</v>
      </c>
      <c r="B22" s="74">
        <v>386</v>
      </c>
      <c r="C22" s="86"/>
      <c r="D22" s="37"/>
      <c r="E22" s="87"/>
      <c r="F22" s="93">
        <v>3</v>
      </c>
      <c r="G22" s="8">
        <v>8</v>
      </c>
      <c r="H22" s="94">
        <f t="shared" si="0"/>
        <v>2</v>
      </c>
      <c r="I22" s="93"/>
      <c r="J22" s="94"/>
      <c r="K22" s="138"/>
    </row>
    <row r="23" spans="1:11" ht="15.75" x14ac:dyDescent="0.2">
      <c r="A23" s="13" t="s">
        <v>2874</v>
      </c>
      <c r="B23" s="74">
        <v>1299</v>
      </c>
      <c r="C23" s="86"/>
      <c r="D23" s="37"/>
      <c r="E23" s="87"/>
      <c r="F23" s="93">
        <v>3</v>
      </c>
      <c r="G23" s="8">
        <v>8</v>
      </c>
      <c r="H23" s="94">
        <f t="shared" si="0"/>
        <v>2</v>
      </c>
      <c r="I23" s="93"/>
      <c r="J23" s="94"/>
      <c r="K23" s="138"/>
    </row>
    <row r="24" spans="1:11" ht="15.75" x14ac:dyDescent="0.2">
      <c r="A24" s="13" t="s">
        <v>2875</v>
      </c>
      <c r="B24" s="74">
        <v>543</v>
      </c>
      <c r="C24" s="86"/>
      <c r="D24" s="37"/>
      <c r="E24" s="87"/>
      <c r="F24" s="93">
        <v>3</v>
      </c>
      <c r="G24" s="8">
        <v>8</v>
      </c>
      <c r="H24" s="94">
        <f t="shared" si="0"/>
        <v>2</v>
      </c>
      <c r="I24" s="93"/>
      <c r="J24" s="94"/>
      <c r="K24" s="138"/>
    </row>
    <row r="25" spans="1:11" ht="15.75" x14ac:dyDescent="0.2">
      <c r="A25" s="13" t="s">
        <v>2876</v>
      </c>
      <c r="B25" s="74">
        <v>604</v>
      </c>
      <c r="C25" s="86"/>
      <c r="D25" s="37"/>
      <c r="E25" s="87"/>
      <c r="F25" s="93">
        <v>3</v>
      </c>
      <c r="G25" s="8">
        <v>8</v>
      </c>
      <c r="H25" s="94">
        <f t="shared" si="0"/>
        <v>2</v>
      </c>
      <c r="I25" s="93"/>
      <c r="J25" s="94"/>
      <c r="K25" s="138"/>
    </row>
    <row r="26" spans="1:11" s="7" customFormat="1" ht="15.75" x14ac:dyDescent="0.2">
      <c r="A26" s="20" t="s">
        <v>787</v>
      </c>
      <c r="B26" s="73">
        <v>2854</v>
      </c>
      <c r="C26" s="85">
        <v>2</v>
      </c>
      <c r="D26" s="32">
        <v>5</v>
      </c>
      <c r="E26" s="84"/>
      <c r="F26" s="91"/>
      <c r="G26" s="8"/>
      <c r="H26" s="94"/>
      <c r="I26" s="91"/>
      <c r="J26" s="84"/>
      <c r="K26" s="111"/>
    </row>
    <row r="27" spans="1:11" ht="15.75" x14ac:dyDescent="0.2">
      <c r="A27" s="13" t="s">
        <v>2877</v>
      </c>
      <c r="B27" s="74">
        <v>864</v>
      </c>
      <c r="C27" s="86"/>
      <c r="D27" s="37"/>
      <c r="E27" s="87"/>
      <c r="F27" s="93">
        <v>3</v>
      </c>
      <c r="G27" s="8">
        <v>8</v>
      </c>
      <c r="H27" s="94">
        <f t="shared" si="0"/>
        <v>2</v>
      </c>
      <c r="I27" s="93"/>
      <c r="J27" s="94"/>
      <c r="K27" s="138"/>
    </row>
    <row r="28" spans="1:11" ht="15.75" x14ac:dyDescent="0.2">
      <c r="A28" s="13" t="s">
        <v>2878</v>
      </c>
      <c r="B28" s="74">
        <v>78</v>
      </c>
      <c r="C28" s="86"/>
      <c r="D28" s="37"/>
      <c r="E28" s="87"/>
      <c r="F28" s="93">
        <v>1</v>
      </c>
      <c r="G28" s="8">
        <v>3</v>
      </c>
      <c r="H28" s="94">
        <f t="shared" si="0"/>
        <v>1</v>
      </c>
      <c r="I28" s="93"/>
      <c r="J28" s="94"/>
      <c r="K28" s="138"/>
    </row>
    <row r="29" spans="1:11" ht="15.75" x14ac:dyDescent="0.2">
      <c r="A29" s="13" t="s">
        <v>2879</v>
      </c>
      <c r="B29" s="74">
        <v>849</v>
      </c>
      <c r="C29" s="86"/>
      <c r="D29" s="37"/>
      <c r="E29" s="87"/>
      <c r="F29" s="93">
        <v>3</v>
      </c>
      <c r="G29" s="8">
        <v>8</v>
      </c>
      <c r="H29" s="94">
        <f t="shared" si="0"/>
        <v>2</v>
      </c>
      <c r="I29" s="93"/>
      <c r="J29" s="94"/>
      <c r="K29" s="138"/>
    </row>
    <row r="30" spans="1:11" ht="15.75" x14ac:dyDescent="0.2">
      <c r="A30" s="13" t="s">
        <v>2880</v>
      </c>
      <c r="B30" s="74">
        <v>303</v>
      </c>
      <c r="C30" s="86"/>
      <c r="D30" s="37"/>
      <c r="E30" s="87"/>
      <c r="F30" s="93">
        <v>3</v>
      </c>
      <c r="G30" s="8">
        <v>8</v>
      </c>
      <c r="H30" s="94">
        <f t="shared" si="0"/>
        <v>2</v>
      </c>
      <c r="I30" s="93"/>
      <c r="J30" s="94"/>
      <c r="K30" s="138"/>
    </row>
    <row r="31" spans="1:11" ht="15.75" x14ac:dyDescent="0.2">
      <c r="A31" s="13" t="s">
        <v>2881</v>
      </c>
      <c r="B31" s="74">
        <v>209</v>
      </c>
      <c r="C31" s="86"/>
      <c r="D31" s="37"/>
      <c r="E31" s="87"/>
      <c r="F31" s="93">
        <v>3</v>
      </c>
      <c r="G31" s="8">
        <v>8</v>
      </c>
      <c r="H31" s="94">
        <f t="shared" si="0"/>
        <v>2</v>
      </c>
      <c r="I31" s="93"/>
      <c r="J31" s="94"/>
      <c r="K31" s="138"/>
    </row>
    <row r="32" spans="1:11" ht="15.75" x14ac:dyDescent="0.2">
      <c r="A32" s="13" t="s">
        <v>2882</v>
      </c>
      <c r="B32" s="74">
        <v>417</v>
      </c>
      <c r="C32" s="86"/>
      <c r="D32" s="37"/>
      <c r="E32" s="87"/>
      <c r="F32" s="93">
        <v>3</v>
      </c>
      <c r="G32" s="8">
        <v>8</v>
      </c>
      <c r="H32" s="94">
        <f t="shared" si="0"/>
        <v>2</v>
      </c>
      <c r="I32" s="93"/>
      <c r="J32" s="94"/>
      <c r="K32" s="138"/>
    </row>
    <row r="33" spans="1:11" ht="15.75" x14ac:dyDescent="0.2">
      <c r="A33" s="13" t="s">
        <v>2883</v>
      </c>
      <c r="B33" s="74">
        <v>113</v>
      </c>
      <c r="C33" s="86"/>
      <c r="D33" s="37"/>
      <c r="E33" s="87"/>
      <c r="F33" s="93">
        <v>1</v>
      </c>
      <c r="G33" s="8">
        <v>3</v>
      </c>
      <c r="H33" s="94">
        <f t="shared" si="0"/>
        <v>1</v>
      </c>
      <c r="I33" s="93"/>
      <c r="J33" s="94"/>
      <c r="K33" s="138"/>
    </row>
    <row r="34" spans="1:11" ht="15.75" x14ac:dyDescent="0.2">
      <c r="A34" s="13" t="s">
        <v>2884</v>
      </c>
      <c r="B34" s="74">
        <v>21</v>
      </c>
      <c r="C34" s="86"/>
      <c r="D34" s="37"/>
      <c r="E34" s="87"/>
      <c r="F34" s="93">
        <v>1</v>
      </c>
      <c r="G34" s="8">
        <v>3</v>
      </c>
      <c r="H34" s="94">
        <f t="shared" si="0"/>
        <v>1</v>
      </c>
      <c r="I34" s="93"/>
      <c r="J34" s="94"/>
      <c r="K34" s="138"/>
    </row>
    <row r="35" spans="1:11" s="7" customFormat="1" ht="15.75" x14ac:dyDescent="0.2">
      <c r="A35" s="20" t="s">
        <v>866</v>
      </c>
      <c r="B35" s="73">
        <v>5160</v>
      </c>
      <c r="C35" s="85">
        <v>3</v>
      </c>
      <c r="D35" s="32">
        <v>8</v>
      </c>
      <c r="E35" s="84"/>
      <c r="F35" s="91"/>
      <c r="G35" s="8"/>
      <c r="H35" s="94"/>
      <c r="I35" s="91"/>
      <c r="J35" s="84"/>
      <c r="K35" s="111"/>
    </row>
    <row r="36" spans="1:11" ht="15.75" x14ac:dyDescent="0.2">
      <c r="A36" s="13" t="s">
        <v>2309</v>
      </c>
      <c r="B36" s="74">
        <v>1044</v>
      </c>
      <c r="C36" s="86"/>
      <c r="D36" s="37"/>
      <c r="E36" s="87"/>
      <c r="F36" s="93">
        <v>3</v>
      </c>
      <c r="G36" s="8">
        <v>8</v>
      </c>
      <c r="H36" s="94">
        <f t="shared" si="0"/>
        <v>2</v>
      </c>
      <c r="I36" s="93"/>
      <c r="J36" s="94"/>
      <c r="K36" s="138"/>
    </row>
    <row r="37" spans="1:11" ht="15.75" x14ac:dyDescent="0.2">
      <c r="A37" s="13" t="s">
        <v>2756</v>
      </c>
      <c r="B37" s="74">
        <v>934</v>
      </c>
      <c r="C37" s="86"/>
      <c r="D37" s="37"/>
      <c r="E37" s="87"/>
      <c r="F37" s="93">
        <v>3</v>
      </c>
      <c r="G37" s="8">
        <v>8</v>
      </c>
      <c r="H37" s="94">
        <f t="shared" si="0"/>
        <v>2</v>
      </c>
      <c r="I37" s="93"/>
      <c r="J37" s="94"/>
      <c r="K37" s="138"/>
    </row>
    <row r="38" spans="1:11" ht="15.75" x14ac:dyDescent="0.2">
      <c r="A38" s="13" t="s">
        <v>2885</v>
      </c>
      <c r="B38" s="74">
        <v>513</v>
      </c>
      <c r="C38" s="86"/>
      <c r="D38" s="37"/>
      <c r="E38" s="87"/>
      <c r="F38" s="93">
        <v>3</v>
      </c>
      <c r="G38" s="8">
        <v>8</v>
      </c>
      <c r="H38" s="94">
        <f t="shared" si="0"/>
        <v>2</v>
      </c>
      <c r="I38" s="93"/>
      <c r="J38" s="94"/>
      <c r="K38" s="138"/>
    </row>
    <row r="39" spans="1:11" ht="15.75" x14ac:dyDescent="0.2">
      <c r="A39" s="13" t="s">
        <v>2886</v>
      </c>
      <c r="B39" s="74">
        <v>775</v>
      </c>
      <c r="C39" s="86"/>
      <c r="D39" s="37"/>
      <c r="E39" s="87"/>
      <c r="F39" s="93">
        <v>3</v>
      </c>
      <c r="G39" s="8">
        <v>8</v>
      </c>
      <c r="H39" s="94">
        <f t="shared" si="0"/>
        <v>2</v>
      </c>
      <c r="I39" s="93"/>
      <c r="J39" s="94"/>
      <c r="K39" s="138"/>
    </row>
    <row r="40" spans="1:11" ht="15.75" x14ac:dyDescent="0.2">
      <c r="A40" s="13" t="s">
        <v>2887</v>
      </c>
      <c r="B40" s="74">
        <v>564</v>
      </c>
      <c r="C40" s="86"/>
      <c r="D40" s="37"/>
      <c r="E40" s="87"/>
      <c r="F40" s="93">
        <v>3</v>
      </c>
      <c r="G40" s="8">
        <v>8</v>
      </c>
      <c r="H40" s="94">
        <f t="shared" si="0"/>
        <v>2</v>
      </c>
      <c r="I40" s="93"/>
      <c r="J40" s="94"/>
      <c r="K40" s="138"/>
    </row>
    <row r="41" spans="1:11" ht="15.75" x14ac:dyDescent="0.2">
      <c r="A41" s="13" t="s">
        <v>2888</v>
      </c>
      <c r="B41" s="74">
        <v>1330</v>
      </c>
      <c r="C41" s="86"/>
      <c r="D41" s="37"/>
      <c r="E41" s="87"/>
      <c r="F41" s="93">
        <v>3</v>
      </c>
      <c r="G41" s="8">
        <v>8</v>
      </c>
      <c r="H41" s="94">
        <f t="shared" si="0"/>
        <v>2</v>
      </c>
      <c r="I41" s="93"/>
      <c r="J41" s="94"/>
      <c r="K41" s="138"/>
    </row>
    <row r="42" spans="1:11" s="7" customFormat="1" ht="47.25" x14ac:dyDescent="0.2">
      <c r="A42" s="22" t="s">
        <v>1324</v>
      </c>
      <c r="B42" s="73">
        <v>5278</v>
      </c>
      <c r="C42" s="85">
        <v>19</v>
      </c>
      <c r="D42" s="32">
        <f>SUM(D43:D54)</f>
        <v>48</v>
      </c>
      <c r="E42" s="84">
        <v>3</v>
      </c>
      <c r="F42" s="91">
        <f>SUM(F44:F61)</f>
        <v>42</v>
      </c>
      <c r="G42" s="24">
        <f>SUM(G44:G61)</f>
        <v>113</v>
      </c>
      <c r="H42" s="94"/>
      <c r="I42" s="99">
        <f>(C42+F42+1-F51-F53-F55)*0.4</f>
        <v>23.6</v>
      </c>
      <c r="J42" s="99">
        <f>(D42+G42+1-G51-G53-G55)*0.4</f>
        <v>61.2</v>
      </c>
      <c r="K42" s="115">
        <f>16*0.6</f>
        <v>9.6</v>
      </c>
    </row>
    <row r="43" spans="1:11" s="7" customFormat="1" ht="31.5" x14ac:dyDescent="0.2">
      <c r="A43" s="20" t="s">
        <v>848</v>
      </c>
      <c r="B43" s="73">
        <v>1978</v>
      </c>
      <c r="C43" s="85">
        <v>7</v>
      </c>
      <c r="D43" s="32">
        <v>18</v>
      </c>
      <c r="E43" s="84"/>
      <c r="F43" s="91"/>
      <c r="G43" s="8"/>
      <c r="H43" s="94"/>
      <c r="I43" s="91"/>
      <c r="J43" s="84"/>
      <c r="K43" s="111"/>
    </row>
    <row r="44" spans="1:11" ht="15.75" x14ac:dyDescent="0.2">
      <c r="A44" s="13" t="s">
        <v>2889</v>
      </c>
      <c r="B44" s="74">
        <v>240</v>
      </c>
      <c r="C44" s="86"/>
      <c r="D44" s="37"/>
      <c r="E44" s="87"/>
      <c r="F44" s="93">
        <v>3</v>
      </c>
      <c r="G44" s="8">
        <v>8</v>
      </c>
      <c r="H44" s="94">
        <f t="shared" si="0"/>
        <v>2</v>
      </c>
      <c r="I44" s="93"/>
      <c r="J44" s="94"/>
      <c r="K44" s="138"/>
    </row>
    <row r="45" spans="1:11" ht="15.75" x14ac:dyDescent="0.2">
      <c r="A45" s="13" t="s">
        <v>2890</v>
      </c>
      <c r="B45" s="74">
        <v>497</v>
      </c>
      <c r="C45" s="86"/>
      <c r="D45" s="37"/>
      <c r="E45" s="87"/>
      <c r="F45" s="93">
        <v>3</v>
      </c>
      <c r="G45" s="8">
        <v>8</v>
      </c>
      <c r="H45" s="94">
        <f t="shared" si="0"/>
        <v>2</v>
      </c>
      <c r="I45" s="93"/>
      <c r="J45" s="94"/>
      <c r="K45" s="138"/>
    </row>
    <row r="46" spans="1:11" ht="15.75" x14ac:dyDescent="0.2">
      <c r="A46" s="13" t="s">
        <v>1990</v>
      </c>
      <c r="B46" s="74">
        <v>481</v>
      </c>
      <c r="C46" s="86"/>
      <c r="D46" s="37"/>
      <c r="E46" s="87"/>
      <c r="F46" s="93">
        <v>3</v>
      </c>
      <c r="G46" s="8">
        <v>8</v>
      </c>
      <c r="H46" s="94">
        <f t="shared" si="0"/>
        <v>2</v>
      </c>
      <c r="I46" s="93"/>
      <c r="J46" s="94"/>
      <c r="K46" s="138"/>
    </row>
    <row r="47" spans="1:11" ht="15.75" x14ac:dyDescent="0.2">
      <c r="A47" s="13" t="s">
        <v>2891</v>
      </c>
      <c r="B47" s="74">
        <v>418</v>
      </c>
      <c r="C47" s="86"/>
      <c r="D47" s="37"/>
      <c r="E47" s="87"/>
      <c r="F47" s="93">
        <v>3</v>
      </c>
      <c r="G47" s="8">
        <v>8</v>
      </c>
      <c r="H47" s="94">
        <f t="shared" si="0"/>
        <v>2</v>
      </c>
      <c r="I47" s="93"/>
      <c r="J47" s="94"/>
      <c r="K47" s="138"/>
    </row>
    <row r="48" spans="1:11" ht="15.75" x14ac:dyDescent="0.2">
      <c r="A48" s="13" t="s">
        <v>2892</v>
      </c>
      <c r="B48" s="74">
        <v>342</v>
      </c>
      <c r="C48" s="86"/>
      <c r="D48" s="37"/>
      <c r="E48" s="87"/>
      <c r="F48" s="93">
        <v>3</v>
      </c>
      <c r="G48" s="8">
        <v>8</v>
      </c>
      <c r="H48" s="94">
        <f t="shared" si="0"/>
        <v>2</v>
      </c>
      <c r="I48" s="93"/>
      <c r="J48" s="94"/>
      <c r="K48" s="138"/>
    </row>
    <row r="49" spans="1:11" s="7" customFormat="1" ht="15.75" x14ac:dyDescent="0.2">
      <c r="A49" s="20" t="s">
        <v>227</v>
      </c>
      <c r="B49" s="73">
        <v>1052</v>
      </c>
      <c r="C49" s="85">
        <v>4</v>
      </c>
      <c r="D49" s="32">
        <v>10</v>
      </c>
      <c r="E49" s="84"/>
      <c r="F49" s="91"/>
      <c r="G49" s="8"/>
      <c r="H49" s="94"/>
      <c r="I49" s="91"/>
      <c r="J49" s="84"/>
      <c r="K49" s="111"/>
    </row>
    <row r="50" spans="1:11" ht="15.75" x14ac:dyDescent="0.2">
      <c r="A50" s="13" t="s">
        <v>2893</v>
      </c>
      <c r="B50" s="74">
        <v>453</v>
      </c>
      <c r="C50" s="86"/>
      <c r="D50" s="37"/>
      <c r="E50" s="87"/>
      <c r="F50" s="93">
        <v>3</v>
      </c>
      <c r="G50" s="8">
        <v>8</v>
      </c>
      <c r="H50" s="94">
        <f t="shared" si="0"/>
        <v>2</v>
      </c>
      <c r="I50" s="93"/>
      <c r="J50" s="94"/>
      <c r="K50" s="138"/>
    </row>
    <row r="51" spans="1:11" ht="15.75" x14ac:dyDescent="0.2">
      <c r="A51" s="13" t="s">
        <v>2894</v>
      </c>
      <c r="B51" s="74">
        <v>199</v>
      </c>
      <c r="C51" s="86"/>
      <c r="D51" s="37"/>
      <c r="E51" s="87"/>
      <c r="F51" s="93">
        <v>1</v>
      </c>
      <c r="G51" s="8">
        <v>3</v>
      </c>
      <c r="H51" s="94">
        <f t="shared" si="0"/>
        <v>1</v>
      </c>
      <c r="I51" s="93"/>
      <c r="J51" s="94"/>
      <c r="K51" s="138"/>
    </row>
    <row r="52" spans="1:11" ht="15.75" x14ac:dyDescent="0.2">
      <c r="A52" s="13" t="s">
        <v>2895</v>
      </c>
      <c r="B52" s="74">
        <v>294</v>
      </c>
      <c r="C52" s="86"/>
      <c r="D52" s="37"/>
      <c r="E52" s="87"/>
      <c r="F52" s="93">
        <v>3</v>
      </c>
      <c r="G52" s="8">
        <v>8</v>
      </c>
      <c r="H52" s="94">
        <f t="shared" si="0"/>
        <v>2</v>
      </c>
      <c r="I52" s="93"/>
      <c r="J52" s="94"/>
      <c r="K52" s="138"/>
    </row>
    <row r="53" spans="1:11" ht="15.75" x14ac:dyDescent="0.2">
      <c r="A53" s="13" t="s">
        <v>2896</v>
      </c>
      <c r="B53" s="74">
        <v>106</v>
      </c>
      <c r="C53" s="86"/>
      <c r="D53" s="37"/>
      <c r="E53" s="87"/>
      <c r="F53" s="93">
        <v>1</v>
      </c>
      <c r="G53" s="8">
        <v>3</v>
      </c>
      <c r="H53" s="94">
        <f t="shared" si="0"/>
        <v>1</v>
      </c>
      <c r="I53" s="93"/>
      <c r="J53" s="94"/>
      <c r="K53" s="138"/>
    </row>
    <row r="54" spans="1:11" s="7" customFormat="1" ht="15.75" x14ac:dyDescent="0.2">
      <c r="A54" s="20" t="s">
        <v>228</v>
      </c>
      <c r="B54" s="73">
        <v>2248</v>
      </c>
      <c r="C54" s="85">
        <v>8</v>
      </c>
      <c r="D54" s="32">
        <v>20</v>
      </c>
      <c r="E54" s="84"/>
      <c r="F54" s="91"/>
      <c r="G54" s="8"/>
      <c r="H54" s="94"/>
      <c r="I54" s="91"/>
      <c r="J54" s="84"/>
      <c r="K54" s="111"/>
    </row>
    <row r="55" spans="1:11" ht="15.75" x14ac:dyDescent="0.2">
      <c r="A55" s="13" t="s">
        <v>2897</v>
      </c>
      <c r="B55" s="74">
        <v>195</v>
      </c>
      <c r="C55" s="86"/>
      <c r="D55" s="37"/>
      <c r="E55" s="87"/>
      <c r="F55" s="93">
        <v>1</v>
      </c>
      <c r="G55" s="8">
        <v>3</v>
      </c>
      <c r="H55" s="94">
        <f t="shared" si="0"/>
        <v>1</v>
      </c>
      <c r="I55" s="93"/>
      <c r="J55" s="94"/>
      <c r="K55" s="138"/>
    </row>
    <row r="56" spans="1:11" ht="15.75" x14ac:dyDescent="0.2">
      <c r="A56" s="13" t="s">
        <v>2768</v>
      </c>
      <c r="B56" s="74">
        <v>223</v>
      </c>
      <c r="C56" s="86"/>
      <c r="D56" s="37"/>
      <c r="E56" s="87"/>
      <c r="F56" s="93">
        <v>3</v>
      </c>
      <c r="G56" s="8">
        <v>8</v>
      </c>
      <c r="H56" s="94">
        <f t="shared" si="0"/>
        <v>2</v>
      </c>
      <c r="I56" s="93"/>
      <c r="J56" s="94"/>
      <c r="K56" s="138"/>
    </row>
    <row r="57" spans="1:11" ht="15.75" x14ac:dyDescent="0.2">
      <c r="A57" s="13" t="s">
        <v>2010</v>
      </c>
      <c r="B57" s="74">
        <v>356</v>
      </c>
      <c r="C57" s="86"/>
      <c r="D57" s="37"/>
      <c r="E57" s="87"/>
      <c r="F57" s="93">
        <v>3</v>
      </c>
      <c r="G57" s="8">
        <v>8</v>
      </c>
      <c r="H57" s="94">
        <f t="shared" si="0"/>
        <v>2</v>
      </c>
      <c r="I57" s="93"/>
      <c r="J57" s="94"/>
      <c r="K57" s="138"/>
    </row>
    <row r="58" spans="1:11" ht="15.75" x14ac:dyDescent="0.2">
      <c r="A58" s="13" t="s">
        <v>2898</v>
      </c>
      <c r="B58" s="74">
        <v>257</v>
      </c>
      <c r="C58" s="86"/>
      <c r="D58" s="37"/>
      <c r="E58" s="87"/>
      <c r="F58" s="93">
        <v>3</v>
      </c>
      <c r="G58" s="8">
        <v>8</v>
      </c>
      <c r="H58" s="94">
        <f t="shared" si="0"/>
        <v>2</v>
      </c>
      <c r="I58" s="93"/>
      <c r="J58" s="94"/>
      <c r="K58" s="138"/>
    </row>
    <row r="59" spans="1:11" ht="15.75" x14ac:dyDescent="0.2">
      <c r="A59" s="13" t="s">
        <v>2899</v>
      </c>
      <c r="B59" s="74">
        <v>399</v>
      </c>
      <c r="C59" s="86"/>
      <c r="D59" s="37"/>
      <c r="E59" s="87"/>
      <c r="F59" s="93">
        <v>3</v>
      </c>
      <c r="G59" s="8">
        <v>8</v>
      </c>
      <c r="H59" s="94">
        <f t="shared" si="0"/>
        <v>2</v>
      </c>
      <c r="I59" s="93"/>
      <c r="J59" s="94"/>
      <c r="K59" s="138"/>
    </row>
    <row r="60" spans="1:11" ht="15.75" x14ac:dyDescent="0.2">
      <c r="A60" s="13" t="s">
        <v>2900</v>
      </c>
      <c r="B60" s="74">
        <v>238</v>
      </c>
      <c r="C60" s="86"/>
      <c r="D60" s="37"/>
      <c r="E60" s="87"/>
      <c r="F60" s="93">
        <v>3</v>
      </c>
      <c r="G60" s="8">
        <v>8</v>
      </c>
      <c r="H60" s="94">
        <f t="shared" si="0"/>
        <v>2</v>
      </c>
      <c r="I60" s="93"/>
      <c r="J60" s="94"/>
      <c r="K60" s="138"/>
    </row>
    <row r="61" spans="1:11" ht="15.75" x14ac:dyDescent="0.2">
      <c r="A61" s="13" t="s">
        <v>1803</v>
      </c>
      <c r="B61" s="74">
        <v>580</v>
      </c>
      <c r="C61" s="86"/>
      <c r="D61" s="37"/>
      <c r="E61" s="87"/>
      <c r="F61" s="93">
        <v>3</v>
      </c>
      <c r="G61" s="8">
        <v>8</v>
      </c>
      <c r="H61" s="94">
        <f t="shared" si="0"/>
        <v>2</v>
      </c>
      <c r="I61" s="93"/>
      <c r="J61" s="94"/>
      <c r="K61" s="138"/>
    </row>
    <row r="62" spans="1:11" s="7" customFormat="1" ht="31.5" x14ac:dyDescent="0.2">
      <c r="A62" s="22" t="s">
        <v>45</v>
      </c>
      <c r="B62" s="73">
        <v>5498</v>
      </c>
      <c r="C62" s="85">
        <v>19</v>
      </c>
      <c r="D62" s="36">
        <f>SUM(D63:D87)</f>
        <v>49</v>
      </c>
      <c r="E62" s="88">
        <v>3</v>
      </c>
      <c r="F62" s="91">
        <f>SUM(F64:F88)</f>
        <v>48</v>
      </c>
      <c r="G62" s="24">
        <f>SUM(G64:G88)</f>
        <v>131</v>
      </c>
      <c r="H62" s="94"/>
      <c r="I62" s="99">
        <f>(C62+F62+1-F67-F68-F69-F70-F74-F76-F78-F79-F82)*0.4</f>
        <v>23.6</v>
      </c>
      <c r="J62" s="99">
        <f>(D62+G62+1-G67-G68-G69-G70-G74-G76-G78-G79-G82)*0.4</f>
        <v>61.6</v>
      </c>
      <c r="K62" s="115">
        <f>22*0.6</f>
        <v>13.2</v>
      </c>
    </row>
    <row r="63" spans="1:11" s="7" customFormat="1" ht="15.75" x14ac:dyDescent="0.2">
      <c r="A63" s="20" t="s">
        <v>832</v>
      </c>
      <c r="B63" s="73">
        <v>1860</v>
      </c>
      <c r="C63" s="85">
        <v>6</v>
      </c>
      <c r="D63" s="32">
        <v>15</v>
      </c>
      <c r="E63" s="84"/>
      <c r="F63" s="91"/>
      <c r="G63" s="8"/>
      <c r="H63" s="94"/>
      <c r="I63" s="91"/>
      <c r="J63" s="84"/>
      <c r="K63" s="111"/>
    </row>
    <row r="64" spans="1:11" ht="15.75" x14ac:dyDescent="0.2">
      <c r="A64" s="13" t="s">
        <v>2901</v>
      </c>
      <c r="B64" s="74">
        <v>449</v>
      </c>
      <c r="C64" s="86"/>
      <c r="D64" s="37"/>
      <c r="E64" s="87"/>
      <c r="F64" s="93">
        <v>3</v>
      </c>
      <c r="G64" s="8">
        <v>8</v>
      </c>
      <c r="H64" s="94">
        <f t="shared" si="0"/>
        <v>2</v>
      </c>
      <c r="I64" s="93"/>
      <c r="J64" s="94"/>
      <c r="K64" s="138"/>
    </row>
    <row r="65" spans="1:11" ht="15.75" x14ac:dyDescent="0.2">
      <c r="A65" s="13" t="s">
        <v>2902</v>
      </c>
      <c r="B65" s="74">
        <v>271</v>
      </c>
      <c r="C65" s="86"/>
      <c r="D65" s="37"/>
      <c r="E65" s="87"/>
      <c r="F65" s="93">
        <v>3</v>
      </c>
      <c r="G65" s="8">
        <v>8</v>
      </c>
      <c r="H65" s="94">
        <f t="shared" si="0"/>
        <v>2</v>
      </c>
      <c r="I65" s="93"/>
      <c r="J65" s="94"/>
      <c r="K65" s="138"/>
    </row>
    <row r="66" spans="1:11" ht="15.75" x14ac:dyDescent="0.2">
      <c r="A66" s="13" t="s">
        <v>2903</v>
      </c>
      <c r="B66" s="74">
        <v>314</v>
      </c>
      <c r="C66" s="86"/>
      <c r="D66" s="37"/>
      <c r="E66" s="87"/>
      <c r="F66" s="93">
        <v>3</v>
      </c>
      <c r="G66" s="8">
        <v>8</v>
      </c>
      <c r="H66" s="94">
        <f t="shared" si="0"/>
        <v>2</v>
      </c>
      <c r="I66" s="93"/>
      <c r="J66" s="94"/>
      <c r="K66" s="138"/>
    </row>
    <row r="67" spans="1:11" ht="15.75" x14ac:dyDescent="0.2">
      <c r="A67" s="13" t="s">
        <v>2904</v>
      </c>
      <c r="B67" s="74">
        <v>76</v>
      </c>
      <c r="C67" s="86"/>
      <c r="D67" s="37"/>
      <c r="E67" s="87"/>
      <c r="F67" s="93">
        <v>1</v>
      </c>
      <c r="G67" s="8">
        <v>3</v>
      </c>
      <c r="H67" s="94">
        <f t="shared" si="0"/>
        <v>1</v>
      </c>
      <c r="I67" s="93"/>
      <c r="J67" s="94"/>
      <c r="K67" s="138"/>
    </row>
    <row r="68" spans="1:11" ht="15.75" x14ac:dyDescent="0.2">
      <c r="A68" s="13" t="s">
        <v>2905</v>
      </c>
      <c r="B68" s="74">
        <v>191</v>
      </c>
      <c r="C68" s="86"/>
      <c r="D68" s="37"/>
      <c r="E68" s="87"/>
      <c r="F68" s="93">
        <v>1</v>
      </c>
      <c r="G68" s="8">
        <v>3</v>
      </c>
      <c r="H68" s="94">
        <f t="shared" si="0"/>
        <v>1</v>
      </c>
      <c r="I68" s="93"/>
      <c r="J68" s="94"/>
      <c r="K68" s="138"/>
    </row>
    <row r="69" spans="1:11" ht="15.75" x14ac:dyDescent="0.2">
      <c r="A69" s="13" t="s">
        <v>2906</v>
      </c>
      <c r="B69" s="74">
        <v>159</v>
      </c>
      <c r="C69" s="86"/>
      <c r="D69" s="37"/>
      <c r="E69" s="87"/>
      <c r="F69" s="93">
        <v>1</v>
      </c>
      <c r="G69" s="8">
        <v>3</v>
      </c>
      <c r="H69" s="94">
        <f t="shared" si="0"/>
        <v>1</v>
      </c>
      <c r="I69" s="93"/>
      <c r="J69" s="94"/>
      <c r="K69" s="138"/>
    </row>
    <row r="70" spans="1:11" ht="15.75" x14ac:dyDescent="0.2">
      <c r="A70" s="13" t="s">
        <v>2907</v>
      </c>
      <c r="B70" s="74">
        <v>163</v>
      </c>
      <c r="C70" s="86"/>
      <c r="D70" s="37"/>
      <c r="E70" s="87"/>
      <c r="F70" s="93">
        <v>1</v>
      </c>
      <c r="G70" s="8">
        <v>3</v>
      </c>
      <c r="H70" s="94">
        <f t="shared" si="0"/>
        <v>1</v>
      </c>
      <c r="I70" s="93"/>
      <c r="J70" s="94"/>
      <c r="K70" s="138"/>
    </row>
    <row r="71" spans="1:11" ht="15.75" x14ac:dyDescent="0.2">
      <c r="A71" s="13" t="s">
        <v>2908</v>
      </c>
      <c r="B71" s="74">
        <v>237</v>
      </c>
      <c r="C71" s="86"/>
      <c r="D71" s="37"/>
      <c r="E71" s="87"/>
      <c r="F71" s="93">
        <v>3</v>
      </c>
      <c r="G71" s="8">
        <v>8</v>
      </c>
      <c r="H71" s="94">
        <f t="shared" si="0"/>
        <v>2</v>
      </c>
      <c r="I71" s="93"/>
      <c r="J71" s="94"/>
      <c r="K71" s="138"/>
    </row>
    <row r="72" spans="1:11" s="7" customFormat="1" ht="15.75" x14ac:dyDescent="0.2">
      <c r="A72" s="20" t="s">
        <v>1074</v>
      </c>
      <c r="B72" s="73">
        <v>3026</v>
      </c>
      <c r="C72" s="85">
        <v>11</v>
      </c>
      <c r="D72" s="32">
        <v>28</v>
      </c>
      <c r="E72" s="84"/>
      <c r="F72" s="91"/>
      <c r="G72" s="8"/>
      <c r="H72" s="94"/>
      <c r="I72" s="91"/>
      <c r="J72" s="84"/>
      <c r="K72" s="111"/>
    </row>
    <row r="73" spans="1:11" ht="15.75" x14ac:dyDescent="0.2">
      <c r="A73" s="13" t="s">
        <v>2909</v>
      </c>
      <c r="B73" s="74">
        <v>442</v>
      </c>
      <c r="C73" s="86"/>
      <c r="D73" s="37"/>
      <c r="E73" s="87"/>
      <c r="F73" s="93">
        <v>3</v>
      </c>
      <c r="G73" s="8">
        <v>8</v>
      </c>
      <c r="H73" s="94">
        <f t="shared" ref="H73:H135" si="1">IF(F73=1,1,2)</f>
        <v>2</v>
      </c>
      <c r="I73" s="93"/>
      <c r="J73" s="94"/>
      <c r="K73" s="138"/>
    </row>
    <row r="74" spans="1:11" ht="15.75" x14ac:dyDescent="0.2">
      <c r="A74" s="13" t="s">
        <v>2910</v>
      </c>
      <c r="B74" s="74">
        <v>126</v>
      </c>
      <c r="C74" s="86"/>
      <c r="D74" s="37"/>
      <c r="E74" s="87"/>
      <c r="F74" s="93">
        <v>1</v>
      </c>
      <c r="G74" s="8">
        <v>3</v>
      </c>
      <c r="H74" s="94">
        <f t="shared" si="1"/>
        <v>1</v>
      </c>
      <c r="I74" s="93"/>
      <c r="J74" s="94"/>
      <c r="K74" s="138"/>
    </row>
    <row r="75" spans="1:11" ht="15.75" x14ac:dyDescent="0.2">
      <c r="A75" s="13" t="s">
        <v>2911</v>
      </c>
      <c r="B75" s="74">
        <v>466</v>
      </c>
      <c r="C75" s="86"/>
      <c r="D75" s="37"/>
      <c r="E75" s="87"/>
      <c r="F75" s="93">
        <v>3</v>
      </c>
      <c r="G75" s="8">
        <v>8</v>
      </c>
      <c r="H75" s="94">
        <f t="shared" si="1"/>
        <v>2</v>
      </c>
      <c r="I75" s="93"/>
      <c r="J75" s="94"/>
      <c r="K75" s="138"/>
    </row>
    <row r="76" spans="1:11" ht="15.75" x14ac:dyDescent="0.2">
      <c r="A76" s="13" t="s">
        <v>2912</v>
      </c>
      <c r="B76" s="74">
        <v>97</v>
      </c>
      <c r="C76" s="86"/>
      <c r="D76" s="37"/>
      <c r="E76" s="87"/>
      <c r="F76" s="93">
        <v>1</v>
      </c>
      <c r="G76" s="8">
        <v>3</v>
      </c>
      <c r="H76" s="94">
        <f t="shared" si="1"/>
        <v>1</v>
      </c>
      <c r="I76" s="93"/>
      <c r="J76" s="94"/>
      <c r="K76" s="138"/>
    </row>
    <row r="77" spans="1:11" ht="15.75" x14ac:dyDescent="0.2">
      <c r="A77" s="13" t="s">
        <v>2913</v>
      </c>
      <c r="B77" s="74">
        <v>289</v>
      </c>
      <c r="C77" s="86"/>
      <c r="D77" s="37"/>
      <c r="E77" s="87"/>
      <c r="F77" s="93">
        <v>3</v>
      </c>
      <c r="G77" s="8">
        <v>8</v>
      </c>
      <c r="H77" s="94">
        <f t="shared" si="1"/>
        <v>2</v>
      </c>
      <c r="I77" s="93"/>
      <c r="J77" s="94"/>
      <c r="K77" s="138"/>
    </row>
    <row r="78" spans="1:11" ht="15.75" x14ac:dyDescent="0.2">
      <c r="A78" s="13" t="s">
        <v>2914</v>
      </c>
      <c r="B78" s="74">
        <v>82</v>
      </c>
      <c r="C78" s="86"/>
      <c r="D78" s="37"/>
      <c r="E78" s="87"/>
      <c r="F78" s="93">
        <v>1</v>
      </c>
      <c r="G78" s="8">
        <v>3</v>
      </c>
      <c r="H78" s="94">
        <f t="shared" si="1"/>
        <v>1</v>
      </c>
      <c r="I78" s="93"/>
      <c r="J78" s="94"/>
      <c r="K78" s="138"/>
    </row>
    <row r="79" spans="1:11" ht="15.75" x14ac:dyDescent="0.2">
      <c r="A79" s="13" t="s">
        <v>2915</v>
      </c>
      <c r="B79" s="74">
        <v>51</v>
      </c>
      <c r="C79" s="86"/>
      <c r="D79" s="37"/>
      <c r="E79" s="87"/>
      <c r="F79" s="93">
        <v>1</v>
      </c>
      <c r="G79" s="8">
        <v>3</v>
      </c>
      <c r="H79" s="94">
        <f t="shared" si="1"/>
        <v>1</v>
      </c>
      <c r="I79" s="93"/>
      <c r="J79" s="94"/>
      <c r="K79" s="138"/>
    </row>
    <row r="80" spans="1:11" ht="15.75" x14ac:dyDescent="0.2">
      <c r="A80" s="13" t="s">
        <v>2179</v>
      </c>
      <c r="B80" s="74">
        <v>227</v>
      </c>
      <c r="C80" s="86"/>
      <c r="D80" s="37"/>
      <c r="E80" s="87"/>
      <c r="F80" s="93">
        <v>3</v>
      </c>
      <c r="G80" s="8">
        <v>8</v>
      </c>
      <c r="H80" s="94">
        <f t="shared" si="1"/>
        <v>2</v>
      </c>
      <c r="I80" s="93"/>
      <c r="J80" s="94"/>
      <c r="K80" s="138"/>
    </row>
    <row r="81" spans="1:11" ht="15.75" x14ac:dyDescent="0.2">
      <c r="A81" s="13" t="s">
        <v>1364</v>
      </c>
      <c r="B81" s="74">
        <v>404</v>
      </c>
      <c r="C81" s="86"/>
      <c r="D81" s="37"/>
      <c r="E81" s="87"/>
      <c r="F81" s="93">
        <v>3</v>
      </c>
      <c r="G81" s="8">
        <v>8</v>
      </c>
      <c r="H81" s="94">
        <f t="shared" si="1"/>
        <v>2</v>
      </c>
      <c r="I81" s="93"/>
      <c r="J81" s="94"/>
      <c r="K81" s="138"/>
    </row>
    <row r="82" spans="1:11" ht="15.75" x14ac:dyDescent="0.2">
      <c r="A82" s="13" t="s">
        <v>2916</v>
      </c>
      <c r="B82" s="74">
        <v>139</v>
      </c>
      <c r="C82" s="86"/>
      <c r="D82" s="37"/>
      <c r="E82" s="87"/>
      <c r="F82" s="93">
        <v>1</v>
      </c>
      <c r="G82" s="8">
        <v>3</v>
      </c>
      <c r="H82" s="94">
        <f t="shared" si="1"/>
        <v>1</v>
      </c>
      <c r="I82" s="93"/>
      <c r="J82" s="94"/>
      <c r="K82" s="138"/>
    </row>
    <row r="83" spans="1:11" ht="15.75" x14ac:dyDescent="0.2">
      <c r="A83" s="13" t="s">
        <v>2917</v>
      </c>
      <c r="B83" s="74">
        <v>415</v>
      </c>
      <c r="C83" s="86"/>
      <c r="D83" s="37"/>
      <c r="E83" s="87"/>
      <c r="F83" s="93">
        <v>3</v>
      </c>
      <c r="G83" s="8">
        <v>8</v>
      </c>
      <c r="H83" s="94">
        <f t="shared" si="1"/>
        <v>2</v>
      </c>
      <c r="I83" s="93"/>
      <c r="J83" s="94"/>
      <c r="K83" s="138"/>
    </row>
    <row r="84" spans="1:11" ht="15.75" x14ac:dyDescent="0.2">
      <c r="A84" s="13" t="s">
        <v>2918</v>
      </c>
      <c r="B84" s="74">
        <v>288</v>
      </c>
      <c r="C84" s="86"/>
      <c r="D84" s="37"/>
      <c r="E84" s="87"/>
      <c r="F84" s="93">
        <v>3</v>
      </c>
      <c r="G84" s="8">
        <v>8</v>
      </c>
      <c r="H84" s="94">
        <f t="shared" si="1"/>
        <v>2</v>
      </c>
      <c r="I84" s="93"/>
      <c r="J84" s="94"/>
      <c r="K84" s="138"/>
    </row>
    <row r="85" spans="1:11" s="7" customFormat="1" ht="15.75" x14ac:dyDescent="0.2">
      <c r="A85" s="20" t="s">
        <v>9</v>
      </c>
      <c r="B85" s="73">
        <v>348</v>
      </c>
      <c r="C85" s="85">
        <v>1</v>
      </c>
      <c r="D85" s="32">
        <v>3</v>
      </c>
      <c r="E85" s="84"/>
      <c r="F85" s="91"/>
      <c r="G85" s="8"/>
      <c r="H85" s="94"/>
      <c r="I85" s="91"/>
      <c r="J85" s="84"/>
      <c r="K85" s="111"/>
    </row>
    <row r="86" spans="1:11" ht="15.75" x14ac:dyDescent="0.2">
      <c r="A86" s="13" t="s">
        <v>2919</v>
      </c>
      <c r="B86" s="74">
        <v>348</v>
      </c>
      <c r="C86" s="86"/>
      <c r="D86" s="37"/>
      <c r="E86" s="87"/>
      <c r="F86" s="93">
        <v>3</v>
      </c>
      <c r="G86" s="8">
        <v>8</v>
      </c>
      <c r="H86" s="94">
        <f t="shared" si="1"/>
        <v>2</v>
      </c>
      <c r="I86" s="93"/>
      <c r="J86" s="94"/>
      <c r="K86" s="138"/>
    </row>
    <row r="87" spans="1:11" s="7" customFormat="1" ht="15.75" x14ac:dyDescent="0.2">
      <c r="A87" s="20" t="s">
        <v>681</v>
      </c>
      <c r="B87" s="73">
        <v>264</v>
      </c>
      <c r="C87" s="85">
        <v>1</v>
      </c>
      <c r="D87" s="32">
        <v>3</v>
      </c>
      <c r="E87" s="84"/>
      <c r="F87" s="91"/>
      <c r="G87" s="8"/>
      <c r="H87" s="94"/>
      <c r="I87" s="91"/>
      <c r="J87" s="84"/>
      <c r="K87" s="111"/>
    </row>
    <row r="88" spans="1:11" ht="15.75" x14ac:dyDescent="0.2">
      <c r="A88" s="13" t="s">
        <v>2920</v>
      </c>
      <c r="B88" s="74">
        <v>264</v>
      </c>
      <c r="C88" s="86"/>
      <c r="D88" s="37"/>
      <c r="E88" s="87"/>
      <c r="F88" s="93">
        <v>3</v>
      </c>
      <c r="G88" s="8">
        <v>8</v>
      </c>
      <c r="H88" s="94">
        <f t="shared" si="1"/>
        <v>2</v>
      </c>
      <c r="I88" s="93"/>
      <c r="J88" s="94"/>
      <c r="K88" s="138"/>
    </row>
    <row r="89" spans="1:11" s="7" customFormat="1" ht="31.5" x14ac:dyDescent="0.2">
      <c r="A89" s="22" t="s">
        <v>32</v>
      </c>
      <c r="B89" s="73">
        <v>11356</v>
      </c>
      <c r="C89" s="85">
        <v>25</v>
      </c>
      <c r="D89" s="36">
        <f>SUM(D90:D104)</f>
        <v>64</v>
      </c>
      <c r="E89" s="88">
        <v>4</v>
      </c>
      <c r="F89" s="91">
        <f>SUM(F91:F107)</f>
        <v>42</v>
      </c>
      <c r="G89" s="24">
        <f>SUM(G91:G107)</f>
        <v>112</v>
      </c>
      <c r="H89" s="94"/>
      <c r="I89" s="99">
        <f>(C89+F89+1-F103)*0.4</f>
        <v>26.8</v>
      </c>
      <c r="J89" s="99">
        <f>(D89+G89+1-G103)*0.4</f>
        <v>69.600000000000009</v>
      </c>
      <c r="K89" s="115">
        <f>14*0.6</f>
        <v>8.4</v>
      </c>
    </row>
    <row r="90" spans="1:11" s="7" customFormat="1" ht="15.75" x14ac:dyDescent="0.2">
      <c r="A90" s="20" t="s">
        <v>33</v>
      </c>
      <c r="B90" s="73">
        <v>3836</v>
      </c>
      <c r="C90" s="85">
        <v>9</v>
      </c>
      <c r="D90" s="32">
        <v>23</v>
      </c>
      <c r="E90" s="84"/>
      <c r="F90" s="91"/>
      <c r="G90" s="8"/>
      <c r="H90" s="94"/>
      <c r="I90" s="91"/>
      <c r="J90" s="84"/>
      <c r="K90" s="111"/>
    </row>
    <row r="91" spans="1:11" ht="15.75" x14ac:dyDescent="0.2">
      <c r="A91" s="13" t="s">
        <v>1497</v>
      </c>
      <c r="B91" s="74">
        <v>1372</v>
      </c>
      <c r="C91" s="86"/>
      <c r="D91" s="37"/>
      <c r="E91" s="87"/>
      <c r="F91" s="93">
        <v>3</v>
      </c>
      <c r="G91" s="8">
        <v>8</v>
      </c>
      <c r="H91" s="94">
        <f t="shared" si="1"/>
        <v>2</v>
      </c>
      <c r="I91" s="93"/>
      <c r="J91" s="94"/>
      <c r="K91" s="138"/>
    </row>
    <row r="92" spans="1:11" ht="15.75" x14ac:dyDescent="0.2">
      <c r="A92" s="13" t="s">
        <v>1630</v>
      </c>
      <c r="B92" s="74">
        <v>947</v>
      </c>
      <c r="C92" s="86"/>
      <c r="D92" s="37"/>
      <c r="E92" s="87"/>
      <c r="F92" s="93">
        <v>3</v>
      </c>
      <c r="G92" s="8">
        <v>8</v>
      </c>
      <c r="H92" s="94">
        <f t="shared" si="1"/>
        <v>2</v>
      </c>
      <c r="I92" s="93"/>
      <c r="J92" s="94"/>
      <c r="K92" s="138"/>
    </row>
    <row r="93" spans="1:11" ht="15.75" x14ac:dyDescent="0.2">
      <c r="A93" s="13" t="s">
        <v>2921</v>
      </c>
      <c r="B93" s="74">
        <v>294</v>
      </c>
      <c r="C93" s="86"/>
      <c r="D93" s="37"/>
      <c r="E93" s="87"/>
      <c r="F93" s="93">
        <v>3</v>
      </c>
      <c r="G93" s="8">
        <v>8</v>
      </c>
      <c r="H93" s="94">
        <f t="shared" si="1"/>
        <v>2</v>
      </c>
      <c r="I93" s="93"/>
      <c r="J93" s="94"/>
      <c r="K93" s="138"/>
    </row>
    <row r="94" spans="1:11" ht="15.75" x14ac:dyDescent="0.2">
      <c r="A94" s="13" t="s">
        <v>2922</v>
      </c>
      <c r="B94" s="74">
        <v>231</v>
      </c>
      <c r="C94" s="86"/>
      <c r="D94" s="37"/>
      <c r="E94" s="87"/>
      <c r="F94" s="93">
        <v>3</v>
      </c>
      <c r="G94" s="8">
        <v>8</v>
      </c>
      <c r="H94" s="94">
        <f t="shared" si="1"/>
        <v>2</v>
      </c>
      <c r="I94" s="93"/>
      <c r="J94" s="94"/>
      <c r="K94" s="138"/>
    </row>
    <row r="95" spans="1:11" ht="15.75" x14ac:dyDescent="0.2">
      <c r="A95" s="13" t="s">
        <v>2923</v>
      </c>
      <c r="B95" s="74">
        <v>330</v>
      </c>
      <c r="C95" s="86"/>
      <c r="D95" s="37"/>
      <c r="E95" s="87"/>
      <c r="F95" s="93">
        <v>3</v>
      </c>
      <c r="G95" s="8">
        <v>8</v>
      </c>
      <c r="H95" s="94">
        <f t="shared" si="1"/>
        <v>2</v>
      </c>
      <c r="I95" s="93"/>
      <c r="J95" s="94"/>
      <c r="K95" s="138"/>
    </row>
    <row r="96" spans="1:11" ht="15.75" x14ac:dyDescent="0.2">
      <c r="A96" s="13" t="s">
        <v>2924</v>
      </c>
      <c r="B96" s="74">
        <v>308</v>
      </c>
      <c r="C96" s="86"/>
      <c r="D96" s="37"/>
      <c r="E96" s="87"/>
      <c r="F96" s="93">
        <v>3</v>
      </c>
      <c r="G96" s="8">
        <v>8</v>
      </c>
      <c r="H96" s="94">
        <f t="shared" si="1"/>
        <v>2</v>
      </c>
      <c r="I96" s="93"/>
      <c r="J96" s="94"/>
      <c r="K96" s="138"/>
    </row>
    <row r="97" spans="1:11" ht="15.75" x14ac:dyDescent="0.2">
      <c r="A97" s="13" t="s">
        <v>2129</v>
      </c>
      <c r="B97" s="74">
        <v>354</v>
      </c>
      <c r="C97" s="86"/>
      <c r="D97" s="37"/>
      <c r="E97" s="87"/>
      <c r="F97" s="93">
        <v>3</v>
      </c>
      <c r="G97" s="8">
        <v>8</v>
      </c>
      <c r="H97" s="94">
        <f t="shared" si="1"/>
        <v>2</v>
      </c>
      <c r="I97" s="93"/>
      <c r="J97" s="94"/>
      <c r="K97" s="138"/>
    </row>
    <row r="98" spans="1:11" s="7" customFormat="1" ht="15.75" x14ac:dyDescent="0.2">
      <c r="A98" s="20" t="s">
        <v>852</v>
      </c>
      <c r="B98" s="73">
        <v>524</v>
      </c>
      <c r="C98" s="85">
        <v>1</v>
      </c>
      <c r="D98" s="32">
        <v>3</v>
      </c>
      <c r="E98" s="84"/>
      <c r="F98" s="91"/>
      <c r="G98" s="8"/>
      <c r="H98" s="94"/>
      <c r="I98" s="91"/>
      <c r="J98" s="84"/>
      <c r="K98" s="111"/>
    </row>
    <row r="99" spans="1:11" ht="15.75" x14ac:dyDescent="0.2">
      <c r="A99" s="13" t="s">
        <v>2925</v>
      </c>
      <c r="B99" s="74">
        <v>524</v>
      </c>
      <c r="C99" s="86"/>
      <c r="D99" s="37"/>
      <c r="E99" s="87"/>
      <c r="F99" s="93">
        <v>3</v>
      </c>
      <c r="G99" s="8">
        <v>8</v>
      </c>
      <c r="H99" s="94">
        <f t="shared" si="1"/>
        <v>2</v>
      </c>
      <c r="I99" s="93"/>
      <c r="J99" s="94"/>
      <c r="K99" s="138"/>
    </row>
    <row r="100" spans="1:11" s="7" customFormat="1" ht="15.75" x14ac:dyDescent="0.2">
      <c r="A100" s="20" t="s">
        <v>694</v>
      </c>
      <c r="B100" s="73">
        <v>2392</v>
      </c>
      <c r="C100" s="85">
        <v>5</v>
      </c>
      <c r="D100" s="32">
        <v>13</v>
      </c>
      <c r="E100" s="84"/>
      <c r="F100" s="91"/>
      <c r="G100" s="8"/>
      <c r="H100" s="94"/>
      <c r="I100" s="91"/>
      <c r="J100" s="84"/>
      <c r="K100" s="111"/>
    </row>
    <row r="101" spans="1:11" ht="15.75" x14ac:dyDescent="0.2">
      <c r="A101" s="13" t="s">
        <v>2926</v>
      </c>
      <c r="B101" s="74">
        <v>1645</v>
      </c>
      <c r="C101" s="86"/>
      <c r="D101" s="37"/>
      <c r="E101" s="87"/>
      <c r="F101" s="93">
        <v>3</v>
      </c>
      <c r="G101" s="8">
        <v>8</v>
      </c>
      <c r="H101" s="94">
        <f t="shared" si="1"/>
        <v>2</v>
      </c>
      <c r="I101" s="93"/>
      <c r="J101" s="94"/>
      <c r="K101" s="138"/>
    </row>
    <row r="102" spans="1:11" ht="15.75" x14ac:dyDescent="0.2">
      <c r="A102" s="13" t="s">
        <v>2927</v>
      </c>
      <c r="B102" s="74">
        <v>582</v>
      </c>
      <c r="C102" s="86"/>
      <c r="D102" s="37"/>
      <c r="E102" s="87"/>
      <c r="F102" s="93">
        <v>3</v>
      </c>
      <c r="G102" s="8">
        <v>8</v>
      </c>
      <c r="H102" s="94">
        <f t="shared" si="1"/>
        <v>2</v>
      </c>
      <c r="I102" s="93"/>
      <c r="J102" s="94"/>
      <c r="K102" s="138"/>
    </row>
    <row r="103" spans="1:11" ht="15.75" x14ac:dyDescent="0.2">
      <c r="A103" s="13" t="s">
        <v>2928</v>
      </c>
      <c r="B103" s="74">
        <v>165</v>
      </c>
      <c r="C103" s="86"/>
      <c r="D103" s="37"/>
      <c r="E103" s="87"/>
      <c r="F103" s="93">
        <v>1</v>
      </c>
      <c r="G103" s="8">
        <v>3</v>
      </c>
      <c r="H103" s="94">
        <f t="shared" si="1"/>
        <v>1</v>
      </c>
      <c r="I103" s="93"/>
      <c r="J103" s="94"/>
      <c r="K103" s="138"/>
    </row>
    <row r="104" spans="1:11" s="7" customFormat="1" ht="15.75" x14ac:dyDescent="0.2">
      <c r="A104" s="20" t="s">
        <v>985</v>
      </c>
      <c r="B104" s="73">
        <v>4604</v>
      </c>
      <c r="C104" s="85">
        <v>10</v>
      </c>
      <c r="D104" s="32">
        <v>25</v>
      </c>
      <c r="E104" s="84"/>
      <c r="F104" s="91"/>
      <c r="G104" s="8"/>
      <c r="H104" s="94"/>
      <c r="I104" s="91"/>
      <c r="J104" s="84"/>
      <c r="K104" s="111"/>
    </row>
    <row r="105" spans="1:11" ht="15.75" x14ac:dyDescent="0.2">
      <c r="A105" s="13" t="s">
        <v>2929</v>
      </c>
      <c r="B105" s="74">
        <v>4006</v>
      </c>
      <c r="C105" s="86"/>
      <c r="D105" s="37"/>
      <c r="E105" s="87"/>
      <c r="F105" s="93">
        <v>5</v>
      </c>
      <c r="G105" s="8">
        <v>13</v>
      </c>
      <c r="H105" s="94">
        <f t="shared" si="1"/>
        <v>2</v>
      </c>
      <c r="I105" s="93"/>
      <c r="J105" s="94"/>
      <c r="K105" s="138"/>
    </row>
    <row r="106" spans="1:11" ht="15.75" x14ac:dyDescent="0.2">
      <c r="A106" s="13" t="s">
        <v>2930</v>
      </c>
      <c r="B106" s="74">
        <v>348</v>
      </c>
      <c r="C106" s="86"/>
      <c r="D106" s="37"/>
      <c r="E106" s="87"/>
      <c r="F106" s="93">
        <v>3</v>
      </c>
      <c r="G106" s="8">
        <v>8</v>
      </c>
      <c r="H106" s="94">
        <f t="shared" si="1"/>
        <v>2</v>
      </c>
      <c r="I106" s="93"/>
      <c r="J106" s="94"/>
      <c r="K106" s="138"/>
    </row>
    <row r="107" spans="1:11" ht="15.75" x14ac:dyDescent="0.2">
      <c r="A107" s="13" t="s">
        <v>2931</v>
      </c>
      <c r="B107" s="74">
        <v>250</v>
      </c>
      <c r="C107" s="86"/>
      <c r="D107" s="37"/>
      <c r="E107" s="87"/>
      <c r="F107" s="93">
        <v>3</v>
      </c>
      <c r="G107" s="8">
        <v>8</v>
      </c>
      <c r="H107" s="94">
        <f t="shared" si="1"/>
        <v>2</v>
      </c>
      <c r="I107" s="93"/>
      <c r="J107" s="94"/>
      <c r="K107" s="138"/>
    </row>
    <row r="108" spans="1:11" s="12" customFormat="1" ht="15.75" x14ac:dyDescent="0.2">
      <c r="A108" s="11" t="s">
        <v>555</v>
      </c>
      <c r="B108" s="72">
        <v>40804</v>
      </c>
      <c r="C108" s="81"/>
      <c r="D108" s="37"/>
      <c r="E108" s="87"/>
      <c r="F108" s="92"/>
      <c r="G108" s="8"/>
      <c r="H108" s="94"/>
      <c r="I108" s="92"/>
      <c r="J108" s="82"/>
      <c r="K108" s="137"/>
    </row>
    <row r="109" spans="1:11" s="7" customFormat="1" ht="31.5" x14ac:dyDescent="0.2">
      <c r="A109" s="22" t="s">
        <v>782</v>
      </c>
      <c r="B109" s="73">
        <v>25698</v>
      </c>
      <c r="C109" s="85">
        <v>25</v>
      </c>
      <c r="D109" s="36">
        <f>SUM(D110:D136)</f>
        <v>64</v>
      </c>
      <c r="E109" s="88">
        <v>4</v>
      </c>
      <c r="F109" s="91">
        <f>SUM(F111:F140)</f>
        <v>74</v>
      </c>
      <c r="G109" s="24">
        <f>SUM(G111:G140)</f>
        <v>198</v>
      </c>
      <c r="H109" s="94"/>
      <c r="I109" s="99">
        <f>(C109+F109+1-F116-F122-F123-F126-F129-F130-F131-F132)*0.4</f>
        <v>36.800000000000004</v>
      </c>
      <c r="J109" s="99">
        <f>(D109+G109+1-G116-G122-G123-G126-G129-G130-G131-G132)*0.4</f>
        <v>95.600000000000009</v>
      </c>
      <c r="K109" s="115">
        <f>26*0.6</f>
        <v>15.6</v>
      </c>
    </row>
    <row r="110" spans="1:11" s="7" customFormat="1" ht="15.75" x14ac:dyDescent="0.2">
      <c r="A110" s="20" t="s">
        <v>783</v>
      </c>
      <c r="B110" s="73">
        <v>18562</v>
      </c>
      <c r="C110" s="85">
        <v>18</v>
      </c>
      <c r="D110" s="32">
        <v>45</v>
      </c>
      <c r="E110" s="84"/>
      <c r="F110" s="91"/>
      <c r="G110" s="8"/>
      <c r="H110" s="94"/>
      <c r="I110" s="91"/>
      <c r="J110" s="84"/>
      <c r="K110" s="111"/>
    </row>
    <row r="111" spans="1:11" ht="15.75" x14ac:dyDescent="0.2">
      <c r="A111" s="13" t="s">
        <v>2932</v>
      </c>
      <c r="B111" s="74">
        <v>10315</v>
      </c>
      <c r="C111" s="86"/>
      <c r="D111" s="37"/>
      <c r="E111" s="87"/>
      <c r="F111" s="93">
        <v>11</v>
      </c>
      <c r="G111" s="8">
        <v>28</v>
      </c>
      <c r="H111" s="94">
        <f t="shared" si="1"/>
        <v>2</v>
      </c>
      <c r="I111" s="93"/>
      <c r="J111" s="94"/>
      <c r="K111" s="138"/>
    </row>
    <row r="112" spans="1:11" ht="15.75" x14ac:dyDescent="0.2">
      <c r="A112" s="13" t="s">
        <v>1368</v>
      </c>
      <c r="B112" s="74">
        <v>250</v>
      </c>
      <c r="C112" s="86"/>
      <c r="D112" s="37"/>
      <c r="E112" s="87"/>
      <c r="F112" s="93">
        <v>3</v>
      </c>
      <c r="G112" s="8">
        <v>8</v>
      </c>
      <c r="H112" s="94">
        <f t="shared" si="1"/>
        <v>2</v>
      </c>
      <c r="I112" s="93"/>
      <c r="J112" s="94"/>
      <c r="K112" s="138"/>
    </row>
    <row r="113" spans="1:11" ht="15.75" x14ac:dyDescent="0.2">
      <c r="A113" s="13" t="s">
        <v>2933</v>
      </c>
      <c r="B113" s="74">
        <v>257</v>
      </c>
      <c r="C113" s="86"/>
      <c r="D113" s="37"/>
      <c r="E113" s="87"/>
      <c r="F113" s="93">
        <v>3</v>
      </c>
      <c r="G113" s="8">
        <v>8</v>
      </c>
      <c r="H113" s="94">
        <f t="shared" si="1"/>
        <v>2</v>
      </c>
      <c r="I113" s="93"/>
      <c r="J113" s="94"/>
      <c r="K113" s="138"/>
    </row>
    <row r="114" spans="1:11" ht="15.75" x14ac:dyDescent="0.2">
      <c r="A114" s="13" t="s">
        <v>2934</v>
      </c>
      <c r="B114" s="74">
        <v>2393</v>
      </c>
      <c r="C114" s="86"/>
      <c r="D114" s="37"/>
      <c r="E114" s="87"/>
      <c r="F114" s="93">
        <v>5</v>
      </c>
      <c r="G114" s="8">
        <v>13</v>
      </c>
      <c r="H114" s="94">
        <f t="shared" si="1"/>
        <v>2</v>
      </c>
      <c r="I114" s="93"/>
      <c r="J114" s="94"/>
      <c r="K114" s="138"/>
    </row>
    <row r="115" spans="1:11" ht="15.75" x14ac:dyDescent="0.2">
      <c r="A115" s="13" t="s">
        <v>2935</v>
      </c>
      <c r="B115" s="74">
        <v>664</v>
      </c>
      <c r="C115" s="86"/>
      <c r="D115" s="37"/>
      <c r="E115" s="87"/>
      <c r="F115" s="93">
        <v>3</v>
      </c>
      <c r="G115" s="8">
        <v>8</v>
      </c>
      <c r="H115" s="94">
        <f t="shared" si="1"/>
        <v>2</v>
      </c>
      <c r="I115" s="93"/>
      <c r="J115" s="94"/>
      <c r="K115" s="138"/>
    </row>
    <row r="116" spans="1:11" ht="15.75" x14ac:dyDescent="0.2">
      <c r="A116" s="13" t="s">
        <v>2936</v>
      </c>
      <c r="B116" s="74">
        <v>1</v>
      </c>
      <c r="C116" s="86"/>
      <c r="D116" s="37"/>
      <c r="E116" s="87"/>
      <c r="F116" s="93">
        <v>1</v>
      </c>
      <c r="G116" s="8">
        <v>3</v>
      </c>
      <c r="H116" s="94">
        <f t="shared" si="1"/>
        <v>1</v>
      </c>
      <c r="I116" s="93"/>
      <c r="J116" s="94"/>
      <c r="K116" s="138"/>
    </row>
    <row r="117" spans="1:11" ht="15.75" x14ac:dyDescent="0.2">
      <c r="A117" s="13" t="s">
        <v>2937</v>
      </c>
      <c r="B117" s="74">
        <v>810</v>
      </c>
      <c r="C117" s="86"/>
      <c r="D117" s="37"/>
      <c r="E117" s="87"/>
      <c r="F117" s="93">
        <v>3</v>
      </c>
      <c r="G117" s="8">
        <v>8</v>
      </c>
      <c r="H117" s="94">
        <f t="shared" si="1"/>
        <v>2</v>
      </c>
      <c r="I117" s="93"/>
      <c r="J117" s="94"/>
      <c r="K117" s="138"/>
    </row>
    <row r="118" spans="1:11" ht="15.75" x14ac:dyDescent="0.2">
      <c r="A118" s="13" t="s">
        <v>2938</v>
      </c>
      <c r="B118" s="74">
        <v>1204</v>
      </c>
      <c r="C118" s="86"/>
      <c r="D118" s="37"/>
      <c r="E118" s="87"/>
      <c r="F118" s="93">
        <v>3</v>
      </c>
      <c r="G118" s="8">
        <v>8</v>
      </c>
      <c r="H118" s="94">
        <f t="shared" si="1"/>
        <v>2</v>
      </c>
      <c r="I118" s="93"/>
      <c r="J118" s="94"/>
      <c r="K118" s="138"/>
    </row>
    <row r="119" spans="1:11" ht="15.75" x14ac:dyDescent="0.2">
      <c r="A119" s="13" t="s">
        <v>2939</v>
      </c>
      <c r="B119" s="74">
        <v>2668</v>
      </c>
      <c r="C119" s="86"/>
      <c r="D119" s="37"/>
      <c r="E119" s="87"/>
      <c r="F119" s="93">
        <v>5</v>
      </c>
      <c r="G119" s="8">
        <v>13</v>
      </c>
      <c r="H119" s="94">
        <f t="shared" si="1"/>
        <v>2</v>
      </c>
      <c r="I119" s="93"/>
      <c r="J119" s="94"/>
      <c r="K119" s="138"/>
    </row>
    <row r="120" spans="1:11" s="7" customFormat="1" ht="15.75" x14ac:dyDescent="0.2">
      <c r="A120" s="20" t="s">
        <v>121</v>
      </c>
      <c r="B120" s="73">
        <v>1931</v>
      </c>
      <c r="C120" s="85">
        <v>2</v>
      </c>
      <c r="D120" s="32">
        <v>5</v>
      </c>
      <c r="E120" s="84"/>
      <c r="F120" s="91"/>
      <c r="G120" s="8"/>
      <c r="H120" s="94"/>
      <c r="I120" s="91"/>
      <c r="J120" s="84"/>
      <c r="K120" s="111"/>
    </row>
    <row r="121" spans="1:11" ht="15.75" x14ac:dyDescent="0.2">
      <c r="A121" s="13" t="s">
        <v>2940</v>
      </c>
      <c r="B121" s="74">
        <v>243</v>
      </c>
      <c r="C121" s="86"/>
      <c r="D121" s="37"/>
      <c r="E121" s="87"/>
      <c r="F121" s="93">
        <v>3</v>
      </c>
      <c r="G121" s="8">
        <v>8</v>
      </c>
      <c r="H121" s="94">
        <f t="shared" si="1"/>
        <v>2</v>
      </c>
      <c r="I121" s="93"/>
      <c r="J121" s="94"/>
      <c r="K121" s="138"/>
    </row>
    <row r="122" spans="1:11" ht="15.75" x14ac:dyDescent="0.2">
      <c r="A122" s="13" t="s">
        <v>2941</v>
      </c>
      <c r="B122" s="74">
        <v>193</v>
      </c>
      <c r="C122" s="86"/>
      <c r="D122" s="37"/>
      <c r="E122" s="87"/>
      <c r="F122" s="93">
        <v>1</v>
      </c>
      <c r="G122" s="8">
        <v>3</v>
      </c>
      <c r="H122" s="94">
        <f t="shared" si="1"/>
        <v>1</v>
      </c>
      <c r="I122" s="93"/>
      <c r="J122" s="94"/>
      <c r="K122" s="138"/>
    </row>
    <row r="123" spans="1:11" ht="15.75" x14ac:dyDescent="0.2">
      <c r="A123" s="13" t="s">
        <v>2942</v>
      </c>
      <c r="B123" s="74">
        <v>192</v>
      </c>
      <c r="C123" s="86"/>
      <c r="D123" s="37"/>
      <c r="E123" s="87"/>
      <c r="F123" s="93">
        <v>1</v>
      </c>
      <c r="G123" s="8">
        <v>3</v>
      </c>
      <c r="H123" s="94">
        <f t="shared" si="1"/>
        <v>1</v>
      </c>
      <c r="I123" s="93"/>
      <c r="J123" s="94"/>
      <c r="K123" s="138"/>
    </row>
    <row r="124" spans="1:11" ht="15.75" x14ac:dyDescent="0.2">
      <c r="A124" s="13" t="s">
        <v>2943</v>
      </c>
      <c r="B124" s="74">
        <v>387</v>
      </c>
      <c r="C124" s="86"/>
      <c r="D124" s="37"/>
      <c r="E124" s="87"/>
      <c r="F124" s="93">
        <v>3</v>
      </c>
      <c r="G124" s="8">
        <v>8</v>
      </c>
      <c r="H124" s="94">
        <f t="shared" si="1"/>
        <v>2</v>
      </c>
      <c r="I124" s="93"/>
      <c r="J124" s="94"/>
      <c r="K124" s="138"/>
    </row>
    <row r="125" spans="1:11" ht="15.75" x14ac:dyDescent="0.2">
      <c r="A125" s="13" t="s">
        <v>2944</v>
      </c>
      <c r="B125" s="74">
        <v>586</v>
      </c>
      <c r="C125" s="86"/>
      <c r="D125" s="37"/>
      <c r="E125" s="87"/>
      <c r="F125" s="93">
        <v>3</v>
      </c>
      <c r="G125" s="8">
        <v>8</v>
      </c>
      <c r="H125" s="94">
        <f t="shared" si="1"/>
        <v>2</v>
      </c>
      <c r="I125" s="93"/>
      <c r="J125" s="94"/>
      <c r="K125" s="138"/>
    </row>
    <row r="126" spans="1:11" ht="15.75" x14ac:dyDescent="0.2">
      <c r="A126" s="13" t="s">
        <v>2945</v>
      </c>
      <c r="B126" s="74">
        <v>128</v>
      </c>
      <c r="C126" s="86"/>
      <c r="D126" s="37"/>
      <c r="E126" s="87"/>
      <c r="F126" s="93">
        <v>1</v>
      </c>
      <c r="G126" s="8">
        <v>3</v>
      </c>
      <c r="H126" s="94">
        <f t="shared" si="1"/>
        <v>1</v>
      </c>
      <c r="I126" s="93"/>
      <c r="J126" s="94"/>
      <c r="K126" s="138"/>
    </row>
    <row r="127" spans="1:11" ht="15.75" x14ac:dyDescent="0.2">
      <c r="A127" s="13" t="s">
        <v>2946</v>
      </c>
      <c r="B127" s="74">
        <v>202</v>
      </c>
      <c r="C127" s="86"/>
      <c r="D127" s="37"/>
      <c r="E127" s="87"/>
      <c r="F127" s="93">
        <v>3</v>
      </c>
      <c r="G127" s="8">
        <v>8</v>
      </c>
      <c r="H127" s="94">
        <f t="shared" si="1"/>
        <v>2</v>
      </c>
      <c r="I127" s="93"/>
      <c r="J127" s="94"/>
      <c r="K127" s="138"/>
    </row>
    <row r="128" spans="1:11" s="7" customFormat="1" ht="15.75" x14ac:dyDescent="0.2">
      <c r="A128" s="20" t="s">
        <v>788</v>
      </c>
      <c r="B128" s="73">
        <v>969</v>
      </c>
      <c r="C128" s="85">
        <v>1</v>
      </c>
      <c r="D128" s="32">
        <v>3</v>
      </c>
      <c r="E128" s="84"/>
      <c r="F128" s="91"/>
      <c r="G128" s="8"/>
      <c r="H128" s="94"/>
      <c r="I128" s="91"/>
      <c r="J128" s="84"/>
      <c r="K128" s="111"/>
    </row>
    <row r="129" spans="1:11" ht="15.75" x14ac:dyDescent="0.2">
      <c r="A129" s="13" t="s">
        <v>2947</v>
      </c>
      <c r="B129" s="74">
        <v>29</v>
      </c>
      <c r="C129" s="86"/>
      <c r="D129" s="37"/>
      <c r="E129" s="87"/>
      <c r="F129" s="93">
        <v>1</v>
      </c>
      <c r="G129" s="8">
        <v>3</v>
      </c>
      <c r="H129" s="94">
        <f t="shared" si="1"/>
        <v>1</v>
      </c>
      <c r="I129" s="93"/>
      <c r="J129" s="94"/>
      <c r="K129" s="138"/>
    </row>
    <row r="130" spans="1:11" ht="15.75" x14ac:dyDescent="0.2">
      <c r="A130" s="13" t="s">
        <v>2948</v>
      </c>
      <c r="B130" s="74">
        <v>137</v>
      </c>
      <c r="C130" s="86"/>
      <c r="D130" s="37"/>
      <c r="E130" s="87"/>
      <c r="F130" s="93">
        <v>1</v>
      </c>
      <c r="G130" s="8">
        <v>3</v>
      </c>
      <c r="H130" s="94">
        <f t="shared" si="1"/>
        <v>1</v>
      </c>
      <c r="I130" s="93"/>
      <c r="J130" s="94"/>
      <c r="K130" s="138"/>
    </row>
    <row r="131" spans="1:11" ht="15.75" x14ac:dyDescent="0.2">
      <c r="A131" s="13" t="s">
        <v>2949</v>
      </c>
      <c r="B131" s="74">
        <v>14</v>
      </c>
      <c r="C131" s="86"/>
      <c r="D131" s="37"/>
      <c r="E131" s="87"/>
      <c r="F131" s="93">
        <v>1</v>
      </c>
      <c r="G131" s="8">
        <v>3</v>
      </c>
      <c r="H131" s="94">
        <f t="shared" si="1"/>
        <v>1</v>
      </c>
      <c r="I131" s="93"/>
      <c r="J131" s="94"/>
      <c r="K131" s="138"/>
    </row>
    <row r="132" spans="1:11" ht="15.75" x14ac:dyDescent="0.2">
      <c r="A132" s="13" t="s">
        <v>2950</v>
      </c>
      <c r="B132" s="74">
        <v>155</v>
      </c>
      <c r="C132" s="86"/>
      <c r="D132" s="37"/>
      <c r="E132" s="87"/>
      <c r="F132" s="93">
        <v>1</v>
      </c>
      <c r="G132" s="8">
        <v>3</v>
      </c>
      <c r="H132" s="94">
        <f t="shared" si="1"/>
        <v>1</v>
      </c>
      <c r="I132" s="93"/>
      <c r="J132" s="94"/>
      <c r="K132" s="138"/>
    </row>
    <row r="133" spans="1:11" ht="15.75" x14ac:dyDescent="0.2">
      <c r="A133" s="13" t="s">
        <v>2951</v>
      </c>
      <c r="B133" s="74">
        <v>634</v>
      </c>
      <c r="C133" s="86"/>
      <c r="D133" s="37"/>
      <c r="E133" s="87"/>
      <c r="F133" s="93">
        <v>3</v>
      </c>
      <c r="G133" s="8">
        <v>8</v>
      </c>
      <c r="H133" s="94">
        <f t="shared" si="1"/>
        <v>2</v>
      </c>
      <c r="I133" s="93"/>
      <c r="J133" s="94"/>
      <c r="K133" s="138"/>
    </row>
    <row r="134" spans="1:11" s="7" customFormat="1" ht="15.75" x14ac:dyDescent="0.2">
      <c r="A134" s="20" t="s">
        <v>789</v>
      </c>
      <c r="B134" s="73">
        <v>1543</v>
      </c>
      <c r="C134" s="85">
        <v>1</v>
      </c>
      <c r="D134" s="32">
        <v>3</v>
      </c>
      <c r="E134" s="84"/>
      <c r="F134" s="91"/>
      <c r="G134" s="8"/>
      <c r="H134" s="94"/>
      <c r="I134" s="91"/>
      <c r="J134" s="84"/>
      <c r="K134" s="111"/>
    </row>
    <row r="135" spans="1:11" ht="15.75" x14ac:dyDescent="0.2">
      <c r="A135" s="13" t="s">
        <v>2952</v>
      </c>
      <c r="B135" s="74">
        <v>1543</v>
      </c>
      <c r="C135" s="86"/>
      <c r="D135" s="37"/>
      <c r="E135" s="87"/>
      <c r="F135" s="93">
        <v>3</v>
      </c>
      <c r="G135" s="8">
        <v>8</v>
      </c>
      <c r="H135" s="94">
        <f t="shared" si="1"/>
        <v>2</v>
      </c>
      <c r="I135" s="93"/>
      <c r="J135" s="94"/>
      <c r="K135" s="138"/>
    </row>
    <row r="136" spans="1:11" s="7" customFormat="1" ht="15.75" x14ac:dyDescent="0.2">
      <c r="A136" s="20" t="s">
        <v>790</v>
      </c>
      <c r="B136" s="73">
        <v>2693</v>
      </c>
      <c r="C136" s="85">
        <v>3</v>
      </c>
      <c r="D136" s="32">
        <v>8</v>
      </c>
      <c r="E136" s="84"/>
      <c r="F136" s="91"/>
      <c r="G136" s="8"/>
      <c r="H136" s="94"/>
      <c r="I136" s="91"/>
      <c r="J136" s="84"/>
      <c r="K136" s="111"/>
    </row>
    <row r="137" spans="1:11" ht="15.75" x14ac:dyDescent="0.2">
      <c r="A137" s="13" t="s">
        <v>2953</v>
      </c>
      <c r="B137" s="74">
        <v>243</v>
      </c>
      <c r="C137" s="86"/>
      <c r="D137" s="37"/>
      <c r="E137" s="87"/>
      <c r="F137" s="93">
        <v>3</v>
      </c>
      <c r="G137" s="8">
        <v>8</v>
      </c>
      <c r="H137" s="94">
        <f t="shared" ref="H137:H199" si="2">IF(F137=1,1,2)</f>
        <v>2</v>
      </c>
      <c r="I137" s="93"/>
      <c r="J137" s="94"/>
      <c r="K137" s="138"/>
    </row>
    <row r="138" spans="1:11" ht="15.75" x14ac:dyDescent="0.2">
      <c r="A138" s="13" t="s">
        <v>2954</v>
      </c>
      <c r="B138" s="74">
        <v>907</v>
      </c>
      <c r="C138" s="86"/>
      <c r="D138" s="37"/>
      <c r="E138" s="87"/>
      <c r="F138" s="93">
        <v>3</v>
      </c>
      <c r="G138" s="8">
        <v>8</v>
      </c>
      <c r="H138" s="94">
        <f t="shared" si="2"/>
        <v>2</v>
      </c>
      <c r="I138" s="93"/>
      <c r="J138" s="94"/>
      <c r="K138" s="138"/>
    </row>
    <row r="139" spans="1:11" ht="15.75" x14ac:dyDescent="0.2">
      <c r="A139" s="13" t="s">
        <v>2955</v>
      </c>
      <c r="B139" s="74">
        <v>1089</v>
      </c>
      <c r="C139" s="86"/>
      <c r="D139" s="37"/>
      <c r="E139" s="87"/>
      <c r="F139" s="93">
        <v>3</v>
      </c>
      <c r="G139" s="8">
        <v>8</v>
      </c>
      <c r="H139" s="94">
        <f t="shared" si="2"/>
        <v>2</v>
      </c>
      <c r="I139" s="93"/>
      <c r="J139" s="94"/>
      <c r="K139" s="138"/>
    </row>
    <row r="140" spans="1:11" ht="15.75" x14ac:dyDescent="0.2">
      <c r="A140" s="13" t="s">
        <v>2956</v>
      </c>
      <c r="B140" s="74">
        <v>454</v>
      </c>
      <c r="C140" s="86"/>
      <c r="D140" s="37"/>
      <c r="E140" s="87"/>
      <c r="F140" s="93">
        <v>3</v>
      </c>
      <c r="G140" s="8">
        <v>8</v>
      </c>
      <c r="H140" s="94">
        <f t="shared" si="2"/>
        <v>2</v>
      </c>
      <c r="I140" s="93"/>
      <c r="J140" s="94"/>
      <c r="K140" s="138"/>
    </row>
    <row r="141" spans="1:11" s="7" customFormat="1" ht="31.5" x14ac:dyDescent="0.2">
      <c r="A141" s="22" t="s">
        <v>791</v>
      </c>
      <c r="B141" s="73">
        <v>8759</v>
      </c>
      <c r="C141" s="85">
        <v>19</v>
      </c>
      <c r="D141" s="36">
        <f>SUM(D142:D171)</f>
        <v>48</v>
      </c>
      <c r="E141" s="88">
        <v>3</v>
      </c>
      <c r="F141" s="91">
        <f>SUM(F143:F176)</f>
        <v>60</v>
      </c>
      <c r="G141" s="24">
        <f>SUM(G143:G176)</f>
        <v>166</v>
      </c>
      <c r="H141" s="94"/>
      <c r="I141" s="99">
        <f>(C141+F141+1-F149-F150-F152-F154-F160-F161-F162-F163-F164-F165-F167-F168-F169-F170-F172-F173-F174-F175-F176)*0.4</f>
        <v>24.400000000000002</v>
      </c>
      <c r="J141" s="99">
        <f>(D141+G141+1-G149-G150-G152-G154-G160-G161-G162-G163-G164-G165-G167-G168-G169-G170-G172-G173-G174-G175-G176)*0.4</f>
        <v>63.2</v>
      </c>
      <c r="K141" s="115">
        <f>32*0.6</f>
        <v>19.2</v>
      </c>
    </row>
    <row r="142" spans="1:11" s="7" customFormat="1" ht="15.75" x14ac:dyDescent="0.2">
      <c r="A142" s="20" t="s">
        <v>792</v>
      </c>
      <c r="B142" s="73">
        <v>1947</v>
      </c>
      <c r="C142" s="85">
        <v>4</v>
      </c>
      <c r="D142" s="32">
        <v>10</v>
      </c>
      <c r="E142" s="84"/>
      <c r="F142" s="91"/>
      <c r="G142" s="8"/>
      <c r="H142" s="94"/>
      <c r="I142" s="91"/>
      <c r="J142" s="84"/>
      <c r="K142" s="111"/>
    </row>
    <row r="143" spans="1:11" ht="15.75" x14ac:dyDescent="0.2">
      <c r="A143" s="13" t="s">
        <v>2957</v>
      </c>
      <c r="B143" s="74">
        <v>624</v>
      </c>
      <c r="C143" s="86"/>
      <c r="D143" s="37"/>
      <c r="E143" s="87"/>
      <c r="F143" s="93">
        <v>3</v>
      </c>
      <c r="G143" s="8">
        <v>8</v>
      </c>
      <c r="H143" s="94">
        <f t="shared" si="2"/>
        <v>2</v>
      </c>
      <c r="I143" s="93"/>
      <c r="J143" s="94"/>
      <c r="K143" s="138"/>
    </row>
    <row r="144" spans="1:11" ht="15.75" x14ac:dyDescent="0.2">
      <c r="A144" s="13" t="s">
        <v>2958</v>
      </c>
      <c r="B144" s="74">
        <v>622</v>
      </c>
      <c r="C144" s="86"/>
      <c r="D144" s="37"/>
      <c r="E144" s="87"/>
      <c r="F144" s="93">
        <v>3</v>
      </c>
      <c r="G144" s="8">
        <v>8</v>
      </c>
      <c r="H144" s="94">
        <f t="shared" si="2"/>
        <v>2</v>
      </c>
      <c r="I144" s="93"/>
      <c r="J144" s="94"/>
      <c r="K144" s="138"/>
    </row>
    <row r="145" spans="1:11" ht="15.75" x14ac:dyDescent="0.2">
      <c r="A145" s="13" t="s">
        <v>2959</v>
      </c>
      <c r="B145" s="74">
        <v>493</v>
      </c>
      <c r="C145" s="86"/>
      <c r="D145" s="37"/>
      <c r="E145" s="87"/>
      <c r="F145" s="93">
        <v>3</v>
      </c>
      <c r="G145" s="8">
        <v>8</v>
      </c>
      <c r="H145" s="94">
        <f t="shared" si="2"/>
        <v>2</v>
      </c>
      <c r="I145" s="93"/>
      <c r="J145" s="94"/>
      <c r="K145" s="138"/>
    </row>
    <row r="146" spans="1:11" ht="15.75" x14ac:dyDescent="0.2">
      <c r="A146" s="13" t="s">
        <v>2960</v>
      </c>
      <c r="B146" s="74">
        <v>208</v>
      </c>
      <c r="C146" s="86"/>
      <c r="D146" s="37"/>
      <c r="E146" s="87"/>
      <c r="F146" s="93">
        <v>3</v>
      </c>
      <c r="G146" s="8">
        <v>8</v>
      </c>
      <c r="H146" s="94">
        <f t="shared" si="2"/>
        <v>2</v>
      </c>
      <c r="I146" s="93"/>
      <c r="J146" s="94"/>
      <c r="K146" s="138"/>
    </row>
    <row r="147" spans="1:11" s="7" customFormat="1" ht="15.75" x14ac:dyDescent="0.2">
      <c r="A147" s="20" t="s">
        <v>709</v>
      </c>
      <c r="B147" s="73">
        <v>6463</v>
      </c>
      <c r="C147" s="85">
        <v>14</v>
      </c>
      <c r="D147" s="32">
        <v>35</v>
      </c>
      <c r="E147" s="84"/>
      <c r="F147" s="91"/>
      <c r="G147" s="8"/>
      <c r="H147" s="94"/>
      <c r="I147" s="91"/>
      <c r="J147" s="84"/>
      <c r="K147" s="111"/>
    </row>
    <row r="148" spans="1:11" ht="15.75" x14ac:dyDescent="0.2">
      <c r="A148" s="13" t="s">
        <v>2961</v>
      </c>
      <c r="B148" s="74">
        <v>2608</v>
      </c>
      <c r="C148" s="86"/>
      <c r="D148" s="37"/>
      <c r="E148" s="87"/>
      <c r="F148" s="93">
        <v>5</v>
      </c>
      <c r="G148" s="8">
        <v>13</v>
      </c>
      <c r="H148" s="94">
        <f t="shared" si="2"/>
        <v>2</v>
      </c>
      <c r="I148" s="93"/>
      <c r="J148" s="94"/>
      <c r="K148" s="138"/>
    </row>
    <row r="149" spans="1:11" ht="15.75" x14ac:dyDescent="0.2">
      <c r="A149" s="13" t="s">
        <v>2786</v>
      </c>
      <c r="B149" s="74">
        <v>17</v>
      </c>
      <c r="C149" s="86"/>
      <c r="D149" s="37"/>
      <c r="E149" s="87"/>
      <c r="F149" s="93">
        <v>1</v>
      </c>
      <c r="G149" s="8">
        <v>3</v>
      </c>
      <c r="H149" s="94">
        <f t="shared" si="2"/>
        <v>1</v>
      </c>
      <c r="I149" s="93"/>
      <c r="J149" s="94"/>
      <c r="K149" s="138"/>
    </row>
    <row r="150" spans="1:11" ht="15.75" x14ac:dyDescent="0.2">
      <c r="A150" s="13" t="s">
        <v>2962</v>
      </c>
      <c r="B150" s="74">
        <v>139</v>
      </c>
      <c r="C150" s="86"/>
      <c r="D150" s="37"/>
      <c r="E150" s="87"/>
      <c r="F150" s="93">
        <v>1</v>
      </c>
      <c r="G150" s="8">
        <v>3</v>
      </c>
      <c r="H150" s="94">
        <f t="shared" si="2"/>
        <v>1</v>
      </c>
      <c r="I150" s="93"/>
      <c r="J150" s="94"/>
      <c r="K150" s="138"/>
    </row>
    <row r="151" spans="1:11" ht="15.75" x14ac:dyDescent="0.2">
      <c r="A151" s="13" t="s">
        <v>2963</v>
      </c>
      <c r="B151" s="74">
        <v>220</v>
      </c>
      <c r="C151" s="86"/>
      <c r="D151" s="37"/>
      <c r="E151" s="87"/>
      <c r="F151" s="93">
        <v>3</v>
      </c>
      <c r="G151" s="8">
        <v>8</v>
      </c>
      <c r="H151" s="94">
        <f t="shared" si="2"/>
        <v>2</v>
      </c>
      <c r="I151" s="93"/>
      <c r="J151" s="94"/>
      <c r="K151" s="138"/>
    </row>
    <row r="152" spans="1:11" ht="15.75" x14ac:dyDescent="0.2">
      <c r="A152" s="13" t="s">
        <v>2964</v>
      </c>
      <c r="B152" s="74">
        <v>4</v>
      </c>
      <c r="C152" s="86"/>
      <c r="D152" s="37"/>
      <c r="E152" s="87"/>
      <c r="F152" s="93">
        <v>1</v>
      </c>
      <c r="G152" s="8">
        <v>3</v>
      </c>
      <c r="H152" s="94">
        <f t="shared" si="2"/>
        <v>1</v>
      </c>
      <c r="I152" s="93"/>
      <c r="J152" s="94"/>
      <c r="K152" s="138"/>
    </row>
    <row r="153" spans="1:11" ht="15.75" x14ac:dyDescent="0.2">
      <c r="A153" s="13" t="s">
        <v>2031</v>
      </c>
      <c r="B153" s="74">
        <v>469</v>
      </c>
      <c r="C153" s="86"/>
      <c r="D153" s="37"/>
      <c r="E153" s="87"/>
      <c r="F153" s="93">
        <v>3</v>
      </c>
      <c r="G153" s="8">
        <v>8</v>
      </c>
      <c r="H153" s="94">
        <f t="shared" si="2"/>
        <v>2</v>
      </c>
      <c r="I153" s="93"/>
      <c r="J153" s="94"/>
      <c r="K153" s="138"/>
    </row>
    <row r="154" spans="1:11" ht="15.75" x14ac:dyDescent="0.2">
      <c r="A154" s="13" t="s">
        <v>2965</v>
      </c>
      <c r="B154" s="74">
        <v>112</v>
      </c>
      <c r="C154" s="86"/>
      <c r="D154" s="37"/>
      <c r="E154" s="87"/>
      <c r="F154" s="93">
        <v>1</v>
      </c>
      <c r="G154" s="8">
        <v>3</v>
      </c>
      <c r="H154" s="94">
        <f t="shared" si="2"/>
        <v>1</v>
      </c>
      <c r="I154" s="93"/>
      <c r="J154" s="94"/>
      <c r="K154" s="138"/>
    </row>
    <row r="155" spans="1:11" ht="15.75" x14ac:dyDescent="0.2">
      <c r="A155" s="13" t="s">
        <v>2966</v>
      </c>
      <c r="B155" s="74">
        <v>437</v>
      </c>
      <c r="C155" s="86"/>
      <c r="D155" s="37"/>
      <c r="E155" s="87"/>
      <c r="F155" s="93">
        <v>3</v>
      </c>
      <c r="G155" s="8">
        <v>8</v>
      </c>
      <c r="H155" s="94">
        <f t="shared" si="2"/>
        <v>2</v>
      </c>
      <c r="I155" s="93"/>
      <c r="J155" s="94"/>
      <c r="K155" s="138"/>
    </row>
    <row r="156" spans="1:11" ht="15.75" x14ac:dyDescent="0.2">
      <c r="A156" s="13" t="s">
        <v>2967</v>
      </c>
      <c r="B156" s="74">
        <v>265</v>
      </c>
      <c r="C156" s="86"/>
      <c r="D156" s="37"/>
      <c r="E156" s="87"/>
      <c r="F156" s="93">
        <v>3</v>
      </c>
      <c r="G156" s="8">
        <v>8</v>
      </c>
      <c r="H156" s="94">
        <f t="shared" si="2"/>
        <v>2</v>
      </c>
      <c r="I156" s="93"/>
      <c r="J156" s="94"/>
      <c r="K156" s="138"/>
    </row>
    <row r="157" spans="1:11" ht="15.75" x14ac:dyDescent="0.2">
      <c r="A157" s="13" t="s">
        <v>2810</v>
      </c>
      <c r="B157" s="74">
        <v>303</v>
      </c>
      <c r="C157" s="86"/>
      <c r="D157" s="37"/>
      <c r="E157" s="87"/>
      <c r="F157" s="93">
        <v>3</v>
      </c>
      <c r="G157" s="8">
        <v>8</v>
      </c>
      <c r="H157" s="94">
        <f t="shared" si="2"/>
        <v>2</v>
      </c>
      <c r="I157" s="93"/>
      <c r="J157" s="94"/>
      <c r="K157" s="138"/>
    </row>
    <row r="158" spans="1:11" ht="15.75" x14ac:dyDescent="0.2">
      <c r="A158" s="13" t="s">
        <v>1497</v>
      </c>
      <c r="B158" s="74">
        <v>421</v>
      </c>
      <c r="C158" s="86"/>
      <c r="D158" s="37"/>
      <c r="E158" s="87"/>
      <c r="F158" s="93">
        <v>3</v>
      </c>
      <c r="G158" s="8">
        <v>8</v>
      </c>
      <c r="H158" s="94">
        <f t="shared" si="2"/>
        <v>2</v>
      </c>
      <c r="I158" s="93"/>
      <c r="J158" s="94"/>
      <c r="K158" s="138"/>
    </row>
    <row r="159" spans="1:11" ht="15.75" x14ac:dyDescent="0.2">
      <c r="A159" s="13" t="s">
        <v>2968</v>
      </c>
      <c r="B159" s="74">
        <v>277</v>
      </c>
      <c r="C159" s="86"/>
      <c r="D159" s="37"/>
      <c r="E159" s="87"/>
      <c r="F159" s="93">
        <v>3</v>
      </c>
      <c r="G159" s="8">
        <v>8</v>
      </c>
      <c r="H159" s="94">
        <f t="shared" si="2"/>
        <v>2</v>
      </c>
      <c r="I159" s="93"/>
      <c r="J159" s="94"/>
      <c r="K159" s="138"/>
    </row>
    <row r="160" spans="1:11" ht="15.75" x14ac:dyDescent="0.2">
      <c r="A160" s="13" t="s">
        <v>2969</v>
      </c>
      <c r="B160" s="74">
        <v>169</v>
      </c>
      <c r="C160" s="86"/>
      <c r="D160" s="37"/>
      <c r="E160" s="87"/>
      <c r="F160" s="93">
        <v>1</v>
      </c>
      <c r="G160" s="8">
        <v>3</v>
      </c>
      <c r="H160" s="94">
        <f t="shared" si="2"/>
        <v>1</v>
      </c>
      <c r="I160" s="93"/>
      <c r="J160" s="94"/>
      <c r="K160" s="138"/>
    </row>
    <row r="161" spans="1:11" ht="15.75" x14ac:dyDescent="0.2">
      <c r="A161" s="13" t="s">
        <v>2970</v>
      </c>
      <c r="B161" s="74">
        <v>54</v>
      </c>
      <c r="C161" s="86"/>
      <c r="D161" s="37"/>
      <c r="E161" s="87"/>
      <c r="F161" s="93">
        <v>1</v>
      </c>
      <c r="G161" s="8">
        <v>3</v>
      </c>
      <c r="H161" s="94">
        <f t="shared" si="2"/>
        <v>1</v>
      </c>
      <c r="I161" s="93"/>
      <c r="J161" s="94"/>
      <c r="K161" s="138"/>
    </row>
    <row r="162" spans="1:11" ht="15.75" x14ac:dyDescent="0.2">
      <c r="A162" s="13" t="s">
        <v>2971</v>
      </c>
      <c r="B162" s="74">
        <v>38</v>
      </c>
      <c r="C162" s="86"/>
      <c r="D162" s="37"/>
      <c r="E162" s="87"/>
      <c r="F162" s="93">
        <v>1</v>
      </c>
      <c r="G162" s="8">
        <v>3</v>
      </c>
      <c r="H162" s="94">
        <f t="shared" si="2"/>
        <v>1</v>
      </c>
      <c r="I162" s="93"/>
      <c r="J162" s="94"/>
      <c r="K162" s="138"/>
    </row>
    <row r="163" spans="1:11" ht="15.75" x14ac:dyDescent="0.2">
      <c r="A163" s="13" t="s">
        <v>2972</v>
      </c>
      <c r="B163" s="74">
        <v>33</v>
      </c>
      <c r="C163" s="86"/>
      <c r="D163" s="37"/>
      <c r="E163" s="87"/>
      <c r="F163" s="93">
        <v>1</v>
      </c>
      <c r="G163" s="8">
        <v>3</v>
      </c>
      <c r="H163" s="94">
        <f t="shared" si="2"/>
        <v>1</v>
      </c>
      <c r="I163" s="93"/>
      <c r="J163" s="94"/>
      <c r="K163" s="138"/>
    </row>
    <row r="164" spans="1:11" ht="15.75" x14ac:dyDescent="0.2">
      <c r="A164" s="13" t="s">
        <v>2973</v>
      </c>
      <c r="B164" s="74">
        <v>80</v>
      </c>
      <c r="C164" s="86"/>
      <c r="D164" s="37"/>
      <c r="E164" s="87"/>
      <c r="F164" s="93">
        <v>1</v>
      </c>
      <c r="G164" s="8">
        <v>3</v>
      </c>
      <c r="H164" s="94">
        <f t="shared" si="2"/>
        <v>1</v>
      </c>
      <c r="I164" s="93"/>
      <c r="J164" s="94"/>
      <c r="K164" s="138"/>
    </row>
    <row r="165" spans="1:11" ht="15.75" x14ac:dyDescent="0.2">
      <c r="A165" s="13" t="s">
        <v>2867</v>
      </c>
      <c r="B165" s="74">
        <v>48</v>
      </c>
      <c r="C165" s="86"/>
      <c r="D165" s="37"/>
      <c r="E165" s="87"/>
      <c r="F165" s="93">
        <v>1</v>
      </c>
      <c r="G165" s="8">
        <v>3</v>
      </c>
      <c r="H165" s="94">
        <f t="shared" si="2"/>
        <v>1</v>
      </c>
      <c r="I165" s="93"/>
      <c r="J165" s="94"/>
      <c r="K165" s="138"/>
    </row>
    <row r="166" spans="1:11" ht="15.75" x14ac:dyDescent="0.2">
      <c r="A166" s="13" t="s">
        <v>2974</v>
      </c>
      <c r="B166" s="74">
        <v>375</v>
      </c>
      <c r="C166" s="86"/>
      <c r="D166" s="37"/>
      <c r="E166" s="87"/>
      <c r="F166" s="93">
        <v>3</v>
      </c>
      <c r="G166" s="8">
        <v>8</v>
      </c>
      <c r="H166" s="94">
        <f t="shared" si="2"/>
        <v>2</v>
      </c>
      <c r="I166" s="93"/>
      <c r="J166" s="94"/>
      <c r="K166" s="138"/>
    </row>
    <row r="167" spans="1:11" ht="15.75" x14ac:dyDescent="0.2">
      <c r="A167" s="13" t="s">
        <v>2975</v>
      </c>
      <c r="B167" s="74">
        <v>20</v>
      </c>
      <c r="C167" s="86"/>
      <c r="D167" s="37"/>
      <c r="E167" s="87"/>
      <c r="F167" s="93">
        <v>1</v>
      </c>
      <c r="G167" s="8">
        <v>3</v>
      </c>
      <c r="H167" s="94">
        <f t="shared" si="2"/>
        <v>1</v>
      </c>
      <c r="I167" s="93"/>
      <c r="J167" s="94"/>
      <c r="K167" s="138"/>
    </row>
    <row r="168" spans="1:11" ht="15.75" x14ac:dyDescent="0.2">
      <c r="A168" s="13" t="s">
        <v>2976</v>
      </c>
      <c r="B168" s="74">
        <v>114</v>
      </c>
      <c r="C168" s="86"/>
      <c r="D168" s="37"/>
      <c r="E168" s="87"/>
      <c r="F168" s="93">
        <v>1</v>
      </c>
      <c r="G168" s="8">
        <v>3</v>
      </c>
      <c r="H168" s="94">
        <f t="shared" si="2"/>
        <v>1</v>
      </c>
      <c r="I168" s="93"/>
      <c r="J168" s="94"/>
      <c r="K168" s="138"/>
    </row>
    <row r="169" spans="1:11" ht="15.75" x14ac:dyDescent="0.2">
      <c r="A169" s="13" t="s">
        <v>2118</v>
      </c>
      <c r="B169" s="74">
        <v>116</v>
      </c>
      <c r="C169" s="86"/>
      <c r="D169" s="37"/>
      <c r="E169" s="87"/>
      <c r="F169" s="93">
        <v>1</v>
      </c>
      <c r="G169" s="8">
        <v>3</v>
      </c>
      <c r="H169" s="94">
        <f t="shared" si="2"/>
        <v>1</v>
      </c>
      <c r="I169" s="93"/>
      <c r="J169" s="94"/>
      <c r="K169" s="138"/>
    </row>
    <row r="170" spans="1:11" ht="15.75" x14ac:dyDescent="0.2">
      <c r="A170" s="13" t="s">
        <v>2977</v>
      </c>
      <c r="B170" s="74">
        <v>144</v>
      </c>
      <c r="C170" s="86"/>
      <c r="D170" s="37"/>
      <c r="E170" s="87"/>
      <c r="F170" s="93">
        <v>1</v>
      </c>
      <c r="G170" s="8">
        <v>3</v>
      </c>
      <c r="H170" s="94">
        <f t="shared" si="2"/>
        <v>1</v>
      </c>
      <c r="I170" s="93"/>
      <c r="J170" s="94"/>
      <c r="K170" s="138"/>
    </row>
    <row r="171" spans="1:11" s="7" customFormat="1" ht="15.75" x14ac:dyDescent="0.2">
      <c r="A171" s="20" t="s">
        <v>887</v>
      </c>
      <c r="B171" s="73">
        <v>349</v>
      </c>
      <c r="C171" s="85">
        <v>1</v>
      </c>
      <c r="D171" s="32">
        <v>3</v>
      </c>
      <c r="E171" s="84"/>
      <c r="F171" s="91"/>
      <c r="G171" s="8"/>
      <c r="H171" s="94"/>
      <c r="I171" s="91"/>
      <c r="J171" s="84"/>
      <c r="K171" s="111"/>
    </row>
    <row r="172" spans="1:11" ht="15.75" x14ac:dyDescent="0.2">
      <c r="A172" s="13" t="s">
        <v>2978</v>
      </c>
      <c r="B172" s="74">
        <v>96</v>
      </c>
      <c r="C172" s="86"/>
      <c r="D172" s="37"/>
      <c r="E172" s="87"/>
      <c r="F172" s="93">
        <v>1</v>
      </c>
      <c r="G172" s="8">
        <v>3</v>
      </c>
      <c r="H172" s="94">
        <f t="shared" si="2"/>
        <v>1</v>
      </c>
      <c r="I172" s="93"/>
      <c r="J172" s="94"/>
      <c r="K172" s="138"/>
    </row>
    <row r="173" spans="1:11" ht="15.75" x14ac:dyDescent="0.2">
      <c r="A173" s="13" t="s">
        <v>2979</v>
      </c>
      <c r="B173" s="74">
        <v>58</v>
      </c>
      <c r="C173" s="86"/>
      <c r="D173" s="37"/>
      <c r="E173" s="87"/>
      <c r="F173" s="93">
        <v>1</v>
      </c>
      <c r="G173" s="8">
        <v>3</v>
      </c>
      <c r="H173" s="94">
        <f t="shared" si="2"/>
        <v>1</v>
      </c>
      <c r="I173" s="93"/>
      <c r="J173" s="94"/>
      <c r="K173" s="138"/>
    </row>
    <row r="174" spans="1:11" ht="15.75" x14ac:dyDescent="0.2">
      <c r="A174" s="13" t="s">
        <v>2980</v>
      </c>
      <c r="B174" s="74">
        <v>32</v>
      </c>
      <c r="C174" s="86"/>
      <c r="D174" s="37"/>
      <c r="E174" s="87"/>
      <c r="F174" s="93">
        <v>1</v>
      </c>
      <c r="G174" s="8">
        <v>3</v>
      </c>
      <c r="H174" s="94">
        <f t="shared" si="2"/>
        <v>1</v>
      </c>
      <c r="I174" s="93"/>
      <c r="J174" s="94"/>
      <c r="K174" s="138"/>
    </row>
    <row r="175" spans="1:11" ht="15.75" x14ac:dyDescent="0.2">
      <c r="A175" s="13" t="s">
        <v>2981</v>
      </c>
      <c r="B175" s="74">
        <v>87</v>
      </c>
      <c r="C175" s="86"/>
      <c r="D175" s="37"/>
      <c r="E175" s="87"/>
      <c r="F175" s="93">
        <v>1</v>
      </c>
      <c r="G175" s="8">
        <v>3</v>
      </c>
      <c r="H175" s="94">
        <f t="shared" si="2"/>
        <v>1</v>
      </c>
      <c r="I175" s="93"/>
      <c r="J175" s="94"/>
      <c r="K175" s="138"/>
    </row>
    <row r="176" spans="1:11" ht="15.75" x14ac:dyDescent="0.2">
      <c r="A176" s="13" t="s">
        <v>2982</v>
      </c>
      <c r="B176" s="74">
        <v>76</v>
      </c>
      <c r="C176" s="86"/>
      <c r="D176" s="37"/>
      <c r="E176" s="87"/>
      <c r="F176" s="93">
        <v>1</v>
      </c>
      <c r="G176" s="8">
        <v>3</v>
      </c>
      <c r="H176" s="94">
        <f t="shared" si="2"/>
        <v>1</v>
      </c>
      <c r="I176" s="93"/>
      <c r="J176" s="94"/>
      <c r="K176" s="138"/>
    </row>
    <row r="177" spans="1:11" s="7" customFormat="1" ht="15.75" x14ac:dyDescent="0.2">
      <c r="A177" s="22" t="s">
        <v>35</v>
      </c>
      <c r="B177" s="73">
        <v>6347</v>
      </c>
      <c r="C177" s="85">
        <v>19</v>
      </c>
      <c r="D177" s="36">
        <f>SUM(D178:D184)</f>
        <v>48</v>
      </c>
      <c r="E177" s="88">
        <v>3</v>
      </c>
      <c r="F177" s="91">
        <f>SUM(F179:F226)</f>
        <v>58</v>
      </c>
      <c r="G177" s="24">
        <f>SUM(G179:G226)</f>
        <v>168</v>
      </c>
      <c r="H177" s="94"/>
      <c r="I177" s="99">
        <f>(C177+F179+F180+F182+F185+F193+1)*0.4</f>
        <v>14.8</v>
      </c>
      <c r="J177" s="99">
        <f>(D177+G179+G180+G182+G185+G193+1)*0.4</f>
        <v>37.6</v>
      </c>
      <c r="K177" s="115">
        <f>46*0.6</f>
        <v>27.599999999999998</v>
      </c>
    </row>
    <row r="178" spans="1:11" s="7" customFormat="1" ht="15.75" x14ac:dyDescent="0.2">
      <c r="A178" s="20" t="s">
        <v>36</v>
      </c>
      <c r="B178" s="73">
        <v>1580</v>
      </c>
      <c r="C178" s="85">
        <v>5</v>
      </c>
      <c r="D178" s="32">
        <v>13</v>
      </c>
      <c r="E178" s="84"/>
      <c r="F178" s="91"/>
      <c r="G178" s="8"/>
      <c r="H178" s="94"/>
      <c r="I178" s="91"/>
      <c r="J178" s="84"/>
      <c r="K178" s="111"/>
    </row>
    <row r="179" spans="1:11" ht="15.75" x14ac:dyDescent="0.2">
      <c r="A179" s="13" t="s">
        <v>2983</v>
      </c>
      <c r="B179" s="74">
        <v>461</v>
      </c>
      <c r="C179" s="86"/>
      <c r="D179" s="37"/>
      <c r="E179" s="87"/>
      <c r="F179" s="93">
        <v>3</v>
      </c>
      <c r="G179" s="8">
        <v>8</v>
      </c>
      <c r="H179" s="94">
        <f t="shared" si="2"/>
        <v>2</v>
      </c>
      <c r="I179" s="93"/>
      <c r="J179" s="94"/>
      <c r="K179" s="138"/>
    </row>
    <row r="180" spans="1:11" ht="15.75" x14ac:dyDescent="0.2">
      <c r="A180" s="13" t="s">
        <v>2984</v>
      </c>
      <c r="B180" s="74">
        <v>294</v>
      </c>
      <c r="C180" s="86"/>
      <c r="D180" s="37"/>
      <c r="E180" s="87"/>
      <c r="F180" s="93">
        <v>3</v>
      </c>
      <c r="G180" s="8">
        <v>8</v>
      </c>
      <c r="H180" s="94">
        <f t="shared" si="2"/>
        <v>2</v>
      </c>
      <c r="I180" s="93"/>
      <c r="J180" s="94"/>
      <c r="K180" s="138"/>
    </row>
    <row r="181" spans="1:11" ht="15.75" x14ac:dyDescent="0.2">
      <c r="A181" s="13" t="s">
        <v>2985</v>
      </c>
      <c r="B181" s="74">
        <v>114</v>
      </c>
      <c r="C181" s="86"/>
      <c r="D181" s="37"/>
      <c r="E181" s="87"/>
      <c r="F181" s="93">
        <v>1</v>
      </c>
      <c r="G181" s="8">
        <v>3</v>
      </c>
      <c r="H181" s="94">
        <f t="shared" si="2"/>
        <v>1</v>
      </c>
      <c r="I181" s="93"/>
      <c r="J181" s="94"/>
      <c r="K181" s="138"/>
    </row>
    <row r="182" spans="1:11" ht="15.75" x14ac:dyDescent="0.2">
      <c r="A182" s="13" t="s">
        <v>2986</v>
      </c>
      <c r="B182" s="74">
        <v>515</v>
      </c>
      <c r="C182" s="86"/>
      <c r="D182" s="37"/>
      <c r="E182" s="87"/>
      <c r="F182" s="93">
        <v>3</v>
      </c>
      <c r="G182" s="8">
        <v>8</v>
      </c>
      <c r="H182" s="94">
        <f t="shared" si="2"/>
        <v>2</v>
      </c>
      <c r="I182" s="93"/>
      <c r="J182" s="94"/>
      <c r="K182" s="138"/>
    </row>
    <row r="183" spans="1:11" ht="15.75" x14ac:dyDescent="0.2">
      <c r="A183" s="13" t="s">
        <v>2987</v>
      </c>
      <c r="B183" s="74">
        <v>196</v>
      </c>
      <c r="C183" s="86"/>
      <c r="D183" s="37"/>
      <c r="E183" s="87"/>
      <c r="F183" s="93">
        <v>1</v>
      </c>
      <c r="G183" s="8">
        <v>3</v>
      </c>
      <c r="H183" s="94">
        <f t="shared" si="2"/>
        <v>1</v>
      </c>
      <c r="I183" s="93"/>
      <c r="J183" s="94"/>
      <c r="K183" s="138"/>
    </row>
    <row r="184" spans="1:11" s="7" customFormat="1" ht="15.75" x14ac:dyDescent="0.2">
      <c r="A184" s="20" t="s">
        <v>144</v>
      </c>
      <c r="B184" s="73">
        <v>4767</v>
      </c>
      <c r="C184" s="85">
        <v>14</v>
      </c>
      <c r="D184" s="32">
        <v>35</v>
      </c>
      <c r="E184" s="84"/>
      <c r="F184" s="91"/>
      <c r="G184" s="8"/>
      <c r="H184" s="94"/>
      <c r="I184" s="91"/>
      <c r="J184" s="84"/>
      <c r="K184" s="111"/>
    </row>
    <row r="185" spans="1:11" ht="15.75" x14ac:dyDescent="0.2">
      <c r="A185" s="13" t="s">
        <v>2988</v>
      </c>
      <c r="B185" s="74">
        <v>2244</v>
      </c>
      <c r="C185" s="86"/>
      <c r="D185" s="37"/>
      <c r="E185" s="87"/>
      <c r="F185" s="93">
        <v>5</v>
      </c>
      <c r="G185" s="8">
        <v>13</v>
      </c>
      <c r="H185" s="94">
        <f t="shared" si="2"/>
        <v>2</v>
      </c>
      <c r="I185" s="93"/>
      <c r="J185" s="94"/>
      <c r="K185" s="138"/>
    </row>
    <row r="186" spans="1:11" ht="15.75" x14ac:dyDescent="0.2">
      <c r="A186" s="13" t="s">
        <v>1492</v>
      </c>
      <c r="B186" s="74">
        <v>45</v>
      </c>
      <c r="C186" s="86"/>
      <c r="D186" s="37"/>
      <c r="E186" s="87"/>
      <c r="F186" s="93">
        <v>1</v>
      </c>
      <c r="G186" s="8">
        <v>3</v>
      </c>
      <c r="H186" s="94">
        <f t="shared" si="2"/>
        <v>1</v>
      </c>
      <c r="I186" s="93"/>
      <c r="J186" s="94"/>
      <c r="K186" s="138"/>
    </row>
    <row r="187" spans="1:11" ht="15.75" x14ac:dyDescent="0.2">
      <c r="A187" s="13" t="s">
        <v>1370</v>
      </c>
      <c r="B187" s="74">
        <v>52</v>
      </c>
      <c r="C187" s="86"/>
      <c r="D187" s="37"/>
      <c r="E187" s="87"/>
      <c r="F187" s="93">
        <v>1</v>
      </c>
      <c r="G187" s="8">
        <v>3</v>
      </c>
      <c r="H187" s="94">
        <f t="shared" si="2"/>
        <v>1</v>
      </c>
      <c r="I187" s="93"/>
      <c r="J187" s="94"/>
      <c r="K187" s="138"/>
    </row>
    <row r="188" spans="1:11" ht="15.75" x14ac:dyDescent="0.2">
      <c r="A188" s="13" t="s">
        <v>2790</v>
      </c>
      <c r="B188" s="74">
        <v>134</v>
      </c>
      <c r="C188" s="86"/>
      <c r="D188" s="37"/>
      <c r="E188" s="87"/>
      <c r="F188" s="93">
        <v>1</v>
      </c>
      <c r="G188" s="8">
        <v>3</v>
      </c>
      <c r="H188" s="94">
        <f t="shared" si="2"/>
        <v>1</v>
      </c>
      <c r="I188" s="93"/>
      <c r="J188" s="94"/>
      <c r="K188" s="138"/>
    </row>
    <row r="189" spans="1:11" ht="15.75" x14ac:dyDescent="0.2">
      <c r="A189" s="13" t="s">
        <v>2989</v>
      </c>
      <c r="B189" s="74">
        <v>43</v>
      </c>
      <c r="C189" s="86"/>
      <c r="D189" s="37"/>
      <c r="E189" s="87"/>
      <c r="F189" s="93">
        <v>1</v>
      </c>
      <c r="G189" s="8">
        <v>3</v>
      </c>
      <c r="H189" s="94">
        <f t="shared" si="2"/>
        <v>1</v>
      </c>
      <c r="I189" s="93"/>
      <c r="J189" s="94"/>
      <c r="K189" s="138"/>
    </row>
    <row r="190" spans="1:11" ht="15.75" x14ac:dyDescent="0.2">
      <c r="A190" s="59" t="s">
        <v>2170</v>
      </c>
      <c r="B190" s="141">
        <v>0</v>
      </c>
      <c r="C190" s="86"/>
      <c r="D190" s="66"/>
      <c r="E190" s="90"/>
      <c r="F190" s="95" t="b">
        <f>IF(B190&gt;50000,"15",IF(B190&gt;10000,"11",IF(B190&gt;2000,"5",IF(B190&gt;200,"3",IF(B190&gt;0,"1")))))</f>
        <v>0</v>
      </c>
      <c r="G190" s="8"/>
      <c r="H190" s="94"/>
      <c r="I190" s="93"/>
      <c r="J190" s="94"/>
      <c r="K190" s="138"/>
    </row>
    <row r="191" spans="1:11" ht="15.75" x14ac:dyDescent="0.2">
      <c r="A191" s="13" t="s">
        <v>1650</v>
      </c>
      <c r="B191" s="74">
        <v>62</v>
      </c>
      <c r="C191" s="86"/>
      <c r="D191" s="37"/>
      <c r="E191" s="87"/>
      <c r="F191" s="93">
        <v>1</v>
      </c>
      <c r="G191" s="8">
        <v>3</v>
      </c>
      <c r="H191" s="94">
        <f t="shared" si="2"/>
        <v>1</v>
      </c>
      <c r="I191" s="93"/>
      <c r="J191" s="94"/>
      <c r="K191" s="138"/>
    </row>
    <row r="192" spans="1:11" ht="15.75" x14ac:dyDescent="0.2">
      <c r="A192" s="13" t="s">
        <v>2990</v>
      </c>
      <c r="B192" s="74">
        <v>15</v>
      </c>
      <c r="C192" s="86"/>
      <c r="D192" s="37"/>
      <c r="E192" s="87"/>
      <c r="F192" s="93">
        <v>1</v>
      </c>
      <c r="G192" s="8">
        <v>3</v>
      </c>
      <c r="H192" s="94">
        <f t="shared" si="2"/>
        <v>1</v>
      </c>
      <c r="I192" s="93"/>
      <c r="J192" s="94"/>
      <c r="K192" s="138"/>
    </row>
    <row r="193" spans="1:11" ht="15.75" x14ac:dyDescent="0.2">
      <c r="A193" s="13" t="s">
        <v>2991</v>
      </c>
      <c r="B193" s="74">
        <v>253</v>
      </c>
      <c r="C193" s="86"/>
      <c r="D193" s="37"/>
      <c r="E193" s="87"/>
      <c r="F193" s="93">
        <v>3</v>
      </c>
      <c r="G193" s="8">
        <v>8</v>
      </c>
      <c r="H193" s="94">
        <f t="shared" si="2"/>
        <v>2</v>
      </c>
      <c r="I193" s="93"/>
      <c r="J193" s="94"/>
      <c r="K193" s="138"/>
    </row>
    <row r="194" spans="1:11" ht="31.5" x14ac:dyDescent="0.2">
      <c r="A194" s="13" t="s">
        <v>2992</v>
      </c>
      <c r="B194" s="74">
        <v>28</v>
      </c>
      <c r="C194" s="86"/>
      <c r="D194" s="37"/>
      <c r="E194" s="87"/>
      <c r="F194" s="93">
        <v>1</v>
      </c>
      <c r="G194" s="8">
        <v>3</v>
      </c>
      <c r="H194" s="94">
        <f t="shared" si="2"/>
        <v>1</v>
      </c>
      <c r="I194" s="93"/>
      <c r="J194" s="94"/>
      <c r="K194" s="138"/>
    </row>
    <row r="195" spans="1:11" ht="15.75" x14ac:dyDescent="0.2">
      <c r="A195" s="13" t="s">
        <v>2993</v>
      </c>
      <c r="B195" s="74">
        <v>54</v>
      </c>
      <c r="C195" s="86"/>
      <c r="D195" s="37"/>
      <c r="E195" s="87"/>
      <c r="F195" s="93">
        <v>1</v>
      </c>
      <c r="G195" s="8">
        <v>3</v>
      </c>
      <c r="H195" s="94">
        <f t="shared" si="2"/>
        <v>1</v>
      </c>
      <c r="I195" s="93"/>
      <c r="J195" s="94"/>
      <c r="K195" s="138"/>
    </row>
    <row r="196" spans="1:11" ht="15.75" x14ac:dyDescent="0.2">
      <c r="A196" s="13" t="s">
        <v>2994</v>
      </c>
      <c r="B196" s="74">
        <v>42</v>
      </c>
      <c r="C196" s="86"/>
      <c r="D196" s="37"/>
      <c r="E196" s="87"/>
      <c r="F196" s="93">
        <v>1</v>
      </c>
      <c r="G196" s="8">
        <v>3</v>
      </c>
      <c r="H196" s="94">
        <f t="shared" si="2"/>
        <v>1</v>
      </c>
      <c r="I196" s="93"/>
      <c r="J196" s="94"/>
      <c r="K196" s="138"/>
    </row>
    <row r="197" spans="1:11" ht="15.75" x14ac:dyDescent="0.2">
      <c r="A197" s="13" t="s">
        <v>2995</v>
      </c>
      <c r="B197" s="74">
        <v>39</v>
      </c>
      <c r="C197" s="86"/>
      <c r="D197" s="37"/>
      <c r="E197" s="87"/>
      <c r="F197" s="93">
        <v>1</v>
      </c>
      <c r="G197" s="8">
        <v>3</v>
      </c>
      <c r="H197" s="94">
        <f t="shared" si="2"/>
        <v>1</v>
      </c>
      <c r="I197" s="93"/>
      <c r="J197" s="94"/>
      <c r="K197" s="138"/>
    </row>
    <row r="198" spans="1:11" ht="15.75" x14ac:dyDescent="0.2">
      <c r="A198" s="13" t="s">
        <v>2996</v>
      </c>
      <c r="B198" s="74">
        <v>34</v>
      </c>
      <c r="C198" s="86"/>
      <c r="D198" s="37"/>
      <c r="E198" s="87"/>
      <c r="F198" s="93">
        <v>1</v>
      </c>
      <c r="G198" s="8">
        <v>3</v>
      </c>
      <c r="H198" s="94">
        <f t="shared" si="2"/>
        <v>1</v>
      </c>
      <c r="I198" s="93"/>
      <c r="J198" s="94"/>
      <c r="K198" s="138"/>
    </row>
    <row r="199" spans="1:11" ht="15.75" x14ac:dyDescent="0.2">
      <c r="A199" s="13" t="s">
        <v>2997</v>
      </c>
      <c r="B199" s="74">
        <v>107</v>
      </c>
      <c r="C199" s="86"/>
      <c r="D199" s="37"/>
      <c r="E199" s="87"/>
      <c r="F199" s="93">
        <v>1</v>
      </c>
      <c r="G199" s="8">
        <v>3</v>
      </c>
      <c r="H199" s="94">
        <f t="shared" si="2"/>
        <v>1</v>
      </c>
      <c r="I199" s="93"/>
      <c r="J199" s="94"/>
      <c r="K199" s="138"/>
    </row>
    <row r="200" spans="1:11" ht="15.75" x14ac:dyDescent="0.2">
      <c r="A200" s="13" t="s">
        <v>2998</v>
      </c>
      <c r="B200" s="74">
        <v>29</v>
      </c>
      <c r="C200" s="86"/>
      <c r="D200" s="37"/>
      <c r="E200" s="87"/>
      <c r="F200" s="93">
        <v>1</v>
      </c>
      <c r="G200" s="8">
        <v>3</v>
      </c>
      <c r="H200" s="94">
        <f t="shared" ref="H200:H263" si="3">IF(F200=1,1,2)</f>
        <v>1</v>
      </c>
      <c r="I200" s="93"/>
      <c r="J200" s="94"/>
      <c r="K200" s="138"/>
    </row>
    <row r="201" spans="1:11" ht="15.75" x14ac:dyDescent="0.2">
      <c r="A201" s="13" t="s">
        <v>1981</v>
      </c>
      <c r="B201" s="74">
        <v>26</v>
      </c>
      <c r="C201" s="86"/>
      <c r="D201" s="37"/>
      <c r="E201" s="87"/>
      <c r="F201" s="93">
        <v>1</v>
      </c>
      <c r="G201" s="8">
        <v>3</v>
      </c>
      <c r="H201" s="94">
        <f t="shared" si="3"/>
        <v>1</v>
      </c>
      <c r="I201" s="93"/>
      <c r="J201" s="94"/>
      <c r="K201" s="138"/>
    </row>
    <row r="202" spans="1:11" ht="15.75" x14ac:dyDescent="0.2">
      <c r="A202" s="13" t="s">
        <v>2181</v>
      </c>
      <c r="B202" s="74">
        <v>87</v>
      </c>
      <c r="C202" s="86"/>
      <c r="D202" s="37"/>
      <c r="E202" s="87"/>
      <c r="F202" s="93">
        <v>1</v>
      </c>
      <c r="G202" s="8">
        <v>3</v>
      </c>
      <c r="H202" s="94">
        <f t="shared" si="3"/>
        <v>1</v>
      </c>
      <c r="I202" s="93"/>
      <c r="J202" s="94"/>
      <c r="K202" s="138"/>
    </row>
    <row r="203" spans="1:11" ht="15.75" x14ac:dyDescent="0.2">
      <c r="A203" s="13" t="s">
        <v>2999</v>
      </c>
      <c r="B203" s="74">
        <v>62</v>
      </c>
      <c r="C203" s="86"/>
      <c r="D203" s="37"/>
      <c r="E203" s="87"/>
      <c r="F203" s="93">
        <v>1</v>
      </c>
      <c r="G203" s="8">
        <v>3</v>
      </c>
      <c r="H203" s="94">
        <f t="shared" si="3"/>
        <v>1</v>
      </c>
      <c r="I203" s="93"/>
      <c r="J203" s="94"/>
      <c r="K203" s="138"/>
    </row>
    <row r="204" spans="1:11" ht="15.75" x14ac:dyDescent="0.2">
      <c r="A204" s="13" t="s">
        <v>3000</v>
      </c>
      <c r="B204" s="74">
        <v>8</v>
      </c>
      <c r="C204" s="86"/>
      <c r="D204" s="37"/>
      <c r="E204" s="87"/>
      <c r="F204" s="93">
        <v>1</v>
      </c>
      <c r="G204" s="8">
        <v>3</v>
      </c>
      <c r="H204" s="94">
        <f t="shared" si="3"/>
        <v>1</v>
      </c>
      <c r="I204" s="93"/>
      <c r="J204" s="94"/>
      <c r="K204" s="138"/>
    </row>
    <row r="205" spans="1:11" ht="15.75" x14ac:dyDescent="0.2">
      <c r="A205" s="13" t="s">
        <v>1793</v>
      </c>
      <c r="B205" s="74">
        <v>11</v>
      </c>
      <c r="C205" s="86"/>
      <c r="D205" s="37"/>
      <c r="E205" s="87"/>
      <c r="F205" s="93">
        <v>1</v>
      </c>
      <c r="G205" s="8">
        <v>3</v>
      </c>
      <c r="H205" s="94">
        <f t="shared" si="3"/>
        <v>1</v>
      </c>
      <c r="I205" s="93"/>
      <c r="J205" s="94"/>
      <c r="K205" s="138"/>
    </row>
    <row r="206" spans="1:11" ht="15.75" x14ac:dyDescent="0.2">
      <c r="A206" s="13" t="s">
        <v>3001</v>
      </c>
      <c r="B206" s="74">
        <v>118</v>
      </c>
      <c r="C206" s="86"/>
      <c r="D206" s="37"/>
      <c r="E206" s="87"/>
      <c r="F206" s="93">
        <v>1</v>
      </c>
      <c r="G206" s="8">
        <v>3</v>
      </c>
      <c r="H206" s="94">
        <f t="shared" si="3"/>
        <v>1</v>
      </c>
      <c r="I206" s="93"/>
      <c r="J206" s="94"/>
      <c r="K206" s="138"/>
    </row>
    <row r="207" spans="1:11" ht="15.75" x14ac:dyDescent="0.2">
      <c r="A207" s="13" t="s">
        <v>2304</v>
      </c>
      <c r="B207" s="74">
        <v>171</v>
      </c>
      <c r="C207" s="86"/>
      <c r="D207" s="37"/>
      <c r="E207" s="87"/>
      <c r="F207" s="93">
        <v>1</v>
      </c>
      <c r="G207" s="8">
        <v>3</v>
      </c>
      <c r="H207" s="94">
        <f t="shared" si="3"/>
        <v>1</v>
      </c>
      <c r="I207" s="93"/>
      <c r="J207" s="94"/>
      <c r="K207" s="138"/>
    </row>
    <row r="208" spans="1:11" ht="15.75" x14ac:dyDescent="0.2">
      <c r="A208" s="13" t="s">
        <v>3002</v>
      </c>
      <c r="B208" s="74">
        <v>48</v>
      </c>
      <c r="C208" s="86"/>
      <c r="D208" s="37"/>
      <c r="E208" s="87"/>
      <c r="F208" s="93">
        <v>1</v>
      </c>
      <c r="G208" s="8">
        <v>3</v>
      </c>
      <c r="H208" s="94">
        <f t="shared" si="3"/>
        <v>1</v>
      </c>
      <c r="I208" s="93"/>
      <c r="J208" s="94"/>
      <c r="K208" s="138"/>
    </row>
    <row r="209" spans="1:11" ht="15.75" x14ac:dyDescent="0.2">
      <c r="A209" s="13" t="s">
        <v>3003</v>
      </c>
      <c r="B209" s="74">
        <v>22</v>
      </c>
      <c r="C209" s="86"/>
      <c r="D209" s="37"/>
      <c r="E209" s="87"/>
      <c r="F209" s="93">
        <v>1</v>
      </c>
      <c r="G209" s="8">
        <v>3</v>
      </c>
      <c r="H209" s="94">
        <f t="shared" si="3"/>
        <v>1</v>
      </c>
      <c r="I209" s="93"/>
      <c r="J209" s="94"/>
      <c r="K209" s="138"/>
    </row>
    <row r="210" spans="1:11" ht="15.75" x14ac:dyDescent="0.2">
      <c r="A210" s="13" t="s">
        <v>3004</v>
      </c>
      <c r="B210" s="74">
        <v>62</v>
      </c>
      <c r="C210" s="86"/>
      <c r="D210" s="37"/>
      <c r="E210" s="87"/>
      <c r="F210" s="93">
        <v>1</v>
      </c>
      <c r="G210" s="8">
        <v>3</v>
      </c>
      <c r="H210" s="94">
        <f t="shared" si="3"/>
        <v>1</v>
      </c>
      <c r="I210" s="93"/>
      <c r="J210" s="94"/>
      <c r="K210" s="138"/>
    </row>
    <row r="211" spans="1:11" ht="15.75" x14ac:dyDescent="0.2">
      <c r="A211" s="13" t="s">
        <v>2248</v>
      </c>
      <c r="B211" s="74">
        <v>10</v>
      </c>
      <c r="C211" s="86"/>
      <c r="D211" s="37"/>
      <c r="E211" s="87"/>
      <c r="F211" s="93">
        <v>1</v>
      </c>
      <c r="G211" s="8">
        <v>3</v>
      </c>
      <c r="H211" s="94">
        <f t="shared" si="3"/>
        <v>1</v>
      </c>
      <c r="I211" s="93"/>
      <c r="J211" s="94"/>
      <c r="K211" s="138"/>
    </row>
    <row r="212" spans="1:11" ht="15.75" x14ac:dyDescent="0.2">
      <c r="A212" s="13" t="s">
        <v>3005</v>
      </c>
      <c r="B212" s="74">
        <v>66</v>
      </c>
      <c r="C212" s="86"/>
      <c r="D212" s="37"/>
      <c r="E212" s="87"/>
      <c r="F212" s="93">
        <v>1</v>
      </c>
      <c r="G212" s="8">
        <v>3</v>
      </c>
      <c r="H212" s="94">
        <f t="shared" si="3"/>
        <v>1</v>
      </c>
      <c r="I212" s="93"/>
      <c r="J212" s="94"/>
      <c r="K212" s="138"/>
    </row>
    <row r="213" spans="1:11" ht="15.75" x14ac:dyDescent="0.2">
      <c r="A213" s="13" t="s">
        <v>3006</v>
      </c>
      <c r="B213" s="74">
        <v>46</v>
      </c>
      <c r="C213" s="86"/>
      <c r="D213" s="37"/>
      <c r="E213" s="87"/>
      <c r="F213" s="93">
        <v>1</v>
      </c>
      <c r="G213" s="8">
        <v>3</v>
      </c>
      <c r="H213" s="94">
        <f t="shared" si="3"/>
        <v>1</v>
      </c>
      <c r="I213" s="93"/>
      <c r="J213" s="94"/>
      <c r="K213" s="138"/>
    </row>
    <row r="214" spans="1:11" ht="15.75" x14ac:dyDescent="0.2">
      <c r="A214" s="13" t="s">
        <v>1845</v>
      </c>
      <c r="B214" s="74">
        <v>153</v>
      </c>
      <c r="C214" s="86"/>
      <c r="D214" s="37"/>
      <c r="E214" s="87"/>
      <c r="F214" s="93">
        <v>1</v>
      </c>
      <c r="G214" s="8">
        <v>3</v>
      </c>
      <c r="H214" s="94">
        <f t="shared" si="3"/>
        <v>1</v>
      </c>
      <c r="I214" s="93"/>
      <c r="J214" s="94"/>
      <c r="K214" s="138"/>
    </row>
    <row r="215" spans="1:11" ht="15.75" x14ac:dyDescent="0.2">
      <c r="A215" s="13" t="s">
        <v>3007</v>
      </c>
      <c r="B215" s="74">
        <v>16</v>
      </c>
      <c r="C215" s="86"/>
      <c r="D215" s="37"/>
      <c r="E215" s="87"/>
      <c r="F215" s="93">
        <v>1</v>
      </c>
      <c r="G215" s="8">
        <v>3</v>
      </c>
      <c r="H215" s="94">
        <f t="shared" si="3"/>
        <v>1</v>
      </c>
      <c r="I215" s="93"/>
      <c r="J215" s="94"/>
      <c r="K215" s="138"/>
    </row>
    <row r="216" spans="1:11" ht="15.75" x14ac:dyDescent="0.2">
      <c r="A216" s="13" t="s">
        <v>3008</v>
      </c>
      <c r="B216" s="74">
        <v>98</v>
      </c>
      <c r="C216" s="86"/>
      <c r="D216" s="37"/>
      <c r="E216" s="87"/>
      <c r="F216" s="93">
        <v>1</v>
      </c>
      <c r="G216" s="8">
        <v>3</v>
      </c>
      <c r="H216" s="94">
        <f t="shared" si="3"/>
        <v>1</v>
      </c>
      <c r="I216" s="93"/>
      <c r="J216" s="94"/>
      <c r="K216" s="138"/>
    </row>
    <row r="217" spans="1:11" ht="15.75" x14ac:dyDescent="0.2">
      <c r="A217" s="13" t="s">
        <v>3009</v>
      </c>
      <c r="B217" s="74">
        <v>104</v>
      </c>
      <c r="C217" s="86"/>
      <c r="D217" s="37"/>
      <c r="E217" s="87"/>
      <c r="F217" s="93">
        <v>1</v>
      </c>
      <c r="G217" s="8">
        <v>3</v>
      </c>
      <c r="H217" s="94">
        <f t="shared" si="3"/>
        <v>1</v>
      </c>
      <c r="I217" s="93"/>
      <c r="J217" s="94"/>
      <c r="K217" s="138"/>
    </row>
    <row r="218" spans="1:11" ht="15.75" x14ac:dyDescent="0.2">
      <c r="A218" s="13" t="s">
        <v>1993</v>
      </c>
      <c r="B218" s="74">
        <v>7</v>
      </c>
      <c r="C218" s="86"/>
      <c r="D218" s="37"/>
      <c r="E218" s="87"/>
      <c r="F218" s="93">
        <v>1</v>
      </c>
      <c r="G218" s="8">
        <v>3</v>
      </c>
      <c r="H218" s="94">
        <f t="shared" si="3"/>
        <v>1</v>
      </c>
      <c r="I218" s="93"/>
      <c r="J218" s="94"/>
      <c r="K218" s="138"/>
    </row>
    <row r="219" spans="1:11" ht="15.75" x14ac:dyDescent="0.2">
      <c r="A219" s="13" t="s">
        <v>3010</v>
      </c>
      <c r="B219" s="74">
        <v>73</v>
      </c>
      <c r="C219" s="86"/>
      <c r="D219" s="37"/>
      <c r="E219" s="87"/>
      <c r="F219" s="93">
        <v>1</v>
      </c>
      <c r="G219" s="8">
        <v>3</v>
      </c>
      <c r="H219" s="94">
        <f t="shared" si="3"/>
        <v>1</v>
      </c>
      <c r="I219" s="93"/>
      <c r="J219" s="94"/>
      <c r="K219" s="138"/>
    </row>
    <row r="220" spans="1:11" ht="15.75" x14ac:dyDescent="0.2">
      <c r="A220" s="13" t="s">
        <v>2302</v>
      </c>
      <c r="B220" s="74">
        <v>32</v>
      </c>
      <c r="C220" s="86"/>
      <c r="D220" s="37"/>
      <c r="E220" s="87"/>
      <c r="F220" s="93">
        <v>1</v>
      </c>
      <c r="G220" s="8">
        <v>3</v>
      </c>
      <c r="H220" s="94">
        <f t="shared" si="3"/>
        <v>1</v>
      </c>
      <c r="I220" s="93"/>
      <c r="J220" s="94"/>
      <c r="K220" s="138"/>
    </row>
    <row r="221" spans="1:11" ht="15.75" x14ac:dyDescent="0.2">
      <c r="A221" s="13" t="s">
        <v>3011</v>
      </c>
      <c r="B221" s="74">
        <v>56</v>
      </c>
      <c r="C221" s="86"/>
      <c r="D221" s="37"/>
      <c r="E221" s="87"/>
      <c r="F221" s="93">
        <v>1</v>
      </c>
      <c r="G221" s="8">
        <v>3</v>
      </c>
      <c r="H221" s="94">
        <f t="shared" si="3"/>
        <v>1</v>
      </c>
      <c r="I221" s="93"/>
      <c r="J221" s="94"/>
      <c r="K221" s="138"/>
    </row>
    <row r="222" spans="1:11" ht="15.75" x14ac:dyDescent="0.2">
      <c r="A222" s="13" t="s">
        <v>3012</v>
      </c>
      <c r="B222" s="74">
        <v>174</v>
      </c>
      <c r="C222" s="86"/>
      <c r="D222" s="37"/>
      <c r="E222" s="87"/>
      <c r="F222" s="93">
        <v>1</v>
      </c>
      <c r="G222" s="8">
        <v>3</v>
      </c>
      <c r="H222" s="94">
        <f t="shared" si="3"/>
        <v>1</v>
      </c>
      <c r="I222" s="93"/>
      <c r="J222" s="94"/>
      <c r="K222" s="138"/>
    </row>
    <row r="223" spans="1:11" ht="15.75" x14ac:dyDescent="0.2">
      <c r="A223" s="13" t="s">
        <v>3013</v>
      </c>
      <c r="B223" s="74">
        <v>45</v>
      </c>
      <c r="C223" s="86"/>
      <c r="D223" s="37"/>
      <c r="E223" s="87"/>
      <c r="F223" s="93">
        <v>1</v>
      </c>
      <c r="G223" s="8">
        <v>3</v>
      </c>
      <c r="H223" s="94">
        <f t="shared" si="3"/>
        <v>1</v>
      </c>
      <c r="I223" s="93"/>
      <c r="J223" s="94"/>
      <c r="K223" s="138"/>
    </row>
    <row r="224" spans="1:11" ht="15.75" x14ac:dyDescent="0.2">
      <c r="A224" s="13" t="s">
        <v>2884</v>
      </c>
      <c r="B224" s="74">
        <v>19</v>
      </c>
      <c r="C224" s="86"/>
      <c r="D224" s="37"/>
      <c r="E224" s="87"/>
      <c r="F224" s="93">
        <v>1</v>
      </c>
      <c r="G224" s="8">
        <v>3</v>
      </c>
      <c r="H224" s="94">
        <f t="shared" si="3"/>
        <v>1</v>
      </c>
      <c r="I224" s="93"/>
      <c r="J224" s="94"/>
      <c r="K224" s="138"/>
    </row>
    <row r="225" spans="1:11" ht="15.75" x14ac:dyDescent="0.2">
      <c r="A225" s="13" t="s">
        <v>3014</v>
      </c>
      <c r="B225" s="74">
        <v>46</v>
      </c>
      <c r="C225" s="86"/>
      <c r="D225" s="37"/>
      <c r="E225" s="87"/>
      <c r="F225" s="93">
        <v>1</v>
      </c>
      <c r="G225" s="8">
        <v>3</v>
      </c>
      <c r="H225" s="94">
        <f t="shared" si="3"/>
        <v>1</v>
      </c>
      <c r="I225" s="93"/>
      <c r="J225" s="94"/>
      <c r="K225" s="138"/>
    </row>
    <row r="226" spans="1:11" ht="15.75" x14ac:dyDescent="0.2">
      <c r="A226" s="13" t="s">
        <v>2767</v>
      </c>
      <c r="B226" s="74">
        <v>26</v>
      </c>
      <c r="C226" s="86"/>
      <c r="D226" s="37"/>
      <c r="E226" s="87"/>
      <c r="F226" s="93">
        <v>1</v>
      </c>
      <c r="G226" s="8">
        <v>3</v>
      </c>
      <c r="H226" s="94">
        <f t="shared" si="3"/>
        <v>1</v>
      </c>
      <c r="I226" s="93"/>
      <c r="J226" s="94"/>
      <c r="K226" s="138"/>
    </row>
    <row r="227" spans="1:11" s="12" customFormat="1" ht="15.75" x14ac:dyDescent="0.2">
      <c r="A227" s="11" t="s">
        <v>415</v>
      </c>
      <c r="B227" s="72">
        <v>160773</v>
      </c>
      <c r="C227" s="81"/>
      <c r="D227" s="37"/>
      <c r="E227" s="87"/>
      <c r="F227" s="92"/>
      <c r="G227" s="8"/>
      <c r="H227" s="94"/>
      <c r="I227" s="92"/>
      <c r="J227" s="82"/>
      <c r="K227" s="137"/>
    </row>
    <row r="228" spans="1:11" s="7" customFormat="1" ht="31.5" x14ac:dyDescent="0.2">
      <c r="A228" s="22" t="s">
        <v>61</v>
      </c>
      <c r="B228" s="73">
        <v>5058</v>
      </c>
      <c r="C228" s="85">
        <v>19</v>
      </c>
      <c r="D228" s="36">
        <f>SUM(D229:D251)</f>
        <v>50</v>
      </c>
      <c r="E228" s="88">
        <v>3</v>
      </c>
      <c r="F228" s="91">
        <f>SUM(F230:F259)</f>
        <v>38</v>
      </c>
      <c r="G228" s="24">
        <f>SUM(G230:G259)</f>
        <v>107</v>
      </c>
      <c r="H228" s="94"/>
      <c r="I228" s="99">
        <f>(C228+F232+F235+F236+F241+F244+F247+F250+1)*0.4</f>
        <v>16.400000000000002</v>
      </c>
      <c r="J228" s="99">
        <f>(D228+G232+G235+G236+G241+G244+G247+G250+1)*0.4</f>
        <v>42.800000000000004</v>
      </c>
      <c r="K228" s="115">
        <f>24*0.6</f>
        <v>14.399999999999999</v>
      </c>
    </row>
    <row r="229" spans="1:11" s="7" customFormat="1" ht="15.75" x14ac:dyDescent="0.2">
      <c r="A229" s="20" t="s">
        <v>62</v>
      </c>
      <c r="B229" s="73">
        <v>89</v>
      </c>
      <c r="C229" s="85">
        <v>1</v>
      </c>
      <c r="D229" s="32">
        <v>3</v>
      </c>
      <c r="E229" s="84"/>
      <c r="F229" s="91"/>
      <c r="G229" s="8"/>
      <c r="H229" s="94"/>
      <c r="I229" s="91"/>
      <c r="J229" s="84"/>
      <c r="K229" s="111"/>
    </row>
    <row r="230" spans="1:11" ht="15.75" x14ac:dyDescent="0.2">
      <c r="A230" s="13" t="s">
        <v>3015</v>
      </c>
      <c r="B230" s="74">
        <v>89</v>
      </c>
      <c r="C230" s="86"/>
      <c r="D230" s="37"/>
      <c r="E230" s="87"/>
      <c r="F230" s="93">
        <v>1</v>
      </c>
      <c r="G230" s="8">
        <v>3</v>
      </c>
      <c r="H230" s="94">
        <f t="shared" si="3"/>
        <v>1</v>
      </c>
      <c r="I230" s="93"/>
      <c r="J230" s="94"/>
      <c r="K230" s="138"/>
    </row>
    <row r="231" spans="1:11" s="7" customFormat="1" ht="15.75" x14ac:dyDescent="0.2">
      <c r="A231" s="20" t="s">
        <v>195</v>
      </c>
      <c r="B231" s="73">
        <v>236</v>
      </c>
      <c r="C231" s="85">
        <v>1</v>
      </c>
      <c r="D231" s="32">
        <v>3</v>
      </c>
      <c r="E231" s="84"/>
      <c r="F231" s="91"/>
      <c r="G231" s="8"/>
      <c r="H231" s="94"/>
      <c r="I231" s="91"/>
      <c r="J231" s="84"/>
      <c r="K231" s="111"/>
    </row>
    <row r="232" spans="1:11" ht="15.75" x14ac:dyDescent="0.2">
      <c r="A232" s="13" t="s">
        <v>3016</v>
      </c>
      <c r="B232" s="74">
        <v>236</v>
      </c>
      <c r="C232" s="86"/>
      <c r="D232" s="37"/>
      <c r="E232" s="87"/>
      <c r="F232" s="93">
        <v>3</v>
      </c>
      <c r="G232" s="8">
        <v>8</v>
      </c>
      <c r="H232" s="94">
        <f t="shared" si="3"/>
        <v>2</v>
      </c>
      <c r="I232" s="93"/>
      <c r="J232" s="94"/>
      <c r="K232" s="138"/>
    </row>
    <row r="233" spans="1:11" s="7" customFormat="1" ht="15.75" x14ac:dyDescent="0.2">
      <c r="A233" s="20" t="s">
        <v>194</v>
      </c>
      <c r="B233" s="73">
        <v>1592</v>
      </c>
      <c r="C233" s="85">
        <v>6</v>
      </c>
      <c r="D233" s="32">
        <v>15</v>
      </c>
      <c r="E233" s="84"/>
      <c r="F233" s="91"/>
      <c r="G233" s="8"/>
      <c r="H233" s="94"/>
      <c r="I233" s="91"/>
      <c r="J233" s="84"/>
      <c r="K233" s="111"/>
    </row>
    <row r="234" spans="1:11" ht="15.75" x14ac:dyDescent="0.2">
      <c r="A234" s="13" t="s">
        <v>3017</v>
      </c>
      <c r="B234" s="74">
        <v>101</v>
      </c>
      <c r="C234" s="86"/>
      <c r="D234" s="37"/>
      <c r="E234" s="87"/>
      <c r="F234" s="93">
        <v>1</v>
      </c>
      <c r="G234" s="8">
        <v>3</v>
      </c>
      <c r="H234" s="94">
        <f t="shared" si="3"/>
        <v>1</v>
      </c>
      <c r="I234" s="93"/>
      <c r="J234" s="94"/>
      <c r="K234" s="138"/>
    </row>
    <row r="235" spans="1:11" ht="15.75" x14ac:dyDescent="0.2">
      <c r="A235" s="13" t="s">
        <v>2174</v>
      </c>
      <c r="B235" s="74">
        <v>314</v>
      </c>
      <c r="C235" s="86"/>
      <c r="D235" s="37"/>
      <c r="E235" s="87"/>
      <c r="F235" s="93">
        <v>3</v>
      </c>
      <c r="G235" s="8">
        <v>8</v>
      </c>
      <c r="H235" s="94">
        <f t="shared" si="3"/>
        <v>2</v>
      </c>
      <c r="I235" s="93"/>
      <c r="J235" s="94"/>
      <c r="K235" s="138"/>
    </row>
    <row r="236" spans="1:11" ht="15.75" x14ac:dyDescent="0.2">
      <c r="A236" s="13" t="s">
        <v>3018</v>
      </c>
      <c r="B236" s="74">
        <v>336</v>
      </c>
      <c r="C236" s="86"/>
      <c r="D236" s="37"/>
      <c r="E236" s="87"/>
      <c r="F236" s="93">
        <v>3</v>
      </c>
      <c r="G236" s="8">
        <v>8</v>
      </c>
      <c r="H236" s="94">
        <f t="shared" si="3"/>
        <v>2</v>
      </c>
      <c r="I236" s="93"/>
      <c r="J236" s="94"/>
      <c r="K236" s="138"/>
    </row>
    <row r="237" spans="1:11" ht="15.75" x14ac:dyDescent="0.2">
      <c r="A237" s="13" t="s">
        <v>2950</v>
      </c>
      <c r="B237" s="74">
        <v>37</v>
      </c>
      <c r="C237" s="86"/>
      <c r="D237" s="37"/>
      <c r="E237" s="87"/>
      <c r="F237" s="93">
        <v>1</v>
      </c>
      <c r="G237" s="8">
        <v>3</v>
      </c>
      <c r="H237" s="94">
        <f t="shared" si="3"/>
        <v>1</v>
      </c>
      <c r="I237" s="93"/>
      <c r="J237" s="94"/>
      <c r="K237" s="138"/>
    </row>
    <row r="238" spans="1:11" ht="15.75" x14ac:dyDescent="0.2">
      <c r="A238" s="13" t="s">
        <v>3019</v>
      </c>
      <c r="B238" s="74">
        <v>156</v>
      </c>
      <c r="C238" s="86"/>
      <c r="D238" s="37"/>
      <c r="E238" s="87"/>
      <c r="F238" s="93">
        <v>1</v>
      </c>
      <c r="G238" s="8">
        <v>3</v>
      </c>
      <c r="H238" s="94">
        <f t="shared" si="3"/>
        <v>1</v>
      </c>
      <c r="I238" s="93"/>
      <c r="J238" s="94"/>
      <c r="K238" s="138"/>
    </row>
    <row r="239" spans="1:11" ht="15.75" x14ac:dyDescent="0.2">
      <c r="A239" s="13" t="s">
        <v>1628</v>
      </c>
      <c r="B239" s="74">
        <v>68</v>
      </c>
      <c r="C239" s="86"/>
      <c r="D239" s="37"/>
      <c r="E239" s="87"/>
      <c r="F239" s="93">
        <v>1</v>
      </c>
      <c r="G239" s="8">
        <v>3</v>
      </c>
      <c r="H239" s="94">
        <f t="shared" si="3"/>
        <v>1</v>
      </c>
      <c r="I239" s="93"/>
      <c r="J239" s="94"/>
      <c r="K239" s="138"/>
    </row>
    <row r="240" spans="1:11" ht="15.75" x14ac:dyDescent="0.2">
      <c r="A240" s="13" t="s">
        <v>3020</v>
      </c>
      <c r="B240" s="74">
        <v>118</v>
      </c>
      <c r="C240" s="86"/>
      <c r="D240" s="37"/>
      <c r="E240" s="87"/>
      <c r="F240" s="93">
        <v>1</v>
      </c>
      <c r="G240" s="8">
        <v>3</v>
      </c>
      <c r="H240" s="94">
        <f t="shared" si="3"/>
        <v>1</v>
      </c>
      <c r="I240" s="93"/>
      <c r="J240" s="94"/>
      <c r="K240" s="138"/>
    </row>
    <row r="241" spans="1:11" ht="15.75" x14ac:dyDescent="0.2">
      <c r="A241" s="13" t="s">
        <v>3021</v>
      </c>
      <c r="B241" s="74">
        <v>379</v>
      </c>
      <c r="C241" s="86"/>
      <c r="D241" s="37"/>
      <c r="E241" s="87"/>
      <c r="F241" s="93">
        <v>3</v>
      </c>
      <c r="G241" s="8">
        <v>8</v>
      </c>
      <c r="H241" s="94">
        <f t="shared" si="3"/>
        <v>2</v>
      </c>
      <c r="I241" s="93"/>
      <c r="J241" s="94"/>
      <c r="K241" s="138"/>
    </row>
    <row r="242" spans="1:11" ht="15.75" x14ac:dyDescent="0.2">
      <c r="A242" s="13" t="s">
        <v>3022</v>
      </c>
      <c r="B242" s="74">
        <v>83</v>
      </c>
      <c r="C242" s="86"/>
      <c r="D242" s="37"/>
      <c r="E242" s="87"/>
      <c r="F242" s="93">
        <v>1</v>
      </c>
      <c r="G242" s="8">
        <v>3</v>
      </c>
      <c r="H242" s="94">
        <f t="shared" si="3"/>
        <v>1</v>
      </c>
      <c r="I242" s="93"/>
      <c r="J242" s="94"/>
      <c r="K242" s="138"/>
    </row>
    <row r="243" spans="1:11" s="7" customFormat="1" ht="15.75" x14ac:dyDescent="0.2">
      <c r="A243" s="20" t="s">
        <v>544</v>
      </c>
      <c r="B243" s="73">
        <v>274</v>
      </c>
      <c r="C243" s="85">
        <v>1</v>
      </c>
      <c r="D243" s="32">
        <v>3</v>
      </c>
      <c r="E243" s="84"/>
      <c r="F243" s="91"/>
      <c r="G243" s="8"/>
      <c r="H243" s="94"/>
      <c r="I243" s="91"/>
      <c r="J243" s="84"/>
      <c r="K243" s="111"/>
    </row>
    <row r="244" spans="1:11" ht="15.75" x14ac:dyDescent="0.2">
      <c r="A244" s="13" t="s">
        <v>3023</v>
      </c>
      <c r="B244" s="74">
        <v>274</v>
      </c>
      <c r="C244" s="86"/>
      <c r="D244" s="37"/>
      <c r="E244" s="87"/>
      <c r="F244" s="93">
        <v>3</v>
      </c>
      <c r="G244" s="8">
        <v>8</v>
      </c>
      <c r="H244" s="94">
        <f t="shared" si="3"/>
        <v>2</v>
      </c>
      <c r="I244" s="93"/>
      <c r="J244" s="94"/>
      <c r="K244" s="138"/>
    </row>
    <row r="245" spans="1:11" s="7" customFormat="1" ht="15.75" x14ac:dyDescent="0.2">
      <c r="A245" s="20" t="s">
        <v>75</v>
      </c>
      <c r="B245" s="73">
        <v>1759</v>
      </c>
      <c r="C245" s="85">
        <v>6</v>
      </c>
      <c r="D245" s="32">
        <v>15</v>
      </c>
      <c r="E245" s="84"/>
      <c r="F245" s="91"/>
      <c r="G245" s="8"/>
      <c r="H245" s="94"/>
      <c r="I245" s="91"/>
      <c r="J245" s="84"/>
      <c r="K245" s="111"/>
    </row>
    <row r="246" spans="1:11" ht="15.75" x14ac:dyDescent="0.2">
      <c r="A246" s="13" t="s">
        <v>3024</v>
      </c>
      <c r="B246" s="74">
        <v>107</v>
      </c>
      <c r="C246" s="86"/>
      <c r="D246" s="37"/>
      <c r="E246" s="87"/>
      <c r="F246" s="93">
        <v>1</v>
      </c>
      <c r="G246" s="8">
        <v>3</v>
      </c>
      <c r="H246" s="94">
        <f t="shared" si="3"/>
        <v>1</v>
      </c>
      <c r="I246" s="93"/>
      <c r="J246" s="94"/>
      <c r="K246" s="138"/>
    </row>
    <row r="247" spans="1:11" ht="15.75" x14ac:dyDescent="0.2">
      <c r="A247" s="13" t="s">
        <v>3025</v>
      </c>
      <c r="B247" s="74">
        <v>1514</v>
      </c>
      <c r="C247" s="86"/>
      <c r="D247" s="37"/>
      <c r="E247" s="87"/>
      <c r="F247" s="93">
        <v>3</v>
      </c>
      <c r="G247" s="8">
        <v>8</v>
      </c>
      <c r="H247" s="94">
        <f t="shared" si="3"/>
        <v>2</v>
      </c>
      <c r="I247" s="93"/>
      <c r="J247" s="94"/>
      <c r="K247" s="138"/>
    </row>
    <row r="248" spans="1:11" ht="15.75" x14ac:dyDescent="0.2">
      <c r="A248" s="13" t="s">
        <v>3026</v>
      </c>
      <c r="B248" s="74">
        <v>138</v>
      </c>
      <c r="C248" s="86"/>
      <c r="D248" s="37"/>
      <c r="E248" s="87"/>
      <c r="F248" s="93">
        <v>1</v>
      </c>
      <c r="G248" s="8">
        <v>3</v>
      </c>
      <c r="H248" s="94">
        <f t="shared" si="3"/>
        <v>1</v>
      </c>
      <c r="I248" s="93"/>
      <c r="J248" s="94"/>
      <c r="K248" s="138"/>
    </row>
    <row r="249" spans="1:11" s="7" customFormat="1" ht="15.75" x14ac:dyDescent="0.2">
      <c r="A249" s="20" t="s">
        <v>1334</v>
      </c>
      <c r="B249" s="73">
        <v>391</v>
      </c>
      <c r="C249" s="85">
        <v>1</v>
      </c>
      <c r="D249" s="32">
        <v>3</v>
      </c>
      <c r="E249" s="84"/>
      <c r="F249" s="91"/>
      <c r="G249" s="8"/>
      <c r="H249" s="94"/>
      <c r="I249" s="91"/>
      <c r="J249" s="84"/>
      <c r="K249" s="111"/>
    </row>
    <row r="250" spans="1:11" ht="15.75" x14ac:dyDescent="0.2">
      <c r="A250" s="13" t="s">
        <v>3027</v>
      </c>
      <c r="B250" s="74">
        <v>391</v>
      </c>
      <c r="C250" s="86"/>
      <c r="D250" s="37"/>
      <c r="E250" s="87"/>
      <c r="F250" s="93">
        <v>3</v>
      </c>
      <c r="G250" s="8">
        <v>8</v>
      </c>
      <c r="H250" s="94">
        <f t="shared" si="3"/>
        <v>2</v>
      </c>
      <c r="I250" s="93"/>
      <c r="J250" s="94"/>
      <c r="K250" s="138"/>
    </row>
    <row r="251" spans="1:11" s="7" customFormat="1" ht="15.75" x14ac:dyDescent="0.2">
      <c r="A251" s="20" t="s">
        <v>953</v>
      </c>
      <c r="B251" s="73">
        <v>717</v>
      </c>
      <c r="C251" s="85">
        <v>3</v>
      </c>
      <c r="D251" s="32">
        <v>8</v>
      </c>
      <c r="E251" s="84"/>
      <c r="F251" s="91"/>
      <c r="G251" s="8"/>
      <c r="H251" s="94"/>
      <c r="I251" s="91"/>
      <c r="J251" s="84"/>
      <c r="K251" s="111"/>
    </row>
    <row r="252" spans="1:11" ht="15.75" x14ac:dyDescent="0.2">
      <c r="A252" s="13" t="s">
        <v>2162</v>
      </c>
      <c r="B252" s="74">
        <v>100</v>
      </c>
      <c r="C252" s="86"/>
      <c r="D252" s="37"/>
      <c r="E252" s="87"/>
      <c r="F252" s="93">
        <v>1</v>
      </c>
      <c r="G252" s="8">
        <v>3</v>
      </c>
      <c r="H252" s="94">
        <f t="shared" si="3"/>
        <v>1</v>
      </c>
      <c r="I252" s="93"/>
      <c r="J252" s="94"/>
      <c r="K252" s="138"/>
    </row>
    <row r="253" spans="1:11" ht="15.75" x14ac:dyDescent="0.2">
      <c r="A253" s="13" t="s">
        <v>3028</v>
      </c>
      <c r="B253" s="74">
        <v>24</v>
      </c>
      <c r="C253" s="86"/>
      <c r="D253" s="37"/>
      <c r="E253" s="87"/>
      <c r="F253" s="93">
        <v>1</v>
      </c>
      <c r="G253" s="8">
        <v>3</v>
      </c>
      <c r="H253" s="94">
        <f t="shared" si="3"/>
        <v>1</v>
      </c>
      <c r="I253" s="93"/>
      <c r="J253" s="94"/>
      <c r="K253" s="138"/>
    </row>
    <row r="254" spans="1:11" ht="15.75" x14ac:dyDescent="0.2">
      <c r="A254" s="13" t="s">
        <v>3029</v>
      </c>
      <c r="B254" s="74">
        <v>121</v>
      </c>
      <c r="C254" s="86"/>
      <c r="D254" s="37"/>
      <c r="E254" s="87"/>
      <c r="F254" s="93">
        <v>1</v>
      </c>
      <c r="G254" s="8">
        <v>3</v>
      </c>
      <c r="H254" s="94">
        <f t="shared" si="3"/>
        <v>1</v>
      </c>
      <c r="I254" s="93"/>
      <c r="J254" s="94"/>
      <c r="K254" s="138"/>
    </row>
    <row r="255" spans="1:11" ht="15.75" x14ac:dyDescent="0.2">
      <c r="A255" s="13" t="s">
        <v>3030</v>
      </c>
      <c r="B255" s="74">
        <v>77</v>
      </c>
      <c r="C255" s="86"/>
      <c r="D255" s="37"/>
      <c r="E255" s="87"/>
      <c r="F255" s="93">
        <v>1</v>
      </c>
      <c r="G255" s="8">
        <v>3</v>
      </c>
      <c r="H255" s="94">
        <f t="shared" si="3"/>
        <v>1</v>
      </c>
      <c r="I255" s="93"/>
      <c r="J255" s="94"/>
      <c r="K255" s="138"/>
    </row>
    <row r="256" spans="1:11" ht="15.75" x14ac:dyDescent="0.2">
      <c r="A256" s="13" t="s">
        <v>3031</v>
      </c>
      <c r="B256" s="74">
        <v>87</v>
      </c>
      <c r="C256" s="86"/>
      <c r="D256" s="37"/>
      <c r="E256" s="87"/>
      <c r="F256" s="93">
        <v>1</v>
      </c>
      <c r="G256" s="8">
        <v>3</v>
      </c>
      <c r="H256" s="94">
        <f t="shared" si="3"/>
        <v>1</v>
      </c>
      <c r="I256" s="93"/>
      <c r="J256" s="94"/>
      <c r="K256" s="138"/>
    </row>
    <row r="257" spans="1:11" ht="15.75" x14ac:dyDescent="0.2">
      <c r="A257" s="13" t="s">
        <v>3032</v>
      </c>
      <c r="B257" s="74">
        <v>64</v>
      </c>
      <c r="C257" s="86"/>
      <c r="D257" s="37"/>
      <c r="E257" s="87"/>
      <c r="F257" s="93">
        <v>1</v>
      </c>
      <c r="G257" s="8">
        <v>3</v>
      </c>
      <c r="H257" s="94">
        <f t="shared" si="3"/>
        <v>1</v>
      </c>
      <c r="I257" s="93"/>
      <c r="J257" s="94"/>
      <c r="K257" s="138"/>
    </row>
    <row r="258" spans="1:11" ht="15.75" x14ac:dyDescent="0.2">
      <c r="A258" s="13" t="s">
        <v>3033</v>
      </c>
      <c r="B258" s="74">
        <v>79</v>
      </c>
      <c r="C258" s="86"/>
      <c r="D258" s="37"/>
      <c r="E258" s="87"/>
      <c r="F258" s="93">
        <v>1</v>
      </c>
      <c r="G258" s="8">
        <v>3</v>
      </c>
      <c r="H258" s="94">
        <f t="shared" si="3"/>
        <v>1</v>
      </c>
      <c r="I258" s="93"/>
      <c r="J258" s="94"/>
      <c r="K258" s="138"/>
    </row>
    <row r="259" spans="1:11" ht="15.75" x14ac:dyDescent="0.2">
      <c r="A259" s="13" t="s">
        <v>3034</v>
      </c>
      <c r="B259" s="74">
        <v>165</v>
      </c>
      <c r="C259" s="86"/>
      <c r="D259" s="37"/>
      <c r="E259" s="87"/>
      <c r="F259" s="93">
        <v>1</v>
      </c>
      <c r="G259" s="8">
        <v>3</v>
      </c>
      <c r="H259" s="94">
        <f t="shared" si="3"/>
        <v>1</v>
      </c>
      <c r="I259" s="93"/>
      <c r="J259" s="94"/>
      <c r="K259" s="138"/>
    </row>
    <row r="260" spans="1:11" s="7" customFormat="1" ht="15.75" x14ac:dyDescent="0.2">
      <c r="A260" s="22" t="s">
        <v>1020</v>
      </c>
      <c r="B260" s="73">
        <v>7199</v>
      </c>
      <c r="C260" s="85">
        <v>19</v>
      </c>
      <c r="D260" s="36">
        <f>SUM(D261:D305)</f>
        <v>49</v>
      </c>
      <c r="E260" s="88">
        <v>3</v>
      </c>
      <c r="F260" s="91">
        <f>SUM(F262:F320)</f>
        <v>80</v>
      </c>
      <c r="G260" s="24">
        <f>SUM(G262:G320)</f>
        <v>228</v>
      </c>
      <c r="H260" s="94"/>
      <c r="I260" s="99">
        <f>(C260+F262+F266+F267+F268+F270+F272+F277+F278+F279+F287+F301+F303+1)*0.4</f>
        <v>22.400000000000002</v>
      </c>
      <c r="J260" s="99">
        <f>(D260+G262+G266+G267+G268+G270+G272+G277+G278+G279+G287+G301+G303+1)*0.4</f>
        <v>58.400000000000006</v>
      </c>
      <c r="K260" s="115">
        <f>56*0.6</f>
        <v>33.6</v>
      </c>
    </row>
    <row r="261" spans="1:11" s="7" customFormat="1" ht="31.5" x14ac:dyDescent="0.2">
      <c r="A261" s="20" t="s">
        <v>1021</v>
      </c>
      <c r="B261" s="73">
        <v>3277</v>
      </c>
      <c r="C261" s="85">
        <v>9</v>
      </c>
      <c r="D261" s="32">
        <v>23</v>
      </c>
      <c r="E261" s="84"/>
      <c r="F261" s="91"/>
      <c r="G261" s="8"/>
      <c r="H261" s="94"/>
      <c r="I261" s="91"/>
      <c r="J261" s="84"/>
      <c r="K261" s="111"/>
    </row>
    <row r="262" spans="1:11" ht="15.75" x14ac:dyDescent="0.2">
      <c r="A262" s="13" t="s">
        <v>3035</v>
      </c>
      <c r="B262" s="74">
        <v>247</v>
      </c>
      <c r="C262" s="86"/>
      <c r="D262" s="37"/>
      <c r="E262" s="87"/>
      <c r="F262" s="93">
        <v>3</v>
      </c>
      <c r="G262" s="8">
        <v>8</v>
      </c>
      <c r="H262" s="94">
        <f t="shared" si="3"/>
        <v>2</v>
      </c>
      <c r="I262" s="93"/>
      <c r="J262" s="94"/>
      <c r="K262" s="138"/>
    </row>
    <row r="263" spans="1:11" ht="15.75" x14ac:dyDescent="0.2">
      <c r="A263" s="13" t="s">
        <v>2071</v>
      </c>
      <c r="B263" s="74">
        <v>63</v>
      </c>
      <c r="C263" s="86"/>
      <c r="D263" s="37"/>
      <c r="E263" s="87"/>
      <c r="F263" s="93">
        <v>1</v>
      </c>
      <c r="G263" s="8">
        <v>3</v>
      </c>
      <c r="H263" s="94">
        <f t="shared" si="3"/>
        <v>1</v>
      </c>
      <c r="I263" s="93"/>
      <c r="J263" s="94"/>
      <c r="K263" s="138"/>
    </row>
    <row r="264" spans="1:11" ht="15.75" x14ac:dyDescent="0.2">
      <c r="A264" s="13" t="s">
        <v>3036</v>
      </c>
      <c r="B264" s="74">
        <v>69</v>
      </c>
      <c r="C264" s="86"/>
      <c r="D264" s="37"/>
      <c r="E264" s="87"/>
      <c r="F264" s="93">
        <v>1</v>
      </c>
      <c r="G264" s="8">
        <v>3</v>
      </c>
      <c r="H264" s="94">
        <f t="shared" ref="H264:H327" si="4">IF(F264=1,1,2)</f>
        <v>1</v>
      </c>
      <c r="I264" s="93"/>
      <c r="J264" s="94"/>
      <c r="K264" s="138"/>
    </row>
    <row r="265" spans="1:11" ht="15.75" x14ac:dyDescent="0.2">
      <c r="A265" s="13" t="s">
        <v>3037</v>
      </c>
      <c r="B265" s="74">
        <v>85</v>
      </c>
      <c r="C265" s="86"/>
      <c r="D265" s="37"/>
      <c r="E265" s="87"/>
      <c r="F265" s="93">
        <v>1</v>
      </c>
      <c r="G265" s="8">
        <v>3</v>
      </c>
      <c r="H265" s="94">
        <f t="shared" si="4"/>
        <v>1</v>
      </c>
      <c r="I265" s="93"/>
      <c r="J265" s="94"/>
      <c r="K265" s="138"/>
    </row>
    <row r="266" spans="1:11" ht="15.75" x14ac:dyDescent="0.2">
      <c r="A266" s="13" t="s">
        <v>3038</v>
      </c>
      <c r="B266" s="74">
        <v>272</v>
      </c>
      <c r="C266" s="86"/>
      <c r="D266" s="37"/>
      <c r="E266" s="87"/>
      <c r="F266" s="93">
        <v>3</v>
      </c>
      <c r="G266" s="8">
        <v>8</v>
      </c>
      <c r="H266" s="94">
        <f t="shared" si="4"/>
        <v>2</v>
      </c>
      <c r="I266" s="93"/>
      <c r="J266" s="94"/>
      <c r="K266" s="138"/>
    </row>
    <row r="267" spans="1:11" ht="15.75" x14ac:dyDescent="0.2">
      <c r="A267" s="13" t="s">
        <v>3039</v>
      </c>
      <c r="B267" s="74">
        <v>208</v>
      </c>
      <c r="C267" s="86"/>
      <c r="D267" s="37"/>
      <c r="E267" s="87"/>
      <c r="F267" s="93">
        <v>3</v>
      </c>
      <c r="G267" s="8">
        <v>8</v>
      </c>
      <c r="H267" s="94">
        <f t="shared" si="4"/>
        <v>2</v>
      </c>
      <c r="I267" s="93"/>
      <c r="J267" s="94"/>
      <c r="K267" s="138"/>
    </row>
    <row r="268" spans="1:11" ht="15.75" x14ac:dyDescent="0.2">
      <c r="A268" s="13" t="s">
        <v>3040</v>
      </c>
      <c r="B268" s="74">
        <v>205</v>
      </c>
      <c r="C268" s="86"/>
      <c r="D268" s="37"/>
      <c r="E268" s="87"/>
      <c r="F268" s="93">
        <v>3</v>
      </c>
      <c r="G268" s="8">
        <v>8</v>
      </c>
      <c r="H268" s="94">
        <f t="shared" si="4"/>
        <v>2</v>
      </c>
      <c r="I268" s="93"/>
      <c r="J268" s="94"/>
      <c r="K268" s="138"/>
    </row>
    <row r="269" spans="1:11" ht="15.75" x14ac:dyDescent="0.2">
      <c r="A269" s="13" t="s">
        <v>3041</v>
      </c>
      <c r="B269" s="74">
        <v>199</v>
      </c>
      <c r="C269" s="86"/>
      <c r="D269" s="37"/>
      <c r="E269" s="87"/>
      <c r="F269" s="93">
        <v>1</v>
      </c>
      <c r="G269" s="8">
        <v>3</v>
      </c>
      <c r="H269" s="94">
        <f t="shared" si="4"/>
        <v>1</v>
      </c>
      <c r="I269" s="93"/>
      <c r="J269" s="94"/>
      <c r="K269" s="138"/>
    </row>
    <row r="270" spans="1:11" ht="15.75" x14ac:dyDescent="0.2">
      <c r="A270" s="13" t="s">
        <v>3042</v>
      </c>
      <c r="B270" s="74">
        <v>272</v>
      </c>
      <c r="C270" s="86"/>
      <c r="D270" s="37"/>
      <c r="E270" s="87"/>
      <c r="F270" s="93">
        <v>3</v>
      </c>
      <c r="G270" s="8">
        <v>8</v>
      </c>
      <c r="H270" s="94">
        <f t="shared" si="4"/>
        <v>2</v>
      </c>
      <c r="I270" s="93"/>
      <c r="J270" s="94"/>
      <c r="K270" s="138"/>
    </row>
    <row r="271" spans="1:11" ht="15.75" x14ac:dyDescent="0.2">
      <c r="A271" s="13" t="s">
        <v>3043</v>
      </c>
      <c r="B271" s="74">
        <v>51</v>
      </c>
      <c r="C271" s="86"/>
      <c r="D271" s="37"/>
      <c r="E271" s="87"/>
      <c r="F271" s="93">
        <v>1</v>
      </c>
      <c r="G271" s="8">
        <v>3</v>
      </c>
      <c r="H271" s="94">
        <f t="shared" si="4"/>
        <v>1</v>
      </c>
      <c r="I271" s="93"/>
      <c r="J271" s="94"/>
      <c r="K271" s="138"/>
    </row>
    <row r="272" spans="1:11" ht="15.75" x14ac:dyDescent="0.2">
      <c r="A272" s="13" t="s">
        <v>3044</v>
      </c>
      <c r="B272" s="74">
        <v>468</v>
      </c>
      <c r="C272" s="86"/>
      <c r="D272" s="37"/>
      <c r="E272" s="87"/>
      <c r="F272" s="93">
        <v>3</v>
      </c>
      <c r="G272" s="8">
        <v>8</v>
      </c>
      <c r="H272" s="94">
        <f t="shared" si="4"/>
        <v>2</v>
      </c>
      <c r="I272" s="93"/>
      <c r="J272" s="94"/>
      <c r="K272" s="138"/>
    </row>
    <row r="273" spans="1:11" ht="15.75" x14ac:dyDescent="0.2">
      <c r="A273" s="13" t="s">
        <v>3045</v>
      </c>
      <c r="B273" s="74">
        <v>59</v>
      </c>
      <c r="C273" s="86"/>
      <c r="D273" s="37"/>
      <c r="E273" s="87"/>
      <c r="F273" s="93">
        <v>1</v>
      </c>
      <c r="G273" s="8">
        <v>3</v>
      </c>
      <c r="H273" s="94">
        <f t="shared" si="4"/>
        <v>1</v>
      </c>
      <c r="I273" s="93"/>
      <c r="J273" s="94"/>
      <c r="K273" s="138"/>
    </row>
    <row r="274" spans="1:11" ht="15.75" x14ac:dyDescent="0.2">
      <c r="A274" s="13" t="s">
        <v>2952</v>
      </c>
      <c r="B274" s="74">
        <v>121</v>
      </c>
      <c r="C274" s="86"/>
      <c r="D274" s="37"/>
      <c r="E274" s="87"/>
      <c r="F274" s="93">
        <v>1</v>
      </c>
      <c r="G274" s="8">
        <v>3</v>
      </c>
      <c r="H274" s="94">
        <f t="shared" si="4"/>
        <v>1</v>
      </c>
      <c r="I274" s="93"/>
      <c r="J274" s="94"/>
      <c r="K274" s="138"/>
    </row>
    <row r="275" spans="1:11" ht="15.75" x14ac:dyDescent="0.2">
      <c r="A275" s="13" t="s">
        <v>3046</v>
      </c>
      <c r="B275" s="74">
        <v>81</v>
      </c>
      <c r="C275" s="86"/>
      <c r="D275" s="37"/>
      <c r="E275" s="87"/>
      <c r="F275" s="93">
        <v>1</v>
      </c>
      <c r="G275" s="8">
        <v>3</v>
      </c>
      <c r="H275" s="94">
        <f t="shared" si="4"/>
        <v>1</v>
      </c>
      <c r="I275" s="93"/>
      <c r="J275" s="94"/>
      <c r="K275" s="138"/>
    </row>
    <row r="276" spans="1:11" ht="15.75" x14ac:dyDescent="0.2">
      <c r="A276" s="13" t="s">
        <v>3047</v>
      </c>
      <c r="B276" s="74">
        <v>62</v>
      </c>
      <c r="C276" s="86"/>
      <c r="D276" s="37"/>
      <c r="E276" s="87"/>
      <c r="F276" s="93">
        <v>1</v>
      </c>
      <c r="G276" s="8">
        <v>3</v>
      </c>
      <c r="H276" s="94">
        <f t="shared" si="4"/>
        <v>1</v>
      </c>
      <c r="I276" s="93"/>
      <c r="J276" s="94"/>
      <c r="K276" s="138"/>
    </row>
    <row r="277" spans="1:11" ht="15.75" x14ac:dyDescent="0.2">
      <c r="A277" s="13" t="s">
        <v>3048</v>
      </c>
      <c r="B277" s="74">
        <v>302</v>
      </c>
      <c r="C277" s="86"/>
      <c r="D277" s="37"/>
      <c r="E277" s="87"/>
      <c r="F277" s="93">
        <v>3</v>
      </c>
      <c r="G277" s="8">
        <v>8</v>
      </c>
      <c r="H277" s="94">
        <f t="shared" si="4"/>
        <v>2</v>
      </c>
      <c r="I277" s="93"/>
      <c r="J277" s="94"/>
      <c r="K277" s="138"/>
    </row>
    <row r="278" spans="1:11" ht="15.75" x14ac:dyDescent="0.2">
      <c r="A278" s="13" t="s">
        <v>3049</v>
      </c>
      <c r="B278" s="74">
        <v>211</v>
      </c>
      <c r="C278" s="86"/>
      <c r="D278" s="37"/>
      <c r="E278" s="87"/>
      <c r="F278" s="93">
        <v>3</v>
      </c>
      <c r="G278" s="8">
        <v>8</v>
      </c>
      <c r="H278" s="94">
        <f t="shared" si="4"/>
        <v>2</v>
      </c>
      <c r="I278" s="93"/>
      <c r="J278" s="94"/>
      <c r="K278" s="138"/>
    </row>
    <row r="279" spans="1:11" ht="15.75" x14ac:dyDescent="0.2">
      <c r="A279" s="13" t="s">
        <v>3050</v>
      </c>
      <c r="B279" s="74">
        <v>302</v>
      </c>
      <c r="C279" s="86"/>
      <c r="D279" s="37"/>
      <c r="E279" s="87"/>
      <c r="F279" s="93">
        <v>3</v>
      </c>
      <c r="G279" s="8">
        <v>8</v>
      </c>
      <c r="H279" s="94">
        <f t="shared" si="4"/>
        <v>2</v>
      </c>
      <c r="I279" s="93"/>
      <c r="J279" s="94"/>
      <c r="K279" s="138"/>
    </row>
    <row r="280" spans="1:11" s="7" customFormat="1" ht="15.75" x14ac:dyDescent="0.2">
      <c r="A280" s="20" t="s">
        <v>844</v>
      </c>
      <c r="B280" s="73">
        <v>937</v>
      </c>
      <c r="C280" s="85">
        <v>2</v>
      </c>
      <c r="D280" s="32">
        <v>5</v>
      </c>
      <c r="E280" s="84"/>
      <c r="F280" s="91"/>
      <c r="G280" s="8"/>
      <c r="H280" s="94"/>
      <c r="I280" s="91"/>
      <c r="J280" s="84"/>
      <c r="K280" s="111"/>
    </row>
    <row r="281" spans="1:11" ht="15.75" x14ac:dyDescent="0.2">
      <c r="A281" s="13" t="s">
        <v>3051</v>
      </c>
      <c r="B281" s="74">
        <v>47</v>
      </c>
      <c r="C281" s="86"/>
      <c r="D281" s="37"/>
      <c r="E281" s="87"/>
      <c r="F281" s="93">
        <v>1</v>
      </c>
      <c r="G281" s="8">
        <v>3</v>
      </c>
      <c r="H281" s="94">
        <f t="shared" si="4"/>
        <v>1</v>
      </c>
      <c r="I281" s="93"/>
      <c r="J281" s="94"/>
      <c r="K281" s="138"/>
    </row>
    <row r="282" spans="1:11" ht="15.75" x14ac:dyDescent="0.2">
      <c r="A282" s="13" t="s">
        <v>3052</v>
      </c>
      <c r="B282" s="74">
        <v>23</v>
      </c>
      <c r="C282" s="86"/>
      <c r="D282" s="37"/>
      <c r="E282" s="87"/>
      <c r="F282" s="93">
        <v>1</v>
      </c>
      <c r="G282" s="8">
        <v>3</v>
      </c>
      <c r="H282" s="94">
        <f t="shared" si="4"/>
        <v>1</v>
      </c>
      <c r="I282" s="93"/>
      <c r="J282" s="94"/>
      <c r="K282" s="138"/>
    </row>
    <row r="283" spans="1:11" ht="15.75" x14ac:dyDescent="0.2">
      <c r="A283" s="13" t="s">
        <v>3053</v>
      </c>
      <c r="B283" s="74">
        <v>94</v>
      </c>
      <c r="C283" s="86"/>
      <c r="D283" s="37"/>
      <c r="E283" s="87"/>
      <c r="F283" s="93">
        <v>1</v>
      </c>
      <c r="G283" s="8">
        <v>3</v>
      </c>
      <c r="H283" s="94">
        <f t="shared" si="4"/>
        <v>1</v>
      </c>
      <c r="I283" s="93"/>
      <c r="J283" s="94"/>
      <c r="K283" s="138"/>
    </row>
    <row r="284" spans="1:11" ht="15.75" x14ac:dyDescent="0.2">
      <c r="A284" s="13" t="s">
        <v>3054</v>
      </c>
      <c r="B284" s="74">
        <v>185</v>
      </c>
      <c r="C284" s="86"/>
      <c r="D284" s="37"/>
      <c r="E284" s="87"/>
      <c r="F284" s="93">
        <v>1</v>
      </c>
      <c r="G284" s="8">
        <v>3</v>
      </c>
      <c r="H284" s="94">
        <f t="shared" si="4"/>
        <v>1</v>
      </c>
      <c r="I284" s="93"/>
      <c r="J284" s="94"/>
      <c r="K284" s="138"/>
    </row>
    <row r="285" spans="1:11" ht="15.75" x14ac:dyDescent="0.2">
      <c r="A285" s="13" t="s">
        <v>3055</v>
      </c>
      <c r="B285" s="74">
        <v>86</v>
      </c>
      <c r="C285" s="86"/>
      <c r="D285" s="37"/>
      <c r="E285" s="87"/>
      <c r="F285" s="93">
        <v>1</v>
      </c>
      <c r="G285" s="8">
        <v>3</v>
      </c>
      <c r="H285" s="94">
        <f t="shared" si="4"/>
        <v>1</v>
      </c>
      <c r="I285" s="93"/>
      <c r="J285" s="94"/>
      <c r="K285" s="138"/>
    </row>
    <row r="286" spans="1:11" ht="15.75" x14ac:dyDescent="0.2">
      <c r="A286" s="13" t="s">
        <v>3056</v>
      </c>
      <c r="B286" s="74">
        <v>130</v>
      </c>
      <c r="C286" s="86"/>
      <c r="D286" s="37"/>
      <c r="E286" s="87"/>
      <c r="F286" s="93">
        <v>1</v>
      </c>
      <c r="G286" s="8">
        <v>3</v>
      </c>
      <c r="H286" s="94">
        <f t="shared" si="4"/>
        <v>1</v>
      </c>
      <c r="I286" s="93"/>
      <c r="J286" s="94"/>
      <c r="K286" s="138"/>
    </row>
    <row r="287" spans="1:11" ht="15.75" x14ac:dyDescent="0.2">
      <c r="A287" s="13" t="s">
        <v>3057</v>
      </c>
      <c r="B287" s="74">
        <v>210</v>
      </c>
      <c r="C287" s="86"/>
      <c r="D287" s="37"/>
      <c r="E287" s="87"/>
      <c r="F287" s="93">
        <v>3</v>
      </c>
      <c r="G287" s="8">
        <v>8</v>
      </c>
      <c r="H287" s="94">
        <f t="shared" si="4"/>
        <v>2</v>
      </c>
      <c r="I287" s="93"/>
      <c r="J287" s="94"/>
      <c r="K287" s="138"/>
    </row>
    <row r="288" spans="1:11" ht="15.75" x14ac:dyDescent="0.2">
      <c r="A288" s="13" t="s">
        <v>2542</v>
      </c>
      <c r="B288" s="74">
        <v>88</v>
      </c>
      <c r="C288" s="86"/>
      <c r="D288" s="37"/>
      <c r="E288" s="87"/>
      <c r="F288" s="93">
        <v>1</v>
      </c>
      <c r="G288" s="8">
        <v>3</v>
      </c>
      <c r="H288" s="94">
        <f t="shared" si="4"/>
        <v>1</v>
      </c>
      <c r="I288" s="93"/>
      <c r="J288" s="94"/>
      <c r="K288" s="138"/>
    </row>
    <row r="289" spans="1:11" ht="15.75" x14ac:dyDescent="0.2">
      <c r="A289" s="13" t="s">
        <v>3058</v>
      </c>
      <c r="B289" s="74">
        <v>74</v>
      </c>
      <c r="C289" s="86"/>
      <c r="D289" s="37"/>
      <c r="E289" s="87"/>
      <c r="F289" s="93">
        <v>1</v>
      </c>
      <c r="G289" s="8">
        <v>3</v>
      </c>
      <c r="H289" s="94">
        <f t="shared" si="4"/>
        <v>1</v>
      </c>
      <c r="I289" s="93"/>
      <c r="J289" s="94"/>
      <c r="K289" s="138"/>
    </row>
    <row r="290" spans="1:11" s="7" customFormat="1" ht="15.75" x14ac:dyDescent="0.2">
      <c r="A290" s="20" t="s">
        <v>998</v>
      </c>
      <c r="B290" s="73">
        <v>1897</v>
      </c>
      <c r="C290" s="85">
        <v>5</v>
      </c>
      <c r="D290" s="32">
        <v>13</v>
      </c>
      <c r="E290" s="84"/>
      <c r="F290" s="91"/>
      <c r="G290" s="8"/>
      <c r="H290" s="94"/>
      <c r="I290" s="91"/>
      <c r="J290" s="84"/>
      <c r="K290" s="111"/>
    </row>
    <row r="291" spans="1:11" ht="15.75" x14ac:dyDescent="0.2">
      <c r="A291" s="13" t="s">
        <v>3059</v>
      </c>
      <c r="B291" s="74">
        <v>100</v>
      </c>
      <c r="C291" s="86"/>
      <c r="D291" s="37"/>
      <c r="E291" s="87"/>
      <c r="F291" s="93">
        <v>1</v>
      </c>
      <c r="G291" s="8">
        <v>3</v>
      </c>
      <c r="H291" s="94">
        <f t="shared" si="4"/>
        <v>1</v>
      </c>
      <c r="I291" s="93"/>
      <c r="J291" s="94"/>
      <c r="K291" s="138"/>
    </row>
    <row r="292" spans="1:11" ht="15.75" x14ac:dyDescent="0.2">
      <c r="A292" s="13" t="s">
        <v>3060</v>
      </c>
      <c r="B292" s="74">
        <v>119</v>
      </c>
      <c r="C292" s="86"/>
      <c r="D292" s="37"/>
      <c r="E292" s="87"/>
      <c r="F292" s="93">
        <v>1</v>
      </c>
      <c r="G292" s="8">
        <v>3</v>
      </c>
      <c r="H292" s="94">
        <f t="shared" si="4"/>
        <v>1</v>
      </c>
      <c r="I292" s="93"/>
      <c r="J292" s="94"/>
      <c r="K292" s="138"/>
    </row>
    <row r="293" spans="1:11" ht="15.75" x14ac:dyDescent="0.2">
      <c r="A293" s="13" t="s">
        <v>3061</v>
      </c>
      <c r="B293" s="74">
        <v>137</v>
      </c>
      <c r="C293" s="86"/>
      <c r="D293" s="37"/>
      <c r="E293" s="87"/>
      <c r="F293" s="93">
        <v>1</v>
      </c>
      <c r="G293" s="8">
        <v>3</v>
      </c>
      <c r="H293" s="94">
        <f t="shared" si="4"/>
        <v>1</v>
      </c>
      <c r="I293" s="93"/>
      <c r="J293" s="94"/>
      <c r="K293" s="138"/>
    </row>
    <row r="294" spans="1:11" ht="15.75" x14ac:dyDescent="0.2">
      <c r="A294" s="13" t="s">
        <v>3062</v>
      </c>
      <c r="B294" s="74">
        <v>120</v>
      </c>
      <c r="C294" s="86"/>
      <c r="D294" s="37"/>
      <c r="E294" s="87"/>
      <c r="F294" s="93">
        <v>1</v>
      </c>
      <c r="G294" s="8">
        <v>3</v>
      </c>
      <c r="H294" s="94">
        <f t="shared" si="4"/>
        <v>1</v>
      </c>
      <c r="I294" s="93"/>
      <c r="J294" s="94"/>
      <c r="K294" s="138"/>
    </row>
    <row r="295" spans="1:11" ht="15.75" x14ac:dyDescent="0.2">
      <c r="A295" s="13" t="s">
        <v>3063</v>
      </c>
      <c r="B295" s="74">
        <v>118</v>
      </c>
      <c r="C295" s="86"/>
      <c r="D295" s="37"/>
      <c r="E295" s="87"/>
      <c r="F295" s="93">
        <v>1</v>
      </c>
      <c r="G295" s="8">
        <v>3</v>
      </c>
      <c r="H295" s="94">
        <f t="shared" si="4"/>
        <v>1</v>
      </c>
      <c r="I295" s="93"/>
      <c r="J295" s="94"/>
      <c r="K295" s="138"/>
    </row>
    <row r="296" spans="1:11" ht="15.75" x14ac:dyDescent="0.2">
      <c r="A296" s="13" t="s">
        <v>3064</v>
      </c>
      <c r="B296" s="74">
        <v>129</v>
      </c>
      <c r="C296" s="86"/>
      <c r="D296" s="37"/>
      <c r="E296" s="87"/>
      <c r="F296" s="93">
        <v>1</v>
      </c>
      <c r="G296" s="8">
        <v>3</v>
      </c>
      <c r="H296" s="94">
        <f t="shared" si="4"/>
        <v>1</v>
      </c>
      <c r="I296" s="93"/>
      <c r="J296" s="94"/>
      <c r="K296" s="138"/>
    </row>
    <row r="297" spans="1:11" ht="15.75" x14ac:dyDescent="0.2">
      <c r="A297" s="13" t="s">
        <v>2316</v>
      </c>
      <c r="B297" s="74">
        <v>122</v>
      </c>
      <c r="C297" s="86"/>
      <c r="D297" s="37"/>
      <c r="E297" s="87"/>
      <c r="F297" s="93">
        <v>1</v>
      </c>
      <c r="G297" s="8">
        <v>3</v>
      </c>
      <c r="H297" s="94">
        <f t="shared" si="4"/>
        <v>1</v>
      </c>
      <c r="I297" s="93"/>
      <c r="J297" s="94"/>
      <c r="K297" s="138"/>
    </row>
    <row r="298" spans="1:11" ht="15.75" x14ac:dyDescent="0.2">
      <c r="A298" s="13" t="s">
        <v>3065</v>
      </c>
      <c r="B298" s="74">
        <v>138</v>
      </c>
      <c r="C298" s="86"/>
      <c r="D298" s="37"/>
      <c r="E298" s="87"/>
      <c r="F298" s="93">
        <v>1</v>
      </c>
      <c r="G298" s="8">
        <v>3</v>
      </c>
      <c r="H298" s="94">
        <f t="shared" si="4"/>
        <v>1</v>
      </c>
      <c r="I298" s="93"/>
      <c r="J298" s="94"/>
      <c r="K298" s="138"/>
    </row>
    <row r="299" spans="1:11" ht="15.75" x14ac:dyDescent="0.2">
      <c r="A299" s="13" t="s">
        <v>3066</v>
      </c>
      <c r="B299" s="74">
        <v>85</v>
      </c>
      <c r="C299" s="86"/>
      <c r="D299" s="37"/>
      <c r="E299" s="87"/>
      <c r="F299" s="93">
        <v>1</v>
      </c>
      <c r="G299" s="8">
        <v>3</v>
      </c>
      <c r="H299" s="94">
        <f t="shared" si="4"/>
        <v>1</v>
      </c>
      <c r="I299" s="93"/>
      <c r="J299" s="94"/>
      <c r="K299" s="138"/>
    </row>
    <row r="300" spans="1:11" ht="15.75" x14ac:dyDescent="0.2">
      <c r="A300" s="13" t="s">
        <v>3067</v>
      </c>
      <c r="B300" s="74">
        <v>73</v>
      </c>
      <c r="C300" s="86"/>
      <c r="D300" s="37"/>
      <c r="E300" s="87"/>
      <c r="F300" s="93">
        <v>1</v>
      </c>
      <c r="G300" s="8">
        <v>3</v>
      </c>
      <c r="H300" s="94">
        <f t="shared" si="4"/>
        <v>1</v>
      </c>
      <c r="I300" s="93"/>
      <c r="J300" s="94"/>
      <c r="K300" s="138"/>
    </row>
    <row r="301" spans="1:11" ht="15.75" x14ac:dyDescent="0.2">
      <c r="A301" s="13" t="s">
        <v>3068</v>
      </c>
      <c r="B301" s="74">
        <v>341</v>
      </c>
      <c r="C301" s="86"/>
      <c r="D301" s="37"/>
      <c r="E301" s="87"/>
      <c r="F301" s="93">
        <v>3</v>
      </c>
      <c r="G301" s="8">
        <v>8</v>
      </c>
      <c r="H301" s="94">
        <f t="shared" si="4"/>
        <v>2</v>
      </c>
      <c r="I301" s="93"/>
      <c r="J301" s="94"/>
      <c r="K301" s="138"/>
    </row>
    <row r="302" spans="1:11" ht="15.75" x14ac:dyDescent="0.2">
      <c r="A302" s="13" t="s">
        <v>3069</v>
      </c>
      <c r="B302" s="74">
        <v>67</v>
      </c>
      <c r="C302" s="86"/>
      <c r="D302" s="37"/>
      <c r="E302" s="87"/>
      <c r="F302" s="93">
        <v>1</v>
      </c>
      <c r="G302" s="8">
        <v>3</v>
      </c>
      <c r="H302" s="94">
        <f t="shared" si="4"/>
        <v>1</v>
      </c>
      <c r="I302" s="93"/>
      <c r="J302" s="94"/>
      <c r="K302" s="138"/>
    </row>
    <row r="303" spans="1:11" ht="15.75" x14ac:dyDescent="0.2">
      <c r="A303" s="13" t="s">
        <v>3070</v>
      </c>
      <c r="B303" s="74">
        <v>316</v>
      </c>
      <c r="C303" s="86"/>
      <c r="D303" s="37"/>
      <c r="E303" s="87"/>
      <c r="F303" s="93">
        <v>3</v>
      </c>
      <c r="G303" s="8">
        <v>8</v>
      </c>
      <c r="H303" s="94">
        <f t="shared" si="4"/>
        <v>2</v>
      </c>
      <c r="I303" s="93"/>
      <c r="J303" s="94"/>
      <c r="K303" s="138"/>
    </row>
    <row r="304" spans="1:11" ht="15.75" x14ac:dyDescent="0.2">
      <c r="A304" s="13" t="s">
        <v>3071</v>
      </c>
      <c r="B304" s="74">
        <v>32</v>
      </c>
      <c r="C304" s="86"/>
      <c r="D304" s="37"/>
      <c r="E304" s="87"/>
      <c r="F304" s="93">
        <v>1</v>
      </c>
      <c r="G304" s="8">
        <v>3</v>
      </c>
      <c r="H304" s="94">
        <f t="shared" si="4"/>
        <v>1</v>
      </c>
      <c r="I304" s="93"/>
      <c r="J304" s="94"/>
      <c r="K304" s="138"/>
    </row>
    <row r="305" spans="1:11" s="7" customFormat="1" ht="15.75" x14ac:dyDescent="0.2">
      <c r="A305" s="20" t="s">
        <v>287</v>
      </c>
      <c r="B305" s="73">
        <v>1088</v>
      </c>
      <c r="C305" s="85">
        <v>3</v>
      </c>
      <c r="D305" s="32">
        <v>8</v>
      </c>
      <c r="E305" s="84"/>
      <c r="F305" s="91"/>
      <c r="G305" s="8"/>
      <c r="H305" s="94"/>
      <c r="I305" s="91"/>
      <c r="J305" s="84"/>
      <c r="K305" s="111"/>
    </row>
    <row r="306" spans="1:11" ht="15.75" x14ac:dyDescent="0.2">
      <c r="A306" s="13" t="s">
        <v>1831</v>
      </c>
      <c r="B306" s="74">
        <v>72</v>
      </c>
      <c r="C306" s="86"/>
      <c r="D306" s="37"/>
      <c r="E306" s="87"/>
      <c r="F306" s="93">
        <v>1</v>
      </c>
      <c r="G306" s="8">
        <v>3</v>
      </c>
      <c r="H306" s="94">
        <f t="shared" si="4"/>
        <v>1</v>
      </c>
      <c r="I306" s="93"/>
      <c r="J306" s="94"/>
      <c r="K306" s="138"/>
    </row>
    <row r="307" spans="1:11" ht="15.75" x14ac:dyDescent="0.2">
      <c r="A307" s="13" t="s">
        <v>1492</v>
      </c>
      <c r="B307" s="74">
        <v>74</v>
      </c>
      <c r="C307" s="86"/>
      <c r="D307" s="37"/>
      <c r="E307" s="87"/>
      <c r="F307" s="93">
        <v>1</v>
      </c>
      <c r="G307" s="8">
        <v>3</v>
      </c>
      <c r="H307" s="94">
        <f t="shared" si="4"/>
        <v>1</v>
      </c>
      <c r="I307" s="93"/>
      <c r="J307" s="94"/>
      <c r="K307" s="138"/>
    </row>
    <row r="308" spans="1:11" ht="15.75" x14ac:dyDescent="0.2">
      <c r="A308" s="13" t="s">
        <v>3072</v>
      </c>
      <c r="B308" s="74">
        <v>53</v>
      </c>
      <c r="C308" s="86"/>
      <c r="D308" s="37"/>
      <c r="E308" s="87"/>
      <c r="F308" s="93">
        <v>1</v>
      </c>
      <c r="G308" s="8">
        <v>3</v>
      </c>
      <c r="H308" s="94">
        <f t="shared" si="4"/>
        <v>1</v>
      </c>
      <c r="I308" s="93"/>
      <c r="J308" s="94"/>
      <c r="K308" s="138"/>
    </row>
    <row r="309" spans="1:11" ht="15.75" x14ac:dyDescent="0.2">
      <c r="A309" s="13" t="s">
        <v>3073</v>
      </c>
      <c r="B309" s="74">
        <v>98</v>
      </c>
      <c r="C309" s="86"/>
      <c r="D309" s="37"/>
      <c r="E309" s="87"/>
      <c r="F309" s="93">
        <v>1</v>
      </c>
      <c r="G309" s="8">
        <v>3</v>
      </c>
      <c r="H309" s="94">
        <f t="shared" si="4"/>
        <v>1</v>
      </c>
      <c r="I309" s="93"/>
      <c r="J309" s="94"/>
      <c r="K309" s="138"/>
    </row>
    <row r="310" spans="1:11" ht="15.75" x14ac:dyDescent="0.2">
      <c r="A310" s="13" t="s">
        <v>3074</v>
      </c>
      <c r="B310" s="74">
        <v>26</v>
      </c>
      <c r="C310" s="86"/>
      <c r="D310" s="37"/>
      <c r="E310" s="87"/>
      <c r="F310" s="93">
        <v>1</v>
      </c>
      <c r="G310" s="8">
        <v>3</v>
      </c>
      <c r="H310" s="94">
        <f t="shared" si="4"/>
        <v>1</v>
      </c>
      <c r="I310" s="93"/>
      <c r="J310" s="94"/>
      <c r="K310" s="138"/>
    </row>
    <row r="311" spans="1:11" ht="15.75" x14ac:dyDescent="0.2">
      <c r="A311" s="13" t="s">
        <v>3075</v>
      </c>
      <c r="B311" s="74">
        <v>72</v>
      </c>
      <c r="C311" s="86"/>
      <c r="D311" s="37"/>
      <c r="E311" s="87"/>
      <c r="F311" s="93">
        <v>1</v>
      </c>
      <c r="G311" s="8">
        <v>3</v>
      </c>
      <c r="H311" s="94">
        <f t="shared" si="4"/>
        <v>1</v>
      </c>
      <c r="I311" s="93"/>
      <c r="J311" s="94"/>
      <c r="K311" s="138"/>
    </row>
    <row r="312" spans="1:11" ht="15.75" x14ac:dyDescent="0.2">
      <c r="A312" s="13" t="s">
        <v>3076</v>
      </c>
      <c r="B312" s="74">
        <v>105</v>
      </c>
      <c r="C312" s="86"/>
      <c r="D312" s="37"/>
      <c r="E312" s="87"/>
      <c r="F312" s="93">
        <v>1</v>
      </c>
      <c r="G312" s="8">
        <v>3</v>
      </c>
      <c r="H312" s="94">
        <f t="shared" si="4"/>
        <v>1</v>
      </c>
      <c r="I312" s="93"/>
      <c r="J312" s="94"/>
      <c r="K312" s="138"/>
    </row>
    <row r="313" spans="1:11" ht="15.75" x14ac:dyDescent="0.2">
      <c r="A313" s="13" t="s">
        <v>3077</v>
      </c>
      <c r="B313" s="74">
        <v>62</v>
      </c>
      <c r="C313" s="86"/>
      <c r="D313" s="37"/>
      <c r="E313" s="87"/>
      <c r="F313" s="93">
        <v>1</v>
      </c>
      <c r="G313" s="8">
        <v>3</v>
      </c>
      <c r="H313" s="94">
        <f t="shared" si="4"/>
        <v>1</v>
      </c>
      <c r="I313" s="93"/>
      <c r="J313" s="94"/>
      <c r="K313" s="138"/>
    </row>
    <row r="314" spans="1:11" ht="15.75" x14ac:dyDescent="0.2">
      <c r="A314" s="13" t="s">
        <v>1927</v>
      </c>
      <c r="B314" s="74">
        <v>65</v>
      </c>
      <c r="C314" s="86"/>
      <c r="D314" s="37"/>
      <c r="E314" s="87"/>
      <c r="F314" s="93">
        <v>1</v>
      </c>
      <c r="G314" s="8">
        <v>3</v>
      </c>
      <c r="H314" s="94">
        <f t="shared" si="4"/>
        <v>1</v>
      </c>
      <c r="I314" s="93"/>
      <c r="J314" s="94"/>
      <c r="K314" s="138"/>
    </row>
    <row r="315" spans="1:11" ht="15.75" x14ac:dyDescent="0.2">
      <c r="A315" s="13" t="s">
        <v>2012</v>
      </c>
      <c r="B315" s="74">
        <v>94</v>
      </c>
      <c r="C315" s="86"/>
      <c r="D315" s="37"/>
      <c r="E315" s="87"/>
      <c r="F315" s="93">
        <v>1</v>
      </c>
      <c r="G315" s="8">
        <v>3</v>
      </c>
      <c r="H315" s="94">
        <f t="shared" si="4"/>
        <v>1</v>
      </c>
      <c r="I315" s="93"/>
      <c r="J315" s="94"/>
      <c r="K315" s="138"/>
    </row>
    <row r="316" spans="1:11" ht="15.75" x14ac:dyDescent="0.2">
      <c r="A316" s="13" t="s">
        <v>3078</v>
      </c>
      <c r="B316" s="74">
        <v>63</v>
      </c>
      <c r="C316" s="86"/>
      <c r="D316" s="37"/>
      <c r="E316" s="87"/>
      <c r="F316" s="93">
        <v>1</v>
      </c>
      <c r="G316" s="8">
        <v>3</v>
      </c>
      <c r="H316" s="94">
        <f t="shared" si="4"/>
        <v>1</v>
      </c>
      <c r="I316" s="93"/>
      <c r="J316" s="94"/>
      <c r="K316" s="138"/>
    </row>
    <row r="317" spans="1:11" ht="15.75" x14ac:dyDescent="0.2">
      <c r="A317" s="13" t="s">
        <v>3079</v>
      </c>
      <c r="B317" s="74">
        <v>106</v>
      </c>
      <c r="C317" s="86"/>
      <c r="D317" s="37"/>
      <c r="E317" s="87"/>
      <c r="F317" s="93">
        <v>1</v>
      </c>
      <c r="G317" s="8">
        <v>3</v>
      </c>
      <c r="H317" s="94">
        <f t="shared" si="4"/>
        <v>1</v>
      </c>
      <c r="I317" s="93"/>
      <c r="J317" s="94"/>
      <c r="K317" s="138"/>
    </row>
    <row r="318" spans="1:11" ht="15.75" x14ac:dyDescent="0.2">
      <c r="A318" s="13" t="s">
        <v>3080</v>
      </c>
      <c r="B318" s="74">
        <v>65</v>
      </c>
      <c r="C318" s="86"/>
      <c r="D318" s="37"/>
      <c r="E318" s="87"/>
      <c r="F318" s="93">
        <v>1</v>
      </c>
      <c r="G318" s="8">
        <v>3</v>
      </c>
      <c r="H318" s="94">
        <f t="shared" si="4"/>
        <v>1</v>
      </c>
      <c r="I318" s="93"/>
      <c r="J318" s="94"/>
      <c r="K318" s="138"/>
    </row>
    <row r="319" spans="1:11" ht="15.75" x14ac:dyDescent="0.2">
      <c r="A319" s="13" t="s">
        <v>3081</v>
      </c>
      <c r="B319" s="74">
        <v>51</v>
      </c>
      <c r="C319" s="86"/>
      <c r="D319" s="37"/>
      <c r="E319" s="87"/>
      <c r="F319" s="93">
        <v>1</v>
      </c>
      <c r="G319" s="8">
        <v>3</v>
      </c>
      <c r="H319" s="94">
        <f t="shared" si="4"/>
        <v>1</v>
      </c>
      <c r="I319" s="93"/>
      <c r="J319" s="94"/>
      <c r="K319" s="138"/>
    </row>
    <row r="320" spans="1:11" ht="15.75" x14ac:dyDescent="0.2">
      <c r="A320" s="13" t="s">
        <v>3082</v>
      </c>
      <c r="B320" s="74">
        <v>82</v>
      </c>
      <c r="C320" s="86"/>
      <c r="D320" s="37"/>
      <c r="E320" s="87"/>
      <c r="F320" s="93">
        <v>1</v>
      </c>
      <c r="G320" s="8">
        <v>3</v>
      </c>
      <c r="H320" s="94">
        <f t="shared" si="4"/>
        <v>1</v>
      </c>
      <c r="I320" s="93"/>
      <c r="J320" s="94"/>
      <c r="K320" s="138"/>
    </row>
    <row r="321" spans="1:11" s="7" customFormat="1" ht="15.75" x14ac:dyDescent="0.2">
      <c r="A321" s="22" t="s">
        <v>421</v>
      </c>
      <c r="B321" s="73">
        <v>3374</v>
      </c>
      <c r="C321" s="85">
        <v>15</v>
      </c>
      <c r="D321" s="36">
        <f>SUM(D322:D358)</f>
        <v>39</v>
      </c>
      <c r="E321" s="88">
        <v>3</v>
      </c>
      <c r="F321" s="91">
        <f>SUM(F324:F370)</f>
        <v>49</v>
      </c>
      <c r="G321" s="24">
        <f>SUM(G324:G370)</f>
        <v>144</v>
      </c>
      <c r="H321" s="94">
        <f t="shared" si="4"/>
        <v>2</v>
      </c>
      <c r="I321" s="99">
        <f>(C321+F326+F357+F369+1)*0.4</f>
        <v>10</v>
      </c>
      <c r="J321" s="99">
        <f>(D321+G326+G357+G369+1)*0.4</f>
        <v>25.6</v>
      </c>
      <c r="K321" s="115">
        <f>43*0.6</f>
        <v>25.8</v>
      </c>
    </row>
    <row r="322" spans="1:11" s="7" customFormat="1" ht="31.5" x14ac:dyDescent="0.2">
      <c r="A322" s="20" t="s">
        <v>422</v>
      </c>
      <c r="B322" s="73">
        <v>1113</v>
      </c>
      <c r="C322" s="85">
        <v>5</v>
      </c>
      <c r="D322" s="32">
        <v>13</v>
      </c>
      <c r="E322" s="84"/>
      <c r="F322" s="91"/>
      <c r="G322" s="8"/>
      <c r="H322" s="94"/>
      <c r="I322" s="91"/>
      <c r="J322" s="84"/>
      <c r="K322" s="111"/>
    </row>
    <row r="323" spans="1:11" ht="15.75" x14ac:dyDescent="0.2">
      <c r="A323" s="59" t="s">
        <v>3083</v>
      </c>
      <c r="B323" s="141">
        <v>0</v>
      </c>
      <c r="C323" s="86"/>
      <c r="D323" s="66"/>
      <c r="E323" s="96"/>
      <c r="F323" s="148" t="b">
        <f>IF(B323&gt;50000,"15",IF(B323&gt;10000,"11",IF(B323&gt;2000,"5",IF(B323&gt;200,"3",IF(B323&gt;0,"1")))))</f>
        <v>0</v>
      </c>
      <c r="G323" s="8"/>
      <c r="H323" s="94"/>
      <c r="I323" s="93"/>
      <c r="J323" s="94"/>
      <c r="K323" s="138"/>
    </row>
    <row r="324" spans="1:11" ht="15.75" x14ac:dyDescent="0.2">
      <c r="A324" s="13" t="s">
        <v>3084</v>
      </c>
      <c r="B324" s="74">
        <v>49</v>
      </c>
      <c r="C324" s="86"/>
      <c r="D324" s="37"/>
      <c r="E324" s="87"/>
      <c r="F324" s="93">
        <v>1</v>
      </c>
      <c r="G324" s="8">
        <v>3</v>
      </c>
      <c r="H324" s="94">
        <f t="shared" si="4"/>
        <v>1</v>
      </c>
      <c r="I324" s="93"/>
      <c r="J324" s="94"/>
      <c r="K324" s="138"/>
    </row>
    <row r="325" spans="1:11" ht="15.75" x14ac:dyDescent="0.2">
      <c r="A325" s="13" t="s">
        <v>3085</v>
      </c>
      <c r="B325" s="74">
        <v>109</v>
      </c>
      <c r="C325" s="86"/>
      <c r="D325" s="37"/>
      <c r="E325" s="87"/>
      <c r="F325" s="93">
        <v>1</v>
      </c>
      <c r="G325" s="8">
        <v>3</v>
      </c>
      <c r="H325" s="94">
        <f t="shared" si="4"/>
        <v>1</v>
      </c>
      <c r="I325" s="93"/>
      <c r="J325" s="94"/>
      <c r="K325" s="138"/>
    </row>
    <row r="326" spans="1:11" ht="15.75" x14ac:dyDescent="0.2">
      <c r="A326" s="13" t="s">
        <v>3086</v>
      </c>
      <c r="B326" s="74">
        <v>221</v>
      </c>
      <c r="C326" s="86"/>
      <c r="D326" s="37"/>
      <c r="E326" s="87"/>
      <c r="F326" s="93">
        <v>3</v>
      </c>
      <c r="G326" s="8">
        <v>8</v>
      </c>
      <c r="H326" s="94">
        <f t="shared" si="4"/>
        <v>2</v>
      </c>
      <c r="I326" s="93"/>
      <c r="J326" s="94"/>
      <c r="K326" s="138"/>
    </row>
    <row r="327" spans="1:11" ht="15.75" x14ac:dyDescent="0.2">
      <c r="A327" s="13" t="s">
        <v>3087</v>
      </c>
      <c r="B327" s="74">
        <v>51</v>
      </c>
      <c r="C327" s="86"/>
      <c r="D327" s="37"/>
      <c r="E327" s="87"/>
      <c r="F327" s="93">
        <v>1</v>
      </c>
      <c r="G327" s="8">
        <v>3</v>
      </c>
      <c r="H327" s="94">
        <f t="shared" si="4"/>
        <v>1</v>
      </c>
      <c r="I327" s="93"/>
      <c r="J327" s="94"/>
      <c r="K327" s="138"/>
    </row>
    <row r="328" spans="1:11" ht="15.75" x14ac:dyDescent="0.2">
      <c r="A328" s="13" t="s">
        <v>2337</v>
      </c>
      <c r="B328" s="74">
        <v>85</v>
      </c>
      <c r="C328" s="86"/>
      <c r="D328" s="37"/>
      <c r="E328" s="87"/>
      <c r="F328" s="93">
        <v>1</v>
      </c>
      <c r="G328" s="8">
        <v>3</v>
      </c>
      <c r="H328" s="94">
        <f t="shared" ref="H328:H391" si="5">IF(F328=1,1,2)</f>
        <v>1</v>
      </c>
      <c r="I328" s="93"/>
      <c r="J328" s="94"/>
      <c r="K328" s="138"/>
    </row>
    <row r="329" spans="1:11" ht="15.75" x14ac:dyDescent="0.2">
      <c r="A329" s="13" t="s">
        <v>1946</v>
      </c>
      <c r="B329" s="74">
        <v>123</v>
      </c>
      <c r="C329" s="86"/>
      <c r="D329" s="37"/>
      <c r="E329" s="87"/>
      <c r="F329" s="93">
        <v>1</v>
      </c>
      <c r="G329" s="8">
        <v>3</v>
      </c>
      <c r="H329" s="94">
        <f t="shared" si="5"/>
        <v>1</v>
      </c>
      <c r="I329" s="93"/>
      <c r="J329" s="94"/>
      <c r="K329" s="138"/>
    </row>
    <row r="330" spans="1:11" ht="15.75" x14ac:dyDescent="0.2">
      <c r="A330" s="13" t="s">
        <v>2116</v>
      </c>
      <c r="B330" s="74">
        <v>57</v>
      </c>
      <c r="C330" s="86"/>
      <c r="D330" s="37"/>
      <c r="E330" s="87"/>
      <c r="F330" s="93">
        <v>1</v>
      </c>
      <c r="G330" s="8">
        <v>3</v>
      </c>
      <c r="H330" s="94">
        <f t="shared" si="5"/>
        <v>1</v>
      </c>
      <c r="I330" s="93"/>
      <c r="J330" s="94"/>
      <c r="K330" s="138"/>
    </row>
    <row r="331" spans="1:11" ht="15.75" x14ac:dyDescent="0.2">
      <c r="A331" s="13" t="s">
        <v>2816</v>
      </c>
      <c r="B331" s="74">
        <v>93</v>
      </c>
      <c r="C331" s="86"/>
      <c r="D331" s="37"/>
      <c r="E331" s="87"/>
      <c r="F331" s="93">
        <v>1</v>
      </c>
      <c r="G331" s="8">
        <v>3</v>
      </c>
      <c r="H331" s="94">
        <f t="shared" si="5"/>
        <v>1</v>
      </c>
      <c r="I331" s="93"/>
      <c r="J331" s="94"/>
      <c r="K331" s="138"/>
    </row>
    <row r="332" spans="1:11" ht="15.75" x14ac:dyDescent="0.2">
      <c r="A332" s="13" t="s">
        <v>3088</v>
      </c>
      <c r="B332" s="74">
        <v>15</v>
      </c>
      <c r="C332" s="86"/>
      <c r="D332" s="37"/>
      <c r="E332" s="87"/>
      <c r="F332" s="93">
        <v>1</v>
      </c>
      <c r="G332" s="8">
        <v>3</v>
      </c>
      <c r="H332" s="94">
        <f t="shared" si="5"/>
        <v>1</v>
      </c>
      <c r="I332" s="93"/>
      <c r="J332" s="94"/>
      <c r="K332" s="138"/>
    </row>
    <row r="333" spans="1:11" ht="15.75" x14ac:dyDescent="0.2">
      <c r="A333" s="13" t="s">
        <v>3089</v>
      </c>
      <c r="B333" s="74">
        <v>30</v>
      </c>
      <c r="C333" s="86"/>
      <c r="D333" s="37"/>
      <c r="E333" s="87"/>
      <c r="F333" s="93">
        <v>1</v>
      </c>
      <c r="G333" s="8">
        <v>3</v>
      </c>
      <c r="H333" s="94">
        <f t="shared" si="5"/>
        <v>1</v>
      </c>
      <c r="I333" s="93"/>
      <c r="J333" s="94"/>
      <c r="K333" s="138"/>
    </row>
    <row r="334" spans="1:11" ht="15.75" x14ac:dyDescent="0.2">
      <c r="A334" s="13" t="s">
        <v>3090</v>
      </c>
      <c r="B334" s="74">
        <v>129</v>
      </c>
      <c r="C334" s="86"/>
      <c r="D334" s="37"/>
      <c r="E334" s="87"/>
      <c r="F334" s="93">
        <v>1</v>
      </c>
      <c r="G334" s="8">
        <v>3</v>
      </c>
      <c r="H334" s="94">
        <f t="shared" si="5"/>
        <v>1</v>
      </c>
      <c r="I334" s="93"/>
      <c r="J334" s="94"/>
      <c r="K334" s="138"/>
    </row>
    <row r="335" spans="1:11" ht="15.75" x14ac:dyDescent="0.2">
      <c r="A335" s="13" t="s">
        <v>3091</v>
      </c>
      <c r="B335" s="74">
        <v>33</v>
      </c>
      <c r="C335" s="86"/>
      <c r="D335" s="37"/>
      <c r="E335" s="87"/>
      <c r="F335" s="93">
        <v>1</v>
      </c>
      <c r="G335" s="8">
        <v>3</v>
      </c>
      <c r="H335" s="94">
        <f t="shared" si="5"/>
        <v>1</v>
      </c>
      <c r="I335" s="93"/>
      <c r="J335" s="94"/>
      <c r="K335" s="138"/>
    </row>
    <row r="336" spans="1:11" ht="15.75" x14ac:dyDescent="0.2">
      <c r="A336" s="13" t="s">
        <v>3092</v>
      </c>
      <c r="B336" s="74">
        <v>55</v>
      </c>
      <c r="C336" s="86"/>
      <c r="D336" s="37"/>
      <c r="E336" s="87"/>
      <c r="F336" s="93">
        <v>1</v>
      </c>
      <c r="G336" s="8">
        <v>3</v>
      </c>
      <c r="H336" s="94">
        <f t="shared" si="5"/>
        <v>1</v>
      </c>
      <c r="I336" s="93"/>
      <c r="J336" s="94"/>
      <c r="K336" s="138"/>
    </row>
    <row r="337" spans="1:11" ht="15.75" x14ac:dyDescent="0.2">
      <c r="A337" s="13" t="s">
        <v>3093</v>
      </c>
      <c r="B337" s="74">
        <v>63</v>
      </c>
      <c r="C337" s="86"/>
      <c r="D337" s="37"/>
      <c r="E337" s="87"/>
      <c r="F337" s="93">
        <v>1</v>
      </c>
      <c r="G337" s="8">
        <v>3</v>
      </c>
      <c r="H337" s="94">
        <f t="shared" si="5"/>
        <v>1</v>
      </c>
      <c r="I337" s="93"/>
      <c r="J337" s="94"/>
      <c r="K337" s="138"/>
    </row>
    <row r="338" spans="1:11" s="7" customFormat="1" ht="15.75" x14ac:dyDescent="0.2">
      <c r="A338" s="20" t="s">
        <v>65</v>
      </c>
      <c r="B338" s="73">
        <v>132</v>
      </c>
      <c r="C338" s="85">
        <v>1</v>
      </c>
      <c r="D338" s="32">
        <v>3</v>
      </c>
      <c r="E338" s="84"/>
      <c r="F338" s="91"/>
      <c r="G338" s="8"/>
      <c r="H338" s="94"/>
      <c r="I338" s="91"/>
      <c r="J338" s="84"/>
      <c r="K338" s="111"/>
    </row>
    <row r="339" spans="1:11" ht="15.75" x14ac:dyDescent="0.2">
      <c r="A339" s="13" t="s">
        <v>3094</v>
      </c>
      <c r="B339" s="74">
        <v>132</v>
      </c>
      <c r="C339" s="86"/>
      <c r="D339" s="37"/>
      <c r="E339" s="87"/>
      <c r="F339" s="93">
        <v>1</v>
      </c>
      <c r="G339" s="8">
        <v>3</v>
      </c>
      <c r="H339" s="94">
        <f t="shared" si="5"/>
        <v>1</v>
      </c>
      <c r="I339" s="93"/>
      <c r="J339" s="94"/>
      <c r="K339" s="138"/>
    </row>
    <row r="340" spans="1:11" s="7" customFormat="1" ht="31.5" x14ac:dyDescent="0.2">
      <c r="A340" s="20" t="s">
        <v>90</v>
      </c>
      <c r="B340" s="73">
        <v>1059</v>
      </c>
      <c r="C340" s="85">
        <v>4</v>
      </c>
      <c r="D340" s="32">
        <v>10</v>
      </c>
      <c r="E340" s="84"/>
      <c r="F340" s="91"/>
      <c r="G340" s="8"/>
      <c r="H340" s="94"/>
      <c r="I340" s="91"/>
      <c r="J340" s="84"/>
      <c r="K340" s="111"/>
    </row>
    <row r="341" spans="1:11" ht="15.75" x14ac:dyDescent="0.2">
      <c r="A341" s="13" t="s">
        <v>3095</v>
      </c>
      <c r="B341" s="74">
        <v>36</v>
      </c>
      <c r="C341" s="86"/>
      <c r="D341" s="37"/>
      <c r="E341" s="87"/>
      <c r="F341" s="93">
        <v>1</v>
      </c>
      <c r="G341" s="8">
        <v>3</v>
      </c>
      <c r="H341" s="94">
        <f t="shared" si="5"/>
        <v>1</v>
      </c>
      <c r="I341" s="93"/>
      <c r="J341" s="94"/>
      <c r="K341" s="138"/>
    </row>
    <row r="342" spans="1:11" ht="15.75" x14ac:dyDescent="0.2">
      <c r="A342" s="13" t="s">
        <v>3096</v>
      </c>
      <c r="B342" s="74">
        <v>106</v>
      </c>
      <c r="C342" s="86"/>
      <c r="D342" s="37"/>
      <c r="E342" s="87"/>
      <c r="F342" s="93">
        <v>1</v>
      </c>
      <c r="G342" s="8">
        <v>3</v>
      </c>
      <c r="H342" s="94">
        <f t="shared" si="5"/>
        <v>1</v>
      </c>
      <c r="I342" s="93"/>
      <c r="J342" s="94"/>
      <c r="K342" s="138"/>
    </row>
    <row r="343" spans="1:11" ht="15.75" x14ac:dyDescent="0.2">
      <c r="A343" s="13" t="s">
        <v>3097</v>
      </c>
      <c r="B343" s="74">
        <v>142</v>
      </c>
      <c r="C343" s="86"/>
      <c r="D343" s="37"/>
      <c r="E343" s="87"/>
      <c r="F343" s="93">
        <v>1</v>
      </c>
      <c r="G343" s="8">
        <v>3</v>
      </c>
      <c r="H343" s="94">
        <f t="shared" si="5"/>
        <v>1</v>
      </c>
      <c r="I343" s="93"/>
      <c r="J343" s="94"/>
      <c r="K343" s="138"/>
    </row>
    <row r="344" spans="1:11" ht="15.75" x14ac:dyDescent="0.2">
      <c r="A344" s="13" t="s">
        <v>3098</v>
      </c>
      <c r="B344" s="74">
        <v>159</v>
      </c>
      <c r="C344" s="86"/>
      <c r="D344" s="37"/>
      <c r="E344" s="87"/>
      <c r="F344" s="93">
        <v>1</v>
      </c>
      <c r="G344" s="8">
        <v>3</v>
      </c>
      <c r="H344" s="94">
        <f t="shared" si="5"/>
        <v>1</v>
      </c>
      <c r="I344" s="93"/>
      <c r="J344" s="94"/>
      <c r="K344" s="138"/>
    </row>
    <row r="345" spans="1:11" ht="15.75" x14ac:dyDescent="0.2">
      <c r="A345" s="13" t="s">
        <v>3099</v>
      </c>
      <c r="B345" s="74">
        <v>82</v>
      </c>
      <c r="C345" s="86"/>
      <c r="D345" s="37"/>
      <c r="E345" s="87"/>
      <c r="F345" s="93">
        <v>1</v>
      </c>
      <c r="G345" s="8">
        <v>3</v>
      </c>
      <c r="H345" s="94">
        <f t="shared" si="5"/>
        <v>1</v>
      </c>
      <c r="I345" s="93"/>
      <c r="J345" s="94"/>
      <c r="K345" s="138"/>
    </row>
    <row r="346" spans="1:11" ht="15.75" x14ac:dyDescent="0.2">
      <c r="A346" s="13" t="s">
        <v>3100</v>
      </c>
      <c r="B346" s="74">
        <v>38</v>
      </c>
      <c r="C346" s="86"/>
      <c r="D346" s="37"/>
      <c r="E346" s="87"/>
      <c r="F346" s="93">
        <v>1</v>
      </c>
      <c r="G346" s="8">
        <v>3</v>
      </c>
      <c r="H346" s="94">
        <f t="shared" si="5"/>
        <v>1</v>
      </c>
      <c r="I346" s="93"/>
      <c r="J346" s="94"/>
      <c r="K346" s="138"/>
    </row>
    <row r="347" spans="1:11" ht="15.75" x14ac:dyDescent="0.2">
      <c r="A347" s="13" t="s">
        <v>2684</v>
      </c>
      <c r="B347" s="74">
        <v>13</v>
      </c>
      <c r="C347" s="86"/>
      <c r="D347" s="37"/>
      <c r="E347" s="87"/>
      <c r="F347" s="93">
        <v>1</v>
      </c>
      <c r="G347" s="8">
        <v>3</v>
      </c>
      <c r="H347" s="94">
        <f t="shared" si="5"/>
        <v>1</v>
      </c>
      <c r="I347" s="93"/>
      <c r="J347" s="94"/>
      <c r="K347" s="138"/>
    </row>
    <row r="348" spans="1:11" ht="15.75" x14ac:dyDescent="0.2">
      <c r="A348" s="13" t="s">
        <v>1805</v>
      </c>
      <c r="B348" s="74">
        <v>34</v>
      </c>
      <c r="C348" s="86"/>
      <c r="D348" s="37"/>
      <c r="E348" s="87"/>
      <c r="F348" s="93">
        <v>1</v>
      </c>
      <c r="G348" s="8">
        <v>3</v>
      </c>
      <c r="H348" s="94">
        <f t="shared" si="5"/>
        <v>1</v>
      </c>
      <c r="I348" s="93"/>
      <c r="J348" s="94"/>
      <c r="K348" s="138"/>
    </row>
    <row r="349" spans="1:11" ht="15.75" x14ac:dyDescent="0.2">
      <c r="A349" s="13" t="s">
        <v>2768</v>
      </c>
      <c r="B349" s="74">
        <v>57</v>
      </c>
      <c r="C349" s="86"/>
      <c r="D349" s="37"/>
      <c r="E349" s="87"/>
      <c r="F349" s="93">
        <v>1</v>
      </c>
      <c r="G349" s="8">
        <v>3</v>
      </c>
      <c r="H349" s="94">
        <f t="shared" si="5"/>
        <v>1</v>
      </c>
      <c r="I349" s="93"/>
      <c r="J349" s="94"/>
      <c r="K349" s="138"/>
    </row>
    <row r="350" spans="1:11" ht="15.75" x14ac:dyDescent="0.2">
      <c r="A350" s="13" t="s">
        <v>3101</v>
      </c>
      <c r="B350" s="74">
        <v>114</v>
      </c>
      <c r="C350" s="86"/>
      <c r="D350" s="37"/>
      <c r="E350" s="87"/>
      <c r="F350" s="93">
        <v>1</v>
      </c>
      <c r="G350" s="8">
        <v>3</v>
      </c>
      <c r="H350" s="94">
        <f t="shared" si="5"/>
        <v>1</v>
      </c>
      <c r="I350" s="93"/>
      <c r="J350" s="94"/>
      <c r="K350" s="138"/>
    </row>
    <row r="351" spans="1:11" ht="15.75" x14ac:dyDescent="0.2">
      <c r="A351" s="13" t="s">
        <v>3102</v>
      </c>
      <c r="B351" s="74">
        <v>16</v>
      </c>
      <c r="C351" s="86"/>
      <c r="D351" s="37"/>
      <c r="E351" s="87"/>
      <c r="F351" s="93">
        <v>1</v>
      </c>
      <c r="G351" s="8">
        <v>3</v>
      </c>
      <c r="H351" s="94">
        <f t="shared" si="5"/>
        <v>1</v>
      </c>
      <c r="I351" s="93"/>
      <c r="J351" s="94"/>
      <c r="K351" s="138"/>
    </row>
    <row r="352" spans="1:11" ht="15.75" x14ac:dyDescent="0.2">
      <c r="A352" s="13" t="s">
        <v>3103</v>
      </c>
      <c r="B352" s="74">
        <v>68</v>
      </c>
      <c r="C352" s="86"/>
      <c r="D352" s="37"/>
      <c r="E352" s="87"/>
      <c r="F352" s="93">
        <v>1</v>
      </c>
      <c r="G352" s="8">
        <v>3</v>
      </c>
      <c r="H352" s="94">
        <f t="shared" si="5"/>
        <v>1</v>
      </c>
      <c r="I352" s="93"/>
      <c r="J352" s="94"/>
      <c r="K352" s="138"/>
    </row>
    <row r="353" spans="1:11" ht="15.75" x14ac:dyDescent="0.2">
      <c r="A353" s="13" t="s">
        <v>3104</v>
      </c>
      <c r="B353" s="74">
        <v>26</v>
      </c>
      <c r="C353" s="86"/>
      <c r="D353" s="37"/>
      <c r="E353" s="87"/>
      <c r="F353" s="93">
        <v>1</v>
      </c>
      <c r="G353" s="8">
        <v>3</v>
      </c>
      <c r="H353" s="94">
        <f t="shared" si="5"/>
        <v>1</v>
      </c>
      <c r="I353" s="93"/>
      <c r="J353" s="94"/>
      <c r="K353" s="138"/>
    </row>
    <row r="354" spans="1:11" ht="15.75" x14ac:dyDescent="0.2">
      <c r="A354" s="13" t="s">
        <v>2945</v>
      </c>
      <c r="B354" s="74">
        <v>35</v>
      </c>
      <c r="C354" s="86"/>
      <c r="D354" s="37"/>
      <c r="E354" s="87"/>
      <c r="F354" s="93">
        <v>1</v>
      </c>
      <c r="G354" s="8">
        <v>3</v>
      </c>
      <c r="H354" s="94">
        <f t="shared" si="5"/>
        <v>1</v>
      </c>
      <c r="I354" s="93"/>
      <c r="J354" s="94"/>
      <c r="K354" s="138"/>
    </row>
    <row r="355" spans="1:11" ht="15.75" x14ac:dyDescent="0.2">
      <c r="A355" s="13" t="s">
        <v>3105</v>
      </c>
      <c r="B355" s="74">
        <v>133</v>
      </c>
      <c r="C355" s="86"/>
      <c r="D355" s="37"/>
      <c r="E355" s="87"/>
      <c r="F355" s="93">
        <v>1</v>
      </c>
      <c r="G355" s="8">
        <v>3</v>
      </c>
      <c r="H355" s="94">
        <f t="shared" si="5"/>
        <v>1</v>
      </c>
      <c r="I355" s="93"/>
      <c r="J355" s="94"/>
      <c r="K355" s="138"/>
    </row>
    <row r="356" spans="1:11" s="7" customFormat="1" ht="15.75" x14ac:dyDescent="0.2">
      <c r="A356" s="20" t="s">
        <v>381</v>
      </c>
      <c r="B356" s="73">
        <v>223</v>
      </c>
      <c r="C356" s="85">
        <v>1</v>
      </c>
      <c r="D356" s="32">
        <v>3</v>
      </c>
      <c r="E356" s="84"/>
      <c r="F356" s="91"/>
      <c r="G356" s="8"/>
      <c r="H356" s="94"/>
      <c r="I356" s="91"/>
      <c r="J356" s="84"/>
      <c r="K356" s="111"/>
    </row>
    <row r="357" spans="1:11" ht="15.75" x14ac:dyDescent="0.2">
      <c r="A357" s="13" t="s">
        <v>3106</v>
      </c>
      <c r="B357" s="74">
        <v>223</v>
      </c>
      <c r="C357" s="86"/>
      <c r="D357" s="37"/>
      <c r="E357" s="87"/>
      <c r="F357" s="93">
        <v>3</v>
      </c>
      <c r="G357" s="8">
        <v>8</v>
      </c>
      <c r="H357" s="94">
        <f t="shared" si="5"/>
        <v>2</v>
      </c>
      <c r="I357" s="93"/>
      <c r="J357" s="94"/>
      <c r="K357" s="138"/>
    </row>
    <row r="358" spans="1:11" s="7" customFormat="1" ht="15.75" x14ac:dyDescent="0.2">
      <c r="A358" s="20" t="s">
        <v>343</v>
      </c>
      <c r="B358" s="73">
        <v>847</v>
      </c>
      <c r="C358" s="85">
        <v>4</v>
      </c>
      <c r="D358" s="32">
        <v>10</v>
      </c>
      <c r="E358" s="84"/>
      <c r="F358" s="91"/>
      <c r="G358" s="8"/>
      <c r="H358" s="94"/>
      <c r="I358" s="91"/>
      <c r="J358" s="84"/>
      <c r="K358" s="111"/>
    </row>
    <row r="359" spans="1:11" ht="15.75" x14ac:dyDescent="0.2">
      <c r="A359" s="13" t="s">
        <v>3107</v>
      </c>
      <c r="B359" s="74">
        <v>22</v>
      </c>
      <c r="C359" s="86"/>
      <c r="D359" s="37"/>
      <c r="E359" s="87"/>
      <c r="F359" s="93">
        <v>1</v>
      </c>
      <c r="G359" s="8">
        <v>3</v>
      </c>
      <c r="H359" s="94">
        <f t="shared" si="5"/>
        <v>1</v>
      </c>
      <c r="I359" s="93"/>
      <c r="J359" s="94"/>
      <c r="K359" s="138"/>
    </row>
    <row r="360" spans="1:11" ht="15.75" x14ac:dyDescent="0.2">
      <c r="A360" s="13" t="s">
        <v>3108</v>
      </c>
      <c r="B360" s="74">
        <v>82</v>
      </c>
      <c r="C360" s="86"/>
      <c r="D360" s="37"/>
      <c r="E360" s="87"/>
      <c r="F360" s="93">
        <v>1</v>
      </c>
      <c r="G360" s="8">
        <v>3</v>
      </c>
      <c r="H360" s="94">
        <f t="shared" si="5"/>
        <v>1</v>
      </c>
      <c r="I360" s="93"/>
      <c r="J360" s="94"/>
      <c r="K360" s="138"/>
    </row>
    <row r="361" spans="1:11" ht="15.75" x14ac:dyDescent="0.2">
      <c r="A361" s="13" t="s">
        <v>3109</v>
      </c>
      <c r="B361" s="74">
        <v>35</v>
      </c>
      <c r="C361" s="86"/>
      <c r="D361" s="37"/>
      <c r="E361" s="87"/>
      <c r="F361" s="93">
        <v>1</v>
      </c>
      <c r="G361" s="8">
        <v>3</v>
      </c>
      <c r="H361" s="94">
        <f t="shared" si="5"/>
        <v>1</v>
      </c>
      <c r="I361" s="93"/>
      <c r="J361" s="94"/>
      <c r="K361" s="138"/>
    </row>
    <row r="362" spans="1:11" ht="15.75" x14ac:dyDescent="0.2">
      <c r="A362" s="13" t="s">
        <v>3110</v>
      </c>
      <c r="B362" s="74">
        <v>30</v>
      </c>
      <c r="C362" s="86"/>
      <c r="D362" s="37"/>
      <c r="E362" s="87"/>
      <c r="F362" s="93">
        <v>1</v>
      </c>
      <c r="G362" s="8">
        <v>3</v>
      </c>
      <c r="H362" s="94">
        <f t="shared" si="5"/>
        <v>1</v>
      </c>
      <c r="I362" s="93"/>
      <c r="J362" s="94"/>
      <c r="K362" s="138"/>
    </row>
    <row r="363" spans="1:11" ht="15.75" x14ac:dyDescent="0.2">
      <c r="A363" s="13" t="s">
        <v>3111</v>
      </c>
      <c r="B363" s="74">
        <v>96</v>
      </c>
      <c r="C363" s="86"/>
      <c r="D363" s="37"/>
      <c r="E363" s="87"/>
      <c r="F363" s="93">
        <v>1</v>
      </c>
      <c r="G363" s="8">
        <v>3</v>
      </c>
      <c r="H363" s="94">
        <f t="shared" si="5"/>
        <v>1</v>
      </c>
      <c r="I363" s="93"/>
      <c r="J363" s="94"/>
      <c r="K363" s="138"/>
    </row>
    <row r="364" spans="1:11" ht="15.75" x14ac:dyDescent="0.2">
      <c r="A364" s="13" t="s">
        <v>3112</v>
      </c>
      <c r="B364" s="74">
        <v>67</v>
      </c>
      <c r="C364" s="86"/>
      <c r="D364" s="37"/>
      <c r="E364" s="87"/>
      <c r="F364" s="93">
        <v>1</v>
      </c>
      <c r="G364" s="8">
        <v>3</v>
      </c>
      <c r="H364" s="94">
        <f t="shared" si="5"/>
        <v>1</v>
      </c>
      <c r="I364" s="93"/>
      <c r="J364" s="94"/>
      <c r="K364" s="138"/>
    </row>
    <row r="365" spans="1:11" ht="15.75" x14ac:dyDescent="0.2">
      <c r="A365" s="13" t="s">
        <v>3113</v>
      </c>
      <c r="B365" s="74">
        <v>58</v>
      </c>
      <c r="C365" s="86"/>
      <c r="D365" s="37"/>
      <c r="E365" s="87"/>
      <c r="F365" s="93">
        <v>1</v>
      </c>
      <c r="G365" s="8">
        <v>3</v>
      </c>
      <c r="H365" s="94">
        <f t="shared" si="5"/>
        <v>1</v>
      </c>
      <c r="I365" s="93"/>
      <c r="J365" s="94"/>
      <c r="K365" s="138"/>
    </row>
    <row r="366" spans="1:11" ht="15.75" x14ac:dyDescent="0.2">
      <c r="A366" s="13" t="s">
        <v>3114</v>
      </c>
      <c r="B366" s="74">
        <v>43</v>
      </c>
      <c r="C366" s="86"/>
      <c r="D366" s="37"/>
      <c r="E366" s="87"/>
      <c r="F366" s="93">
        <v>1</v>
      </c>
      <c r="G366" s="8">
        <v>3</v>
      </c>
      <c r="H366" s="94">
        <f t="shared" si="5"/>
        <v>1</v>
      </c>
      <c r="I366" s="93"/>
      <c r="J366" s="94"/>
      <c r="K366" s="138"/>
    </row>
    <row r="367" spans="1:11" ht="15.75" x14ac:dyDescent="0.2">
      <c r="A367" s="13" t="s">
        <v>3115</v>
      </c>
      <c r="B367" s="74">
        <v>33</v>
      </c>
      <c r="C367" s="86"/>
      <c r="D367" s="37"/>
      <c r="E367" s="87"/>
      <c r="F367" s="93">
        <v>1</v>
      </c>
      <c r="G367" s="8">
        <v>3</v>
      </c>
      <c r="H367" s="94">
        <f t="shared" si="5"/>
        <v>1</v>
      </c>
      <c r="I367" s="93"/>
      <c r="J367" s="94"/>
      <c r="K367" s="138"/>
    </row>
    <row r="368" spans="1:11" ht="15.75" x14ac:dyDescent="0.2">
      <c r="A368" s="13" t="s">
        <v>3116</v>
      </c>
      <c r="B368" s="74">
        <v>92</v>
      </c>
      <c r="C368" s="86"/>
      <c r="D368" s="37"/>
      <c r="E368" s="87"/>
      <c r="F368" s="93">
        <v>1</v>
      </c>
      <c r="G368" s="8">
        <v>3</v>
      </c>
      <c r="H368" s="94">
        <f t="shared" si="5"/>
        <v>1</v>
      </c>
      <c r="I368" s="93"/>
      <c r="J368" s="94"/>
      <c r="K368" s="138"/>
    </row>
    <row r="369" spans="1:11" ht="15.75" x14ac:dyDescent="0.2">
      <c r="A369" s="13" t="s">
        <v>3117</v>
      </c>
      <c r="B369" s="74">
        <v>220</v>
      </c>
      <c r="C369" s="86"/>
      <c r="D369" s="37"/>
      <c r="E369" s="87"/>
      <c r="F369" s="93">
        <v>3</v>
      </c>
      <c r="G369" s="8">
        <v>8</v>
      </c>
      <c r="H369" s="94">
        <f t="shared" si="5"/>
        <v>2</v>
      </c>
      <c r="I369" s="93"/>
      <c r="J369" s="94"/>
      <c r="K369" s="138"/>
    </row>
    <row r="370" spans="1:11" ht="15.75" x14ac:dyDescent="0.2">
      <c r="A370" s="13" t="s">
        <v>3118</v>
      </c>
      <c r="B370" s="74">
        <v>69</v>
      </c>
      <c r="C370" s="86"/>
      <c r="D370" s="37"/>
      <c r="E370" s="87"/>
      <c r="F370" s="93">
        <v>1</v>
      </c>
      <c r="G370" s="8">
        <v>3</v>
      </c>
      <c r="H370" s="94">
        <f t="shared" si="5"/>
        <v>1</v>
      </c>
      <c r="I370" s="93"/>
      <c r="J370" s="94"/>
      <c r="K370" s="138"/>
    </row>
    <row r="371" spans="1:11" s="7" customFormat="1" ht="15.75" x14ac:dyDescent="0.2">
      <c r="A371" s="22" t="s">
        <v>60</v>
      </c>
      <c r="B371" s="73">
        <v>13588</v>
      </c>
      <c r="C371" s="85">
        <v>25</v>
      </c>
      <c r="D371" s="36">
        <f>SUM(D372:D416)</f>
        <v>64</v>
      </c>
      <c r="E371" s="88">
        <v>4</v>
      </c>
      <c r="F371" s="91">
        <f>SUM(F373:F433)</f>
        <v>85</v>
      </c>
      <c r="G371" s="24">
        <f>SUM(G373:G433)</f>
        <v>241</v>
      </c>
      <c r="H371" s="94"/>
      <c r="I371" s="99">
        <f>(C371+F373+F378+F379+F383+F391+F394+F417+F418+F420+F422+F424+F425+F433+1)*0.4</f>
        <v>26.8</v>
      </c>
      <c r="J371" s="99">
        <f>(D371+G373+G378+G379+G383+G391+G394+G417+G418+G420+G422+G424+G425+G433+1)*0.4</f>
        <v>69.600000000000009</v>
      </c>
      <c r="K371" s="115">
        <f>57*0.6</f>
        <v>34.199999999999996</v>
      </c>
    </row>
    <row r="372" spans="1:11" s="7" customFormat="1" ht="15.75" x14ac:dyDescent="0.2">
      <c r="A372" s="20" t="s">
        <v>1015</v>
      </c>
      <c r="B372" s="73">
        <v>1254</v>
      </c>
      <c r="C372" s="85">
        <v>2</v>
      </c>
      <c r="D372" s="32">
        <v>5</v>
      </c>
      <c r="E372" s="84"/>
      <c r="F372" s="91"/>
      <c r="G372" s="8"/>
      <c r="H372" s="94"/>
      <c r="I372" s="91"/>
      <c r="J372" s="84"/>
      <c r="K372" s="111"/>
    </row>
    <row r="373" spans="1:11" ht="15.75" x14ac:dyDescent="0.2">
      <c r="A373" s="13" t="s">
        <v>3119</v>
      </c>
      <c r="B373" s="74">
        <v>254</v>
      </c>
      <c r="C373" s="86"/>
      <c r="D373" s="37"/>
      <c r="E373" s="87"/>
      <c r="F373" s="93">
        <v>3</v>
      </c>
      <c r="G373" s="8">
        <v>8</v>
      </c>
      <c r="H373" s="94">
        <f t="shared" si="5"/>
        <v>2</v>
      </c>
      <c r="I373" s="93"/>
      <c r="J373" s="94"/>
      <c r="K373" s="138"/>
    </row>
    <row r="374" spans="1:11" ht="15.75" x14ac:dyDescent="0.2">
      <c r="A374" s="13" t="s">
        <v>3120</v>
      </c>
      <c r="B374" s="74">
        <v>9</v>
      </c>
      <c r="C374" s="86"/>
      <c r="D374" s="37"/>
      <c r="E374" s="87"/>
      <c r="F374" s="93">
        <v>1</v>
      </c>
      <c r="G374" s="8">
        <v>3</v>
      </c>
      <c r="H374" s="94">
        <f t="shared" si="5"/>
        <v>1</v>
      </c>
      <c r="I374" s="93"/>
      <c r="J374" s="94"/>
      <c r="K374" s="138"/>
    </row>
    <row r="375" spans="1:11" ht="15.75" x14ac:dyDescent="0.2">
      <c r="A375" s="13" t="s">
        <v>3121</v>
      </c>
      <c r="B375" s="74">
        <v>29</v>
      </c>
      <c r="C375" s="86"/>
      <c r="D375" s="37"/>
      <c r="E375" s="87"/>
      <c r="F375" s="93">
        <v>1</v>
      </c>
      <c r="G375" s="8">
        <v>3</v>
      </c>
      <c r="H375" s="94">
        <f t="shared" si="5"/>
        <v>1</v>
      </c>
      <c r="I375" s="93"/>
      <c r="J375" s="94"/>
      <c r="K375" s="138"/>
    </row>
    <row r="376" spans="1:11" ht="15.75" x14ac:dyDescent="0.2">
      <c r="A376" s="13" t="s">
        <v>3122</v>
      </c>
      <c r="B376" s="74">
        <v>28</v>
      </c>
      <c r="C376" s="86"/>
      <c r="D376" s="37"/>
      <c r="E376" s="87"/>
      <c r="F376" s="93">
        <v>1</v>
      </c>
      <c r="G376" s="8">
        <v>3</v>
      </c>
      <c r="H376" s="94">
        <f t="shared" si="5"/>
        <v>1</v>
      </c>
      <c r="I376" s="93"/>
      <c r="J376" s="94"/>
      <c r="K376" s="138"/>
    </row>
    <row r="377" spans="1:11" ht="15.75" x14ac:dyDescent="0.2">
      <c r="A377" s="13" t="s">
        <v>3123</v>
      </c>
      <c r="B377" s="74">
        <v>86</v>
      </c>
      <c r="C377" s="86"/>
      <c r="D377" s="37"/>
      <c r="E377" s="87"/>
      <c r="F377" s="93">
        <v>1</v>
      </c>
      <c r="G377" s="8">
        <v>3</v>
      </c>
      <c r="H377" s="94">
        <f t="shared" si="5"/>
        <v>1</v>
      </c>
      <c r="I377" s="93"/>
      <c r="J377" s="94"/>
      <c r="K377" s="138"/>
    </row>
    <row r="378" spans="1:11" ht="15.75" x14ac:dyDescent="0.2">
      <c r="A378" s="13" t="s">
        <v>3124</v>
      </c>
      <c r="B378" s="74">
        <v>579</v>
      </c>
      <c r="C378" s="86"/>
      <c r="D378" s="37"/>
      <c r="E378" s="87"/>
      <c r="F378" s="93">
        <v>3</v>
      </c>
      <c r="G378" s="8">
        <v>8</v>
      </c>
      <c r="H378" s="94">
        <f t="shared" si="5"/>
        <v>2</v>
      </c>
      <c r="I378" s="93"/>
      <c r="J378" s="94"/>
      <c r="K378" s="138"/>
    </row>
    <row r="379" spans="1:11" ht="15.75" x14ac:dyDescent="0.2">
      <c r="A379" s="13" t="s">
        <v>3125</v>
      </c>
      <c r="B379" s="74">
        <v>269</v>
      </c>
      <c r="C379" s="86"/>
      <c r="D379" s="37"/>
      <c r="E379" s="87"/>
      <c r="F379" s="93">
        <v>3</v>
      </c>
      <c r="G379" s="8">
        <v>8</v>
      </c>
      <c r="H379" s="94">
        <f t="shared" si="5"/>
        <v>2</v>
      </c>
      <c r="I379" s="93"/>
      <c r="J379" s="94"/>
      <c r="K379" s="138"/>
    </row>
    <row r="380" spans="1:11" s="7" customFormat="1" ht="15.75" x14ac:dyDescent="0.2">
      <c r="A380" s="20" t="s">
        <v>64</v>
      </c>
      <c r="B380" s="73">
        <v>718</v>
      </c>
      <c r="C380" s="85">
        <v>1</v>
      </c>
      <c r="D380" s="32">
        <v>3</v>
      </c>
      <c r="E380" s="84"/>
      <c r="F380" s="91"/>
      <c r="G380" s="8"/>
      <c r="H380" s="94"/>
      <c r="I380" s="91"/>
      <c r="J380" s="84"/>
      <c r="K380" s="111"/>
    </row>
    <row r="381" spans="1:11" ht="15.75" x14ac:dyDescent="0.2">
      <c r="A381" s="13" t="s">
        <v>3126</v>
      </c>
      <c r="B381" s="74">
        <v>72</v>
      </c>
      <c r="C381" s="86"/>
      <c r="D381" s="37"/>
      <c r="E381" s="87"/>
      <c r="F381" s="93">
        <v>1</v>
      </c>
      <c r="G381" s="8">
        <v>3</v>
      </c>
      <c r="H381" s="94">
        <f t="shared" si="5"/>
        <v>1</v>
      </c>
      <c r="I381" s="93"/>
      <c r="J381" s="94"/>
      <c r="K381" s="138"/>
    </row>
    <row r="382" spans="1:11" ht="15.75" x14ac:dyDescent="0.2">
      <c r="A382" s="13" t="s">
        <v>3127</v>
      </c>
      <c r="B382" s="74">
        <v>33</v>
      </c>
      <c r="C382" s="86"/>
      <c r="D382" s="37"/>
      <c r="E382" s="87"/>
      <c r="F382" s="93">
        <v>1</v>
      </c>
      <c r="G382" s="8">
        <v>3</v>
      </c>
      <c r="H382" s="94">
        <f t="shared" si="5"/>
        <v>1</v>
      </c>
      <c r="I382" s="93"/>
      <c r="J382" s="94"/>
      <c r="K382" s="138"/>
    </row>
    <row r="383" spans="1:11" ht="15.75" x14ac:dyDescent="0.2">
      <c r="A383" s="13" t="s">
        <v>1434</v>
      </c>
      <c r="B383" s="74">
        <v>419</v>
      </c>
      <c r="C383" s="86"/>
      <c r="D383" s="37"/>
      <c r="E383" s="87"/>
      <c r="F383" s="93">
        <v>3</v>
      </c>
      <c r="G383" s="8">
        <v>8</v>
      </c>
      <c r="H383" s="94">
        <f t="shared" si="5"/>
        <v>2</v>
      </c>
      <c r="I383" s="93"/>
      <c r="J383" s="94"/>
      <c r="K383" s="138"/>
    </row>
    <row r="384" spans="1:11" ht="15.75" x14ac:dyDescent="0.2">
      <c r="A384" s="13" t="s">
        <v>1828</v>
      </c>
      <c r="B384" s="74">
        <v>11</v>
      </c>
      <c r="C384" s="86"/>
      <c r="D384" s="37"/>
      <c r="E384" s="87"/>
      <c r="F384" s="93">
        <v>1</v>
      </c>
      <c r="G384" s="8">
        <v>3</v>
      </c>
      <c r="H384" s="94">
        <f t="shared" si="5"/>
        <v>1</v>
      </c>
      <c r="I384" s="93"/>
      <c r="J384" s="94"/>
      <c r="K384" s="138"/>
    </row>
    <row r="385" spans="1:11" ht="15.75" x14ac:dyDescent="0.2">
      <c r="A385" s="13" t="s">
        <v>2422</v>
      </c>
      <c r="B385" s="74">
        <v>39</v>
      </c>
      <c r="C385" s="86"/>
      <c r="D385" s="37"/>
      <c r="E385" s="87"/>
      <c r="F385" s="93">
        <v>1</v>
      </c>
      <c r="G385" s="8">
        <v>3</v>
      </c>
      <c r="H385" s="94">
        <f t="shared" si="5"/>
        <v>1</v>
      </c>
      <c r="I385" s="93"/>
      <c r="J385" s="94"/>
      <c r="K385" s="138"/>
    </row>
    <row r="386" spans="1:11" ht="15.75" x14ac:dyDescent="0.2">
      <c r="A386" s="13" t="s">
        <v>3128</v>
      </c>
      <c r="B386" s="74">
        <v>100</v>
      </c>
      <c r="C386" s="86"/>
      <c r="D386" s="37"/>
      <c r="E386" s="87"/>
      <c r="F386" s="93">
        <v>1</v>
      </c>
      <c r="G386" s="8">
        <v>3</v>
      </c>
      <c r="H386" s="94">
        <f t="shared" si="5"/>
        <v>1</v>
      </c>
      <c r="I386" s="93"/>
      <c r="J386" s="94"/>
      <c r="K386" s="138"/>
    </row>
    <row r="387" spans="1:11" ht="15.75" x14ac:dyDescent="0.2">
      <c r="A387" s="13" t="s">
        <v>3129</v>
      </c>
      <c r="B387" s="74">
        <v>8</v>
      </c>
      <c r="C387" s="86"/>
      <c r="D387" s="37"/>
      <c r="E387" s="87"/>
      <c r="F387" s="93">
        <v>1</v>
      </c>
      <c r="G387" s="8">
        <v>3</v>
      </c>
      <c r="H387" s="94">
        <f t="shared" si="5"/>
        <v>1</v>
      </c>
      <c r="I387" s="93"/>
      <c r="J387" s="94"/>
      <c r="K387" s="138"/>
    </row>
    <row r="388" spans="1:11" ht="15.75" x14ac:dyDescent="0.2">
      <c r="A388" s="13" t="s">
        <v>3130</v>
      </c>
      <c r="B388" s="74">
        <v>36</v>
      </c>
      <c r="C388" s="86"/>
      <c r="D388" s="37"/>
      <c r="E388" s="87"/>
      <c r="F388" s="93">
        <v>1</v>
      </c>
      <c r="G388" s="8">
        <v>3</v>
      </c>
      <c r="H388" s="94">
        <f t="shared" si="5"/>
        <v>1</v>
      </c>
      <c r="I388" s="93"/>
      <c r="J388" s="94"/>
      <c r="K388" s="138"/>
    </row>
    <row r="389" spans="1:11" s="7" customFormat="1" ht="15.75" x14ac:dyDescent="0.2">
      <c r="A389" s="20" t="s">
        <v>66</v>
      </c>
      <c r="B389" s="73">
        <v>953</v>
      </c>
      <c r="C389" s="85">
        <v>2</v>
      </c>
      <c r="D389" s="32">
        <v>5</v>
      </c>
      <c r="E389" s="84"/>
      <c r="F389" s="91"/>
      <c r="G389" s="8"/>
      <c r="H389" s="94"/>
      <c r="I389" s="91"/>
      <c r="J389" s="84"/>
      <c r="K389" s="111"/>
    </row>
    <row r="390" spans="1:11" ht="15.75" x14ac:dyDescent="0.2">
      <c r="A390" s="13" t="s">
        <v>3131</v>
      </c>
      <c r="B390" s="74">
        <v>40</v>
      </c>
      <c r="C390" s="86"/>
      <c r="D390" s="37"/>
      <c r="E390" s="87"/>
      <c r="F390" s="93">
        <v>1</v>
      </c>
      <c r="G390" s="8">
        <v>3</v>
      </c>
      <c r="H390" s="94">
        <f t="shared" si="5"/>
        <v>1</v>
      </c>
      <c r="I390" s="93"/>
      <c r="J390" s="94"/>
      <c r="K390" s="138"/>
    </row>
    <row r="391" spans="1:11" ht="15.75" x14ac:dyDescent="0.2">
      <c r="A391" s="13" t="s">
        <v>3132</v>
      </c>
      <c r="B391" s="74">
        <v>492</v>
      </c>
      <c r="C391" s="86"/>
      <c r="D391" s="37"/>
      <c r="E391" s="87"/>
      <c r="F391" s="93">
        <v>3</v>
      </c>
      <c r="G391" s="8">
        <v>8</v>
      </c>
      <c r="H391" s="94">
        <f t="shared" si="5"/>
        <v>2</v>
      </c>
      <c r="I391" s="93"/>
      <c r="J391" s="94"/>
      <c r="K391" s="138"/>
    </row>
    <row r="392" spans="1:11" ht="15.75" x14ac:dyDescent="0.2">
      <c r="A392" s="13" t="s">
        <v>2308</v>
      </c>
      <c r="B392" s="74">
        <v>160</v>
      </c>
      <c r="C392" s="86"/>
      <c r="D392" s="37"/>
      <c r="E392" s="87"/>
      <c r="F392" s="93">
        <v>1</v>
      </c>
      <c r="G392" s="8">
        <v>3</v>
      </c>
      <c r="H392" s="94">
        <f t="shared" ref="H392:H454" si="6">IF(F392=1,1,2)</f>
        <v>1</v>
      </c>
      <c r="I392" s="93"/>
      <c r="J392" s="94"/>
      <c r="K392" s="138"/>
    </row>
    <row r="393" spans="1:11" ht="15.75" x14ac:dyDescent="0.2">
      <c r="A393" s="13" t="s">
        <v>3133</v>
      </c>
      <c r="B393" s="74">
        <v>41</v>
      </c>
      <c r="C393" s="86"/>
      <c r="D393" s="37"/>
      <c r="E393" s="87"/>
      <c r="F393" s="93">
        <v>1</v>
      </c>
      <c r="G393" s="8">
        <v>3</v>
      </c>
      <c r="H393" s="94">
        <f t="shared" si="6"/>
        <v>1</v>
      </c>
      <c r="I393" s="93"/>
      <c r="J393" s="94"/>
      <c r="K393" s="138"/>
    </row>
    <row r="394" spans="1:11" ht="15.75" x14ac:dyDescent="0.2">
      <c r="A394" s="13" t="s">
        <v>3134</v>
      </c>
      <c r="B394" s="74">
        <v>220</v>
      </c>
      <c r="C394" s="86"/>
      <c r="D394" s="37"/>
      <c r="E394" s="87"/>
      <c r="F394" s="93">
        <v>3</v>
      </c>
      <c r="G394" s="8">
        <v>8</v>
      </c>
      <c r="H394" s="94">
        <f t="shared" si="6"/>
        <v>2</v>
      </c>
      <c r="I394" s="93"/>
      <c r="J394" s="94"/>
      <c r="K394" s="138"/>
    </row>
    <row r="395" spans="1:11" s="7" customFormat="1" ht="15.75" x14ac:dyDescent="0.2">
      <c r="A395" s="20" t="s">
        <v>562</v>
      </c>
      <c r="B395" s="73">
        <v>1460</v>
      </c>
      <c r="C395" s="85">
        <v>3</v>
      </c>
      <c r="D395" s="32">
        <v>8</v>
      </c>
      <c r="E395" s="84"/>
      <c r="F395" s="91"/>
      <c r="G395" s="8"/>
      <c r="H395" s="94"/>
      <c r="I395" s="91"/>
      <c r="J395" s="84"/>
      <c r="K395" s="111"/>
    </row>
    <row r="396" spans="1:11" ht="15.75" x14ac:dyDescent="0.2">
      <c r="A396" s="13" t="s">
        <v>3135</v>
      </c>
      <c r="B396" s="74">
        <v>31</v>
      </c>
      <c r="C396" s="86"/>
      <c r="D396" s="37"/>
      <c r="E396" s="87"/>
      <c r="F396" s="93">
        <v>1</v>
      </c>
      <c r="G396" s="8">
        <v>3</v>
      </c>
      <c r="H396" s="94">
        <f t="shared" si="6"/>
        <v>1</v>
      </c>
      <c r="I396" s="93"/>
      <c r="J396" s="94"/>
      <c r="K396" s="138"/>
    </row>
    <row r="397" spans="1:11" ht="15.75" x14ac:dyDescent="0.2">
      <c r="A397" s="13" t="s">
        <v>3136</v>
      </c>
      <c r="B397" s="74">
        <v>102</v>
      </c>
      <c r="C397" s="86"/>
      <c r="D397" s="37"/>
      <c r="E397" s="87"/>
      <c r="F397" s="93">
        <v>1</v>
      </c>
      <c r="G397" s="8">
        <v>3</v>
      </c>
      <c r="H397" s="94">
        <f t="shared" si="6"/>
        <v>1</v>
      </c>
      <c r="I397" s="93"/>
      <c r="J397" s="94"/>
      <c r="K397" s="138"/>
    </row>
    <row r="398" spans="1:11" ht="15.75" x14ac:dyDescent="0.2">
      <c r="A398" s="13" t="s">
        <v>3137</v>
      </c>
      <c r="B398" s="74">
        <v>105</v>
      </c>
      <c r="C398" s="86"/>
      <c r="D398" s="37"/>
      <c r="E398" s="87"/>
      <c r="F398" s="93">
        <v>1</v>
      </c>
      <c r="G398" s="8">
        <v>3</v>
      </c>
      <c r="H398" s="94">
        <f t="shared" si="6"/>
        <v>1</v>
      </c>
      <c r="I398" s="93"/>
      <c r="J398" s="94"/>
      <c r="K398" s="138"/>
    </row>
    <row r="399" spans="1:11" ht="15.75" x14ac:dyDescent="0.2">
      <c r="A399" s="13" t="s">
        <v>3138</v>
      </c>
      <c r="B399" s="74">
        <v>58</v>
      </c>
      <c r="C399" s="86"/>
      <c r="D399" s="37"/>
      <c r="E399" s="87"/>
      <c r="F399" s="93">
        <v>1</v>
      </c>
      <c r="G399" s="8">
        <v>3</v>
      </c>
      <c r="H399" s="94">
        <f t="shared" si="6"/>
        <v>1</v>
      </c>
      <c r="I399" s="93"/>
      <c r="J399" s="94"/>
      <c r="K399" s="138"/>
    </row>
    <row r="400" spans="1:11" ht="15.75" x14ac:dyDescent="0.2">
      <c r="A400" s="13" t="s">
        <v>3139</v>
      </c>
      <c r="B400" s="74">
        <v>44</v>
      </c>
      <c r="C400" s="86"/>
      <c r="D400" s="37"/>
      <c r="E400" s="87"/>
      <c r="F400" s="93">
        <v>1</v>
      </c>
      <c r="G400" s="8">
        <v>3</v>
      </c>
      <c r="H400" s="94">
        <f t="shared" si="6"/>
        <v>1</v>
      </c>
      <c r="I400" s="93"/>
      <c r="J400" s="94"/>
      <c r="K400" s="138"/>
    </row>
    <row r="401" spans="1:11" ht="15.75" x14ac:dyDescent="0.2">
      <c r="A401" s="13" t="s">
        <v>3140</v>
      </c>
      <c r="B401" s="74">
        <v>42</v>
      </c>
      <c r="C401" s="86"/>
      <c r="D401" s="37"/>
      <c r="E401" s="87"/>
      <c r="F401" s="93">
        <v>1</v>
      </c>
      <c r="G401" s="8">
        <v>3</v>
      </c>
      <c r="H401" s="94">
        <f t="shared" si="6"/>
        <v>1</v>
      </c>
      <c r="I401" s="93"/>
      <c r="J401" s="94"/>
      <c r="K401" s="138"/>
    </row>
    <row r="402" spans="1:11" ht="15.75" x14ac:dyDescent="0.2">
      <c r="A402" s="13" t="s">
        <v>3141</v>
      </c>
      <c r="B402" s="74">
        <v>69</v>
      </c>
      <c r="C402" s="86"/>
      <c r="D402" s="37"/>
      <c r="E402" s="87"/>
      <c r="F402" s="93">
        <v>1</v>
      </c>
      <c r="G402" s="8">
        <v>3</v>
      </c>
      <c r="H402" s="94">
        <f t="shared" si="6"/>
        <v>1</v>
      </c>
      <c r="I402" s="93"/>
      <c r="J402" s="94"/>
      <c r="K402" s="138"/>
    </row>
    <row r="403" spans="1:11" ht="15.75" x14ac:dyDescent="0.2">
      <c r="A403" s="13" t="s">
        <v>3142</v>
      </c>
      <c r="B403" s="74">
        <v>88</v>
      </c>
      <c r="C403" s="86"/>
      <c r="D403" s="37"/>
      <c r="E403" s="87"/>
      <c r="F403" s="93">
        <v>1</v>
      </c>
      <c r="G403" s="8">
        <v>3</v>
      </c>
      <c r="H403" s="94">
        <f t="shared" si="6"/>
        <v>1</v>
      </c>
      <c r="I403" s="93"/>
      <c r="J403" s="94"/>
      <c r="K403" s="138"/>
    </row>
    <row r="404" spans="1:11" ht="15.75" x14ac:dyDescent="0.2">
      <c r="A404" s="13" t="s">
        <v>3143</v>
      </c>
      <c r="B404" s="74">
        <v>29</v>
      </c>
      <c r="C404" s="86"/>
      <c r="D404" s="37"/>
      <c r="E404" s="87"/>
      <c r="F404" s="93">
        <v>1</v>
      </c>
      <c r="G404" s="8">
        <v>3</v>
      </c>
      <c r="H404" s="94">
        <f t="shared" si="6"/>
        <v>1</v>
      </c>
      <c r="I404" s="93"/>
      <c r="J404" s="94"/>
      <c r="K404" s="138"/>
    </row>
    <row r="405" spans="1:11" ht="15.75" x14ac:dyDescent="0.2">
      <c r="A405" s="13" t="s">
        <v>3144</v>
      </c>
      <c r="B405" s="74">
        <v>78</v>
      </c>
      <c r="C405" s="86"/>
      <c r="D405" s="37"/>
      <c r="E405" s="87"/>
      <c r="F405" s="93">
        <v>1</v>
      </c>
      <c r="G405" s="8">
        <v>3</v>
      </c>
      <c r="H405" s="94">
        <f t="shared" si="6"/>
        <v>1</v>
      </c>
      <c r="I405" s="93"/>
      <c r="J405" s="94"/>
      <c r="K405" s="138"/>
    </row>
    <row r="406" spans="1:11" ht="15.75" x14ac:dyDescent="0.2">
      <c r="A406" s="13" t="s">
        <v>3145</v>
      </c>
      <c r="B406" s="74">
        <v>37</v>
      </c>
      <c r="C406" s="86"/>
      <c r="D406" s="37"/>
      <c r="E406" s="87"/>
      <c r="F406" s="93">
        <v>1</v>
      </c>
      <c r="G406" s="8">
        <v>3</v>
      </c>
      <c r="H406" s="94">
        <f t="shared" si="6"/>
        <v>1</v>
      </c>
      <c r="I406" s="93"/>
      <c r="J406" s="94"/>
      <c r="K406" s="138"/>
    </row>
    <row r="407" spans="1:11" ht="15.75" x14ac:dyDescent="0.2">
      <c r="A407" s="13" t="s">
        <v>3146</v>
      </c>
      <c r="B407" s="74">
        <v>44</v>
      </c>
      <c r="C407" s="86"/>
      <c r="D407" s="37"/>
      <c r="E407" s="87"/>
      <c r="F407" s="93">
        <v>1</v>
      </c>
      <c r="G407" s="8">
        <v>3</v>
      </c>
      <c r="H407" s="94">
        <f t="shared" si="6"/>
        <v>1</v>
      </c>
      <c r="I407" s="93"/>
      <c r="J407" s="94"/>
      <c r="K407" s="138"/>
    </row>
    <row r="408" spans="1:11" ht="15.75" x14ac:dyDescent="0.2">
      <c r="A408" s="13" t="s">
        <v>3147</v>
      </c>
      <c r="B408" s="74">
        <v>165</v>
      </c>
      <c r="C408" s="86"/>
      <c r="D408" s="37"/>
      <c r="E408" s="87"/>
      <c r="F408" s="93">
        <v>1</v>
      </c>
      <c r="G408" s="8">
        <v>3</v>
      </c>
      <c r="H408" s="94">
        <f t="shared" si="6"/>
        <v>1</v>
      </c>
      <c r="I408" s="93"/>
      <c r="J408" s="94"/>
      <c r="K408" s="138"/>
    </row>
    <row r="409" spans="1:11" ht="15.75" x14ac:dyDescent="0.2">
      <c r="A409" s="13" t="s">
        <v>2064</v>
      </c>
      <c r="B409" s="74">
        <v>45</v>
      </c>
      <c r="C409" s="86"/>
      <c r="D409" s="37"/>
      <c r="E409" s="87"/>
      <c r="F409" s="93">
        <v>1</v>
      </c>
      <c r="G409" s="8">
        <v>3</v>
      </c>
      <c r="H409" s="94">
        <f t="shared" si="6"/>
        <v>1</v>
      </c>
      <c r="I409" s="93"/>
      <c r="J409" s="94"/>
      <c r="K409" s="138"/>
    </row>
    <row r="410" spans="1:11" ht="15.75" x14ac:dyDescent="0.2">
      <c r="A410" s="13" t="s">
        <v>3148</v>
      </c>
      <c r="B410" s="74">
        <v>160</v>
      </c>
      <c r="C410" s="86"/>
      <c r="D410" s="37"/>
      <c r="E410" s="87"/>
      <c r="F410" s="93">
        <v>1</v>
      </c>
      <c r="G410" s="8">
        <v>3</v>
      </c>
      <c r="H410" s="94">
        <f t="shared" si="6"/>
        <v>1</v>
      </c>
      <c r="I410" s="93"/>
      <c r="J410" s="94"/>
      <c r="K410" s="138"/>
    </row>
    <row r="411" spans="1:11" ht="15.75" x14ac:dyDescent="0.2">
      <c r="A411" s="13" t="s">
        <v>3149</v>
      </c>
      <c r="B411" s="74">
        <v>57</v>
      </c>
      <c r="C411" s="86"/>
      <c r="D411" s="37"/>
      <c r="E411" s="87"/>
      <c r="F411" s="93">
        <v>1</v>
      </c>
      <c r="G411" s="8">
        <v>3</v>
      </c>
      <c r="H411" s="94">
        <f t="shared" si="6"/>
        <v>1</v>
      </c>
      <c r="I411" s="93"/>
      <c r="J411" s="94"/>
      <c r="K411" s="138"/>
    </row>
    <row r="412" spans="1:11" ht="15.75" x14ac:dyDescent="0.2">
      <c r="A412" s="13" t="s">
        <v>3150</v>
      </c>
      <c r="B412" s="74">
        <v>133</v>
      </c>
      <c r="C412" s="86"/>
      <c r="D412" s="37"/>
      <c r="E412" s="87"/>
      <c r="F412" s="93">
        <v>1</v>
      </c>
      <c r="G412" s="8">
        <v>3</v>
      </c>
      <c r="H412" s="94">
        <f t="shared" si="6"/>
        <v>1</v>
      </c>
      <c r="I412" s="93"/>
      <c r="J412" s="94"/>
      <c r="K412" s="138"/>
    </row>
    <row r="413" spans="1:11" ht="15.75" x14ac:dyDescent="0.2">
      <c r="A413" s="13" t="s">
        <v>3151</v>
      </c>
      <c r="B413" s="74">
        <v>27</v>
      </c>
      <c r="C413" s="86"/>
      <c r="D413" s="37"/>
      <c r="E413" s="87"/>
      <c r="F413" s="93">
        <v>1</v>
      </c>
      <c r="G413" s="8">
        <v>3</v>
      </c>
      <c r="H413" s="94">
        <f t="shared" si="6"/>
        <v>1</v>
      </c>
      <c r="I413" s="93"/>
      <c r="J413" s="94"/>
      <c r="K413" s="138"/>
    </row>
    <row r="414" spans="1:11" ht="15.75" x14ac:dyDescent="0.2">
      <c r="A414" s="13" t="s">
        <v>2928</v>
      </c>
      <c r="B414" s="74">
        <v>16</v>
      </c>
      <c r="C414" s="86"/>
      <c r="D414" s="37"/>
      <c r="E414" s="87"/>
      <c r="F414" s="93">
        <v>1</v>
      </c>
      <c r="G414" s="8">
        <v>3</v>
      </c>
      <c r="H414" s="94">
        <f t="shared" si="6"/>
        <v>1</v>
      </c>
      <c r="I414" s="93"/>
      <c r="J414" s="94"/>
      <c r="K414" s="138"/>
    </row>
    <row r="415" spans="1:11" ht="15.75" x14ac:dyDescent="0.2">
      <c r="A415" s="13" t="s">
        <v>3152</v>
      </c>
      <c r="B415" s="74">
        <v>130</v>
      </c>
      <c r="C415" s="86"/>
      <c r="D415" s="37"/>
      <c r="E415" s="87"/>
      <c r="F415" s="93">
        <v>1</v>
      </c>
      <c r="G415" s="8">
        <v>3</v>
      </c>
      <c r="H415" s="94">
        <f t="shared" si="6"/>
        <v>1</v>
      </c>
      <c r="I415" s="93"/>
      <c r="J415" s="94"/>
      <c r="K415" s="138"/>
    </row>
    <row r="416" spans="1:11" s="7" customFormat="1" ht="15.75" x14ac:dyDescent="0.2">
      <c r="A416" s="20" t="s">
        <v>1335</v>
      </c>
      <c r="B416" s="73">
        <v>9203</v>
      </c>
      <c r="C416" s="85">
        <v>17</v>
      </c>
      <c r="D416" s="32">
        <v>43</v>
      </c>
      <c r="E416" s="84"/>
      <c r="F416" s="91"/>
      <c r="G416" s="8"/>
      <c r="H416" s="94"/>
      <c r="I416" s="91"/>
      <c r="J416" s="84"/>
      <c r="K416" s="111"/>
    </row>
    <row r="417" spans="1:11" ht="15.75" x14ac:dyDescent="0.2">
      <c r="A417" s="13" t="s">
        <v>2146</v>
      </c>
      <c r="B417" s="74">
        <v>3536</v>
      </c>
      <c r="C417" s="86"/>
      <c r="D417" s="37"/>
      <c r="E417" s="87"/>
      <c r="F417" s="93">
        <v>5</v>
      </c>
      <c r="G417" s="8">
        <v>13</v>
      </c>
      <c r="H417" s="94">
        <f t="shared" si="6"/>
        <v>2</v>
      </c>
      <c r="I417" s="93"/>
      <c r="J417" s="94"/>
      <c r="K417" s="138"/>
    </row>
    <row r="418" spans="1:11" ht="15.75" x14ac:dyDescent="0.2">
      <c r="A418" s="13" t="s">
        <v>1474</v>
      </c>
      <c r="B418" s="74">
        <v>1187</v>
      </c>
      <c r="C418" s="86"/>
      <c r="D418" s="37"/>
      <c r="E418" s="87"/>
      <c r="F418" s="93">
        <v>3</v>
      </c>
      <c r="G418" s="8">
        <v>8</v>
      </c>
      <c r="H418" s="94">
        <f t="shared" si="6"/>
        <v>2</v>
      </c>
      <c r="I418" s="93"/>
      <c r="J418" s="94"/>
      <c r="K418" s="138"/>
    </row>
    <row r="419" spans="1:11" ht="15.75" x14ac:dyDescent="0.2">
      <c r="A419" s="13" t="s">
        <v>2791</v>
      </c>
      <c r="B419" s="74">
        <v>60</v>
      </c>
      <c r="C419" s="86"/>
      <c r="D419" s="37"/>
      <c r="E419" s="87"/>
      <c r="F419" s="93">
        <v>1</v>
      </c>
      <c r="G419" s="8">
        <v>3</v>
      </c>
      <c r="H419" s="94">
        <f t="shared" si="6"/>
        <v>1</v>
      </c>
      <c r="I419" s="93"/>
      <c r="J419" s="94"/>
      <c r="K419" s="138"/>
    </row>
    <row r="420" spans="1:11" ht="15.75" x14ac:dyDescent="0.2">
      <c r="A420" s="13" t="s">
        <v>3153</v>
      </c>
      <c r="B420" s="74">
        <v>283</v>
      </c>
      <c r="C420" s="86"/>
      <c r="D420" s="37"/>
      <c r="E420" s="87"/>
      <c r="F420" s="93">
        <v>3</v>
      </c>
      <c r="G420" s="8">
        <v>8</v>
      </c>
      <c r="H420" s="94">
        <f t="shared" si="6"/>
        <v>2</v>
      </c>
      <c r="I420" s="93"/>
      <c r="J420" s="94"/>
      <c r="K420" s="138"/>
    </row>
    <row r="421" spans="1:11" ht="15.75" x14ac:dyDescent="0.2">
      <c r="A421" s="13" t="s">
        <v>3154</v>
      </c>
      <c r="B421" s="74">
        <v>36</v>
      </c>
      <c r="C421" s="86"/>
      <c r="D421" s="37"/>
      <c r="E421" s="87"/>
      <c r="F421" s="93">
        <v>1</v>
      </c>
      <c r="G421" s="8">
        <v>3</v>
      </c>
      <c r="H421" s="94">
        <f t="shared" si="6"/>
        <v>1</v>
      </c>
      <c r="I421" s="93"/>
      <c r="J421" s="94"/>
      <c r="K421" s="138"/>
    </row>
    <row r="422" spans="1:11" ht="15.75" x14ac:dyDescent="0.2">
      <c r="A422" s="13" t="s">
        <v>3155</v>
      </c>
      <c r="B422" s="74">
        <v>1568</v>
      </c>
      <c r="C422" s="86"/>
      <c r="D422" s="37"/>
      <c r="E422" s="87"/>
      <c r="F422" s="93">
        <v>3</v>
      </c>
      <c r="G422" s="8">
        <v>8</v>
      </c>
      <c r="H422" s="94">
        <f t="shared" si="6"/>
        <v>2</v>
      </c>
      <c r="I422" s="93"/>
      <c r="J422" s="94"/>
      <c r="K422" s="138"/>
    </row>
    <row r="423" spans="1:11" ht="15.75" x14ac:dyDescent="0.2">
      <c r="A423" s="13" t="s">
        <v>3156</v>
      </c>
      <c r="B423" s="74">
        <v>129</v>
      </c>
      <c r="C423" s="86"/>
      <c r="D423" s="37"/>
      <c r="E423" s="87"/>
      <c r="F423" s="93">
        <v>1</v>
      </c>
      <c r="G423" s="8">
        <v>3</v>
      </c>
      <c r="H423" s="94">
        <f t="shared" si="6"/>
        <v>1</v>
      </c>
      <c r="I423" s="93"/>
      <c r="J423" s="94"/>
      <c r="K423" s="138"/>
    </row>
    <row r="424" spans="1:11" ht="15.75" x14ac:dyDescent="0.2">
      <c r="A424" s="13" t="s">
        <v>3157</v>
      </c>
      <c r="B424" s="74">
        <v>531</v>
      </c>
      <c r="C424" s="86"/>
      <c r="D424" s="37"/>
      <c r="E424" s="87"/>
      <c r="F424" s="93">
        <v>3</v>
      </c>
      <c r="G424" s="8">
        <v>8</v>
      </c>
      <c r="H424" s="94">
        <f t="shared" si="6"/>
        <v>2</v>
      </c>
      <c r="I424" s="93"/>
      <c r="J424" s="94"/>
      <c r="K424" s="138"/>
    </row>
    <row r="425" spans="1:11" ht="15.75" x14ac:dyDescent="0.2">
      <c r="A425" s="13" t="s">
        <v>3158</v>
      </c>
      <c r="B425" s="74">
        <v>322</v>
      </c>
      <c r="C425" s="86"/>
      <c r="D425" s="37"/>
      <c r="E425" s="87"/>
      <c r="F425" s="93">
        <v>3</v>
      </c>
      <c r="G425" s="8">
        <v>8</v>
      </c>
      <c r="H425" s="94">
        <f t="shared" si="6"/>
        <v>2</v>
      </c>
      <c r="I425" s="93"/>
      <c r="J425" s="94"/>
      <c r="K425" s="138"/>
    </row>
    <row r="426" spans="1:11" ht="15.75" x14ac:dyDescent="0.2">
      <c r="A426" s="13" t="s">
        <v>3159</v>
      </c>
      <c r="B426" s="74">
        <v>79</v>
      </c>
      <c r="C426" s="86"/>
      <c r="D426" s="37"/>
      <c r="E426" s="87"/>
      <c r="F426" s="93">
        <v>1</v>
      </c>
      <c r="G426" s="8">
        <v>3</v>
      </c>
      <c r="H426" s="94">
        <f t="shared" si="6"/>
        <v>1</v>
      </c>
      <c r="I426" s="93"/>
      <c r="J426" s="94"/>
      <c r="K426" s="138"/>
    </row>
    <row r="427" spans="1:11" ht="15.75" x14ac:dyDescent="0.2">
      <c r="A427" s="13" t="s">
        <v>2100</v>
      </c>
      <c r="B427" s="74">
        <v>42</v>
      </c>
      <c r="C427" s="86"/>
      <c r="D427" s="37"/>
      <c r="E427" s="87"/>
      <c r="F427" s="93">
        <v>1</v>
      </c>
      <c r="G427" s="8">
        <v>3</v>
      </c>
      <c r="H427" s="94">
        <f t="shared" si="6"/>
        <v>1</v>
      </c>
      <c r="I427" s="93"/>
      <c r="J427" s="94"/>
      <c r="K427" s="138"/>
    </row>
    <row r="428" spans="1:11" ht="15.75" x14ac:dyDescent="0.2">
      <c r="A428" s="13" t="s">
        <v>3160</v>
      </c>
      <c r="B428" s="74">
        <v>104</v>
      </c>
      <c r="C428" s="86"/>
      <c r="D428" s="37"/>
      <c r="E428" s="87"/>
      <c r="F428" s="93">
        <v>1</v>
      </c>
      <c r="G428" s="8">
        <v>3</v>
      </c>
      <c r="H428" s="94">
        <f t="shared" si="6"/>
        <v>1</v>
      </c>
      <c r="I428" s="93"/>
      <c r="J428" s="94"/>
      <c r="K428" s="138"/>
    </row>
    <row r="429" spans="1:11" ht="15.75" x14ac:dyDescent="0.2">
      <c r="A429" s="13" t="s">
        <v>1497</v>
      </c>
      <c r="B429" s="74">
        <v>177</v>
      </c>
      <c r="C429" s="86"/>
      <c r="D429" s="37"/>
      <c r="E429" s="87"/>
      <c r="F429" s="93">
        <v>1</v>
      </c>
      <c r="G429" s="8">
        <v>3</v>
      </c>
      <c r="H429" s="94">
        <f t="shared" si="6"/>
        <v>1</v>
      </c>
      <c r="I429" s="93"/>
      <c r="J429" s="94"/>
      <c r="K429" s="138"/>
    </row>
    <row r="430" spans="1:11" ht="15.75" x14ac:dyDescent="0.2">
      <c r="A430" s="13" t="s">
        <v>3161</v>
      </c>
      <c r="B430" s="74">
        <v>36</v>
      </c>
      <c r="C430" s="86"/>
      <c r="D430" s="37"/>
      <c r="E430" s="87"/>
      <c r="F430" s="93">
        <v>1</v>
      </c>
      <c r="G430" s="8">
        <v>3</v>
      </c>
      <c r="H430" s="94">
        <f t="shared" si="6"/>
        <v>1</v>
      </c>
      <c r="I430" s="93"/>
      <c r="J430" s="94"/>
      <c r="K430" s="138"/>
    </row>
    <row r="431" spans="1:11" ht="15.75" x14ac:dyDescent="0.2">
      <c r="A431" s="13" t="s">
        <v>2530</v>
      </c>
      <c r="B431" s="74">
        <v>95</v>
      </c>
      <c r="C431" s="86"/>
      <c r="D431" s="37"/>
      <c r="E431" s="87"/>
      <c r="F431" s="93">
        <v>1</v>
      </c>
      <c r="G431" s="8">
        <v>3</v>
      </c>
      <c r="H431" s="94">
        <f t="shared" si="6"/>
        <v>1</v>
      </c>
      <c r="I431" s="93"/>
      <c r="J431" s="94"/>
      <c r="K431" s="138"/>
    </row>
    <row r="432" spans="1:11" ht="15.75" x14ac:dyDescent="0.2">
      <c r="A432" s="13" t="s">
        <v>3162</v>
      </c>
      <c r="B432" s="74">
        <v>68</v>
      </c>
      <c r="C432" s="86"/>
      <c r="D432" s="37"/>
      <c r="E432" s="87"/>
      <c r="F432" s="93">
        <v>1</v>
      </c>
      <c r="G432" s="8">
        <v>3</v>
      </c>
      <c r="H432" s="94">
        <f t="shared" si="6"/>
        <v>1</v>
      </c>
      <c r="I432" s="93"/>
      <c r="J432" s="94"/>
      <c r="K432" s="138"/>
    </row>
    <row r="433" spans="1:11" ht="15.75" x14ac:dyDescent="0.2">
      <c r="A433" s="13" t="s">
        <v>3163</v>
      </c>
      <c r="B433" s="74">
        <v>950</v>
      </c>
      <c r="C433" s="86"/>
      <c r="D433" s="37"/>
      <c r="E433" s="87"/>
      <c r="F433" s="93">
        <v>3</v>
      </c>
      <c r="G433" s="8">
        <v>8</v>
      </c>
      <c r="H433" s="94">
        <f t="shared" si="6"/>
        <v>2</v>
      </c>
      <c r="I433" s="93"/>
      <c r="J433" s="94"/>
      <c r="K433" s="138"/>
    </row>
    <row r="434" spans="1:11" s="7" customFormat="1" ht="15.75" x14ac:dyDescent="0.2">
      <c r="A434" s="22" t="s">
        <v>572</v>
      </c>
      <c r="B434" s="73">
        <v>113978</v>
      </c>
      <c r="C434" s="85">
        <v>39</v>
      </c>
      <c r="D434" s="36">
        <f>SUM(D435:D470)</f>
        <v>99</v>
      </c>
      <c r="E434" s="88">
        <v>4</v>
      </c>
      <c r="F434" s="91">
        <f>SUM(F436:F478)</f>
        <v>128</v>
      </c>
      <c r="G434" s="24">
        <f>SUM(G436:G478)</f>
        <v>339</v>
      </c>
      <c r="H434" s="94"/>
      <c r="I434" s="99">
        <f>(C434+F434+1-F449-F451-F454-F457-F464-F468-F475-F476-F477)*0.4</f>
        <v>63.6</v>
      </c>
      <c r="J434" s="99">
        <f>(D434+G434+1-G449-G451-G454-G457-G464-G468-G475-G476-G477)*0.4</f>
        <v>164.8</v>
      </c>
      <c r="K434" s="115">
        <f>38*0.6</f>
        <v>22.8</v>
      </c>
    </row>
    <row r="435" spans="1:11" s="7" customFormat="1" ht="15.75" x14ac:dyDescent="0.2">
      <c r="A435" s="20" t="s">
        <v>573</v>
      </c>
      <c r="B435" s="73">
        <v>12119</v>
      </c>
      <c r="C435" s="85">
        <v>4</v>
      </c>
      <c r="D435" s="32">
        <v>10</v>
      </c>
      <c r="E435" s="84"/>
      <c r="F435" s="91"/>
      <c r="G435" s="8"/>
      <c r="H435" s="94"/>
      <c r="I435" s="91"/>
      <c r="J435" s="84"/>
      <c r="K435" s="111"/>
    </row>
    <row r="436" spans="1:11" ht="15.75" x14ac:dyDescent="0.2">
      <c r="A436" s="13" t="s">
        <v>2465</v>
      </c>
      <c r="B436" s="74">
        <v>10379</v>
      </c>
      <c r="C436" s="86"/>
      <c r="D436" s="37"/>
      <c r="E436" s="87"/>
      <c r="F436" s="93">
        <v>11</v>
      </c>
      <c r="G436" s="8">
        <v>28</v>
      </c>
      <c r="H436" s="94">
        <f t="shared" si="6"/>
        <v>2</v>
      </c>
      <c r="I436" s="93"/>
      <c r="J436" s="94"/>
      <c r="K436" s="138"/>
    </row>
    <row r="437" spans="1:11" ht="15.75" x14ac:dyDescent="0.2">
      <c r="A437" s="13" t="s">
        <v>3164</v>
      </c>
      <c r="B437" s="74">
        <v>814</v>
      </c>
      <c r="C437" s="86"/>
      <c r="D437" s="37"/>
      <c r="E437" s="87"/>
      <c r="F437" s="93">
        <v>3</v>
      </c>
      <c r="G437" s="8">
        <v>8</v>
      </c>
      <c r="H437" s="94">
        <f t="shared" si="6"/>
        <v>2</v>
      </c>
      <c r="I437" s="93"/>
      <c r="J437" s="94"/>
      <c r="K437" s="138"/>
    </row>
    <row r="438" spans="1:11" ht="15.75" x14ac:dyDescent="0.2">
      <c r="A438" s="13" t="s">
        <v>2325</v>
      </c>
      <c r="B438" s="74">
        <v>926</v>
      </c>
      <c r="C438" s="86"/>
      <c r="D438" s="37"/>
      <c r="E438" s="87"/>
      <c r="F438" s="93">
        <v>3</v>
      </c>
      <c r="G438" s="8">
        <v>8</v>
      </c>
      <c r="H438" s="94">
        <f t="shared" si="6"/>
        <v>2</v>
      </c>
      <c r="I438" s="93"/>
      <c r="J438" s="94"/>
      <c r="K438" s="138"/>
    </row>
    <row r="439" spans="1:11" s="7" customFormat="1" ht="15.75" x14ac:dyDescent="0.2">
      <c r="A439" s="20" t="s">
        <v>394</v>
      </c>
      <c r="B439" s="73">
        <v>81627</v>
      </c>
      <c r="C439" s="85">
        <v>27</v>
      </c>
      <c r="D439" s="32">
        <v>68</v>
      </c>
      <c r="E439" s="84"/>
      <c r="F439" s="91"/>
      <c r="G439" s="8"/>
      <c r="H439" s="94"/>
      <c r="I439" s="91"/>
      <c r="J439" s="84"/>
      <c r="K439" s="111"/>
    </row>
    <row r="440" spans="1:11" ht="15.75" x14ac:dyDescent="0.2">
      <c r="A440" s="13" t="s">
        <v>3165</v>
      </c>
      <c r="B440" s="74">
        <v>64896</v>
      </c>
      <c r="C440" s="86"/>
      <c r="D440" s="37"/>
      <c r="E440" s="87"/>
      <c r="F440" s="93">
        <v>15</v>
      </c>
      <c r="G440" s="8">
        <v>38</v>
      </c>
      <c r="H440" s="94">
        <f t="shared" si="6"/>
        <v>2</v>
      </c>
      <c r="I440" s="93"/>
      <c r="J440" s="94"/>
      <c r="K440" s="138"/>
    </row>
    <row r="441" spans="1:11" ht="15.75" x14ac:dyDescent="0.2">
      <c r="A441" s="13" t="s">
        <v>3166</v>
      </c>
      <c r="B441" s="74">
        <v>5665</v>
      </c>
      <c r="C441" s="86"/>
      <c r="D441" s="37"/>
      <c r="E441" s="87"/>
      <c r="F441" s="93">
        <v>5</v>
      </c>
      <c r="G441" s="8">
        <v>13</v>
      </c>
      <c r="H441" s="94">
        <f t="shared" si="6"/>
        <v>2</v>
      </c>
      <c r="I441" s="93"/>
      <c r="J441" s="94"/>
      <c r="K441" s="138"/>
    </row>
    <row r="442" spans="1:11" ht="15.75" x14ac:dyDescent="0.2">
      <c r="A442" s="13" t="s">
        <v>3167</v>
      </c>
      <c r="B442" s="74">
        <v>4979</v>
      </c>
      <c r="C442" s="86"/>
      <c r="D442" s="37"/>
      <c r="E442" s="87"/>
      <c r="F442" s="93">
        <v>5</v>
      </c>
      <c r="G442" s="8">
        <v>13</v>
      </c>
      <c r="H442" s="94">
        <f t="shared" si="6"/>
        <v>2</v>
      </c>
      <c r="I442" s="93"/>
      <c r="J442" s="94"/>
      <c r="K442" s="138"/>
    </row>
    <row r="443" spans="1:11" ht="15.75" x14ac:dyDescent="0.2">
      <c r="A443" s="13" t="s">
        <v>3168</v>
      </c>
      <c r="B443" s="74">
        <v>3302</v>
      </c>
      <c r="C443" s="86"/>
      <c r="D443" s="37"/>
      <c r="E443" s="87"/>
      <c r="F443" s="93">
        <v>5</v>
      </c>
      <c r="G443" s="8">
        <v>13</v>
      </c>
      <c r="H443" s="94">
        <f t="shared" si="6"/>
        <v>2</v>
      </c>
      <c r="I443" s="93"/>
      <c r="J443" s="94"/>
      <c r="K443" s="138"/>
    </row>
    <row r="444" spans="1:11" ht="15.75" x14ac:dyDescent="0.2">
      <c r="A444" s="13" t="s">
        <v>3169</v>
      </c>
      <c r="B444" s="74">
        <v>2785</v>
      </c>
      <c r="C444" s="86"/>
      <c r="D444" s="37"/>
      <c r="E444" s="87"/>
      <c r="F444" s="93">
        <v>5</v>
      </c>
      <c r="G444" s="8">
        <v>13</v>
      </c>
      <c r="H444" s="94">
        <f t="shared" si="6"/>
        <v>2</v>
      </c>
      <c r="I444" s="93"/>
      <c r="J444" s="94"/>
      <c r="K444" s="138"/>
    </row>
    <row r="445" spans="1:11" s="7" customFormat="1" ht="15.75" x14ac:dyDescent="0.2">
      <c r="A445" s="20" t="s">
        <v>393</v>
      </c>
      <c r="B445" s="73">
        <v>4387</v>
      </c>
      <c r="C445" s="85">
        <v>1</v>
      </c>
      <c r="D445" s="32">
        <v>3</v>
      </c>
      <c r="E445" s="84"/>
      <c r="F445" s="91"/>
      <c r="G445" s="8"/>
      <c r="H445" s="94"/>
      <c r="I445" s="91"/>
      <c r="J445" s="84"/>
      <c r="K445" s="111"/>
    </row>
    <row r="446" spans="1:11" ht="15.75" x14ac:dyDescent="0.2">
      <c r="A446" s="13" t="s">
        <v>3170</v>
      </c>
      <c r="B446" s="74">
        <v>2605</v>
      </c>
      <c r="C446" s="86"/>
      <c r="D446" s="37"/>
      <c r="E446" s="87"/>
      <c r="F446" s="93">
        <v>5</v>
      </c>
      <c r="G446" s="8">
        <v>13</v>
      </c>
      <c r="H446" s="94">
        <f t="shared" si="6"/>
        <v>2</v>
      </c>
      <c r="I446" s="93"/>
      <c r="J446" s="94"/>
      <c r="K446" s="138"/>
    </row>
    <row r="447" spans="1:11" ht="15.75" x14ac:dyDescent="0.2">
      <c r="A447" s="13" t="s">
        <v>2962</v>
      </c>
      <c r="B447" s="74">
        <v>373</v>
      </c>
      <c r="C447" s="86"/>
      <c r="D447" s="37"/>
      <c r="E447" s="87"/>
      <c r="F447" s="93">
        <v>3</v>
      </c>
      <c r="G447" s="8">
        <v>8</v>
      </c>
      <c r="H447" s="94">
        <f t="shared" si="6"/>
        <v>2</v>
      </c>
      <c r="I447" s="93"/>
      <c r="J447" s="94"/>
      <c r="K447" s="138"/>
    </row>
    <row r="448" spans="1:11" ht="15.75" x14ac:dyDescent="0.2">
      <c r="A448" s="13" t="s">
        <v>2132</v>
      </c>
      <c r="B448" s="74">
        <v>247</v>
      </c>
      <c r="C448" s="86"/>
      <c r="D448" s="37"/>
      <c r="E448" s="87"/>
      <c r="F448" s="93">
        <v>3</v>
      </c>
      <c r="G448" s="8">
        <v>8</v>
      </c>
      <c r="H448" s="94">
        <f t="shared" si="6"/>
        <v>2</v>
      </c>
      <c r="I448" s="93"/>
      <c r="J448" s="94"/>
      <c r="K448" s="138"/>
    </row>
    <row r="449" spans="1:11" ht="15.75" x14ac:dyDescent="0.2">
      <c r="A449" s="13" t="s">
        <v>3171</v>
      </c>
      <c r="B449" s="74">
        <v>170</v>
      </c>
      <c r="C449" s="86"/>
      <c r="D449" s="37"/>
      <c r="E449" s="87"/>
      <c r="F449" s="93">
        <v>1</v>
      </c>
      <c r="G449" s="8">
        <v>3</v>
      </c>
      <c r="H449" s="94">
        <f t="shared" si="6"/>
        <v>1</v>
      </c>
      <c r="I449" s="93"/>
      <c r="J449" s="94"/>
      <c r="K449" s="138"/>
    </row>
    <row r="450" spans="1:11" ht="15.75" x14ac:dyDescent="0.2">
      <c r="A450" s="13" t="s">
        <v>3172</v>
      </c>
      <c r="B450" s="74">
        <v>473</v>
      </c>
      <c r="C450" s="86"/>
      <c r="D450" s="37"/>
      <c r="E450" s="87"/>
      <c r="F450" s="93">
        <v>3</v>
      </c>
      <c r="G450" s="8">
        <v>8</v>
      </c>
      <c r="H450" s="94">
        <f t="shared" si="6"/>
        <v>2</v>
      </c>
      <c r="I450" s="93"/>
      <c r="J450" s="94"/>
      <c r="K450" s="138"/>
    </row>
    <row r="451" spans="1:11" ht="15.75" x14ac:dyDescent="0.2">
      <c r="A451" s="13" t="s">
        <v>3173</v>
      </c>
      <c r="B451" s="74">
        <v>139</v>
      </c>
      <c r="C451" s="86"/>
      <c r="D451" s="37"/>
      <c r="E451" s="87"/>
      <c r="F451" s="93">
        <v>1</v>
      </c>
      <c r="G451" s="8">
        <v>3</v>
      </c>
      <c r="H451" s="94">
        <f t="shared" si="6"/>
        <v>1</v>
      </c>
      <c r="I451" s="93"/>
      <c r="J451" s="94"/>
      <c r="K451" s="138"/>
    </row>
    <row r="452" spans="1:11" ht="15.75" x14ac:dyDescent="0.2">
      <c r="A452" s="13" t="s">
        <v>3174</v>
      </c>
      <c r="B452" s="74">
        <v>380</v>
      </c>
      <c r="C452" s="86"/>
      <c r="D452" s="37"/>
      <c r="E452" s="87"/>
      <c r="F452" s="93">
        <v>3</v>
      </c>
      <c r="G452" s="8">
        <v>8</v>
      </c>
      <c r="H452" s="94">
        <f t="shared" si="6"/>
        <v>2</v>
      </c>
      <c r="I452" s="93"/>
      <c r="J452" s="94"/>
      <c r="K452" s="138"/>
    </row>
    <row r="453" spans="1:11" s="7" customFormat="1" ht="31.5" x14ac:dyDescent="0.2">
      <c r="A453" s="20" t="s">
        <v>991</v>
      </c>
      <c r="B453" s="73">
        <v>187</v>
      </c>
      <c r="C453" s="85">
        <v>1</v>
      </c>
      <c r="D453" s="32">
        <v>3</v>
      </c>
      <c r="E453" s="84"/>
      <c r="F453" s="91"/>
      <c r="G453" s="8"/>
      <c r="H453" s="94"/>
      <c r="I453" s="91"/>
      <c r="J453" s="84"/>
      <c r="K453" s="111"/>
    </row>
    <row r="454" spans="1:11" ht="15.75" x14ac:dyDescent="0.2">
      <c r="A454" s="13" t="s">
        <v>3175</v>
      </c>
      <c r="B454" s="74">
        <v>187</v>
      </c>
      <c r="C454" s="86"/>
      <c r="D454" s="37"/>
      <c r="E454" s="87"/>
      <c r="F454" s="93">
        <v>1</v>
      </c>
      <c r="G454" s="8">
        <v>3</v>
      </c>
      <c r="H454" s="94">
        <f t="shared" si="6"/>
        <v>1</v>
      </c>
      <c r="I454" s="93"/>
      <c r="J454" s="94"/>
      <c r="K454" s="138"/>
    </row>
    <row r="455" spans="1:11" s="7" customFormat="1" ht="15.75" x14ac:dyDescent="0.2">
      <c r="A455" s="20" t="s">
        <v>992</v>
      </c>
      <c r="B455" s="73">
        <v>10963</v>
      </c>
      <c r="C455" s="85">
        <v>4</v>
      </c>
      <c r="D455" s="32">
        <v>10</v>
      </c>
      <c r="E455" s="84"/>
      <c r="F455" s="91"/>
      <c r="G455" s="8"/>
      <c r="H455" s="94"/>
      <c r="I455" s="91"/>
      <c r="J455" s="84"/>
      <c r="K455" s="111"/>
    </row>
    <row r="456" spans="1:11" ht="15.75" x14ac:dyDescent="0.2">
      <c r="A456" s="13" t="s">
        <v>3176</v>
      </c>
      <c r="B456" s="74">
        <v>5180</v>
      </c>
      <c r="C456" s="86"/>
      <c r="D456" s="37"/>
      <c r="E456" s="87"/>
      <c r="F456" s="93">
        <v>5</v>
      </c>
      <c r="G456" s="8">
        <v>13</v>
      </c>
      <c r="H456" s="94">
        <f t="shared" ref="H456:H519" si="7">IF(F456=1,1,2)</f>
        <v>2</v>
      </c>
      <c r="I456" s="93"/>
      <c r="J456" s="94"/>
      <c r="K456" s="138"/>
    </row>
    <row r="457" spans="1:11" ht="15.75" x14ac:dyDescent="0.2">
      <c r="A457" s="13" t="s">
        <v>3177</v>
      </c>
      <c r="B457" s="74">
        <v>35</v>
      </c>
      <c r="C457" s="86"/>
      <c r="D457" s="37"/>
      <c r="E457" s="87"/>
      <c r="F457" s="93">
        <v>1</v>
      </c>
      <c r="G457" s="8">
        <v>3</v>
      </c>
      <c r="H457" s="94">
        <f t="shared" si="7"/>
        <v>1</v>
      </c>
      <c r="I457" s="93"/>
      <c r="J457" s="94"/>
      <c r="K457" s="138"/>
    </row>
    <row r="458" spans="1:11" ht="15.75" x14ac:dyDescent="0.2">
      <c r="A458" s="13" t="s">
        <v>1585</v>
      </c>
      <c r="B458" s="74">
        <v>426</v>
      </c>
      <c r="C458" s="86"/>
      <c r="D458" s="37"/>
      <c r="E458" s="87"/>
      <c r="F458" s="93">
        <v>3</v>
      </c>
      <c r="G458" s="8">
        <v>8</v>
      </c>
      <c r="H458" s="94">
        <f t="shared" si="7"/>
        <v>2</v>
      </c>
      <c r="I458" s="93"/>
      <c r="J458" s="94"/>
      <c r="K458" s="138"/>
    </row>
    <row r="459" spans="1:11" ht="15.75" x14ac:dyDescent="0.2">
      <c r="A459" s="13" t="s">
        <v>3178</v>
      </c>
      <c r="B459" s="74">
        <v>212</v>
      </c>
      <c r="C459" s="86"/>
      <c r="D459" s="37"/>
      <c r="E459" s="87"/>
      <c r="F459" s="93">
        <v>3</v>
      </c>
      <c r="G459" s="8">
        <v>8</v>
      </c>
      <c r="H459" s="94">
        <f t="shared" si="7"/>
        <v>2</v>
      </c>
      <c r="I459" s="93"/>
      <c r="J459" s="94"/>
      <c r="K459" s="138"/>
    </row>
    <row r="460" spans="1:11" ht="15.75" x14ac:dyDescent="0.2">
      <c r="A460" s="13" t="s">
        <v>3179</v>
      </c>
      <c r="B460" s="74">
        <v>712</v>
      </c>
      <c r="C460" s="86"/>
      <c r="D460" s="37"/>
      <c r="E460" s="87"/>
      <c r="F460" s="93">
        <v>3</v>
      </c>
      <c r="G460" s="8">
        <v>8</v>
      </c>
      <c r="H460" s="94">
        <f t="shared" si="7"/>
        <v>2</v>
      </c>
      <c r="I460" s="93"/>
      <c r="J460" s="94"/>
      <c r="K460" s="138"/>
    </row>
    <row r="461" spans="1:11" ht="15.75" x14ac:dyDescent="0.2">
      <c r="A461" s="13" t="s">
        <v>3180</v>
      </c>
      <c r="B461" s="74">
        <v>401</v>
      </c>
      <c r="C461" s="86"/>
      <c r="D461" s="37"/>
      <c r="E461" s="87"/>
      <c r="F461" s="93">
        <v>3</v>
      </c>
      <c r="G461" s="8">
        <v>8</v>
      </c>
      <c r="H461" s="94">
        <f t="shared" si="7"/>
        <v>2</v>
      </c>
      <c r="I461" s="93"/>
      <c r="J461" s="94"/>
      <c r="K461" s="138"/>
    </row>
    <row r="462" spans="1:11" ht="15.75" x14ac:dyDescent="0.2">
      <c r="A462" s="13" t="s">
        <v>3181</v>
      </c>
      <c r="B462" s="74">
        <v>568</v>
      </c>
      <c r="C462" s="86"/>
      <c r="D462" s="37"/>
      <c r="E462" s="87"/>
      <c r="F462" s="93">
        <v>3</v>
      </c>
      <c r="G462" s="8">
        <v>8</v>
      </c>
      <c r="H462" s="94">
        <f t="shared" si="7"/>
        <v>2</v>
      </c>
      <c r="I462" s="93"/>
      <c r="J462" s="94"/>
      <c r="K462" s="138"/>
    </row>
    <row r="463" spans="1:11" ht="15.75" x14ac:dyDescent="0.2">
      <c r="A463" s="13" t="s">
        <v>3182</v>
      </c>
      <c r="B463" s="74">
        <v>1309</v>
      </c>
      <c r="C463" s="86"/>
      <c r="D463" s="37"/>
      <c r="E463" s="87"/>
      <c r="F463" s="93">
        <v>3</v>
      </c>
      <c r="G463" s="8">
        <v>8</v>
      </c>
      <c r="H463" s="94">
        <f t="shared" si="7"/>
        <v>2</v>
      </c>
      <c r="I463" s="93"/>
      <c r="J463" s="94"/>
      <c r="K463" s="138"/>
    </row>
    <row r="464" spans="1:11" ht="15.75" x14ac:dyDescent="0.2">
      <c r="A464" s="13" t="s">
        <v>3183</v>
      </c>
      <c r="B464" s="74">
        <v>79</v>
      </c>
      <c r="C464" s="86"/>
      <c r="D464" s="37"/>
      <c r="E464" s="87"/>
      <c r="F464" s="93">
        <v>1</v>
      </c>
      <c r="G464" s="8">
        <v>3</v>
      </c>
      <c r="H464" s="94">
        <f t="shared" si="7"/>
        <v>1</v>
      </c>
      <c r="I464" s="93"/>
      <c r="J464" s="94"/>
      <c r="K464" s="138"/>
    </row>
    <row r="465" spans="1:11" ht="15.75" x14ac:dyDescent="0.2">
      <c r="A465" s="13" t="s">
        <v>3184</v>
      </c>
      <c r="B465" s="74">
        <v>768</v>
      </c>
      <c r="C465" s="86"/>
      <c r="D465" s="37"/>
      <c r="E465" s="87"/>
      <c r="F465" s="93">
        <v>3</v>
      </c>
      <c r="G465" s="8">
        <v>8</v>
      </c>
      <c r="H465" s="94">
        <f t="shared" si="7"/>
        <v>2</v>
      </c>
      <c r="I465" s="93"/>
      <c r="J465" s="94"/>
      <c r="K465" s="138"/>
    </row>
    <row r="466" spans="1:11" ht="15.75" x14ac:dyDescent="0.2">
      <c r="A466" s="13" t="s">
        <v>3185</v>
      </c>
      <c r="B466" s="74">
        <v>282</v>
      </c>
      <c r="C466" s="86"/>
      <c r="D466" s="37"/>
      <c r="E466" s="87"/>
      <c r="F466" s="93">
        <v>3</v>
      </c>
      <c r="G466" s="8">
        <v>8</v>
      </c>
      <c r="H466" s="94">
        <f t="shared" si="7"/>
        <v>2</v>
      </c>
      <c r="I466" s="93"/>
      <c r="J466" s="94"/>
      <c r="K466" s="138"/>
    </row>
    <row r="467" spans="1:11" ht="15.75" x14ac:dyDescent="0.2">
      <c r="A467" s="13" t="s">
        <v>1669</v>
      </c>
      <c r="B467" s="74">
        <v>583</v>
      </c>
      <c r="C467" s="86"/>
      <c r="D467" s="37"/>
      <c r="E467" s="87"/>
      <c r="F467" s="93">
        <v>3</v>
      </c>
      <c r="G467" s="8">
        <v>8</v>
      </c>
      <c r="H467" s="94">
        <f t="shared" si="7"/>
        <v>2</v>
      </c>
      <c r="I467" s="93"/>
      <c r="J467" s="94"/>
      <c r="K467" s="138"/>
    </row>
    <row r="468" spans="1:11" ht="15.75" x14ac:dyDescent="0.2">
      <c r="A468" s="13" t="s">
        <v>1993</v>
      </c>
      <c r="B468" s="74">
        <v>153</v>
      </c>
      <c r="C468" s="86"/>
      <c r="D468" s="37"/>
      <c r="E468" s="87"/>
      <c r="F468" s="93">
        <v>1</v>
      </c>
      <c r="G468" s="8">
        <v>3</v>
      </c>
      <c r="H468" s="94">
        <f t="shared" si="7"/>
        <v>1</v>
      </c>
      <c r="I468" s="93"/>
      <c r="J468" s="94"/>
      <c r="K468" s="138"/>
    </row>
    <row r="469" spans="1:11" ht="15.75" x14ac:dyDescent="0.2">
      <c r="A469" s="13" t="s">
        <v>3186</v>
      </c>
      <c r="B469" s="74">
        <v>255</v>
      </c>
      <c r="C469" s="86"/>
      <c r="D469" s="37"/>
      <c r="E469" s="87"/>
      <c r="F469" s="93">
        <v>3</v>
      </c>
      <c r="G469" s="8">
        <v>8</v>
      </c>
      <c r="H469" s="94">
        <f t="shared" si="7"/>
        <v>2</v>
      </c>
      <c r="I469" s="93"/>
      <c r="J469" s="94"/>
      <c r="K469" s="138"/>
    </row>
    <row r="470" spans="1:11" s="7" customFormat="1" ht="15.75" x14ac:dyDescent="0.2">
      <c r="A470" s="20" t="s">
        <v>1073</v>
      </c>
      <c r="B470" s="73">
        <v>4695</v>
      </c>
      <c r="C470" s="85">
        <v>2</v>
      </c>
      <c r="D470" s="32">
        <v>5</v>
      </c>
      <c r="E470" s="84"/>
      <c r="F470" s="91"/>
      <c r="G470" s="8"/>
      <c r="H470" s="94"/>
      <c r="I470" s="91"/>
      <c r="J470" s="84"/>
      <c r="K470" s="111"/>
    </row>
    <row r="471" spans="1:11" ht="15.75" x14ac:dyDescent="0.2">
      <c r="A471" s="13" t="s">
        <v>3187</v>
      </c>
      <c r="B471" s="74">
        <v>1943</v>
      </c>
      <c r="C471" s="86"/>
      <c r="D471" s="37"/>
      <c r="E471" s="87"/>
      <c r="F471" s="93">
        <v>3</v>
      </c>
      <c r="G471" s="8">
        <v>8</v>
      </c>
      <c r="H471" s="94">
        <f t="shared" si="7"/>
        <v>2</v>
      </c>
      <c r="I471" s="93"/>
      <c r="J471" s="94"/>
      <c r="K471" s="138"/>
    </row>
    <row r="472" spans="1:11" ht="15.75" x14ac:dyDescent="0.2">
      <c r="A472" s="13" t="s">
        <v>3188</v>
      </c>
      <c r="B472" s="74">
        <v>613</v>
      </c>
      <c r="C472" s="86"/>
      <c r="D472" s="37"/>
      <c r="E472" s="87"/>
      <c r="F472" s="93">
        <v>3</v>
      </c>
      <c r="G472" s="8">
        <v>8</v>
      </c>
      <c r="H472" s="94">
        <f t="shared" si="7"/>
        <v>2</v>
      </c>
      <c r="I472" s="93"/>
      <c r="J472" s="94"/>
      <c r="K472" s="138"/>
    </row>
    <row r="473" spans="1:11" ht="15.75" x14ac:dyDescent="0.2">
      <c r="A473" s="13" t="s">
        <v>3189</v>
      </c>
      <c r="B473" s="74">
        <v>643</v>
      </c>
      <c r="C473" s="86"/>
      <c r="D473" s="37"/>
      <c r="E473" s="87"/>
      <c r="F473" s="93">
        <v>3</v>
      </c>
      <c r="G473" s="8">
        <v>8</v>
      </c>
      <c r="H473" s="94">
        <f t="shared" si="7"/>
        <v>2</v>
      </c>
      <c r="I473" s="93"/>
      <c r="J473" s="94"/>
      <c r="K473" s="138"/>
    </row>
    <row r="474" spans="1:11" ht="15.75" x14ac:dyDescent="0.2">
      <c r="A474" s="13" t="s">
        <v>3190</v>
      </c>
      <c r="B474" s="74">
        <v>784</v>
      </c>
      <c r="C474" s="86"/>
      <c r="D474" s="37"/>
      <c r="E474" s="87"/>
      <c r="F474" s="93">
        <v>3</v>
      </c>
      <c r="G474" s="8">
        <v>8</v>
      </c>
      <c r="H474" s="94">
        <f t="shared" si="7"/>
        <v>2</v>
      </c>
      <c r="I474" s="93"/>
      <c r="J474" s="94"/>
      <c r="K474" s="138"/>
    </row>
    <row r="475" spans="1:11" ht="15.75" x14ac:dyDescent="0.2">
      <c r="A475" s="13" t="s">
        <v>3191</v>
      </c>
      <c r="B475" s="74">
        <v>49</v>
      </c>
      <c r="C475" s="86"/>
      <c r="D475" s="37"/>
      <c r="E475" s="87"/>
      <c r="F475" s="93">
        <v>1</v>
      </c>
      <c r="G475" s="8">
        <v>3</v>
      </c>
      <c r="H475" s="94">
        <f t="shared" si="7"/>
        <v>1</v>
      </c>
      <c r="I475" s="93"/>
      <c r="J475" s="94"/>
      <c r="K475" s="138"/>
    </row>
    <row r="476" spans="1:11" ht="15.75" x14ac:dyDescent="0.2">
      <c r="A476" s="13" t="s">
        <v>3192</v>
      </c>
      <c r="B476" s="74">
        <v>117</v>
      </c>
      <c r="C476" s="86"/>
      <c r="D476" s="37"/>
      <c r="E476" s="87"/>
      <c r="F476" s="93">
        <v>1</v>
      </c>
      <c r="G476" s="8">
        <v>3</v>
      </c>
      <c r="H476" s="94">
        <f t="shared" si="7"/>
        <v>1</v>
      </c>
      <c r="I476" s="93"/>
      <c r="J476" s="94"/>
      <c r="K476" s="138"/>
    </row>
    <row r="477" spans="1:11" ht="15.75" x14ac:dyDescent="0.2">
      <c r="A477" s="13" t="s">
        <v>3193</v>
      </c>
      <c r="B477" s="74">
        <v>155</v>
      </c>
      <c r="C477" s="86"/>
      <c r="D477" s="37"/>
      <c r="E477" s="87"/>
      <c r="F477" s="93">
        <v>1</v>
      </c>
      <c r="G477" s="8">
        <v>3</v>
      </c>
      <c r="H477" s="94">
        <f t="shared" si="7"/>
        <v>1</v>
      </c>
      <c r="I477" s="93"/>
      <c r="J477" s="94"/>
      <c r="K477" s="138"/>
    </row>
    <row r="478" spans="1:11" ht="15.75" x14ac:dyDescent="0.2">
      <c r="A478" s="13" t="s">
        <v>3194</v>
      </c>
      <c r="B478" s="74">
        <v>391</v>
      </c>
      <c r="C478" s="86"/>
      <c r="D478" s="37"/>
      <c r="E478" s="87"/>
      <c r="F478" s="93">
        <v>3</v>
      </c>
      <c r="G478" s="8">
        <v>8</v>
      </c>
      <c r="H478" s="94">
        <f t="shared" si="7"/>
        <v>2</v>
      </c>
      <c r="I478" s="93"/>
      <c r="J478" s="94"/>
      <c r="K478" s="138"/>
    </row>
    <row r="479" spans="1:11" ht="15.75" x14ac:dyDescent="0.2">
      <c r="A479" s="56" t="s">
        <v>3195</v>
      </c>
      <c r="B479" s="75">
        <v>0</v>
      </c>
      <c r="C479" s="86"/>
      <c r="D479" s="66"/>
      <c r="E479" s="96"/>
      <c r="F479" s="148" t="b">
        <f>IF(B479&gt;50000,"15",IF(B479&gt;10000,"11",IF(B479&gt;2000,"5",IF(B479&gt;200,"3",IF(B479&gt;0,"1")))))</f>
        <v>0</v>
      </c>
      <c r="G479" s="8"/>
      <c r="H479" s="94"/>
      <c r="I479" s="93"/>
      <c r="J479" s="94"/>
      <c r="K479" s="138"/>
    </row>
    <row r="480" spans="1:11" s="7" customFormat="1" ht="15.75" x14ac:dyDescent="0.2">
      <c r="A480" s="22" t="s">
        <v>291</v>
      </c>
      <c r="B480" s="73">
        <v>5296</v>
      </c>
      <c r="C480" s="85">
        <v>19</v>
      </c>
      <c r="D480" s="36">
        <f>SUM(D481:D524)</f>
        <v>50</v>
      </c>
      <c r="E480" s="88">
        <v>3</v>
      </c>
      <c r="F480" s="91">
        <f>SUM(F482:F525)</f>
        <v>46</v>
      </c>
      <c r="G480" s="24">
        <f>SUM(G482:G525)</f>
        <v>135</v>
      </c>
      <c r="H480" s="94"/>
      <c r="I480" s="99">
        <f>(C480+F484+F486+1)*0.4</f>
        <v>11.200000000000001</v>
      </c>
      <c r="J480" s="99">
        <f>(D480+G484+G486+1)*0.4</f>
        <v>28.8</v>
      </c>
      <c r="K480" s="115">
        <f>40*0.6</f>
        <v>24</v>
      </c>
    </row>
    <row r="481" spans="1:11" s="7" customFormat="1" ht="15.75" x14ac:dyDescent="0.2">
      <c r="A481" s="20" t="s">
        <v>292</v>
      </c>
      <c r="B481" s="73">
        <v>200</v>
      </c>
      <c r="C481" s="85">
        <v>1</v>
      </c>
      <c r="D481" s="32">
        <v>3</v>
      </c>
      <c r="E481" s="84"/>
      <c r="F481" s="91"/>
      <c r="G481" s="8"/>
      <c r="H481" s="94"/>
      <c r="I481" s="91"/>
      <c r="J481" s="84"/>
      <c r="K481" s="111"/>
    </row>
    <row r="482" spans="1:11" ht="15.75" x14ac:dyDescent="0.2">
      <c r="A482" s="13" t="s">
        <v>3196</v>
      </c>
      <c r="B482" s="74">
        <v>200</v>
      </c>
      <c r="C482" s="86"/>
      <c r="D482" s="37"/>
      <c r="E482" s="87"/>
      <c r="F482" s="93">
        <v>1</v>
      </c>
      <c r="G482" s="8">
        <v>3</v>
      </c>
      <c r="H482" s="94">
        <f t="shared" si="7"/>
        <v>1</v>
      </c>
      <c r="I482" s="93"/>
      <c r="J482" s="94"/>
      <c r="K482" s="138"/>
    </row>
    <row r="483" spans="1:11" s="7" customFormat="1" ht="15.75" x14ac:dyDescent="0.2">
      <c r="A483" s="20" t="s">
        <v>986</v>
      </c>
      <c r="B483" s="73">
        <v>207</v>
      </c>
      <c r="C483" s="85">
        <v>1</v>
      </c>
      <c r="D483" s="32">
        <v>3</v>
      </c>
      <c r="E483" s="84"/>
      <c r="F483" s="91"/>
      <c r="G483" s="8"/>
      <c r="H483" s="94"/>
      <c r="I483" s="91"/>
      <c r="J483" s="84"/>
      <c r="K483" s="111"/>
    </row>
    <row r="484" spans="1:11" ht="15.75" x14ac:dyDescent="0.2">
      <c r="A484" s="13" t="s">
        <v>2912</v>
      </c>
      <c r="B484" s="74">
        <v>207</v>
      </c>
      <c r="C484" s="86"/>
      <c r="D484" s="37"/>
      <c r="E484" s="87"/>
      <c r="F484" s="93">
        <v>3</v>
      </c>
      <c r="G484" s="8">
        <v>8</v>
      </c>
      <c r="H484" s="94">
        <f t="shared" si="7"/>
        <v>2</v>
      </c>
      <c r="I484" s="93"/>
      <c r="J484" s="94"/>
      <c r="K484" s="138"/>
    </row>
    <row r="485" spans="1:11" s="7" customFormat="1" ht="15.75" x14ac:dyDescent="0.2">
      <c r="A485" s="20" t="s">
        <v>987</v>
      </c>
      <c r="B485" s="73">
        <v>3982</v>
      </c>
      <c r="C485" s="85">
        <v>13</v>
      </c>
      <c r="D485" s="32">
        <v>33</v>
      </c>
      <c r="E485" s="84"/>
      <c r="F485" s="91"/>
      <c r="G485" s="8"/>
      <c r="H485" s="94"/>
      <c r="I485" s="91"/>
      <c r="J485" s="84"/>
      <c r="K485" s="111"/>
    </row>
    <row r="486" spans="1:11" ht="15.75" x14ac:dyDescent="0.2">
      <c r="A486" s="13" t="s">
        <v>3197</v>
      </c>
      <c r="B486" s="74">
        <v>2638</v>
      </c>
      <c r="C486" s="86"/>
      <c r="D486" s="37"/>
      <c r="E486" s="87"/>
      <c r="F486" s="93">
        <v>5</v>
      </c>
      <c r="G486" s="8">
        <v>13</v>
      </c>
      <c r="H486" s="94">
        <f t="shared" si="7"/>
        <v>2</v>
      </c>
      <c r="I486" s="93"/>
      <c r="J486" s="94"/>
      <c r="K486" s="138"/>
    </row>
    <row r="487" spans="1:11" ht="15.75" x14ac:dyDescent="0.2">
      <c r="A487" s="13" t="s">
        <v>2006</v>
      </c>
      <c r="B487" s="74">
        <v>11</v>
      </c>
      <c r="C487" s="86"/>
      <c r="D487" s="37"/>
      <c r="E487" s="87"/>
      <c r="F487" s="93">
        <v>1</v>
      </c>
      <c r="G487" s="8">
        <v>3</v>
      </c>
      <c r="H487" s="94">
        <f t="shared" si="7"/>
        <v>1</v>
      </c>
      <c r="I487" s="93"/>
      <c r="J487" s="94"/>
      <c r="K487" s="138"/>
    </row>
    <row r="488" spans="1:11" ht="15.75" x14ac:dyDescent="0.2">
      <c r="A488" s="13" t="s">
        <v>1630</v>
      </c>
      <c r="B488" s="74">
        <v>118</v>
      </c>
      <c r="C488" s="86"/>
      <c r="D488" s="37"/>
      <c r="E488" s="87"/>
      <c r="F488" s="93">
        <v>1</v>
      </c>
      <c r="G488" s="8">
        <v>3</v>
      </c>
      <c r="H488" s="94">
        <f t="shared" si="7"/>
        <v>1</v>
      </c>
      <c r="I488" s="93"/>
      <c r="J488" s="94"/>
      <c r="K488" s="138"/>
    </row>
    <row r="489" spans="1:11" ht="15.75" x14ac:dyDescent="0.2">
      <c r="A489" s="13" t="s">
        <v>3198</v>
      </c>
      <c r="B489" s="74">
        <v>101</v>
      </c>
      <c r="C489" s="86"/>
      <c r="D489" s="37"/>
      <c r="E489" s="87"/>
      <c r="F489" s="93">
        <v>1</v>
      </c>
      <c r="G489" s="8">
        <v>3</v>
      </c>
      <c r="H489" s="94">
        <f t="shared" si="7"/>
        <v>1</v>
      </c>
      <c r="I489" s="93"/>
      <c r="J489" s="94"/>
      <c r="K489" s="138"/>
    </row>
    <row r="490" spans="1:11" ht="15.75" x14ac:dyDescent="0.2">
      <c r="A490" s="13" t="s">
        <v>2380</v>
      </c>
      <c r="B490" s="74">
        <v>75</v>
      </c>
      <c r="C490" s="86"/>
      <c r="D490" s="37"/>
      <c r="E490" s="87"/>
      <c r="F490" s="93">
        <v>1</v>
      </c>
      <c r="G490" s="8">
        <v>3</v>
      </c>
      <c r="H490" s="94">
        <f t="shared" si="7"/>
        <v>1</v>
      </c>
      <c r="I490" s="93"/>
      <c r="J490" s="94"/>
      <c r="K490" s="138"/>
    </row>
    <row r="491" spans="1:11" ht="15.75" x14ac:dyDescent="0.2">
      <c r="A491" s="13" t="s">
        <v>3199</v>
      </c>
      <c r="B491" s="74">
        <v>21</v>
      </c>
      <c r="C491" s="86"/>
      <c r="D491" s="37"/>
      <c r="E491" s="87"/>
      <c r="F491" s="93">
        <v>1</v>
      </c>
      <c r="G491" s="8">
        <v>3</v>
      </c>
      <c r="H491" s="94">
        <f t="shared" si="7"/>
        <v>1</v>
      </c>
      <c r="I491" s="93"/>
      <c r="J491" s="94"/>
      <c r="K491" s="138"/>
    </row>
    <row r="492" spans="1:11" ht="15.75" x14ac:dyDescent="0.2">
      <c r="A492" s="13" t="s">
        <v>3200</v>
      </c>
      <c r="B492" s="74">
        <v>31</v>
      </c>
      <c r="C492" s="86"/>
      <c r="D492" s="37"/>
      <c r="E492" s="87"/>
      <c r="F492" s="93">
        <v>1</v>
      </c>
      <c r="G492" s="8">
        <v>3</v>
      </c>
      <c r="H492" s="94">
        <f t="shared" si="7"/>
        <v>1</v>
      </c>
      <c r="I492" s="93"/>
      <c r="J492" s="94"/>
      <c r="K492" s="138"/>
    </row>
    <row r="493" spans="1:11" ht="15.75" x14ac:dyDescent="0.2">
      <c r="A493" s="13" t="s">
        <v>3201</v>
      </c>
      <c r="B493" s="74">
        <v>20</v>
      </c>
      <c r="C493" s="86"/>
      <c r="D493" s="37"/>
      <c r="E493" s="87"/>
      <c r="F493" s="93">
        <v>1</v>
      </c>
      <c r="G493" s="8">
        <v>3</v>
      </c>
      <c r="H493" s="94">
        <f t="shared" si="7"/>
        <v>1</v>
      </c>
      <c r="I493" s="93"/>
      <c r="J493" s="94"/>
      <c r="K493" s="138"/>
    </row>
    <row r="494" spans="1:11" ht="15.75" x14ac:dyDescent="0.2">
      <c r="A494" s="13" t="s">
        <v>2574</v>
      </c>
      <c r="B494" s="74">
        <v>70</v>
      </c>
      <c r="C494" s="86"/>
      <c r="D494" s="37"/>
      <c r="E494" s="87"/>
      <c r="F494" s="93">
        <v>1</v>
      </c>
      <c r="G494" s="8">
        <v>3</v>
      </c>
      <c r="H494" s="94">
        <f t="shared" si="7"/>
        <v>1</v>
      </c>
      <c r="I494" s="93"/>
      <c r="J494" s="94"/>
      <c r="K494" s="138"/>
    </row>
    <row r="495" spans="1:11" ht="15.75" x14ac:dyDescent="0.2">
      <c r="A495" s="13" t="s">
        <v>1655</v>
      </c>
      <c r="B495" s="74">
        <v>24</v>
      </c>
      <c r="C495" s="86"/>
      <c r="D495" s="37"/>
      <c r="E495" s="87"/>
      <c r="F495" s="93">
        <v>1</v>
      </c>
      <c r="G495" s="8">
        <v>3</v>
      </c>
      <c r="H495" s="94">
        <f t="shared" si="7"/>
        <v>1</v>
      </c>
      <c r="I495" s="93"/>
      <c r="J495" s="94"/>
      <c r="K495" s="138"/>
    </row>
    <row r="496" spans="1:11" ht="15.75" x14ac:dyDescent="0.2">
      <c r="A496" s="13" t="s">
        <v>3202</v>
      </c>
      <c r="B496" s="74">
        <v>108</v>
      </c>
      <c r="C496" s="86"/>
      <c r="D496" s="37"/>
      <c r="E496" s="87"/>
      <c r="F496" s="93">
        <v>1</v>
      </c>
      <c r="G496" s="8">
        <v>3</v>
      </c>
      <c r="H496" s="94">
        <f t="shared" si="7"/>
        <v>1</v>
      </c>
      <c r="I496" s="93"/>
      <c r="J496" s="94"/>
      <c r="K496" s="138"/>
    </row>
    <row r="497" spans="1:11" ht="15.75" x14ac:dyDescent="0.2">
      <c r="A497" s="13" t="s">
        <v>1980</v>
      </c>
      <c r="B497" s="74">
        <v>36</v>
      </c>
      <c r="C497" s="86"/>
      <c r="D497" s="37"/>
      <c r="E497" s="87"/>
      <c r="F497" s="93">
        <v>1</v>
      </c>
      <c r="G497" s="8">
        <v>3</v>
      </c>
      <c r="H497" s="94">
        <f t="shared" si="7"/>
        <v>1</v>
      </c>
      <c r="I497" s="93"/>
      <c r="J497" s="94"/>
      <c r="K497" s="138"/>
    </row>
    <row r="498" spans="1:11" ht="15.75" x14ac:dyDescent="0.2">
      <c r="A498" s="13" t="s">
        <v>1356</v>
      </c>
      <c r="B498" s="74">
        <v>123</v>
      </c>
      <c r="C498" s="86"/>
      <c r="D498" s="37"/>
      <c r="E498" s="87"/>
      <c r="F498" s="93">
        <v>1</v>
      </c>
      <c r="G498" s="8">
        <v>3</v>
      </c>
      <c r="H498" s="94">
        <f t="shared" si="7"/>
        <v>1</v>
      </c>
      <c r="I498" s="93"/>
      <c r="J498" s="94"/>
      <c r="K498" s="138"/>
    </row>
    <row r="499" spans="1:11" ht="15.75" x14ac:dyDescent="0.2">
      <c r="A499" s="13" t="s">
        <v>3203</v>
      </c>
      <c r="B499" s="74">
        <v>132</v>
      </c>
      <c r="C499" s="86"/>
      <c r="D499" s="37"/>
      <c r="E499" s="87"/>
      <c r="F499" s="93">
        <v>1</v>
      </c>
      <c r="G499" s="8">
        <v>3</v>
      </c>
      <c r="H499" s="94">
        <f t="shared" si="7"/>
        <v>1</v>
      </c>
      <c r="I499" s="93"/>
      <c r="J499" s="94"/>
      <c r="K499" s="138"/>
    </row>
    <row r="500" spans="1:11" ht="15.75" x14ac:dyDescent="0.2">
      <c r="A500" s="13" t="s">
        <v>3204</v>
      </c>
      <c r="B500" s="74">
        <v>129</v>
      </c>
      <c r="C500" s="86"/>
      <c r="D500" s="37"/>
      <c r="E500" s="87"/>
      <c r="F500" s="93">
        <v>1</v>
      </c>
      <c r="G500" s="8">
        <v>3</v>
      </c>
      <c r="H500" s="94">
        <f t="shared" si="7"/>
        <v>1</v>
      </c>
      <c r="I500" s="93"/>
      <c r="J500" s="94"/>
      <c r="K500" s="138"/>
    </row>
    <row r="501" spans="1:11" ht="15.75" x14ac:dyDescent="0.2">
      <c r="A501" s="13" t="s">
        <v>3205</v>
      </c>
      <c r="B501" s="74">
        <v>23</v>
      </c>
      <c r="C501" s="86"/>
      <c r="D501" s="37"/>
      <c r="E501" s="87"/>
      <c r="F501" s="93">
        <v>1</v>
      </c>
      <c r="G501" s="8">
        <v>3</v>
      </c>
      <c r="H501" s="94">
        <f t="shared" si="7"/>
        <v>1</v>
      </c>
      <c r="I501" s="93"/>
      <c r="J501" s="94"/>
      <c r="K501" s="138"/>
    </row>
    <row r="502" spans="1:11" ht="15.75" x14ac:dyDescent="0.2">
      <c r="A502" s="13" t="s">
        <v>3206</v>
      </c>
      <c r="B502" s="74">
        <v>15</v>
      </c>
      <c r="C502" s="86"/>
      <c r="D502" s="37"/>
      <c r="E502" s="87"/>
      <c r="F502" s="93">
        <v>1</v>
      </c>
      <c r="G502" s="8">
        <v>3</v>
      </c>
      <c r="H502" s="94">
        <f t="shared" si="7"/>
        <v>1</v>
      </c>
      <c r="I502" s="93"/>
      <c r="J502" s="94"/>
      <c r="K502" s="138"/>
    </row>
    <row r="503" spans="1:11" ht="15.75" x14ac:dyDescent="0.2">
      <c r="A503" s="13" t="s">
        <v>3207</v>
      </c>
      <c r="B503" s="74">
        <v>45</v>
      </c>
      <c r="C503" s="86"/>
      <c r="D503" s="37"/>
      <c r="E503" s="87"/>
      <c r="F503" s="93">
        <v>1</v>
      </c>
      <c r="G503" s="8">
        <v>3</v>
      </c>
      <c r="H503" s="94">
        <f t="shared" si="7"/>
        <v>1</v>
      </c>
      <c r="I503" s="93"/>
      <c r="J503" s="94"/>
      <c r="K503" s="138"/>
    </row>
    <row r="504" spans="1:11" ht="15.75" x14ac:dyDescent="0.2">
      <c r="A504" s="13" t="s">
        <v>3208</v>
      </c>
      <c r="B504" s="74">
        <v>5</v>
      </c>
      <c r="C504" s="86"/>
      <c r="D504" s="37"/>
      <c r="E504" s="87"/>
      <c r="F504" s="93">
        <v>1</v>
      </c>
      <c r="G504" s="8">
        <v>3</v>
      </c>
      <c r="H504" s="94">
        <f t="shared" si="7"/>
        <v>1</v>
      </c>
      <c r="I504" s="93"/>
      <c r="J504" s="94"/>
      <c r="K504" s="138"/>
    </row>
    <row r="505" spans="1:11" ht="15.75" x14ac:dyDescent="0.2">
      <c r="A505" s="13" t="s">
        <v>3209</v>
      </c>
      <c r="B505" s="74">
        <v>25</v>
      </c>
      <c r="C505" s="86"/>
      <c r="D505" s="37"/>
      <c r="E505" s="87"/>
      <c r="F505" s="93">
        <v>1</v>
      </c>
      <c r="G505" s="8">
        <v>3</v>
      </c>
      <c r="H505" s="94">
        <f t="shared" si="7"/>
        <v>1</v>
      </c>
      <c r="I505" s="93"/>
      <c r="J505" s="94"/>
      <c r="K505" s="138"/>
    </row>
    <row r="506" spans="1:11" ht="15.75" x14ac:dyDescent="0.2">
      <c r="A506" s="13" t="s">
        <v>3210</v>
      </c>
      <c r="B506" s="74">
        <v>57</v>
      </c>
      <c r="C506" s="86"/>
      <c r="D506" s="37"/>
      <c r="E506" s="87"/>
      <c r="F506" s="93">
        <v>1</v>
      </c>
      <c r="G506" s="8">
        <v>3</v>
      </c>
      <c r="H506" s="94">
        <f t="shared" si="7"/>
        <v>1</v>
      </c>
      <c r="I506" s="93"/>
      <c r="J506" s="94"/>
      <c r="K506" s="138"/>
    </row>
    <row r="507" spans="1:11" ht="15.75" x14ac:dyDescent="0.2">
      <c r="A507" s="13" t="s">
        <v>3211</v>
      </c>
      <c r="B507" s="74">
        <v>52</v>
      </c>
      <c r="C507" s="86"/>
      <c r="D507" s="37"/>
      <c r="E507" s="87"/>
      <c r="F507" s="93">
        <v>1</v>
      </c>
      <c r="G507" s="8">
        <v>3</v>
      </c>
      <c r="H507" s="94">
        <f t="shared" si="7"/>
        <v>1</v>
      </c>
      <c r="I507" s="93"/>
      <c r="J507" s="94"/>
      <c r="K507" s="138"/>
    </row>
    <row r="508" spans="1:11" ht="15.75" x14ac:dyDescent="0.2">
      <c r="A508" s="13" t="s">
        <v>3212</v>
      </c>
      <c r="B508" s="74">
        <v>59</v>
      </c>
      <c r="C508" s="86"/>
      <c r="D508" s="37"/>
      <c r="E508" s="87"/>
      <c r="F508" s="93">
        <v>1</v>
      </c>
      <c r="G508" s="8">
        <v>3</v>
      </c>
      <c r="H508" s="94">
        <f t="shared" si="7"/>
        <v>1</v>
      </c>
      <c r="I508" s="93"/>
      <c r="J508" s="94"/>
      <c r="K508" s="138"/>
    </row>
    <row r="509" spans="1:11" ht="15.75" x14ac:dyDescent="0.2">
      <c r="A509" s="13" t="s">
        <v>3213</v>
      </c>
      <c r="B509" s="74">
        <v>37</v>
      </c>
      <c r="C509" s="86"/>
      <c r="D509" s="37"/>
      <c r="E509" s="87"/>
      <c r="F509" s="93">
        <v>1</v>
      </c>
      <c r="G509" s="8">
        <v>3</v>
      </c>
      <c r="H509" s="94">
        <f t="shared" si="7"/>
        <v>1</v>
      </c>
      <c r="I509" s="93"/>
      <c r="J509" s="94"/>
      <c r="K509" s="138"/>
    </row>
    <row r="510" spans="1:11" ht="15.75" x14ac:dyDescent="0.2">
      <c r="A510" s="13" t="s">
        <v>3214</v>
      </c>
      <c r="B510" s="74">
        <v>27</v>
      </c>
      <c r="C510" s="86"/>
      <c r="D510" s="37"/>
      <c r="E510" s="87"/>
      <c r="F510" s="93">
        <v>1</v>
      </c>
      <c r="G510" s="8">
        <v>3</v>
      </c>
      <c r="H510" s="94">
        <f t="shared" si="7"/>
        <v>1</v>
      </c>
      <c r="I510" s="93"/>
      <c r="J510" s="94"/>
      <c r="K510" s="138"/>
    </row>
    <row r="511" spans="1:11" s="7" customFormat="1" ht="15.75" x14ac:dyDescent="0.2">
      <c r="A511" s="20" t="s">
        <v>20</v>
      </c>
      <c r="B511" s="73">
        <v>851</v>
      </c>
      <c r="C511" s="85">
        <v>3</v>
      </c>
      <c r="D511" s="32">
        <v>8</v>
      </c>
      <c r="E511" s="84"/>
      <c r="F511" s="91"/>
      <c r="G511" s="8"/>
      <c r="H511" s="94"/>
      <c r="I511" s="91"/>
      <c r="J511" s="84"/>
      <c r="K511" s="111"/>
    </row>
    <row r="512" spans="1:11" ht="15.75" x14ac:dyDescent="0.2">
      <c r="A512" s="13" t="s">
        <v>3215</v>
      </c>
      <c r="B512" s="74">
        <v>16</v>
      </c>
      <c r="C512" s="86"/>
      <c r="D512" s="37"/>
      <c r="E512" s="87"/>
      <c r="F512" s="93">
        <v>1</v>
      </c>
      <c r="G512" s="8">
        <v>3</v>
      </c>
      <c r="H512" s="94">
        <f t="shared" si="7"/>
        <v>1</v>
      </c>
      <c r="I512" s="93"/>
      <c r="J512" s="94"/>
      <c r="K512" s="138"/>
    </row>
    <row r="513" spans="1:11" ht="15.75" x14ac:dyDescent="0.2">
      <c r="A513" s="13" t="s">
        <v>3216</v>
      </c>
      <c r="B513" s="74">
        <v>81</v>
      </c>
      <c r="C513" s="86"/>
      <c r="D513" s="37"/>
      <c r="E513" s="87"/>
      <c r="F513" s="93">
        <v>1</v>
      </c>
      <c r="G513" s="8">
        <v>3</v>
      </c>
      <c r="H513" s="94">
        <f t="shared" si="7"/>
        <v>1</v>
      </c>
      <c r="I513" s="93"/>
      <c r="J513" s="94"/>
      <c r="K513" s="138"/>
    </row>
    <row r="514" spans="1:11" ht="15.75" x14ac:dyDescent="0.2">
      <c r="A514" s="13" t="s">
        <v>3217</v>
      </c>
      <c r="B514" s="74">
        <v>43</v>
      </c>
      <c r="C514" s="86"/>
      <c r="D514" s="37"/>
      <c r="E514" s="87"/>
      <c r="F514" s="93">
        <v>1</v>
      </c>
      <c r="G514" s="8">
        <v>3</v>
      </c>
      <c r="H514" s="94">
        <f t="shared" si="7"/>
        <v>1</v>
      </c>
      <c r="I514" s="93"/>
      <c r="J514" s="94"/>
      <c r="K514" s="138"/>
    </row>
    <row r="515" spans="1:11" ht="15.75" x14ac:dyDescent="0.2">
      <c r="A515" s="13" t="s">
        <v>2849</v>
      </c>
      <c r="B515" s="74">
        <v>63</v>
      </c>
      <c r="C515" s="86"/>
      <c r="D515" s="37"/>
      <c r="E515" s="87"/>
      <c r="F515" s="93">
        <v>1</v>
      </c>
      <c r="G515" s="8">
        <v>3</v>
      </c>
      <c r="H515" s="94">
        <f t="shared" si="7"/>
        <v>1</v>
      </c>
      <c r="I515" s="93"/>
      <c r="J515" s="94"/>
      <c r="K515" s="138"/>
    </row>
    <row r="516" spans="1:11" ht="15.75" x14ac:dyDescent="0.2">
      <c r="A516" s="13" t="s">
        <v>3218</v>
      </c>
      <c r="B516" s="74">
        <v>140</v>
      </c>
      <c r="C516" s="86"/>
      <c r="D516" s="37"/>
      <c r="E516" s="87"/>
      <c r="F516" s="93">
        <v>1</v>
      </c>
      <c r="G516" s="8">
        <v>3</v>
      </c>
      <c r="H516" s="94">
        <f t="shared" si="7"/>
        <v>1</v>
      </c>
      <c r="I516" s="93"/>
      <c r="J516" s="94"/>
      <c r="K516" s="138"/>
    </row>
    <row r="517" spans="1:11" ht="15.75" x14ac:dyDescent="0.2">
      <c r="A517" s="13" t="s">
        <v>1981</v>
      </c>
      <c r="B517" s="74">
        <v>150</v>
      </c>
      <c r="C517" s="86"/>
      <c r="D517" s="37"/>
      <c r="E517" s="87"/>
      <c r="F517" s="93">
        <v>1</v>
      </c>
      <c r="G517" s="8">
        <v>3</v>
      </c>
      <c r="H517" s="94">
        <f t="shared" si="7"/>
        <v>1</v>
      </c>
      <c r="I517" s="93"/>
      <c r="J517" s="94"/>
      <c r="K517" s="138"/>
    </row>
    <row r="518" spans="1:11" ht="15.75" x14ac:dyDescent="0.2">
      <c r="A518" s="13" t="s">
        <v>3219</v>
      </c>
      <c r="B518" s="74">
        <v>87</v>
      </c>
      <c r="C518" s="86"/>
      <c r="D518" s="37"/>
      <c r="E518" s="87"/>
      <c r="F518" s="93">
        <v>1</v>
      </c>
      <c r="G518" s="8">
        <v>3</v>
      </c>
      <c r="H518" s="94">
        <f t="shared" si="7"/>
        <v>1</v>
      </c>
      <c r="I518" s="93"/>
      <c r="J518" s="94"/>
      <c r="K518" s="138"/>
    </row>
    <row r="519" spans="1:11" ht="15.75" x14ac:dyDescent="0.2">
      <c r="A519" s="13" t="s">
        <v>2619</v>
      </c>
      <c r="B519" s="74">
        <v>26</v>
      </c>
      <c r="C519" s="86"/>
      <c r="D519" s="37"/>
      <c r="E519" s="87"/>
      <c r="F519" s="93">
        <v>1</v>
      </c>
      <c r="G519" s="8">
        <v>3</v>
      </c>
      <c r="H519" s="94">
        <f t="shared" si="7"/>
        <v>1</v>
      </c>
      <c r="I519" s="93"/>
      <c r="J519" s="94"/>
      <c r="K519" s="138"/>
    </row>
    <row r="520" spans="1:11" ht="15.75" x14ac:dyDescent="0.2">
      <c r="A520" s="13" t="s">
        <v>1570</v>
      </c>
      <c r="B520" s="74">
        <v>30</v>
      </c>
      <c r="C520" s="86"/>
      <c r="D520" s="37"/>
      <c r="E520" s="87"/>
      <c r="F520" s="93">
        <v>1</v>
      </c>
      <c r="G520" s="8">
        <v>3</v>
      </c>
      <c r="H520" s="94">
        <f t="shared" ref="H520:H583" si="8">IF(F520=1,1,2)</f>
        <v>1</v>
      </c>
      <c r="I520" s="93"/>
      <c r="J520" s="94"/>
      <c r="K520" s="138"/>
    </row>
    <row r="521" spans="1:11" ht="15.75" x14ac:dyDescent="0.2">
      <c r="A521" s="13" t="s">
        <v>3220</v>
      </c>
      <c r="B521" s="74">
        <v>69</v>
      </c>
      <c r="C521" s="86"/>
      <c r="D521" s="37"/>
      <c r="E521" s="87"/>
      <c r="F521" s="93">
        <v>1</v>
      </c>
      <c r="G521" s="8">
        <v>3</v>
      </c>
      <c r="H521" s="94">
        <f t="shared" si="8"/>
        <v>1</v>
      </c>
      <c r="I521" s="93"/>
      <c r="J521" s="94"/>
      <c r="K521" s="138"/>
    </row>
    <row r="522" spans="1:11" ht="15.75" x14ac:dyDescent="0.2">
      <c r="A522" s="13" t="s">
        <v>3221</v>
      </c>
      <c r="B522" s="74">
        <v>126</v>
      </c>
      <c r="C522" s="86"/>
      <c r="D522" s="37"/>
      <c r="E522" s="87"/>
      <c r="F522" s="93">
        <v>1</v>
      </c>
      <c r="G522" s="8">
        <v>3</v>
      </c>
      <c r="H522" s="94">
        <f t="shared" si="8"/>
        <v>1</v>
      </c>
      <c r="I522" s="93"/>
      <c r="J522" s="94"/>
      <c r="K522" s="138"/>
    </row>
    <row r="523" spans="1:11" ht="15.75" x14ac:dyDescent="0.2">
      <c r="A523" s="13" t="s">
        <v>3222</v>
      </c>
      <c r="B523" s="74">
        <v>20</v>
      </c>
      <c r="C523" s="86"/>
      <c r="D523" s="37"/>
      <c r="E523" s="87"/>
      <c r="F523" s="93">
        <v>1</v>
      </c>
      <c r="G523" s="8">
        <v>3</v>
      </c>
      <c r="H523" s="94">
        <f t="shared" si="8"/>
        <v>1</v>
      </c>
      <c r="I523" s="93"/>
      <c r="J523" s="94"/>
      <c r="K523" s="138"/>
    </row>
    <row r="524" spans="1:11" s="7" customFormat="1" ht="15.75" x14ac:dyDescent="0.2">
      <c r="A524" s="20" t="s">
        <v>68</v>
      </c>
      <c r="B524" s="73">
        <v>56</v>
      </c>
      <c r="C524" s="85">
        <v>1</v>
      </c>
      <c r="D524" s="32">
        <v>3</v>
      </c>
      <c r="E524" s="84"/>
      <c r="F524" s="91"/>
      <c r="G524" s="8"/>
      <c r="H524" s="94"/>
      <c r="I524" s="91"/>
      <c r="J524" s="84"/>
      <c r="K524" s="111"/>
    </row>
    <row r="525" spans="1:11" ht="15.75" x14ac:dyDescent="0.2">
      <c r="A525" s="13" t="s">
        <v>2508</v>
      </c>
      <c r="B525" s="74">
        <v>56</v>
      </c>
      <c r="C525" s="86"/>
      <c r="D525" s="37"/>
      <c r="E525" s="87"/>
      <c r="F525" s="93">
        <v>1</v>
      </c>
      <c r="G525" s="8">
        <v>3</v>
      </c>
      <c r="H525" s="94">
        <f t="shared" si="8"/>
        <v>1</v>
      </c>
      <c r="I525" s="93"/>
      <c r="J525" s="94"/>
      <c r="K525" s="138"/>
    </row>
    <row r="526" spans="1:11" s="7" customFormat="1" ht="15.75" x14ac:dyDescent="0.2">
      <c r="A526" s="22" t="s">
        <v>259</v>
      </c>
      <c r="B526" s="73">
        <v>5432</v>
      </c>
      <c r="C526" s="85">
        <v>19</v>
      </c>
      <c r="D526" s="36">
        <f>SUM(D527:D539)</f>
        <v>49</v>
      </c>
      <c r="E526" s="88">
        <v>3</v>
      </c>
      <c r="F526" s="91">
        <f>SUM(F528:F540)</f>
        <v>31</v>
      </c>
      <c r="G526" s="24">
        <f>SUM(G528:G540)</f>
        <v>83</v>
      </c>
      <c r="H526" s="94"/>
      <c r="I526" s="99">
        <f>(C526+F526+1-F532-F537)*0.4</f>
        <v>19.600000000000001</v>
      </c>
      <c r="J526" s="99">
        <f>(D526+G526+1-G532-G537)*0.4</f>
        <v>50.800000000000004</v>
      </c>
      <c r="K526" s="115">
        <f>11*0.6</f>
        <v>6.6</v>
      </c>
    </row>
    <row r="527" spans="1:11" s="7" customFormat="1" ht="15.75" x14ac:dyDescent="0.2">
      <c r="A527" s="20" t="s">
        <v>260</v>
      </c>
      <c r="B527" s="73">
        <v>1867</v>
      </c>
      <c r="C527" s="85">
        <v>7</v>
      </c>
      <c r="D527" s="32">
        <v>18</v>
      </c>
      <c r="E527" s="84"/>
      <c r="F527" s="91"/>
      <c r="G527" s="8"/>
      <c r="H527" s="94"/>
      <c r="I527" s="91"/>
      <c r="J527" s="84"/>
      <c r="K527" s="111"/>
    </row>
    <row r="528" spans="1:11" ht="15.75" x14ac:dyDescent="0.2">
      <c r="A528" s="13" t="s">
        <v>3223</v>
      </c>
      <c r="B528" s="74">
        <v>275</v>
      </c>
      <c r="C528" s="86"/>
      <c r="D528" s="37"/>
      <c r="E528" s="87"/>
      <c r="F528" s="93">
        <v>3</v>
      </c>
      <c r="G528" s="8">
        <v>8</v>
      </c>
      <c r="H528" s="94">
        <f t="shared" si="8"/>
        <v>2</v>
      </c>
      <c r="I528" s="93"/>
      <c r="J528" s="94"/>
      <c r="K528" s="138"/>
    </row>
    <row r="529" spans="1:11" ht="15.75" x14ac:dyDescent="0.2">
      <c r="A529" s="13" t="s">
        <v>3224</v>
      </c>
      <c r="B529" s="74">
        <v>343</v>
      </c>
      <c r="C529" s="86"/>
      <c r="D529" s="37"/>
      <c r="E529" s="87"/>
      <c r="F529" s="93">
        <v>3</v>
      </c>
      <c r="G529" s="8">
        <v>8</v>
      </c>
      <c r="H529" s="94">
        <f t="shared" si="8"/>
        <v>2</v>
      </c>
      <c r="I529" s="93"/>
      <c r="J529" s="94"/>
      <c r="K529" s="138"/>
    </row>
    <row r="530" spans="1:11" ht="15.75" x14ac:dyDescent="0.2">
      <c r="A530" s="13" t="s">
        <v>3225</v>
      </c>
      <c r="B530" s="74">
        <v>206</v>
      </c>
      <c r="C530" s="86"/>
      <c r="D530" s="37"/>
      <c r="E530" s="87"/>
      <c r="F530" s="93">
        <v>3</v>
      </c>
      <c r="G530" s="8">
        <v>8</v>
      </c>
      <c r="H530" s="94">
        <f t="shared" si="8"/>
        <v>2</v>
      </c>
      <c r="I530" s="93"/>
      <c r="J530" s="94"/>
      <c r="K530" s="138"/>
    </row>
    <row r="531" spans="1:11" ht="15.75" x14ac:dyDescent="0.2">
      <c r="A531" s="13" t="s">
        <v>3226</v>
      </c>
      <c r="B531" s="74">
        <v>214</v>
      </c>
      <c r="C531" s="86"/>
      <c r="D531" s="37"/>
      <c r="E531" s="87"/>
      <c r="F531" s="93">
        <v>3</v>
      </c>
      <c r="G531" s="8">
        <v>8</v>
      </c>
      <c r="H531" s="94">
        <f t="shared" si="8"/>
        <v>2</v>
      </c>
      <c r="I531" s="93"/>
      <c r="J531" s="94"/>
      <c r="K531" s="138"/>
    </row>
    <row r="532" spans="1:11" ht="15.75" x14ac:dyDescent="0.2">
      <c r="A532" s="13" t="s">
        <v>3227</v>
      </c>
      <c r="B532" s="74">
        <v>103</v>
      </c>
      <c r="C532" s="86"/>
      <c r="D532" s="37"/>
      <c r="E532" s="87"/>
      <c r="F532" s="93">
        <v>1</v>
      </c>
      <c r="G532" s="8">
        <v>3</v>
      </c>
      <c r="H532" s="94">
        <f t="shared" si="8"/>
        <v>1</v>
      </c>
      <c r="I532" s="93"/>
      <c r="J532" s="94"/>
      <c r="K532" s="138"/>
    </row>
    <row r="533" spans="1:11" ht="15.75" x14ac:dyDescent="0.2">
      <c r="A533" s="13" t="s">
        <v>3228</v>
      </c>
      <c r="B533" s="74">
        <v>726</v>
      </c>
      <c r="C533" s="86"/>
      <c r="D533" s="37"/>
      <c r="E533" s="87"/>
      <c r="F533" s="93">
        <v>3</v>
      </c>
      <c r="G533" s="8">
        <v>8</v>
      </c>
      <c r="H533" s="94">
        <f t="shared" si="8"/>
        <v>2</v>
      </c>
      <c r="I533" s="93"/>
      <c r="J533" s="94"/>
      <c r="K533" s="138"/>
    </row>
    <row r="534" spans="1:11" s="7" customFormat="1" ht="15.75" x14ac:dyDescent="0.2">
      <c r="A534" s="20" t="s">
        <v>723</v>
      </c>
      <c r="B534" s="73">
        <v>3254</v>
      </c>
      <c r="C534" s="85">
        <v>11</v>
      </c>
      <c r="D534" s="32">
        <v>28</v>
      </c>
      <c r="E534" s="84"/>
      <c r="F534" s="91"/>
      <c r="G534" s="8"/>
      <c r="H534" s="94"/>
      <c r="I534" s="91"/>
      <c r="J534" s="84"/>
      <c r="K534" s="111"/>
    </row>
    <row r="535" spans="1:11" ht="15.75" x14ac:dyDescent="0.2">
      <c r="A535" s="13" t="s">
        <v>3229</v>
      </c>
      <c r="B535" s="74">
        <v>2337</v>
      </c>
      <c r="C535" s="86"/>
      <c r="D535" s="37"/>
      <c r="E535" s="87"/>
      <c r="F535" s="93">
        <v>5</v>
      </c>
      <c r="G535" s="8">
        <v>13</v>
      </c>
      <c r="H535" s="94">
        <f t="shared" si="8"/>
        <v>2</v>
      </c>
      <c r="I535" s="93"/>
      <c r="J535" s="94"/>
      <c r="K535" s="138"/>
    </row>
    <row r="536" spans="1:11" ht="15.75" x14ac:dyDescent="0.2">
      <c r="A536" s="13" t="s">
        <v>3230</v>
      </c>
      <c r="B536" s="74">
        <v>548</v>
      </c>
      <c r="C536" s="86"/>
      <c r="D536" s="37"/>
      <c r="E536" s="87"/>
      <c r="F536" s="93">
        <v>3</v>
      </c>
      <c r="G536" s="8">
        <v>8</v>
      </c>
      <c r="H536" s="94">
        <f t="shared" si="8"/>
        <v>2</v>
      </c>
      <c r="I536" s="93"/>
      <c r="J536" s="94"/>
      <c r="K536" s="138"/>
    </row>
    <row r="537" spans="1:11" ht="15.75" x14ac:dyDescent="0.2">
      <c r="A537" s="13" t="s">
        <v>3231</v>
      </c>
      <c r="B537" s="74">
        <v>167</v>
      </c>
      <c r="C537" s="86"/>
      <c r="D537" s="37"/>
      <c r="E537" s="87"/>
      <c r="F537" s="93">
        <v>1</v>
      </c>
      <c r="G537" s="8">
        <v>3</v>
      </c>
      <c r="H537" s="94">
        <f t="shared" si="8"/>
        <v>1</v>
      </c>
      <c r="I537" s="93"/>
      <c r="J537" s="94"/>
      <c r="K537" s="138"/>
    </row>
    <row r="538" spans="1:11" ht="15.75" x14ac:dyDescent="0.2">
      <c r="A538" s="13" t="s">
        <v>3232</v>
      </c>
      <c r="B538" s="74">
        <v>202</v>
      </c>
      <c r="C538" s="86"/>
      <c r="D538" s="37"/>
      <c r="E538" s="87"/>
      <c r="F538" s="93">
        <v>3</v>
      </c>
      <c r="G538" s="8">
        <v>8</v>
      </c>
      <c r="H538" s="94">
        <f t="shared" si="8"/>
        <v>2</v>
      </c>
      <c r="I538" s="93"/>
      <c r="J538" s="94"/>
      <c r="K538" s="138"/>
    </row>
    <row r="539" spans="1:11" s="7" customFormat="1" ht="15.75" x14ac:dyDescent="0.2">
      <c r="A539" s="20" t="s">
        <v>37</v>
      </c>
      <c r="B539" s="73">
        <v>311</v>
      </c>
      <c r="C539" s="85">
        <v>1</v>
      </c>
      <c r="D539" s="32">
        <v>3</v>
      </c>
      <c r="E539" s="84"/>
      <c r="F539" s="91"/>
      <c r="G539" s="8"/>
      <c r="H539" s="94"/>
      <c r="I539" s="91"/>
      <c r="J539" s="84"/>
      <c r="K539" s="111"/>
    </row>
    <row r="540" spans="1:11" ht="15.75" x14ac:dyDescent="0.2">
      <c r="A540" s="13" t="s">
        <v>2248</v>
      </c>
      <c r="B540" s="74">
        <v>311</v>
      </c>
      <c r="C540" s="86"/>
      <c r="D540" s="37"/>
      <c r="E540" s="87"/>
      <c r="F540" s="93">
        <v>3</v>
      </c>
      <c r="G540" s="8">
        <v>8</v>
      </c>
      <c r="H540" s="94">
        <f t="shared" si="8"/>
        <v>2</v>
      </c>
      <c r="I540" s="93"/>
      <c r="J540" s="94"/>
      <c r="K540" s="138"/>
    </row>
    <row r="541" spans="1:11" s="7" customFormat="1" ht="31.5" x14ac:dyDescent="0.2">
      <c r="A541" s="22" t="s">
        <v>38</v>
      </c>
      <c r="B541" s="73">
        <v>6848</v>
      </c>
      <c r="C541" s="85">
        <v>19</v>
      </c>
      <c r="D541" s="36">
        <f>SUM(D542:D594)</f>
        <v>49</v>
      </c>
      <c r="E541" s="88">
        <v>3</v>
      </c>
      <c r="F541" s="91">
        <f>SUM(F543:F598)</f>
        <v>67</v>
      </c>
      <c r="G541" s="24">
        <f>SUM(G543:G598)</f>
        <v>193</v>
      </c>
      <c r="H541" s="94"/>
      <c r="I541" s="99">
        <f>(C541+F547+F550+F559+F567+F568+F585+F586+F597+1)*0.4</f>
        <v>17.600000000000001</v>
      </c>
      <c r="J541" s="99">
        <f>(D541+G547+G550+G559+G567+G568+G585+G586+G597+1)*0.4</f>
        <v>45.6</v>
      </c>
      <c r="K541" s="115">
        <f>51*0.6</f>
        <v>30.599999999999998</v>
      </c>
    </row>
    <row r="542" spans="1:11" s="7" customFormat="1" ht="15.75" x14ac:dyDescent="0.2">
      <c r="A542" s="20" t="s">
        <v>39</v>
      </c>
      <c r="B542" s="73">
        <v>1970</v>
      </c>
      <c r="C542" s="85">
        <v>5</v>
      </c>
      <c r="D542" s="32">
        <v>13</v>
      </c>
      <c r="E542" s="84"/>
      <c r="F542" s="91"/>
      <c r="G542" s="8"/>
      <c r="H542" s="94"/>
      <c r="I542" s="91"/>
      <c r="J542" s="84"/>
      <c r="K542" s="111"/>
    </row>
    <row r="543" spans="1:11" ht="15.75" x14ac:dyDescent="0.2">
      <c r="A543" s="13" t="s">
        <v>3233</v>
      </c>
      <c r="B543" s="74">
        <v>51</v>
      </c>
      <c r="C543" s="86"/>
      <c r="D543" s="37"/>
      <c r="E543" s="87"/>
      <c r="F543" s="93">
        <v>1</v>
      </c>
      <c r="G543" s="8">
        <v>3</v>
      </c>
      <c r="H543" s="94">
        <f t="shared" si="8"/>
        <v>1</v>
      </c>
      <c r="I543" s="93"/>
      <c r="J543" s="94"/>
      <c r="K543" s="138"/>
    </row>
    <row r="544" spans="1:11" ht="15.75" x14ac:dyDescent="0.2">
      <c r="A544" s="13" t="s">
        <v>3234</v>
      </c>
      <c r="B544" s="74">
        <v>74</v>
      </c>
      <c r="C544" s="86"/>
      <c r="D544" s="37"/>
      <c r="E544" s="87"/>
      <c r="F544" s="93">
        <v>1</v>
      </c>
      <c r="G544" s="8">
        <v>3</v>
      </c>
      <c r="H544" s="94">
        <f t="shared" si="8"/>
        <v>1</v>
      </c>
      <c r="I544" s="93"/>
      <c r="J544" s="94"/>
      <c r="K544" s="138"/>
    </row>
    <row r="545" spans="1:11" ht="15.75" x14ac:dyDescent="0.2">
      <c r="A545" s="13" t="s">
        <v>3235</v>
      </c>
      <c r="B545" s="74">
        <v>110</v>
      </c>
      <c r="C545" s="86"/>
      <c r="D545" s="37"/>
      <c r="E545" s="87"/>
      <c r="F545" s="93">
        <v>1</v>
      </c>
      <c r="G545" s="8">
        <v>3</v>
      </c>
      <c r="H545" s="94">
        <f t="shared" si="8"/>
        <v>1</v>
      </c>
      <c r="I545" s="93"/>
      <c r="J545" s="94"/>
      <c r="K545" s="138"/>
    </row>
    <row r="546" spans="1:11" ht="15.75" x14ac:dyDescent="0.2">
      <c r="A546" s="13" t="s">
        <v>2903</v>
      </c>
      <c r="B546" s="74">
        <v>32</v>
      </c>
      <c r="C546" s="86"/>
      <c r="D546" s="37"/>
      <c r="E546" s="87"/>
      <c r="F546" s="93">
        <v>1</v>
      </c>
      <c r="G546" s="8">
        <v>3</v>
      </c>
      <c r="H546" s="94">
        <f t="shared" si="8"/>
        <v>1</v>
      </c>
      <c r="I546" s="93"/>
      <c r="J546" s="94"/>
      <c r="K546" s="138"/>
    </row>
    <row r="547" spans="1:11" ht="15.75" x14ac:dyDescent="0.2">
      <c r="A547" s="13" t="s">
        <v>3236</v>
      </c>
      <c r="B547" s="74">
        <v>318</v>
      </c>
      <c r="C547" s="86"/>
      <c r="D547" s="37"/>
      <c r="E547" s="87"/>
      <c r="F547" s="93">
        <v>3</v>
      </c>
      <c r="G547" s="8">
        <v>8</v>
      </c>
      <c r="H547" s="94">
        <f t="shared" si="8"/>
        <v>2</v>
      </c>
      <c r="I547" s="93"/>
      <c r="J547" s="94"/>
      <c r="K547" s="138"/>
    </row>
    <row r="548" spans="1:11" ht="15.75" x14ac:dyDescent="0.2">
      <c r="A548" s="13" t="s">
        <v>3237</v>
      </c>
      <c r="B548" s="74">
        <v>139</v>
      </c>
      <c r="C548" s="86"/>
      <c r="D548" s="37"/>
      <c r="E548" s="87"/>
      <c r="F548" s="93">
        <v>1</v>
      </c>
      <c r="G548" s="8">
        <v>3</v>
      </c>
      <c r="H548" s="94">
        <f t="shared" si="8"/>
        <v>1</v>
      </c>
      <c r="I548" s="93"/>
      <c r="J548" s="94"/>
      <c r="K548" s="138"/>
    </row>
    <row r="549" spans="1:11" ht="15.75" x14ac:dyDescent="0.2">
      <c r="A549" s="13" t="s">
        <v>3238</v>
      </c>
      <c r="B549" s="74">
        <v>46</v>
      </c>
      <c r="C549" s="86"/>
      <c r="D549" s="37"/>
      <c r="E549" s="87"/>
      <c r="F549" s="93">
        <v>1</v>
      </c>
      <c r="G549" s="8">
        <v>3</v>
      </c>
      <c r="H549" s="94">
        <f t="shared" si="8"/>
        <v>1</v>
      </c>
      <c r="I549" s="93"/>
      <c r="J549" s="94"/>
      <c r="K549" s="138"/>
    </row>
    <row r="550" spans="1:11" ht="15.75" x14ac:dyDescent="0.2">
      <c r="A550" s="13" t="s">
        <v>3239</v>
      </c>
      <c r="B550" s="74">
        <v>864</v>
      </c>
      <c r="C550" s="86"/>
      <c r="D550" s="37"/>
      <c r="E550" s="87"/>
      <c r="F550" s="93">
        <v>3</v>
      </c>
      <c r="G550" s="8">
        <v>8</v>
      </c>
      <c r="H550" s="94">
        <f t="shared" si="8"/>
        <v>2</v>
      </c>
      <c r="I550" s="93"/>
      <c r="J550" s="94"/>
      <c r="K550" s="138"/>
    </row>
    <row r="551" spans="1:11" ht="15.75" x14ac:dyDescent="0.2">
      <c r="A551" s="13" t="s">
        <v>3240</v>
      </c>
      <c r="B551" s="74">
        <v>147</v>
      </c>
      <c r="C551" s="86"/>
      <c r="D551" s="37"/>
      <c r="E551" s="87"/>
      <c r="F551" s="93">
        <v>1</v>
      </c>
      <c r="G551" s="8">
        <v>3</v>
      </c>
      <c r="H551" s="94">
        <f t="shared" si="8"/>
        <v>1</v>
      </c>
      <c r="I551" s="93"/>
      <c r="J551" s="94"/>
      <c r="K551" s="138"/>
    </row>
    <row r="552" spans="1:11" ht="15.75" x14ac:dyDescent="0.2">
      <c r="A552" s="13" t="s">
        <v>3241</v>
      </c>
      <c r="B552" s="74">
        <v>93</v>
      </c>
      <c r="C552" s="86"/>
      <c r="D552" s="37"/>
      <c r="E552" s="87"/>
      <c r="F552" s="93">
        <v>1</v>
      </c>
      <c r="G552" s="8">
        <v>3</v>
      </c>
      <c r="H552" s="94">
        <f t="shared" si="8"/>
        <v>1</v>
      </c>
      <c r="I552" s="93"/>
      <c r="J552" s="94"/>
      <c r="K552" s="138"/>
    </row>
    <row r="553" spans="1:11" ht="15.75" x14ac:dyDescent="0.2">
      <c r="A553" s="13" t="s">
        <v>2843</v>
      </c>
      <c r="B553" s="74">
        <v>96</v>
      </c>
      <c r="C553" s="86"/>
      <c r="D553" s="37"/>
      <c r="E553" s="87"/>
      <c r="F553" s="93">
        <v>1</v>
      </c>
      <c r="G553" s="8">
        <v>3</v>
      </c>
      <c r="H553" s="94">
        <f t="shared" si="8"/>
        <v>1</v>
      </c>
      <c r="I553" s="93"/>
      <c r="J553" s="94"/>
      <c r="K553" s="138"/>
    </row>
    <row r="554" spans="1:11" s="7" customFormat="1" ht="15.75" x14ac:dyDescent="0.2">
      <c r="A554" s="20" t="s">
        <v>913</v>
      </c>
      <c r="B554" s="73">
        <v>1067</v>
      </c>
      <c r="C554" s="85">
        <v>3</v>
      </c>
      <c r="D554" s="32">
        <v>8</v>
      </c>
      <c r="E554" s="84"/>
      <c r="F554" s="91"/>
      <c r="G554" s="8"/>
      <c r="H554" s="94"/>
      <c r="I554" s="91"/>
      <c r="J554" s="84"/>
      <c r="K554" s="111"/>
    </row>
    <row r="555" spans="1:11" ht="15.75" x14ac:dyDescent="0.2">
      <c r="A555" s="13" t="s">
        <v>1804</v>
      </c>
      <c r="B555" s="74">
        <v>34</v>
      </c>
      <c r="C555" s="86"/>
      <c r="D555" s="37"/>
      <c r="E555" s="87"/>
      <c r="F555" s="93">
        <v>1</v>
      </c>
      <c r="G555" s="8">
        <v>3</v>
      </c>
      <c r="H555" s="94">
        <f t="shared" si="8"/>
        <v>1</v>
      </c>
      <c r="I555" s="93"/>
      <c r="J555" s="94"/>
      <c r="K555" s="138"/>
    </row>
    <row r="556" spans="1:11" ht="15.75" x14ac:dyDescent="0.2">
      <c r="A556" s="13" t="s">
        <v>1391</v>
      </c>
      <c r="B556" s="74">
        <v>161</v>
      </c>
      <c r="C556" s="86"/>
      <c r="D556" s="37"/>
      <c r="E556" s="87"/>
      <c r="F556" s="93">
        <v>1</v>
      </c>
      <c r="G556" s="8">
        <v>3</v>
      </c>
      <c r="H556" s="94">
        <f t="shared" si="8"/>
        <v>1</v>
      </c>
      <c r="I556" s="93"/>
      <c r="J556" s="94"/>
      <c r="K556" s="138"/>
    </row>
    <row r="557" spans="1:11" ht="15.75" x14ac:dyDescent="0.2">
      <c r="A557" s="13" t="s">
        <v>3242</v>
      </c>
      <c r="B557" s="74">
        <v>10</v>
      </c>
      <c r="C557" s="86"/>
      <c r="D557" s="37"/>
      <c r="E557" s="87"/>
      <c r="F557" s="93">
        <v>1</v>
      </c>
      <c r="G557" s="8">
        <v>3</v>
      </c>
      <c r="H557" s="94">
        <f t="shared" si="8"/>
        <v>1</v>
      </c>
      <c r="I557" s="93"/>
      <c r="J557" s="94"/>
      <c r="K557" s="138"/>
    </row>
    <row r="558" spans="1:11" ht="15.75" x14ac:dyDescent="0.2">
      <c r="A558" s="13" t="s">
        <v>3243</v>
      </c>
      <c r="B558" s="74">
        <v>49</v>
      </c>
      <c r="C558" s="86"/>
      <c r="D558" s="37"/>
      <c r="E558" s="87"/>
      <c r="F558" s="93">
        <v>1</v>
      </c>
      <c r="G558" s="8">
        <v>3</v>
      </c>
      <c r="H558" s="94">
        <f t="shared" si="8"/>
        <v>1</v>
      </c>
      <c r="I558" s="93"/>
      <c r="J558" s="94"/>
      <c r="K558" s="138"/>
    </row>
    <row r="559" spans="1:11" ht="15.75" x14ac:dyDescent="0.2">
      <c r="A559" s="13" t="s">
        <v>3244</v>
      </c>
      <c r="B559" s="74">
        <v>564</v>
      </c>
      <c r="C559" s="86"/>
      <c r="D559" s="37"/>
      <c r="E559" s="87"/>
      <c r="F559" s="93">
        <v>3</v>
      </c>
      <c r="G559" s="8">
        <v>8</v>
      </c>
      <c r="H559" s="94">
        <f t="shared" si="8"/>
        <v>2</v>
      </c>
      <c r="I559" s="93"/>
      <c r="J559" s="94"/>
      <c r="K559" s="138"/>
    </row>
    <row r="560" spans="1:11" ht="15.75" x14ac:dyDescent="0.2">
      <c r="A560" s="13" t="s">
        <v>3245</v>
      </c>
      <c r="B560" s="74">
        <v>56</v>
      </c>
      <c r="C560" s="86"/>
      <c r="D560" s="37"/>
      <c r="E560" s="87"/>
      <c r="F560" s="93">
        <v>1</v>
      </c>
      <c r="G560" s="8">
        <v>3</v>
      </c>
      <c r="H560" s="94">
        <f t="shared" si="8"/>
        <v>1</v>
      </c>
      <c r="I560" s="93"/>
      <c r="J560" s="94"/>
      <c r="K560" s="138"/>
    </row>
    <row r="561" spans="1:11" ht="15.75" x14ac:dyDescent="0.2">
      <c r="A561" s="13" t="s">
        <v>3246</v>
      </c>
      <c r="B561" s="74">
        <v>95</v>
      </c>
      <c r="C561" s="86"/>
      <c r="D561" s="37"/>
      <c r="E561" s="87"/>
      <c r="F561" s="93">
        <v>1</v>
      </c>
      <c r="G561" s="8">
        <v>3</v>
      </c>
      <c r="H561" s="94">
        <f t="shared" si="8"/>
        <v>1</v>
      </c>
      <c r="I561" s="93"/>
      <c r="J561" s="94"/>
      <c r="K561" s="138"/>
    </row>
    <row r="562" spans="1:11" ht="15.75" x14ac:dyDescent="0.2">
      <c r="A562" s="13" t="s">
        <v>3247</v>
      </c>
      <c r="B562" s="74">
        <v>34</v>
      </c>
      <c r="C562" s="86"/>
      <c r="D562" s="37"/>
      <c r="E562" s="87"/>
      <c r="F562" s="93">
        <v>1</v>
      </c>
      <c r="G562" s="8">
        <v>3</v>
      </c>
      <c r="H562" s="94">
        <f t="shared" si="8"/>
        <v>1</v>
      </c>
      <c r="I562" s="93"/>
      <c r="J562" s="94"/>
      <c r="K562" s="138"/>
    </row>
    <row r="563" spans="1:11" ht="15.75" x14ac:dyDescent="0.2">
      <c r="A563" s="13" t="s">
        <v>2154</v>
      </c>
      <c r="B563" s="74">
        <v>64</v>
      </c>
      <c r="C563" s="86"/>
      <c r="D563" s="37"/>
      <c r="E563" s="87"/>
      <c r="F563" s="93">
        <v>1</v>
      </c>
      <c r="G563" s="8">
        <v>3</v>
      </c>
      <c r="H563" s="94">
        <f t="shared" si="8"/>
        <v>1</v>
      </c>
      <c r="I563" s="93"/>
      <c r="J563" s="94"/>
      <c r="K563" s="138"/>
    </row>
    <row r="564" spans="1:11" s="7" customFormat="1" ht="15.75" x14ac:dyDescent="0.2">
      <c r="A564" s="20" t="s">
        <v>420</v>
      </c>
      <c r="B564" s="73">
        <v>1609</v>
      </c>
      <c r="C564" s="85">
        <v>4</v>
      </c>
      <c r="D564" s="32">
        <v>10</v>
      </c>
      <c r="E564" s="84"/>
      <c r="F564" s="91"/>
      <c r="G564" s="8"/>
      <c r="H564" s="94"/>
      <c r="I564" s="91"/>
      <c r="J564" s="84"/>
      <c r="K564" s="111"/>
    </row>
    <row r="565" spans="1:11" ht="15.75" x14ac:dyDescent="0.2">
      <c r="A565" s="13" t="s">
        <v>1368</v>
      </c>
      <c r="B565" s="74">
        <v>80</v>
      </c>
      <c r="C565" s="86"/>
      <c r="D565" s="37"/>
      <c r="E565" s="87"/>
      <c r="F565" s="93">
        <v>1</v>
      </c>
      <c r="G565" s="8">
        <v>3</v>
      </c>
      <c r="H565" s="94">
        <f t="shared" si="8"/>
        <v>1</v>
      </c>
      <c r="I565" s="93"/>
      <c r="J565" s="94"/>
      <c r="K565" s="138"/>
    </row>
    <row r="566" spans="1:11" ht="15.75" x14ac:dyDescent="0.2">
      <c r="A566" s="13" t="s">
        <v>3248</v>
      </c>
      <c r="B566" s="74">
        <v>10</v>
      </c>
      <c r="C566" s="86"/>
      <c r="D566" s="37"/>
      <c r="E566" s="87"/>
      <c r="F566" s="93">
        <v>1</v>
      </c>
      <c r="G566" s="8">
        <v>3</v>
      </c>
      <c r="H566" s="94">
        <f t="shared" si="8"/>
        <v>1</v>
      </c>
      <c r="I566" s="93"/>
      <c r="J566" s="94"/>
      <c r="K566" s="138"/>
    </row>
    <row r="567" spans="1:11" ht="15.75" x14ac:dyDescent="0.2">
      <c r="A567" s="13" t="s">
        <v>3249</v>
      </c>
      <c r="B567" s="74">
        <v>236</v>
      </c>
      <c r="C567" s="86"/>
      <c r="D567" s="37"/>
      <c r="E567" s="87"/>
      <c r="F567" s="93">
        <v>3</v>
      </c>
      <c r="G567" s="8">
        <v>8</v>
      </c>
      <c r="H567" s="94">
        <f t="shared" si="8"/>
        <v>2</v>
      </c>
      <c r="I567" s="93"/>
      <c r="J567" s="94"/>
      <c r="K567" s="138"/>
    </row>
    <row r="568" spans="1:11" ht="15.75" x14ac:dyDescent="0.2">
      <c r="A568" s="13" t="s">
        <v>3250</v>
      </c>
      <c r="B568" s="74">
        <v>538</v>
      </c>
      <c r="C568" s="86"/>
      <c r="D568" s="37"/>
      <c r="E568" s="87"/>
      <c r="F568" s="93">
        <v>3</v>
      </c>
      <c r="G568" s="8">
        <v>8</v>
      </c>
      <c r="H568" s="94">
        <f t="shared" si="8"/>
        <v>2</v>
      </c>
      <c r="I568" s="93"/>
      <c r="J568" s="94"/>
      <c r="K568" s="138"/>
    </row>
    <row r="569" spans="1:11" ht="15.75" x14ac:dyDescent="0.2">
      <c r="A569" s="13" t="s">
        <v>3218</v>
      </c>
      <c r="B569" s="74">
        <v>83</v>
      </c>
      <c r="C569" s="86"/>
      <c r="D569" s="37"/>
      <c r="E569" s="87"/>
      <c r="F569" s="93">
        <v>1</v>
      </c>
      <c r="G569" s="8">
        <v>3</v>
      </c>
      <c r="H569" s="94">
        <f t="shared" si="8"/>
        <v>1</v>
      </c>
      <c r="I569" s="93"/>
      <c r="J569" s="94"/>
      <c r="K569" s="138"/>
    </row>
    <row r="570" spans="1:11" ht="15.75" x14ac:dyDescent="0.2">
      <c r="A570" s="13" t="s">
        <v>3251</v>
      </c>
      <c r="B570" s="74">
        <v>63</v>
      </c>
      <c r="C570" s="86"/>
      <c r="D570" s="37"/>
      <c r="E570" s="87"/>
      <c r="F570" s="93">
        <v>1</v>
      </c>
      <c r="G570" s="8">
        <v>3</v>
      </c>
      <c r="H570" s="94">
        <f t="shared" si="8"/>
        <v>1</v>
      </c>
      <c r="I570" s="93"/>
      <c r="J570" s="94"/>
      <c r="K570" s="138"/>
    </row>
    <row r="571" spans="1:11" ht="15.75" x14ac:dyDescent="0.2">
      <c r="A571" s="13" t="s">
        <v>1793</v>
      </c>
      <c r="B571" s="74">
        <v>101</v>
      </c>
      <c r="C571" s="86"/>
      <c r="D571" s="37"/>
      <c r="E571" s="87"/>
      <c r="F571" s="93">
        <v>1</v>
      </c>
      <c r="G571" s="8">
        <v>3</v>
      </c>
      <c r="H571" s="94">
        <f t="shared" si="8"/>
        <v>1</v>
      </c>
      <c r="I571" s="93"/>
      <c r="J571" s="94"/>
      <c r="K571" s="138"/>
    </row>
    <row r="572" spans="1:11" ht="15.75" x14ac:dyDescent="0.2">
      <c r="A572" s="13" t="s">
        <v>3252</v>
      </c>
      <c r="B572" s="74">
        <v>133</v>
      </c>
      <c r="C572" s="86"/>
      <c r="D572" s="37"/>
      <c r="E572" s="87"/>
      <c r="F572" s="93">
        <v>1</v>
      </c>
      <c r="G572" s="8">
        <v>3</v>
      </c>
      <c r="H572" s="94">
        <f t="shared" si="8"/>
        <v>1</v>
      </c>
      <c r="I572" s="93"/>
      <c r="J572" s="94"/>
      <c r="K572" s="138"/>
    </row>
    <row r="573" spans="1:11" ht="15.75" x14ac:dyDescent="0.2">
      <c r="A573" s="13" t="s">
        <v>3253</v>
      </c>
      <c r="B573" s="74">
        <v>53</v>
      </c>
      <c r="C573" s="86"/>
      <c r="D573" s="37"/>
      <c r="E573" s="87"/>
      <c r="F573" s="93">
        <v>1</v>
      </c>
      <c r="G573" s="8">
        <v>3</v>
      </c>
      <c r="H573" s="94">
        <f t="shared" si="8"/>
        <v>1</v>
      </c>
      <c r="I573" s="93"/>
      <c r="J573" s="94"/>
      <c r="K573" s="138"/>
    </row>
    <row r="574" spans="1:11" ht="15.75" x14ac:dyDescent="0.2">
      <c r="A574" s="13" t="s">
        <v>3254</v>
      </c>
      <c r="B574" s="74">
        <v>75</v>
      </c>
      <c r="C574" s="86"/>
      <c r="D574" s="37"/>
      <c r="E574" s="87"/>
      <c r="F574" s="93">
        <v>1</v>
      </c>
      <c r="G574" s="8">
        <v>3</v>
      </c>
      <c r="H574" s="94">
        <f t="shared" si="8"/>
        <v>1</v>
      </c>
      <c r="I574" s="93"/>
      <c r="J574" s="94"/>
      <c r="K574" s="138"/>
    </row>
    <row r="575" spans="1:11" ht="15.75" x14ac:dyDescent="0.2">
      <c r="A575" s="13" t="s">
        <v>3255</v>
      </c>
      <c r="B575" s="74">
        <v>37</v>
      </c>
      <c r="C575" s="86"/>
      <c r="D575" s="37"/>
      <c r="E575" s="87"/>
      <c r="F575" s="93">
        <v>1</v>
      </c>
      <c r="G575" s="8">
        <v>3</v>
      </c>
      <c r="H575" s="94">
        <f t="shared" si="8"/>
        <v>1</v>
      </c>
      <c r="I575" s="93"/>
      <c r="J575" s="94"/>
      <c r="K575" s="138"/>
    </row>
    <row r="576" spans="1:11" ht="15.75" x14ac:dyDescent="0.2">
      <c r="A576" s="13" t="s">
        <v>3256</v>
      </c>
      <c r="B576" s="74">
        <v>30</v>
      </c>
      <c r="C576" s="86"/>
      <c r="D576" s="37"/>
      <c r="E576" s="87"/>
      <c r="F576" s="93">
        <v>1</v>
      </c>
      <c r="G576" s="8">
        <v>3</v>
      </c>
      <c r="H576" s="94">
        <f t="shared" si="8"/>
        <v>1</v>
      </c>
      <c r="I576" s="93"/>
      <c r="J576" s="94"/>
      <c r="K576" s="138"/>
    </row>
    <row r="577" spans="1:11" ht="15.75" x14ac:dyDescent="0.2">
      <c r="A577" s="13" t="s">
        <v>3257</v>
      </c>
      <c r="B577" s="74">
        <v>27</v>
      </c>
      <c r="C577" s="86"/>
      <c r="D577" s="37"/>
      <c r="E577" s="87"/>
      <c r="F577" s="93">
        <v>1</v>
      </c>
      <c r="G577" s="8">
        <v>3</v>
      </c>
      <c r="H577" s="94">
        <f t="shared" si="8"/>
        <v>1</v>
      </c>
      <c r="I577" s="93"/>
      <c r="J577" s="94"/>
      <c r="K577" s="138"/>
    </row>
    <row r="578" spans="1:11" ht="15.75" x14ac:dyDescent="0.2">
      <c r="A578" s="13" t="s">
        <v>3258</v>
      </c>
      <c r="B578" s="74">
        <v>44</v>
      </c>
      <c r="C578" s="86"/>
      <c r="D578" s="37"/>
      <c r="E578" s="87"/>
      <c r="F578" s="93">
        <v>1</v>
      </c>
      <c r="G578" s="8">
        <v>3</v>
      </c>
      <c r="H578" s="94">
        <f t="shared" si="8"/>
        <v>1</v>
      </c>
      <c r="I578" s="93"/>
      <c r="J578" s="94"/>
      <c r="K578" s="138"/>
    </row>
    <row r="579" spans="1:11" ht="15.75" x14ac:dyDescent="0.2">
      <c r="A579" s="13" t="s">
        <v>3259</v>
      </c>
      <c r="B579" s="74">
        <v>33</v>
      </c>
      <c r="C579" s="86"/>
      <c r="D579" s="37"/>
      <c r="E579" s="87"/>
      <c r="F579" s="93">
        <v>1</v>
      </c>
      <c r="G579" s="8">
        <v>3</v>
      </c>
      <c r="H579" s="94">
        <f t="shared" si="8"/>
        <v>1</v>
      </c>
      <c r="I579" s="93"/>
      <c r="J579" s="94"/>
      <c r="K579" s="138"/>
    </row>
    <row r="580" spans="1:11" ht="15.75" x14ac:dyDescent="0.2">
      <c r="A580" s="13" t="s">
        <v>2807</v>
      </c>
      <c r="B580" s="74">
        <v>12</v>
      </c>
      <c r="C580" s="86"/>
      <c r="D580" s="37"/>
      <c r="E580" s="87"/>
      <c r="F580" s="93">
        <v>1</v>
      </c>
      <c r="G580" s="8">
        <v>3</v>
      </c>
      <c r="H580" s="94">
        <f t="shared" si="8"/>
        <v>1</v>
      </c>
      <c r="I580" s="93"/>
      <c r="J580" s="94"/>
      <c r="K580" s="138"/>
    </row>
    <row r="581" spans="1:11" ht="15.75" x14ac:dyDescent="0.2">
      <c r="A581" s="13" t="s">
        <v>2767</v>
      </c>
      <c r="B581" s="74">
        <v>54</v>
      </c>
      <c r="C581" s="86"/>
      <c r="D581" s="37"/>
      <c r="E581" s="87"/>
      <c r="F581" s="93">
        <v>1</v>
      </c>
      <c r="G581" s="8">
        <v>3</v>
      </c>
      <c r="H581" s="94">
        <f t="shared" si="8"/>
        <v>1</v>
      </c>
      <c r="I581" s="93"/>
      <c r="J581" s="94"/>
      <c r="K581" s="138"/>
    </row>
    <row r="582" spans="1:11" s="7" customFormat="1" ht="15.75" x14ac:dyDescent="0.2">
      <c r="A582" s="20" t="s">
        <v>67</v>
      </c>
      <c r="B582" s="73">
        <v>1534</v>
      </c>
      <c r="C582" s="85">
        <v>4</v>
      </c>
      <c r="D582" s="32">
        <v>10</v>
      </c>
      <c r="E582" s="84"/>
      <c r="F582" s="91"/>
      <c r="G582" s="8"/>
      <c r="H582" s="94"/>
      <c r="I582" s="91"/>
      <c r="J582" s="84"/>
      <c r="K582" s="111"/>
    </row>
    <row r="583" spans="1:11" ht="15.75" x14ac:dyDescent="0.2">
      <c r="A583" s="13" t="s">
        <v>3260</v>
      </c>
      <c r="B583" s="74">
        <v>130</v>
      </c>
      <c r="C583" s="86"/>
      <c r="D583" s="37"/>
      <c r="E583" s="87"/>
      <c r="F583" s="93">
        <v>1</v>
      </c>
      <c r="G583" s="8">
        <v>3</v>
      </c>
      <c r="H583" s="94">
        <f t="shared" si="8"/>
        <v>1</v>
      </c>
      <c r="I583" s="93"/>
      <c r="J583" s="94"/>
      <c r="K583" s="138"/>
    </row>
    <row r="584" spans="1:11" ht="15.75" x14ac:dyDescent="0.2">
      <c r="A584" s="13" t="s">
        <v>2535</v>
      </c>
      <c r="B584" s="74">
        <v>106</v>
      </c>
      <c r="C584" s="86"/>
      <c r="D584" s="37"/>
      <c r="E584" s="87"/>
      <c r="F584" s="93">
        <v>1</v>
      </c>
      <c r="G584" s="8">
        <v>3</v>
      </c>
      <c r="H584" s="94">
        <f t="shared" ref="H584:H647" si="9">IF(F584=1,1,2)</f>
        <v>1</v>
      </c>
      <c r="I584" s="93"/>
      <c r="J584" s="94"/>
      <c r="K584" s="138"/>
    </row>
    <row r="585" spans="1:11" ht="15.75" x14ac:dyDescent="0.2">
      <c r="A585" s="13" t="s">
        <v>3261</v>
      </c>
      <c r="B585" s="74">
        <v>426</v>
      </c>
      <c r="C585" s="86"/>
      <c r="D585" s="37"/>
      <c r="E585" s="87"/>
      <c r="F585" s="93">
        <v>3</v>
      </c>
      <c r="G585" s="8">
        <v>8</v>
      </c>
      <c r="H585" s="94">
        <f t="shared" si="9"/>
        <v>2</v>
      </c>
      <c r="I585" s="93"/>
      <c r="J585" s="94"/>
      <c r="K585" s="138"/>
    </row>
    <row r="586" spans="1:11" ht="15.75" x14ac:dyDescent="0.2">
      <c r="A586" s="13" t="s">
        <v>3262</v>
      </c>
      <c r="B586" s="74">
        <v>553</v>
      </c>
      <c r="C586" s="86"/>
      <c r="D586" s="37"/>
      <c r="E586" s="87"/>
      <c r="F586" s="93">
        <v>3</v>
      </c>
      <c r="G586" s="8">
        <v>8</v>
      </c>
      <c r="H586" s="94">
        <f t="shared" si="9"/>
        <v>2</v>
      </c>
      <c r="I586" s="93"/>
      <c r="J586" s="94"/>
      <c r="K586" s="138"/>
    </row>
    <row r="587" spans="1:11" ht="15.75" x14ac:dyDescent="0.2">
      <c r="A587" s="13" t="s">
        <v>3263</v>
      </c>
      <c r="B587" s="74">
        <v>92</v>
      </c>
      <c r="C587" s="86"/>
      <c r="D587" s="37"/>
      <c r="E587" s="87"/>
      <c r="F587" s="93">
        <v>1</v>
      </c>
      <c r="G587" s="8">
        <v>3</v>
      </c>
      <c r="H587" s="94">
        <f t="shared" si="9"/>
        <v>1</v>
      </c>
      <c r="I587" s="93"/>
      <c r="J587" s="94"/>
      <c r="K587" s="138"/>
    </row>
    <row r="588" spans="1:11" ht="15.75" x14ac:dyDescent="0.2">
      <c r="A588" s="13" t="s">
        <v>2299</v>
      </c>
      <c r="B588" s="74">
        <v>19</v>
      </c>
      <c r="C588" s="86"/>
      <c r="D588" s="37"/>
      <c r="E588" s="87"/>
      <c r="F588" s="93">
        <v>1</v>
      </c>
      <c r="G588" s="8">
        <v>3</v>
      </c>
      <c r="H588" s="94">
        <f t="shared" si="9"/>
        <v>1</v>
      </c>
      <c r="I588" s="93"/>
      <c r="J588" s="94"/>
      <c r="K588" s="138"/>
    </row>
    <row r="589" spans="1:11" ht="15.75" x14ac:dyDescent="0.2">
      <c r="A589" s="13" t="s">
        <v>3264</v>
      </c>
      <c r="B589" s="74">
        <v>94</v>
      </c>
      <c r="C589" s="86"/>
      <c r="D589" s="37"/>
      <c r="E589" s="87"/>
      <c r="F589" s="93">
        <v>1</v>
      </c>
      <c r="G589" s="8">
        <v>3</v>
      </c>
      <c r="H589" s="94">
        <f t="shared" si="9"/>
        <v>1</v>
      </c>
      <c r="I589" s="93"/>
      <c r="J589" s="94"/>
      <c r="K589" s="138"/>
    </row>
    <row r="590" spans="1:11" ht="15.75" x14ac:dyDescent="0.2">
      <c r="A590" s="13" t="s">
        <v>3265</v>
      </c>
      <c r="B590" s="74">
        <v>114</v>
      </c>
      <c r="C590" s="86"/>
      <c r="D590" s="37"/>
      <c r="E590" s="87"/>
      <c r="F590" s="93">
        <v>1</v>
      </c>
      <c r="G590" s="8">
        <v>3</v>
      </c>
      <c r="H590" s="94">
        <f t="shared" si="9"/>
        <v>1</v>
      </c>
      <c r="I590" s="93"/>
      <c r="J590" s="94"/>
      <c r="K590" s="138"/>
    </row>
    <row r="591" spans="1:11" s="7" customFormat="1" ht="15.75" x14ac:dyDescent="0.2">
      <c r="A591" s="20" t="s">
        <v>326</v>
      </c>
      <c r="B591" s="73">
        <v>119</v>
      </c>
      <c r="C591" s="85">
        <v>1</v>
      </c>
      <c r="D591" s="32">
        <v>3</v>
      </c>
      <c r="E591" s="84"/>
      <c r="F591" s="91"/>
      <c r="G591" s="8"/>
      <c r="H591" s="94"/>
      <c r="I591" s="91"/>
      <c r="J591" s="84"/>
      <c r="K591" s="111"/>
    </row>
    <row r="592" spans="1:11" ht="15.75" x14ac:dyDescent="0.2">
      <c r="A592" s="13" t="s">
        <v>3266</v>
      </c>
      <c r="B592" s="74">
        <v>55</v>
      </c>
      <c r="C592" s="86"/>
      <c r="D592" s="37"/>
      <c r="E592" s="87"/>
      <c r="F592" s="93">
        <v>1</v>
      </c>
      <c r="G592" s="8">
        <v>3</v>
      </c>
      <c r="H592" s="94">
        <f t="shared" si="9"/>
        <v>1</v>
      </c>
      <c r="I592" s="93"/>
      <c r="J592" s="94"/>
      <c r="K592" s="138"/>
    </row>
    <row r="593" spans="1:11" ht="15.75" x14ac:dyDescent="0.2">
      <c r="A593" s="13" t="s">
        <v>3267</v>
      </c>
      <c r="B593" s="74">
        <v>64</v>
      </c>
      <c r="C593" s="86"/>
      <c r="D593" s="37"/>
      <c r="E593" s="87"/>
      <c r="F593" s="93">
        <v>1</v>
      </c>
      <c r="G593" s="8">
        <v>3</v>
      </c>
      <c r="H593" s="94">
        <f t="shared" si="9"/>
        <v>1</v>
      </c>
      <c r="I593" s="93"/>
      <c r="J593" s="94"/>
      <c r="K593" s="138"/>
    </row>
    <row r="594" spans="1:11" s="7" customFormat="1" ht="15.75" x14ac:dyDescent="0.2">
      <c r="A594" s="20" t="s">
        <v>510</v>
      </c>
      <c r="B594" s="73">
        <v>549</v>
      </c>
      <c r="C594" s="85">
        <v>2</v>
      </c>
      <c r="D594" s="32">
        <v>5</v>
      </c>
      <c r="E594" s="84"/>
      <c r="F594" s="91"/>
      <c r="G594" s="8"/>
      <c r="H594" s="94"/>
      <c r="I594" s="91"/>
      <c r="J594" s="84"/>
      <c r="K594" s="111"/>
    </row>
    <row r="595" spans="1:11" ht="15.75" x14ac:dyDescent="0.2">
      <c r="A595" s="13" t="s">
        <v>3268</v>
      </c>
      <c r="B595" s="74">
        <v>39</v>
      </c>
      <c r="C595" s="86"/>
      <c r="D595" s="37"/>
      <c r="E595" s="87"/>
      <c r="F595" s="93">
        <v>1</v>
      </c>
      <c r="G595" s="8">
        <v>3</v>
      </c>
      <c r="H595" s="94">
        <f t="shared" si="9"/>
        <v>1</v>
      </c>
      <c r="I595" s="93"/>
      <c r="J595" s="94"/>
      <c r="K595" s="138"/>
    </row>
    <row r="596" spans="1:11" ht="15.75" x14ac:dyDescent="0.2">
      <c r="A596" s="13" t="s">
        <v>3269</v>
      </c>
      <c r="B596" s="74">
        <v>27</v>
      </c>
      <c r="C596" s="86"/>
      <c r="D596" s="37"/>
      <c r="E596" s="87"/>
      <c r="F596" s="93">
        <v>1</v>
      </c>
      <c r="G596" s="8">
        <v>3</v>
      </c>
      <c r="H596" s="94">
        <f t="shared" si="9"/>
        <v>1</v>
      </c>
      <c r="I596" s="93"/>
      <c r="J596" s="94"/>
      <c r="K596" s="138"/>
    </row>
    <row r="597" spans="1:11" ht="15.75" x14ac:dyDescent="0.2">
      <c r="A597" s="13" t="s">
        <v>3270</v>
      </c>
      <c r="B597" s="74">
        <v>441</v>
      </c>
      <c r="C597" s="86"/>
      <c r="D597" s="37"/>
      <c r="E597" s="87"/>
      <c r="F597" s="93">
        <v>3</v>
      </c>
      <c r="G597" s="8">
        <v>8</v>
      </c>
      <c r="H597" s="94">
        <f t="shared" si="9"/>
        <v>2</v>
      </c>
      <c r="I597" s="93"/>
      <c r="J597" s="94"/>
      <c r="K597" s="138"/>
    </row>
    <row r="598" spans="1:11" ht="15.75" x14ac:dyDescent="0.2">
      <c r="A598" s="13" t="s">
        <v>3271</v>
      </c>
      <c r="B598" s="74">
        <v>42</v>
      </c>
      <c r="C598" s="86"/>
      <c r="D598" s="37"/>
      <c r="E598" s="87"/>
      <c r="F598" s="93">
        <v>1</v>
      </c>
      <c r="G598" s="8">
        <v>3</v>
      </c>
      <c r="H598" s="94">
        <f t="shared" si="9"/>
        <v>1</v>
      </c>
      <c r="I598" s="93"/>
      <c r="J598" s="94"/>
      <c r="K598" s="138"/>
    </row>
    <row r="599" spans="1:11" s="12" customFormat="1" ht="15.75" x14ac:dyDescent="0.2">
      <c r="A599" s="11" t="s">
        <v>886</v>
      </c>
      <c r="B599" s="72">
        <v>54682</v>
      </c>
      <c r="C599" s="81"/>
      <c r="D599" s="37"/>
      <c r="E599" s="87"/>
      <c r="F599" s="92"/>
      <c r="G599" s="8"/>
      <c r="H599" s="94"/>
      <c r="I599" s="92"/>
      <c r="J599" s="82"/>
      <c r="K599" s="137"/>
    </row>
    <row r="600" spans="1:11" s="7" customFormat="1" ht="15.75" x14ac:dyDescent="0.2">
      <c r="A600" s="22" t="s">
        <v>506</v>
      </c>
      <c r="B600" s="73">
        <v>13079</v>
      </c>
      <c r="C600" s="85">
        <v>25</v>
      </c>
      <c r="D600" s="36">
        <f>SUM(D601:D616)</f>
        <v>64</v>
      </c>
      <c r="E600" s="88">
        <v>4</v>
      </c>
      <c r="F600" s="91">
        <f>SUM(F602:F626)</f>
        <v>54</v>
      </c>
      <c r="G600" s="24">
        <f>SUM(G602:G626)</f>
        <v>146</v>
      </c>
      <c r="H600" s="94"/>
      <c r="I600" s="99">
        <f>(C600+F600+1-F602-F604-F609-F612-F620-F622-F626)*0.4</f>
        <v>29.200000000000003</v>
      </c>
      <c r="J600" s="99">
        <f>(D600+G600+1-G602-G604-G609-G612-G620-G622-G626)*0.4</f>
        <v>76</v>
      </c>
      <c r="K600" s="115">
        <f>22*0.6</f>
        <v>13.2</v>
      </c>
    </row>
    <row r="601" spans="1:11" s="7" customFormat="1" ht="15.75" x14ac:dyDescent="0.2">
      <c r="A601" s="20" t="s">
        <v>507</v>
      </c>
      <c r="B601" s="73">
        <v>697</v>
      </c>
      <c r="C601" s="85">
        <v>1</v>
      </c>
      <c r="D601" s="32">
        <v>3</v>
      </c>
      <c r="E601" s="84"/>
      <c r="F601" s="91"/>
      <c r="G601" s="8"/>
      <c r="H601" s="94"/>
      <c r="I601" s="91"/>
      <c r="J601" s="84"/>
      <c r="K601" s="111"/>
    </row>
    <row r="602" spans="1:11" ht="15.75" x14ac:dyDescent="0.2">
      <c r="A602" s="13" t="s">
        <v>3272</v>
      </c>
      <c r="B602" s="74">
        <v>71</v>
      </c>
      <c r="C602" s="86"/>
      <c r="D602" s="37"/>
      <c r="E602" s="87"/>
      <c r="F602" s="93">
        <v>1</v>
      </c>
      <c r="G602" s="8">
        <v>3</v>
      </c>
      <c r="H602" s="94">
        <f t="shared" si="9"/>
        <v>1</v>
      </c>
      <c r="I602" s="93"/>
      <c r="J602" s="94"/>
      <c r="K602" s="138"/>
    </row>
    <row r="603" spans="1:11" ht="15.75" x14ac:dyDescent="0.2">
      <c r="A603" s="13" t="s">
        <v>3273</v>
      </c>
      <c r="B603" s="74">
        <v>522</v>
      </c>
      <c r="C603" s="86"/>
      <c r="D603" s="37"/>
      <c r="E603" s="87"/>
      <c r="F603" s="93">
        <v>3</v>
      </c>
      <c r="G603" s="8">
        <v>8</v>
      </c>
      <c r="H603" s="94">
        <f t="shared" si="9"/>
        <v>2</v>
      </c>
      <c r="I603" s="93"/>
      <c r="J603" s="94"/>
      <c r="K603" s="138"/>
    </row>
    <row r="604" spans="1:11" ht="15.75" x14ac:dyDescent="0.2">
      <c r="A604" s="13" t="s">
        <v>3274</v>
      </c>
      <c r="B604" s="74">
        <v>104</v>
      </c>
      <c r="C604" s="86"/>
      <c r="D604" s="37"/>
      <c r="E604" s="87"/>
      <c r="F604" s="93">
        <v>1</v>
      </c>
      <c r="G604" s="8">
        <v>3</v>
      </c>
      <c r="H604" s="94">
        <f t="shared" si="9"/>
        <v>1</v>
      </c>
      <c r="I604" s="93"/>
      <c r="J604" s="94"/>
      <c r="K604" s="138"/>
    </row>
    <row r="605" spans="1:11" s="7" customFormat="1" ht="15.75" x14ac:dyDescent="0.2">
      <c r="A605" s="20" t="s">
        <v>34</v>
      </c>
      <c r="B605" s="73">
        <v>3341</v>
      </c>
      <c r="C605" s="85">
        <v>7</v>
      </c>
      <c r="D605" s="32">
        <v>18</v>
      </c>
      <c r="E605" s="84"/>
      <c r="F605" s="91"/>
      <c r="G605" s="8"/>
      <c r="H605" s="94"/>
      <c r="I605" s="91"/>
      <c r="J605" s="84"/>
      <c r="K605" s="111"/>
    </row>
    <row r="606" spans="1:11" ht="15.75" x14ac:dyDescent="0.2">
      <c r="A606" s="13" t="s">
        <v>3275</v>
      </c>
      <c r="B606" s="74">
        <v>255</v>
      </c>
      <c r="C606" s="86"/>
      <c r="D606" s="37"/>
      <c r="E606" s="87"/>
      <c r="F606" s="93">
        <v>3</v>
      </c>
      <c r="G606" s="8">
        <v>8</v>
      </c>
      <c r="H606" s="94">
        <f t="shared" si="9"/>
        <v>2</v>
      </c>
      <c r="I606" s="93"/>
      <c r="J606" s="94"/>
      <c r="K606" s="138"/>
    </row>
    <row r="607" spans="1:11" ht="15.75" x14ac:dyDescent="0.2">
      <c r="A607" s="13" t="s">
        <v>3276</v>
      </c>
      <c r="B607" s="74">
        <v>238</v>
      </c>
      <c r="C607" s="86"/>
      <c r="D607" s="37"/>
      <c r="E607" s="87"/>
      <c r="F607" s="93">
        <v>3</v>
      </c>
      <c r="G607" s="8">
        <v>8</v>
      </c>
      <c r="H607" s="94">
        <f t="shared" si="9"/>
        <v>2</v>
      </c>
      <c r="I607" s="93"/>
      <c r="J607" s="94"/>
      <c r="K607" s="138"/>
    </row>
    <row r="608" spans="1:11" ht="15.75" x14ac:dyDescent="0.2">
      <c r="A608" s="13" t="s">
        <v>3277</v>
      </c>
      <c r="B608" s="74">
        <v>1257</v>
      </c>
      <c r="C608" s="86"/>
      <c r="D608" s="37"/>
      <c r="E608" s="87"/>
      <c r="F608" s="93">
        <v>3</v>
      </c>
      <c r="G608" s="8">
        <v>8</v>
      </c>
      <c r="H608" s="94">
        <f t="shared" si="9"/>
        <v>2</v>
      </c>
      <c r="I608" s="93"/>
      <c r="J608" s="94"/>
      <c r="K608" s="138"/>
    </row>
    <row r="609" spans="1:11" ht="15.75" x14ac:dyDescent="0.2">
      <c r="A609" s="13" t="s">
        <v>3278</v>
      </c>
      <c r="B609" s="74">
        <v>159</v>
      </c>
      <c r="C609" s="86"/>
      <c r="D609" s="37"/>
      <c r="E609" s="87"/>
      <c r="F609" s="93">
        <v>1</v>
      </c>
      <c r="G609" s="8">
        <v>3</v>
      </c>
      <c r="H609" s="94">
        <f t="shared" si="9"/>
        <v>1</v>
      </c>
      <c r="I609" s="93"/>
      <c r="J609" s="94"/>
      <c r="K609" s="138"/>
    </row>
    <row r="610" spans="1:11" ht="15.75" x14ac:dyDescent="0.2">
      <c r="A610" s="13" t="s">
        <v>3279</v>
      </c>
      <c r="B610" s="74">
        <v>324</v>
      </c>
      <c r="C610" s="86"/>
      <c r="D610" s="37"/>
      <c r="E610" s="87"/>
      <c r="F610" s="93">
        <v>3</v>
      </c>
      <c r="G610" s="8">
        <v>8</v>
      </c>
      <c r="H610" s="94">
        <f t="shared" si="9"/>
        <v>2</v>
      </c>
      <c r="I610" s="93"/>
      <c r="J610" s="94"/>
      <c r="K610" s="138"/>
    </row>
    <row r="611" spans="1:11" ht="15.75" x14ac:dyDescent="0.2">
      <c r="A611" s="13" t="s">
        <v>3280</v>
      </c>
      <c r="B611" s="74">
        <v>332</v>
      </c>
      <c r="C611" s="86"/>
      <c r="D611" s="37"/>
      <c r="E611" s="87"/>
      <c r="F611" s="93">
        <v>3</v>
      </c>
      <c r="G611" s="8">
        <v>8</v>
      </c>
      <c r="H611" s="94">
        <f t="shared" si="9"/>
        <v>2</v>
      </c>
      <c r="I611" s="93"/>
      <c r="J611" s="94"/>
      <c r="K611" s="138"/>
    </row>
    <row r="612" spans="1:11" ht="15.75" x14ac:dyDescent="0.2">
      <c r="A612" s="13" t="s">
        <v>3281</v>
      </c>
      <c r="B612" s="74">
        <v>162</v>
      </c>
      <c r="C612" s="86"/>
      <c r="D612" s="37"/>
      <c r="E612" s="87"/>
      <c r="F612" s="93">
        <v>1</v>
      </c>
      <c r="G612" s="8">
        <v>3</v>
      </c>
      <c r="H612" s="94">
        <f t="shared" si="9"/>
        <v>1</v>
      </c>
      <c r="I612" s="93"/>
      <c r="J612" s="94"/>
      <c r="K612" s="138"/>
    </row>
    <row r="613" spans="1:11" ht="15.75" x14ac:dyDescent="0.2">
      <c r="A613" s="13" t="s">
        <v>3282</v>
      </c>
      <c r="B613" s="74">
        <v>614</v>
      </c>
      <c r="C613" s="86"/>
      <c r="D613" s="37"/>
      <c r="E613" s="87"/>
      <c r="F613" s="93">
        <v>3</v>
      </c>
      <c r="G613" s="8">
        <v>8</v>
      </c>
      <c r="H613" s="94">
        <f t="shared" si="9"/>
        <v>2</v>
      </c>
      <c r="I613" s="93"/>
      <c r="J613" s="94"/>
      <c r="K613" s="138"/>
    </row>
    <row r="614" spans="1:11" s="7" customFormat="1" ht="15.75" x14ac:dyDescent="0.2">
      <c r="A614" s="20" t="s">
        <v>453</v>
      </c>
      <c r="B614" s="73">
        <v>716</v>
      </c>
      <c r="C614" s="85">
        <v>1</v>
      </c>
      <c r="D614" s="32">
        <v>3</v>
      </c>
      <c r="E614" s="84"/>
      <c r="F614" s="91"/>
      <c r="G614" s="8"/>
      <c r="H614" s="94"/>
      <c r="I614" s="91"/>
      <c r="J614" s="84"/>
      <c r="K614" s="111"/>
    </row>
    <row r="615" spans="1:11" ht="15.75" x14ac:dyDescent="0.2">
      <c r="A615" s="13" t="s">
        <v>2291</v>
      </c>
      <c r="B615" s="74">
        <v>716</v>
      </c>
      <c r="C615" s="86"/>
      <c r="D615" s="37"/>
      <c r="E615" s="87"/>
      <c r="F615" s="93">
        <v>3</v>
      </c>
      <c r="G615" s="8">
        <v>8</v>
      </c>
      <c r="H615" s="94">
        <f t="shared" si="9"/>
        <v>2</v>
      </c>
      <c r="I615" s="93"/>
      <c r="J615" s="94"/>
      <c r="K615" s="138"/>
    </row>
    <row r="616" spans="1:11" s="7" customFormat="1" ht="15.75" x14ac:dyDescent="0.2">
      <c r="A616" s="20" t="s">
        <v>284</v>
      </c>
      <c r="B616" s="73">
        <v>8325</v>
      </c>
      <c r="C616" s="85">
        <v>16</v>
      </c>
      <c r="D616" s="32">
        <v>40</v>
      </c>
      <c r="E616" s="84"/>
      <c r="F616" s="91"/>
      <c r="G616" s="8"/>
      <c r="H616" s="94"/>
      <c r="I616" s="91"/>
      <c r="J616" s="84"/>
      <c r="K616" s="111"/>
    </row>
    <row r="617" spans="1:11" ht="15.75" x14ac:dyDescent="0.2">
      <c r="A617" s="13" t="s">
        <v>3283</v>
      </c>
      <c r="B617" s="74">
        <v>5207</v>
      </c>
      <c r="C617" s="86"/>
      <c r="D617" s="37"/>
      <c r="E617" s="87"/>
      <c r="F617" s="93">
        <v>5</v>
      </c>
      <c r="G617" s="8">
        <v>13</v>
      </c>
      <c r="H617" s="94">
        <f t="shared" si="9"/>
        <v>2</v>
      </c>
      <c r="I617" s="93"/>
      <c r="J617" s="94"/>
      <c r="K617" s="138"/>
    </row>
    <row r="618" spans="1:11" ht="15.75" x14ac:dyDescent="0.2">
      <c r="A618" s="13" t="s">
        <v>2016</v>
      </c>
      <c r="B618" s="74">
        <v>499</v>
      </c>
      <c r="C618" s="86"/>
      <c r="D618" s="37"/>
      <c r="E618" s="87"/>
      <c r="F618" s="93">
        <v>3</v>
      </c>
      <c r="G618" s="8">
        <v>8</v>
      </c>
      <c r="H618" s="94">
        <f t="shared" si="9"/>
        <v>2</v>
      </c>
      <c r="I618" s="93"/>
      <c r="J618" s="94"/>
      <c r="K618" s="138"/>
    </row>
    <row r="619" spans="1:11" ht="15.75" x14ac:dyDescent="0.2">
      <c r="A619" s="13" t="s">
        <v>3284</v>
      </c>
      <c r="B619" s="74">
        <v>282</v>
      </c>
      <c r="C619" s="86"/>
      <c r="D619" s="37"/>
      <c r="E619" s="87"/>
      <c r="F619" s="93">
        <v>3</v>
      </c>
      <c r="G619" s="8">
        <v>8</v>
      </c>
      <c r="H619" s="94">
        <f t="shared" si="9"/>
        <v>2</v>
      </c>
      <c r="I619" s="93"/>
      <c r="J619" s="94"/>
      <c r="K619" s="138"/>
    </row>
    <row r="620" spans="1:11" ht="15.75" x14ac:dyDescent="0.2">
      <c r="A620" s="13" t="s">
        <v>3285</v>
      </c>
      <c r="B620" s="74">
        <v>185</v>
      </c>
      <c r="C620" s="86"/>
      <c r="D620" s="37"/>
      <c r="E620" s="87"/>
      <c r="F620" s="93">
        <v>1</v>
      </c>
      <c r="G620" s="8">
        <v>3</v>
      </c>
      <c r="H620" s="94">
        <f t="shared" si="9"/>
        <v>1</v>
      </c>
      <c r="I620" s="93"/>
      <c r="J620" s="94"/>
      <c r="K620" s="138"/>
    </row>
    <row r="621" spans="1:11" ht="15.75" x14ac:dyDescent="0.2">
      <c r="A621" s="13" t="s">
        <v>3286</v>
      </c>
      <c r="B621" s="74">
        <v>351</v>
      </c>
      <c r="C621" s="86"/>
      <c r="D621" s="37"/>
      <c r="E621" s="87"/>
      <c r="F621" s="93">
        <v>3</v>
      </c>
      <c r="G621" s="8">
        <v>8</v>
      </c>
      <c r="H621" s="94">
        <f t="shared" si="9"/>
        <v>2</v>
      </c>
      <c r="I621" s="93"/>
      <c r="J621" s="94"/>
      <c r="K621" s="138"/>
    </row>
    <row r="622" spans="1:11" ht="15.75" x14ac:dyDescent="0.2">
      <c r="A622" s="13" t="s">
        <v>2625</v>
      </c>
      <c r="B622" s="74">
        <v>168</v>
      </c>
      <c r="C622" s="86"/>
      <c r="D622" s="37"/>
      <c r="E622" s="87"/>
      <c r="F622" s="93">
        <v>1</v>
      </c>
      <c r="G622" s="8">
        <v>3</v>
      </c>
      <c r="H622" s="94">
        <f t="shared" si="9"/>
        <v>1</v>
      </c>
      <c r="I622" s="93"/>
      <c r="J622" s="94"/>
      <c r="K622" s="138"/>
    </row>
    <row r="623" spans="1:11" ht="15.75" x14ac:dyDescent="0.2">
      <c r="A623" s="13" t="s">
        <v>3287</v>
      </c>
      <c r="B623" s="74">
        <v>881</v>
      </c>
      <c r="C623" s="86"/>
      <c r="D623" s="37"/>
      <c r="E623" s="87"/>
      <c r="F623" s="93">
        <v>3</v>
      </c>
      <c r="G623" s="8">
        <v>8</v>
      </c>
      <c r="H623" s="94">
        <f t="shared" si="9"/>
        <v>2</v>
      </c>
      <c r="I623" s="93"/>
      <c r="J623" s="94"/>
      <c r="K623" s="138"/>
    </row>
    <row r="624" spans="1:11" ht="15.75" x14ac:dyDescent="0.2">
      <c r="A624" s="13" t="s">
        <v>1784</v>
      </c>
      <c r="B624" s="74">
        <v>316</v>
      </c>
      <c r="C624" s="86"/>
      <c r="D624" s="37"/>
      <c r="E624" s="87"/>
      <c r="F624" s="93">
        <v>3</v>
      </c>
      <c r="G624" s="8">
        <v>8</v>
      </c>
      <c r="H624" s="94">
        <f t="shared" si="9"/>
        <v>2</v>
      </c>
      <c r="I624" s="93"/>
      <c r="J624" s="94"/>
      <c r="K624" s="138"/>
    </row>
    <row r="625" spans="1:11" ht="15.75" x14ac:dyDescent="0.2">
      <c r="A625" s="13" t="s">
        <v>2891</v>
      </c>
      <c r="B625" s="74">
        <v>308</v>
      </c>
      <c r="C625" s="86"/>
      <c r="D625" s="37"/>
      <c r="E625" s="87"/>
      <c r="F625" s="93">
        <v>3</v>
      </c>
      <c r="G625" s="8">
        <v>8</v>
      </c>
      <c r="H625" s="94">
        <f t="shared" si="9"/>
        <v>2</v>
      </c>
      <c r="I625" s="93"/>
      <c r="J625" s="94"/>
      <c r="K625" s="138"/>
    </row>
    <row r="626" spans="1:11" ht="15.75" x14ac:dyDescent="0.2">
      <c r="A626" s="13" t="s">
        <v>3288</v>
      </c>
      <c r="B626" s="74">
        <v>128</v>
      </c>
      <c r="C626" s="86"/>
      <c r="D626" s="37"/>
      <c r="E626" s="87"/>
      <c r="F626" s="93">
        <v>1</v>
      </c>
      <c r="G626" s="8">
        <v>3</v>
      </c>
      <c r="H626" s="94">
        <f t="shared" si="9"/>
        <v>1</v>
      </c>
      <c r="I626" s="93"/>
      <c r="J626" s="94"/>
      <c r="K626" s="138"/>
    </row>
    <row r="627" spans="1:11" s="7" customFormat="1" ht="31.5" x14ac:dyDescent="0.2">
      <c r="A627" s="22" t="s">
        <v>989</v>
      </c>
      <c r="B627" s="73">
        <v>10762</v>
      </c>
      <c r="C627" s="85">
        <v>25</v>
      </c>
      <c r="D627" s="36">
        <f>SUM(D628:D633)</f>
        <v>63</v>
      </c>
      <c r="E627" s="88">
        <v>4</v>
      </c>
      <c r="F627" s="91">
        <f>SUM(F629:F654)</f>
        <v>63</v>
      </c>
      <c r="G627" s="24">
        <f>SUM(G629:G654)</f>
        <v>170</v>
      </c>
      <c r="H627" s="94"/>
      <c r="I627" s="99">
        <f>(C627+F627+1-F632-F635-F637-F640-F645-F647-F653-F654)*0.4</f>
        <v>32.4</v>
      </c>
      <c r="J627" s="99">
        <f>(D627+G627+1-G632-G635-G637-G640-G645-G647-G653-G654)*0.4</f>
        <v>84</v>
      </c>
      <c r="K627" s="115">
        <f>25*0.6</f>
        <v>15</v>
      </c>
    </row>
    <row r="628" spans="1:11" s="7" customFormat="1" ht="15.75" x14ac:dyDescent="0.2">
      <c r="A628" s="20" t="s">
        <v>990</v>
      </c>
      <c r="B628" s="73">
        <v>3819</v>
      </c>
      <c r="C628" s="85">
        <v>9</v>
      </c>
      <c r="D628" s="32">
        <v>23</v>
      </c>
      <c r="E628" s="84"/>
      <c r="F628" s="91"/>
      <c r="G628" s="8"/>
      <c r="H628" s="94"/>
      <c r="I628" s="91"/>
      <c r="J628" s="84"/>
      <c r="K628" s="111"/>
    </row>
    <row r="629" spans="1:11" ht="15.75" x14ac:dyDescent="0.2">
      <c r="A629" s="13" t="s">
        <v>3289</v>
      </c>
      <c r="B629" s="74">
        <v>2489</v>
      </c>
      <c r="C629" s="86"/>
      <c r="D629" s="37"/>
      <c r="E629" s="87"/>
      <c r="F629" s="93">
        <v>5</v>
      </c>
      <c r="G629" s="8">
        <v>13</v>
      </c>
      <c r="H629" s="94">
        <f t="shared" si="9"/>
        <v>2</v>
      </c>
      <c r="I629" s="93"/>
      <c r="J629" s="94"/>
      <c r="K629" s="138"/>
    </row>
    <row r="630" spans="1:11" ht="15.75" x14ac:dyDescent="0.2">
      <c r="A630" s="13" t="s">
        <v>3290</v>
      </c>
      <c r="B630" s="74">
        <v>622</v>
      </c>
      <c r="C630" s="86"/>
      <c r="D630" s="37"/>
      <c r="E630" s="87"/>
      <c r="F630" s="93">
        <v>3</v>
      </c>
      <c r="G630" s="8">
        <v>8</v>
      </c>
      <c r="H630" s="94">
        <f t="shared" si="9"/>
        <v>2</v>
      </c>
      <c r="I630" s="93"/>
      <c r="J630" s="94"/>
      <c r="K630" s="138"/>
    </row>
    <row r="631" spans="1:11" ht="15.75" x14ac:dyDescent="0.2">
      <c r="A631" s="13" t="s">
        <v>2688</v>
      </c>
      <c r="B631" s="74">
        <v>673</v>
      </c>
      <c r="C631" s="86"/>
      <c r="D631" s="37"/>
      <c r="E631" s="87"/>
      <c r="F631" s="93">
        <v>3</v>
      </c>
      <c r="G631" s="8">
        <v>8</v>
      </c>
      <c r="H631" s="94">
        <f t="shared" si="9"/>
        <v>2</v>
      </c>
      <c r="I631" s="93"/>
      <c r="J631" s="94"/>
      <c r="K631" s="138"/>
    </row>
    <row r="632" spans="1:11" ht="15.75" x14ac:dyDescent="0.2">
      <c r="A632" s="13" t="s">
        <v>3291</v>
      </c>
      <c r="B632" s="74">
        <v>35</v>
      </c>
      <c r="C632" s="86"/>
      <c r="D632" s="37"/>
      <c r="E632" s="87"/>
      <c r="F632" s="93">
        <v>1</v>
      </c>
      <c r="G632" s="8">
        <v>3</v>
      </c>
      <c r="H632" s="94">
        <f t="shared" si="9"/>
        <v>1</v>
      </c>
      <c r="I632" s="93"/>
      <c r="J632" s="94"/>
      <c r="K632" s="138"/>
    </row>
    <row r="633" spans="1:11" s="7" customFormat="1" ht="15.75" x14ac:dyDescent="0.2">
      <c r="A633" s="20" t="s">
        <v>571</v>
      </c>
      <c r="B633" s="73">
        <v>6943</v>
      </c>
      <c r="C633" s="85">
        <v>16</v>
      </c>
      <c r="D633" s="32">
        <v>40</v>
      </c>
      <c r="E633" s="84"/>
      <c r="F633" s="91"/>
      <c r="G633" s="8"/>
      <c r="H633" s="94"/>
      <c r="I633" s="91"/>
      <c r="J633" s="84"/>
      <c r="K633" s="111"/>
    </row>
    <row r="634" spans="1:11" ht="15.75" x14ac:dyDescent="0.2">
      <c r="A634" s="13" t="s">
        <v>3292</v>
      </c>
      <c r="B634" s="74">
        <v>2542</v>
      </c>
      <c r="C634" s="86"/>
      <c r="D634" s="37"/>
      <c r="E634" s="87"/>
      <c r="F634" s="93">
        <v>5</v>
      </c>
      <c r="G634" s="8">
        <v>13</v>
      </c>
      <c r="H634" s="94">
        <f t="shared" si="9"/>
        <v>2</v>
      </c>
      <c r="I634" s="93"/>
      <c r="J634" s="94"/>
      <c r="K634" s="138"/>
    </row>
    <row r="635" spans="1:11" ht="15.75" x14ac:dyDescent="0.2">
      <c r="A635" s="13" t="s">
        <v>3293</v>
      </c>
      <c r="B635" s="74">
        <v>72</v>
      </c>
      <c r="C635" s="86"/>
      <c r="D635" s="37"/>
      <c r="E635" s="87"/>
      <c r="F635" s="93">
        <v>1</v>
      </c>
      <c r="G635" s="8">
        <v>3</v>
      </c>
      <c r="H635" s="94">
        <f t="shared" si="9"/>
        <v>1</v>
      </c>
      <c r="I635" s="93"/>
      <c r="J635" s="94"/>
      <c r="K635" s="138"/>
    </row>
    <row r="636" spans="1:11" ht="15.75" x14ac:dyDescent="0.2">
      <c r="A636" s="13" t="s">
        <v>2409</v>
      </c>
      <c r="B636" s="74">
        <v>208</v>
      </c>
      <c r="C636" s="86"/>
      <c r="D636" s="37"/>
      <c r="E636" s="87"/>
      <c r="F636" s="93">
        <v>3</v>
      </c>
      <c r="G636" s="8">
        <v>8</v>
      </c>
      <c r="H636" s="94">
        <f t="shared" si="9"/>
        <v>2</v>
      </c>
      <c r="I636" s="93"/>
      <c r="J636" s="94"/>
      <c r="K636" s="138"/>
    </row>
    <row r="637" spans="1:11" ht="15.75" x14ac:dyDescent="0.2">
      <c r="A637" s="13" t="s">
        <v>3294</v>
      </c>
      <c r="B637" s="74">
        <v>6</v>
      </c>
      <c r="C637" s="86"/>
      <c r="D637" s="37"/>
      <c r="E637" s="87"/>
      <c r="F637" s="93">
        <v>1</v>
      </c>
      <c r="G637" s="8">
        <v>3</v>
      </c>
      <c r="H637" s="94">
        <f t="shared" si="9"/>
        <v>1</v>
      </c>
      <c r="I637" s="93"/>
      <c r="J637" s="94"/>
      <c r="K637" s="138"/>
    </row>
    <row r="638" spans="1:11" ht="15.75" x14ac:dyDescent="0.2">
      <c r="A638" s="13" t="s">
        <v>3295</v>
      </c>
      <c r="B638" s="74">
        <v>221</v>
      </c>
      <c r="C638" s="86"/>
      <c r="D638" s="37"/>
      <c r="E638" s="87"/>
      <c r="F638" s="93">
        <v>3</v>
      </c>
      <c r="G638" s="8">
        <v>8</v>
      </c>
      <c r="H638" s="94">
        <f t="shared" si="9"/>
        <v>2</v>
      </c>
      <c r="I638" s="93"/>
      <c r="J638" s="94"/>
      <c r="K638" s="138"/>
    </row>
    <row r="639" spans="1:11" ht="15.75" x14ac:dyDescent="0.2">
      <c r="A639" s="13" t="s">
        <v>3296</v>
      </c>
      <c r="B639" s="74">
        <v>467</v>
      </c>
      <c r="C639" s="86"/>
      <c r="D639" s="37"/>
      <c r="E639" s="87"/>
      <c r="F639" s="93">
        <v>3</v>
      </c>
      <c r="G639" s="8">
        <v>8</v>
      </c>
      <c r="H639" s="94">
        <f t="shared" si="9"/>
        <v>2</v>
      </c>
      <c r="I639" s="93"/>
      <c r="J639" s="94"/>
      <c r="K639" s="138"/>
    </row>
    <row r="640" spans="1:11" ht="15.75" x14ac:dyDescent="0.2">
      <c r="A640" s="13" t="s">
        <v>3297</v>
      </c>
      <c r="B640" s="74">
        <v>112</v>
      </c>
      <c r="C640" s="86"/>
      <c r="D640" s="37"/>
      <c r="E640" s="87"/>
      <c r="F640" s="93">
        <v>1</v>
      </c>
      <c r="G640" s="8">
        <v>3</v>
      </c>
      <c r="H640" s="94">
        <f t="shared" si="9"/>
        <v>1</v>
      </c>
      <c r="I640" s="93"/>
      <c r="J640" s="94"/>
      <c r="K640" s="138"/>
    </row>
    <row r="641" spans="1:11" ht="15.75" x14ac:dyDescent="0.2">
      <c r="A641" s="13" t="s">
        <v>3298</v>
      </c>
      <c r="B641" s="74">
        <v>331</v>
      </c>
      <c r="C641" s="86"/>
      <c r="D641" s="37"/>
      <c r="E641" s="87"/>
      <c r="F641" s="93">
        <v>3</v>
      </c>
      <c r="G641" s="8">
        <v>8</v>
      </c>
      <c r="H641" s="94">
        <f t="shared" si="9"/>
        <v>2</v>
      </c>
      <c r="I641" s="93"/>
      <c r="J641" s="94"/>
      <c r="K641" s="138"/>
    </row>
    <row r="642" spans="1:11" ht="15.75" x14ac:dyDescent="0.2">
      <c r="A642" s="13" t="s">
        <v>3144</v>
      </c>
      <c r="B642" s="74">
        <v>202</v>
      </c>
      <c r="C642" s="86"/>
      <c r="D642" s="37"/>
      <c r="E642" s="87"/>
      <c r="F642" s="93">
        <v>3</v>
      </c>
      <c r="G642" s="8">
        <v>8</v>
      </c>
      <c r="H642" s="94">
        <f t="shared" si="9"/>
        <v>2</v>
      </c>
      <c r="I642" s="93"/>
      <c r="J642" s="94"/>
      <c r="K642" s="138"/>
    </row>
    <row r="643" spans="1:11" ht="15.75" x14ac:dyDescent="0.2">
      <c r="A643" s="13" t="s">
        <v>3299</v>
      </c>
      <c r="B643" s="74">
        <v>256</v>
      </c>
      <c r="C643" s="86"/>
      <c r="D643" s="37"/>
      <c r="E643" s="87"/>
      <c r="F643" s="93">
        <v>3</v>
      </c>
      <c r="G643" s="8">
        <v>8</v>
      </c>
      <c r="H643" s="94">
        <f t="shared" si="9"/>
        <v>2</v>
      </c>
      <c r="I643" s="93"/>
      <c r="J643" s="94"/>
      <c r="K643" s="138"/>
    </row>
    <row r="644" spans="1:11" ht="15.75" x14ac:dyDescent="0.2">
      <c r="A644" s="13" t="s">
        <v>2935</v>
      </c>
      <c r="B644" s="74">
        <v>239</v>
      </c>
      <c r="C644" s="86"/>
      <c r="D644" s="37"/>
      <c r="E644" s="87"/>
      <c r="F644" s="93">
        <v>3</v>
      </c>
      <c r="G644" s="8">
        <v>8</v>
      </c>
      <c r="H644" s="94">
        <f t="shared" si="9"/>
        <v>2</v>
      </c>
      <c r="I644" s="93"/>
      <c r="J644" s="94"/>
      <c r="K644" s="138"/>
    </row>
    <row r="645" spans="1:11" ht="15.75" x14ac:dyDescent="0.2">
      <c r="A645" s="13" t="s">
        <v>3300</v>
      </c>
      <c r="B645" s="74">
        <v>30</v>
      </c>
      <c r="C645" s="86"/>
      <c r="D645" s="37"/>
      <c r="E645" s="87"/>
      <c r="F645" s="93">
        <v>1</v>
      </c>
      <c r="G645" s="8">
        <v>3</v>
      </c>
      <c r="H645" s="94">
        <f t="shared" si="9"/>
        <v>1</v>
      </c>
      <c r="I645" s="93"/>
      <c r="J645" s="94"/>
      <c r="K645" s="138"/>
    </row>
    <row r="646" spans="1:11" ht="15.75" x14ac:dyDescent="0.2">
      <c r="A646" s="13" t="s">
        <v>3301</v>
      </c>
      <c r="B646" s="74">
        <v>321</v>
      </c>
      <c r="C646" s="86"/>
      <c r="D646" s="37"/>
      <c r="E646" s="87"/>
      <c r="F646" s="93">
        <v>3</v>
      </c>
      <c r="G646" s="8">
        <v>8</v>
      </c>
      <c r="H646" s="94">
        <f t="shared" si="9"/>
        <v>2</v>
      </c>
      <c r="I646" s="93"/>
      <c r="J646" s="94"/>
      <c r="K646" s="138"/>
    </row>
    <row r="647" spans="1:11" ht="15.75" x14ac:dyDescent="0.2">
      <c r="A647" s="13" t="s">
        <v>3112</v>
      </c>
      <c r="B647" s="74">
        <v>159</v>
      </c>
      <c r="C647" s="86"/>
      <c r="D647" s="37"/>
      <c r="E647" s="87"/>
      <c r="F647" s="93">
        <v>1</v>
      </c>
      <c r="G647" s="8">
        <v>3</v>
      </c>
      <c r="H647" s="94">
        <f t="shared" si="9"/>
        <v>1</v>
      </c>
      <c r="I647" s="93"/>
      <c r="J647" s="94"/>
      <c r="K647" s="138"/>
    </row>
    <row r="648" spans="1:11" ht="15.75" x14ac:dyDescent="0.2">
      <c r="A648" s="13" t="s">
        <v>1364</v>
      </c>
      <c r="B648" s="74">
        <v>216</v>
      </c>
      <c r="C648" s="86"/>
      <c r="D648" s="37"/>
      <c r="E648" s="87"/>
      <c r="F648" s="93">
        <v>3</v>
      </c>
      <c r="G648" s="8">
        <v>8</v>
      </c>
      <c r="H648" s="94">
        <f t="shared" ref="H648:H683" si="10">IF(F648=1,1,2)</f>
        <v>2</v>
      </c>
      <c r="I648" s="93"/>
      <c r="J648" s="94"/>
      <c r="K648" s="138"/>
    </row>
    <row r="649" spans="1:11" ht="15.75" x14ac:dyDescent="0.2">
      <c r="A649" s="13" t="s">
        <v>3302</v>
      </c>
      <c r="B649" s="74">
        <v>345</v>
      </c>
      <c r="C649" s="86"/>
      <c r="D649" s="37"/>
      <c r="E649" s="87"/>
      <c r="F649" s="93">
        <v>3</v>
      </c>
      <c r="G649" s="8">
        <v>8</v>
      </c>
      <c r="H649" s="94">
        <f t="shared" si="10"/>
        <v>2</v>
      </c>
      <c r="I649" s="93"/>
      <c r="J649" s="94"/>
      <c r="K649" s="138"/>
    </row>
    <row r="650" spans="1:11" ht="15.75" x14ac:dyDescent="0.2">
      <c r="A650" s="13" t="s">
        <v>3303</v>
      </c>
      <c r="B650" s="74">
        <v>408</v>
      </c>
      <c r="C650" s="86"/>
      <c r="D650" s="37"/>
      <c r="E650" s="87"/>
      <c r="F650" s="93">
        <v>3</v>
      </c>
      <c r="G650" s="8">
        <v>8</v>
      </c>
      <c r="H650" s="94">
        <f t="shared" si="10"/>
        <v>2</v>
      </c>
      <c r="I650" s="93"/>
      <c r="J650" s="94"/>
      <c r="K650" s="138"/>
    </row>
    <row r="651" spans="1:11" ht="15.75" x14ac:dyDescent="0.2">
      <c r="A651" s="13" t="s">
        <v>3304</v>
      </c>
      <c r="B651" s="74">
        <v>227</v>
      </c>
      <c r="C651" s="86"/>
      <c r="D651" s="37"/>
      <c r="E651" s="87"/>
      <c r="F651" s="93">
        <v>3</v>
      </c>
      <c r="G651" s="8">
        <v>8</v>
      </c>
      <c r="H651" s="94">
        <f t="shared" si="10"/>
        <v>2</v>
      </c>
      <c r="I651" s="93"/>
      <c r="J651" s="94"/>
      <c r="K651" s="138"/>
    </row>
    <row r="652" spans="1:11" ht="15.75" x14ac:dyDescent="0.2">
      <c r="A652" s="13" t="s">
        <v>3305</v>
      </c>
      <c r="B652" s="74">
        <v>282</v>
      </c>
      <c r="C652" s="86"/>
      <c r="D652" s="37"/>
      <c r="E652" s="87"/>
      <c r="F652" s="93">
        <v>3</v>
      </c>
      <c r="G652" s="8">
        <v>8</v>
      </c>
      <c r="H652" s="94">
        <f t="shared" si="10"/>
        <v>2</v>
      </c>
      <c r="I652" s="93"/>
      <c r="J652" s="94"/>
      <c r="K652" s="138"/>
    </row>
    <row r="653" spans="1:11" ht="15.75" x14ac:dyDescent="0.2">
      <c r="A653" s="13" t="s">
        <v>2048</v>
      </c>
      <c r="B653" s="74">
        <v>131</v>
      </c>
      <c r="C653" s="86"/>
      <c r="D653" s="37"/>
      <c r="E653" s="87"/>
      <c r="F653" s="93">
        <v>1</v>
      </c>
      <c r="G653" s="8">
        <v>3</v>
      </c>
      <c r="H653" s="94">
        <f t="shared" si="10"/>
        <v>1</v>
      </c>
      <c r="I653" s="93"/>
      <c r="J653" s="94"/>
      <c r="K653" s="138"/>
    </row>
    <row r="654" spans="1:11" ht="15.75" x14ac:dyDescent="0.2">
      <c r="A654" s="13" t="s">
        <v>2168</v>
      </c>
      <c r="B654" s="74">
        <v>168</v>
      </c>
      <c r="C654" s="86"/>
      <c r="D654" s="37"/>
      <c r="E654" s="87"/>
      <c r="F654" s="93">
        <v>1</v>
      </c>
      <c r="G654" s="8">
        <v>3</v>
      </c>
      <c r="H654" s="94">
        <f t="shared" si="10"/>
        <v>1</v>
      </c>
      <c r="I654" s="93"/>
      <c r="J654" s="94"/>
      <c r="K654" s="138"/>
    </row>
    <row r="655" spans="1:11" s="7" customFormat="1" ht="15.75" x14ac:dyDescent="0.2">
      <c r="A655" s="22" t="s">
        <v>380</v>
      </c>
      <c r="B655" s="73">
        <v>30841</v>
      </c>
      <c r="C655" s="85">
        <v>29</v>
      </c>
      <c r="D655" s="36">
        <f>SUM(D656:D678)</f>
        <v>73</v>
      </c>
      <c r="E655" s="88">
        <v>4</v>
      </c>
      <c r="F655" s="91">
        <f>SUM(F657:F683)</f>
        <v>61</v>
      </c>
      <c r="G655" s="24">
        <f>SUM(G657:G683)</f>
        <v>165</v>
      </c>
      <c r="H655" s="94"/>
      <c r="I655" s="99">
        <f>(C655+F657+F659+F660+F662+F663+F664+F666+F668+F675+F677+F679+F680+F681+F682+1)*0.4</f>
        <v>32</v>
      </c>
      <c r="J655" s="99">
        <f>(D655+G657+G659+G660+G662+G663+G664+G666+G668+G675+G677+G679+G680+G681+G682+1)*0.4</f>
        <v>82.4</v>
      </c>
      <c r="K655" s="115">
        <f>25*0.6</f>
        <v>15</v>
      </c>
    </row>
    <row r="656" spans="1:11" s="7" customFormat="1" ht="15.75" x14ac:dyDescent="0.2">
      <c r="A656" s="20" t="s">
        <v>1182</v>
      </c>
      <c r="B656" s="73">
        <v>3986</v>
      </c>
      <c r="C656" s="85">
        <v>4</v>
      </c>
      <c r="D656" s="32">
        <v>10</v>
      </c>
      <c r="E656" s="84"/>
      <c r="F656" s="91"/>
      <c r="G656" s="8"/>
      <c r="H656" s="94"/>
      <c r="I656" s="91"/>
      <c r="J656" s="84"/>
      <c r="K656" s="111"/>
    </row>
    <row r="657" spans="1:11" ht="15.75" x14ac:dyDescent="0.2">
      <c r="A657" s="13" t="s">
        <v>2649</v>
      </c>
      <c r="B657" s="74">
        <v>313</v>
      </c>
      <c r="C657" s="86"/>
      <c r="D657" s="37"/>
      <c r="E657" s="87"/>
      <c r="F657" s="93">
        <v>3</v>
      </c>
      <c r="G657" s="8">
        <v>8</v>
      </c>
      <c r="H657" s="94">
        <f t="shared" si="10"/>
        <v>2</v>
      </c>
      <c r="I657" s="93"/>
      <c r="J657" s="94"/>
      <c r="K657" s="138"/>
    </row>
    <row r="658" spans="1:11" ht="15.75" x14ac:dyDescent="0.2">
      <c r="A658" s="13" t="s">
        <v>3306</v>
      </c>
      <c r="B658" s="74">
        <v>58</v>
      </c>
      <c r="C658" s="86"/>
      <c r="D658" s="37"/>
      <c r="E658" s="87"/>
      <c r="F658" s="93">
        <v>1</v>
      </c>
      <c r="G658" s="8">
        <v>3</v>
      </c>
      <c r="H658" s="94">
        <f t="shared" si="10"/>
        <v>1</v>
      </c>
      <c r="I658" s="93"/>
      <c r="J658" s="94"/>
      <c r="K658" s="138"/>
    </row>
    <row r="659" spans="1:11" ht="15.75" x14ac:dyDescent="0.2">
      <c r="A659" s="13" t="s">
        <v>3307</v>
      </c>
      <c r="B659" s="74">
        <v>213</v>
      </c>
      <c r="C659" s="86"/>
      <c r="D659" s="37"/>
      <c r="E659" s="87"/>
      <c r="F659" s="93">
        <v>3</v>
      </c>
      <c r="G659" s="8">
        <v>8</v>
      </c>
      <c r="H659" s="94">
        <f t="shared" si="10"/>
        <v>2</v>
      </c>
      <c r="I659" s="93"/>
      <c r="J659" s="94"/>
      <c r="K659" s="138"/>
    </row>
    <row r="660" spans="1:11" ht="15.75" x14ac:dyDescent="0.2">
      <c r="A660" s="13" t="s">
        <v>1460</v>
      </c>
      <c r="B660" s="74">
        <v>1349</v>
      </c>
      <c r="C660" s="86"/>
      <c r="D660" s="37"/>
      <c r="E660" s="87"/>
      <c r="F660" s="93">
        <v>3</v>
      </c>
      <c r="G660" s="8">
        <v>8</v>
      </c>
      <c r="H660" s="94">
        <f t="shared" si="10"/>
        <v>2</v>
      </c>
      <c r="I660" s="93"/>
      <c r="J660" s="94"/>
      <c r="K660" s="138"/>
    </row>
    <row r="661" spans="1:11" ht="15.75" x14ac:dyDescent="0.2">
      <c r="A661" s="13" t="s">
        <v>2507</v>
      </c>
      <c r="B661" s="74">
        <v>90</v>
      </c>
      <c r="C661" s="86"/>
      <c r="D661" s="37"/>
      <c r="E661" s="87"/>
      <c r="F661" s="93">
        <v>1</v>
      </c>
      <c r="G661" s="8">
        <v>3</v>
      </c>
      <c r="H661" s="94">
        <f t="shared" si="10"/>
        <v>1</v>
      </c>
      <c r="I661" s="93"/>
      <c r="J661" s="94"/>
      <c r="K661" s="138"/>
    </row>
    <row r="662" spans="1:11" ht="15.75" x14ac:dyDescent="0.2">
      <c r="A662" s="13" t="s">
        <v>2578</v>
      </c>
      <c r="B662" s="74">
        <v>230</v>
      </c>
      <c r="C662" s="86"/>
      <c r="D662" s="37"/>
      <c r="E662" s="87"/>
      <c r="F662" s="93">
        <v>3</v>
      </c>
      <c r="G662" s="8">
        <v>8</v>
      </c>
      <c r="H662" s="94">
        <f t="shared" si="10"/>
        <v>2</v>
      </c>
      <c r="I662" s="93"/>
      <c r="J662" s="94"/>
      <c r="K662" s="138"/>
    </row>
    <row r="663" spans="1:11" ht="15.75" x14ac:dyDescent="0.2">
      <c r="A663" s="13" t="s">
        <v>3308</v>
      </c>
      <c r="B663" s="74">
        <v>540</v>
      </c>
      <c r="C663" s="86"/>
      <c r="D663" s="37"/>
      <c r="E663" s="87"/>
      <c r="F663" s="93">
        <v>3</v>
      </c>
      <c r="G663" s="8">
        <v>8</v>
      </c>
      <c r="H663" s="94">
        <f t="shared" si="10"/>
        <v>2</v>
      </c>
      <c r="I663" s="93"/>
      <c r="J663" s="94"/>
      <c r="K663" s="138"/>
    </row>
    <row r="664" spans="1:11" ht="15.75" x14ac:dyDescent="0.2">
      <c r="A664" s="13" t="s">
        <v>3309</v>
      </c>
      <c r="B664" s="74">
        <v>762</v>
      </c>
      <c r="C664" s="86"/>
      <c r="D664" s="37"/>
      <c r="E664" s="87"/>
      <c r="F664" s="93">
        <v>3</v>
      </c>
      <c r="G664" s="8">
        <v>8</v>
      </c>
      <c r="H664" s="94">
        <f t="shared" si="10"/>
        <v>2</v>
      </c>
      <c r="I664" s="93"/>
      <c r="J664" s="94"/>
      <c r="K664" s="138"/>
    </row>
    <row r="665" spans="1:11" ht="15.75" x14ac:dyDescent="0.2">
      <c r="A665" s="13" t="s">
        <v>2539</v>
      </c>
      <c r="B665" s="74">
        <v>114</v>
      </c>
      <c r="C665" s="86"/>
      <c r="D665" s="37"/>
      <c r="E665" s="87"/>
      <c r="F665" s="93">
        <v>1</v>
      </c>
      <c r="G665" s="8">
        <v>3</v>
      </c>
      <c r="H665" s="94">
        <f t="shared" si="10"/>
        <v>1</v>
      </c>
      <c r="I665" s="93"/>
      <c r="J665" s="94"/>
      <c r="K665" s="138"/>
    </row>
    <row r="666" spans="1:11" ht="15.75" x14ac:dyDescent="0.2">
      <c r="A666" s="13" t="s">
        <v>3310</v>
      </c>
      <c r="B666" s="74">
        <v>317</v>
      </c>
      <c r="C666" s="86"/>
      <c r="D666" s="37"/>
      <c r="E666" s="87"/>
      <c r="F666" s="93">
        <v>3</v>
      </c>
      <c r="G666" s="8">
        <v>8</v>
      </c>
      <c r="H666" s="94">
        <f t="shared" si="10"/>
        <v>2</v>
      </c>
      <c r="I666" s="93"/>
      <c r="J666" s="94"/>
      <c r="K666" s="138"/>
    </row>
    <row r="667" spans="1:11" s="7" customFormat="1" ht="15.75" x14ac:dyDescent="0.2">
      <c r="A667" s="20" t="s">
        <v>981</v>
      </c>
      <c r="B667" s="73">
        <v>3987</v>
      </c>
      <c r="C667" s="85">
        <v>4</v>
      </c>
      <c r="D667" s="32">
        <v>10</v>
      </c>
      <c r="E667" s="84"/>
      <c r="F667" s="91"/>
      <c r="G667" s="8"/>
      <c r="H667" s="94"/>
      <c r="I667" s="91"/>
      <c r="J667" s="84"/>
      <c r="K667" s="111"/>
    </row>
    <row r="668" spans="1:11" ht="15.75" x14ac:dyDescent="0.2">
      <c r="A668" s="13" t="s">
        <v>3311</v>
      </c>
      <c r="B668" s="74">
        <v>1769</v>
      </c>
      <c r="C668" s="86"/>
      <c r="D668" s="37"/>
      <c r="E668" s="87"/>
      <c r="F668" s="93">
        <v>3</v>
      </c>
      <c r="G668" s="8">
        <v>8</v>
      </c>
      <c r="H668" s="94">
        <f t="shared" si="10"/>
        <v>2</v>
      </c>
      <c r="I668" s="93"/>
      <c r="J668" s="94"/>
      <c r="K668" s="138"/>
    </row>
    <row r="669" spans="1:11" ht="15.75" x14ac:dyDescent="0.2">
      <c r="A669" s="13" t="s">
        <v>3312</v>
      </c>
      <c r="B669" s="74">
        <v>96</v>
      </c>
      <c r="C669" s="86"/>
      <c r="D669" s="37"/>
      <c r="E669" s="87"/>
      <c r="F669" s="93">
        <v>1</v>
      </c>
      <c r="G669" s="8">
        <v>3</v>
      </c>
      <c r="H669" s="94">
        <f t="shared" si="10"/>
        <v>1</v>
      </c>
      <c r="I669" s="93"/>
      <c r="J669" s="94"/>
      <c r="K669" s="138"/>
    </row>
    <row r="670" spans="1:11" ht="15.75" x14ac:dyDescent="0.2">
      <c r="A670" s="13" t="s">
        <v>3139</v>
      </c>
      <c r="B670" s="74">
        <v>149</v>
      </c>
      <c r="C670" s="86"/>
      <c r="D670" s="37"/>
      <c r="E670" s="87"/>
      <c r="F670" s="93">
        <v>1</v>
      </c>
      <c r="G670" s="8">
        <v>3</v>
      </c>
      <c r="H670" s="94">
        <f t="shared" si="10"/>
        <v>1</v>
      </c>
      <c r="I670" s="93"/>
      <c r="J670" s="94"/>
      <c r="K670" s="138"/>
    </row>
    <row r="671" spans="1:11" ht="15.75" x14ac:dyDescent="0.2">
      <c r="A671" s="13" t="s">
        <v>3313</v>
      </c>
      <c r="B671" s="74">
        <v>200</v>
      </c>
      <c r="C671" s="86"/>
      <c r="D671" s="37"/>
      <c r="E671" s="87"/>
      <c r="F671" s="93">
        <v>1</v>
      </c>
      <c r="G671" s="8">
        <v>3</v>
      </c>
      <c r="H671" s="94">
        <f t="shared" si="10"/>
        <v>1</v>
      </c>
      <c r="I671" s="93"/>
      <c r="J671" s="94"/>
      <c r="K671" s="138"/>
    </row>
    <row r="672" spans="1:11" ht="15.75" x14ac:dyDescent="0.2">
      <c r="A672" s="13" t="s">
        <v>3314</v>
      </c>
      <c r="B672" s="74">
        <v>69</v>
      </c>
      <c r="C672" s="86"/>
      <c r="D672" s="37"/>
      <c r="E672" s="87"/>
      <c r="F672" s="93">
        <v>1</v>
      </c>
      <c r="G672" s="8">
        <v>3</v>
      </c>
      <c r="H672" s="94">
        <f t="shared" si="10"/>
        <v>1</v>
      </c>
      <c r="I672" s="93"/>
      <c r="J672" s="94"/>
      <c r="K672" s="138"/>
    </row>
    <row r="673" spans="1:11" ht="15.75" x14ac:dyDescent="0.2">
      <c r="A673" s="13" t="s">
        <v>3315</v>
      </c>
      <c r="B673" s="74">
        <v>111</v>
      </c>
      <c r="C673" s="86"/>
      <c r="D673" s="37"/>
      <c r="E673" s="87"/>
      <c r="F673" s="93">
        <v>1</v>
      </c>
      <c r="G673" s="8">
        <v>3</v>
      </c>
      <c r="H673" s="94">
        <f t="shared" si="10"/>
        <v>1</v>
      </c>
      <c r="I673" s="93"/>
      <c r="J673" s="94"/>
      <c r="K673" s="138"/>
    </row>
    <row r="674" spans="1:11" ht="15.75" x14ac:dyDescent="0.2">
      <c r="A674" s="13" t="s">
        <v>3316</v>
      </c>
      <c r="B674" s="74">
        <v>76</v>
      </c>
      <c r="C674" s="86"/>
      <c r="D674" s="37"/>
      <c r="E674" s="87"/>
      <c r="F674" s="93">
        <v>1</v>
      </c>
      <c r="G674" s="8">
        <v>3</v>
      </c>
      <c r="H674" s="94">
        <f t="shared" si="10"/>
        <v>1</v>
      </c>
      <c r="I674" s="93"/>
      <c r="J674" s="94"/>
      <c r="K674" s="138"/>
    </row>
    <row r="675" spans="1:11" ht="15.75" x14ac:dyDescent="0.2">
      <c r="A675" s="13" t="s">
        <v>3317</v>
      </c>
      <c r="B675" s="74">
        <v>379</v>
      </c>
      <c r="C675" s="86"/>
      <c r="D675" s="37"/>
      <c r="E675" s="87"/>
      <c r="F675" s="93">
        <v>3</v>
      </c>
      <c r="G675" s="8">
        <v>8</v>
      </c>
      <c r="H675" s="94">
        <f t="shared" si="10"/>
        <v>2</v>
      </c>
      <c r="I675" s="93"/>
      <c r="J675" s="94"/>
      <c r="K675" s="138"/>
    </row>
    <row r="676" spans="1:11" ht="15.75" x14ac:dyDescent="0.2">
      <c r="A676" s="13" t="s">
        <v>3318</v>
      </c>
      <c r="B676" s="74">
        <v>11</v>
      </c>
      <c r="C676" s="86"/>
      <c r="D676" s="37"/>
      <c r="E676" s="87"/>
      <c r="F676" s="93">
        <v>1</v>
      </c>
      <c r="G676" s="8">
        <v>3</v>
      </c>
      <c r="H676" s="94">
        <f t="shared" si="10"/>
        <v>1</v>
      </c>
      <c r="I676" s="93"/>
      <c r="J676" s="94"/>
      <c r="K676" s="138"/>
    </row>
    <row r="677" spans="1:11" ht="15.75" x14ac:dyDescent="0.2">
      <c r="A677" s="13" t="s">
        <v>3319</v>
      </c>
      <c r="B677" s="74">
        <v>1127</v>
      </c>
      <c r="C677" s="86"/>
      <c r="D677" s="37"/>
      <c r="E677" s="87"/>
      <c r="F677" s="93">
        <v>3</v>
      </c>
      <c r="G677" s="8">
        <v>8</v>
      </c>
      <c r="H677" s="94">
        <f t="shared" si="10"/>
        <v>2</v>
      </c>
      <c r="I677" s="93"/>
      <c r="J677" s="94"/>
      <c r="K677" s="138"/>
    </row>
    <row r="678" spans="1:11" s="7" customFormat="1" ht="15.75" x14ac:dyDescent="0.2">
      <c r="A678" s="20" t="s">
        <v>112</v>
      </c>
      <c r="B678" s="73">
        <v>22868</v>
      </c>
      <c r="C678" s="85">
        <v>21</v>
      </c>
      <c r="D678" s="32">
        <v>53</v>
      </c>
      <c r="E678" s="84"/>
      <c r="F678" s="91"/>
      <c r="G678" s="8"/>
      <c r="H678" s="94"/>
      <c r="I678" s="91"/>
      <c r="J678" s="84"/>
      <c r="K678" s="111"/>
    </row>
    <row r="679" spans="1:11" ht="15.75" x14ac:dyDescent="0.2">
      <c r="A679" s="13" t="s">
        <v>3320</v>
      </c>
      <c r="B679" s="74">
        <v>21099</v>
      </c>
      <c r="C679" s="86"/>
      <c r="D679" s="37"/>
      <c r="E679" s="87"/>
      <c r="F679" s="93">
        <v>11</v>
      </c>
      <c r="G679" s="8">
        <v>28</v>
      </c>
      <c r="H679" s="94">
        <f t="shared" si="10"/>
        <v>2</v>
      </c>
      <c r="I679" s="93"/>
      <c r="J679" s="94"/>
      <c r="K679" s="138"/>
    </row>
    <row r="680" spans="1:11" ht="15.75" x14ac:dyDescent="0.2">
      <c r="A680" s="13" t="s">
        <v>3029</v>
      </c>
      <c r="B680" s="74">
        <v>236</v>
      </c>
      <c r="C680" s="86"/>
      <c r="D680" s="37"/>
      <c r="E680" s="87"/>
      <c r="F680" s="93">
        <v>3</v>
      </c>
      <c r="G680" s="8">
        <v>8</v>
      </c>
      <c r="H680" s="94">
        <f t="shared" si="10"/>
        <v>2</v>
      </c>
      <c r="I680" s="93"/>
      <c r="J680" s="94"/>
      <c r="K680" s="138"/>
    </row>
    <row r="681" spans="1:11" ht="15.75" x14ac:dyDescent="0.2">
      <c r="A681" s="13" t="s">
        <v>3321</v>
      </c>
      <c r="B681" s="74">
        <v>1052</v>
      </c>
      <c r="C681" s="86"/>
      <c r="D681" s="37"/>
      <c r="E681" s="87"/>
      <c r="F681" s="93">
        <v>3</v>
      </c>
      <c r="G681" s="8">
        <v>8</v>
      </c>
      <c r="H681" s="94">
        <f t="shared" si="10"/>
        <v>2</v>
      </c>
      <c r="I681" s="93"/>
      <c r="J681" s="94"/>
      <c r="K681" s="138"/>
    </row>
    <row r="682" spans="1:11" ht="15.75" x14ac:dyDescent="0.2">
      <c r="A682" s="13" t="s">
        <v>2122</v>
      </c>
      <c r="B682" s="74">
        <v>339</v>
      </c>
      <c r="C682" s="86"/>
      <c r="D682" s="37"/>
      <c r="E682" s="87"/>
      <c r="F682" s="93">
        <v>3</v>
      </c>
      <c r="G682" s="8">
        <v>8</v>
      </c>
      <c r="H682" s="94">
        <f t="shared" si="10"/>
        <v>2</v>
      </c>
      <c r="I682" s="93"/>
      <c r="J682" s="94"/>
      <c r="K682" s="138"/>
    </row>
    <row r="683" spans="1:11" ht="16.5" thickBot="1" x14ac:dyDescent="0.25">
      <c r="A683" s="15" t="s">
        <v>3322</v>
      </c>
      <c r="B683" s="76">
        <v>142</v>
      </c>
      <c r="C683" s="122"/>
      <c r="D683" s="38"/>
      <c r="E683" s="123"/>
      <c r="F683" s="124">
        <v>1</v>
      </c>
      <c r="G683" s="125">
        <v>3</v>
      </c>
      <c r="H683" s="126">
        <f t="shared" si="10"/>
        <v>1</v>
      </c>
      <c r="I683" s="124"/>
      <c r="J683" s="126"/>
      <c r="K683" s="140"/>
    </row>
    <row r="684" spans="1:11" ht="15.7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679"/>
  <sheetViews>
    <sheetView workbookViewId="0">
      <pane xSplit="1" ySplit="2" topLeftCell="B279" activePane="bottomRight" state="frozenSplit"/>
      <selection activeCell="G13" sqref="G13"/>
      <selection pane="topRight" activeCell="B1" sqref="B1"/>
      <selection pane="bottomLeft" activeCell="A4" sqref="A4"/>
      <selection pane="bottomRight" activeCell="A296" sqref="A296"/>
    </sheetView>
  </sheetViews>
  <sheetFormatPr defaultColWidth="8.85546875" defaultRowHeight="15.75" x14ac:dyDescent="0.2"/>
  <cols>
    <col min="1" max="1" width="53.140625" style="8" bestFit="1" customWidth="1"/>
    <col min="2" max="5" width="16" style="8" customWidth="1"/>
    <col min="6" max="6" width="15.85546875" style="8" customWidth="1"/>
    <col min="7" max="9" width="16" style="8" customWidth="1"/>
    <col min="10" max="10" width="16.140625" style="8" customWidth="1"/>
    <col min="11" max="11" width="17.7109375" style="8" customWidth="1"/>
    <col min="12" max="16384" width="8.85546875" style="8"/>
  </cols>
  <sheetData>
    <row r="1" spans="1:1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4" customFormat="1" x14ac:dyDescent="0.2">
      <c r="A3" s="9" t="s">
        <v>103</v>
      </c>
      <c r="B3" s="71">
        <v>688255</v>
      </c>
      <c r="C3" s="79"/>
      <c r="D3" s="40"/>
      <c r="E3" s="80"/>
      <c r="F3" s="91"/>
      <c r="H3" s="84"/>
      <c r="I3" s="91"/>
      <c r="J3" s="84"/>
      <c r="K3" s="111"/>
    </row>
    <row r="4" spans="1:11" s="18" customFormat="1" x14ac:dyDescent="0.2">
      <c r="A4" s="11" t="s">
        <v>104</v>
      </c>
      <c r="B4" s="72">
        <v>106305</v>
      </c>
      <c r="C4" s="81"/>
      <c r="D4" s="35"/>
      <c r="E4" s="82"/>
      <c r="F4" s="92"/>
      <c r="H4" s="82"/>
      <c r="I4" s="92"/>
      <c r="J4" s="82"/>
      <c r="K4" s="137"/>
    </row>
    <row r="5" spans="1:11" s="24" customFormat="1" x14ac:dyDescent="0.2">
      <c r="A5" s="22" t="s">
        <v>105</v>
      </c>
      <c r="B5" s="73">
        <v>3496</v>
      </c>
      <c r="C5" s="85">
        <v>15</v>
      </c>
      <c r="D5" s="32">
        <f>SUM(D6:D24)</f>
        <v>38</v>
      </c>
      <c r="E5" s="84">
        <v>3</v>
      </c>
      <c r="F5" s="91">
        <f>SUM(F7:F28)</f>
        <v>26</v>
      </c>
      <c r="G5" s="24">
        <f>SUM(G7:G28)</f>
        <v>75</v>
      </c>
      <c r="H5" s="84"/>
      <c r="I5" s="99">
        <f>(C5+F11+F16+F26+1)*0.4</f>
        <v>10</v>
      </c>
      <c r="J5" s="99">
        <f>(D5+G11+G16+G26+1)*0.4</f>
        <v>25.200000000000003</v>
      </c>
      <c r="K5" s="115">
        <f>20*0.6</f>
        <v>12</v>
      </c>
    </row>
    <row r="6" spans="1:11" s="24" customFormat="1" ht="31.5" x14ac:dyDescent="0.2">
      <c r="A6" s="20" t="s">
        <v>106</v>
      </c>
      <c r="B6" s="73">
        <v>1162</v>
      </c>
      <c r="C6" s="85">
        <v>5</v>
      </c>
      <c r="D6" s="32">
        <v>13</v>
      </c>
      <c r="E6" s="84"/>
      <c r="F6" s="91"/>
      <c r="H6" s="84"/>
      <c r="I6" s="91"/>
      <c r="J6" s="84"/>
      <c r="K6" s="111"/>
    </row>
    <row r="7" spans="1:11" x14ac:dyDescent="0.2">
      <c r="A7" s="13" t="s">
        <v>3323</v>
      </c>
      <c r="B7" s="74">
        <v>139</v>
      </c>
      <c r="C7" s="86"/>
      <c r="D7" s="37"/>
      <c r="E7" s="87"/>
      <c r="F7" s="93">
        <v>1</v>
      </c>
      <c r="G7" s="8">
        <v>3</v>
      </c>
      <c r="H7" s="94">
        <f>IF(F7=1,1,2)</f>
        <v>1</v>
      </c>
      <c r="I7" s="93"/>
      <c r="J7" s="94"/>
      <c r="K7" s="138"/>
    </row>
    <row r="8" spans="1:11" x14ac:dyDescent="0.2">
      <c r="A8" s="13" t="s">
        <v>1413</v>
      </c>
      <c r="B8" s="74">
        <v>51</v>
      </c>
      <c r="C8" s="86"/>
      <c r="D8" s="37"/>
      <c r="E8" s="87"/>
      <c r="F8" s="93">
        <v>1</v>
      </c>
      <c r="G8" s="8">
        <v>3</v>
      </c>
      <c r="H8" s="94">
        <f t="shared" ref="H8:H71" si="0">IF(F8=1,1,2)</f>
        <v>1</v>
      </c>
      <c r="I8" s="93"/>
      <c r="J8" s="94"/>
      <c r="K8" s="138"/>
    </row>
    <row r="9" spans="1:11" x14ac:dyDescent="0.2">
      <c r="A9" s="13" t="s">
        <v>3324</v>
      </c>
      <c r="B9" s="74">
        <v>73</v>
      </c>
      <c r="C9" s="86"/>
      <c r="D9" s="37"/>
      <c r="E9" s="87"/>
      <c r="F9" s="93">
        <v>1</v>
      </c>
      <c r="G9" s="8">
        <v>3</v>
      </c>
      <c r="H9" s="94">
        <f t="shared" si="0"/>
        <v>1</v>
      </c>
      <c r="I9" s="93"/>
      <c r="J9" s="94"/>
      <c r="K9" s="138"/>
    </row>
    <row r="10" spans="1:11" x14ac:dyDescent="0.2">
      <c r="A10" s="13" t="s">
        <v>3325</v>
      </c>
      <c r="B10" s="74">
        <v>148</v>
      </c>
      <c r="C10" s="86"/>
      <c r="D10" s="37"/>
      <c r="E10" s="87"/>
      <c r="F10" s="93">
        <v>1</v>
      </c>
      <c r="G10" s="8">
        <v>3</v>
      </c>
      <c r="H10" s="94">
        <f t="shared" si="0"/>
        <v>1</v>
      </c>
      <c r="I10" s="93"/>
      <c r="J10" s="94"/>
      <c r="K10" s="138"/>
    </row>
    <row r="11" spans="1:11" x14ac:dyDescent="0.2">
      <c r="A11" s="13" t="s">
        <v>3326</v>
      </c>
      <c r="B11" s="74">
        <v>485</v>
      </c>
      <c r="C11" s="86"/>
      <c r="D11" s="37"/>
      <c r="E11" s="87"/>
      <c r="F11" s="93">
        <v>3</v>
      </c>
      <c r="G11" s="8">
        <v>8</v>
      </c>
      <c r="H11" s="94">
        <f t="shared" si="0"/>
        <v>2</v>
      </c>
      <c r="I11" s="93"/>
      <c r="J11" s="94"/>
      <c r="K11" s="138"/>
    </row>
    <row r="12" spans="1:11" x14ac:dyDescent="0.2">
      <c r="A12" s="13" t="s">
        <v>3327</v>
      </c>
      <c r="B12" s="74">
        <v>85</v>
      </c>
      <c r="C12" s="86"/>
      <c r="D12" s="37"/>
      <c r="E12" s="87"/>
      <c r="F12" s="93">
        <v>1</v>
      </c>
      <c r="G12" s="8">
        <v>3</v>
      </c>
      <c r="H12" s="94">
        <f t="shared" si="0"/>
        <v>1</v>
      </c>
      <c r="I12" s="93"/>
      <c r="J12" s="94"/>
      <c r="K12" s="138"/>
    </row>
    <row r="13" spans="1:11" x14ac:dyDescent="0.2">
      <c r="A13" s="13" t="s">
        <v>3328</v>
      </c>
      <c r="B13" s="74">
        <v>109</v>
      </c>
      <c r="C13" s="86"/>
      <c r="D13" s="37"/>
      <c r="E13" s="87"/>
      <c r="F13" s="93">
        <v>1</v>
      </c>
      <c r="G13" s="8">
        <v>3</v>
      </c>
      <c r="H13" s="94">
        <f t="shared" si="0"/>
        <v>1</v>
      </c>
      <c r="I13" s="93"/>
      <c r="J13" s="94"/>
      <c r="K13" s="138"/>
    </row>
    <row r="14" spans="1:11" x14ac:dyDescent="0.2">
      <c r="A14" s="13" t="s">
        <v>3329</v>
      </c>
      <c r="B14" s="74">
        <v>72</v>
      </c>
      <c r="C14" s="86"/>
      <c r="D14" s="37"/>
      <c r="E14" s="87"/>
      <c r="F14" s="93">
        <v>1</v>
      </c>
      <c r="G14" s="8">
        <v>3</v>
      </c>
      <c r="H14" s="94">
        <f t="shared" si="0"/>
        <v>1</v>
      </c>
      <c r="I14" s="93"/>
      <c r="J14" s="94"/>
      <c r="K14" s="138"/>
    </row>
    <row r="15" spans="1:11" s="24" customFormat="1" x14ac:dyDescent="0.2">
      <c r="A15" s="20" t="s">
        <v>350</v>
      </c>
      <c r="B15" s="73">
        <v>1421</v>
      </c>
      <c r="C15" s="85">
        <v>6</v>
      </c>
      <c r="D15" s="32">
        <v>15</v>
      </c>
      <c r="E15" s="84"/>
      <c r="F15" s="91"/>
      <c r="G15" s="8"/>
      <c r="H15" s="94"/>
      <c r="I15" s="91"/>
      <c r="J15" s="84"/>
      <c r="K15" s="111"/>
    </row>
    <row r="16" spans="1:11" x14ac:dyDescent="0.2">
      <c r="A16" s="13" t="s">
        <v>3330</v>
      </c>
      <c r="B16" s="74">
        <v>638</v>
      </c>
      <c r="C16" s="86"/>
      <c r="D16" s="37"/>
      <c r="E16" s="87"/>
      <c r="F16" s="93">
        <v>3</v>
      </c>
      <c r="G16" s="8">
        <v>8</v>
      </c>
      <c r="H16" s="94">
        <f t="shared" si="0"/>
        <v>2</v>
      </c>
      <c r="I16" s="93"/>
      <c r="J16" s="94"/>
      <c r="K16" s="138"/>
    </row>
    <row r="17" spans="1:11" x14ac:dyDescent="0.2">
      <c r="A17" s="13" t="s">
        <v>3331</v>
      </c>
      <c r="B17" s="74">
        <v>155</v>
      </c>
      <c r="C17" s="86"/>
      <c r="D17" s="37"/>
      <c r="E17" s="87"/>
      <c r="F17" s="93">
        <v>1</v>
      </c>
      <c r="G17" s="8">
        <v>3</v>
      </c>
      <c r="H17" s="94">
        <f t="shared" si="0"/>
        <v>1</v>
      </c>
      <c r="I17" s="93"/>
      <c r="J17" s="94"/>
      <c r="K17" s="138"/>
    </row>
    <row r="18" spans="1:11" x14ac:dyDescent="0.2">
      <c r="A18" s="13" t="s">
        <v>3332</v>
      </c>
      <c r="B18" s="74">
        <v>103</v>
      </c>
      <c r="C18" s="86"/>
      <c r="D18" s="37"/>
      <c r="E18" s="87"/>
      <c r="F18" s="93">
        <v>1</v>
      </c>
      <c r="G18" s="8">
        <v>3</v>
      </c>
      <c r="H18" s="94">
        <f t="shared" si="0"/>
        <v>1</v>
      </c>
      <c r="I18" s="93"/>
      <c r="J18" s="94"/>
      <c r="K18" s="138"/>
    </row>
    <row r="19" spans="1:11" x14ac:dyDescent="0.2">
      <c r="A19" s="13" t="s">
        <v>3333</v>
      </c>
      <c r="B19" s="74">
        <v>117</v>
      </c>
      <c r="C19" s="86"/>
      <c r="D19" s="37"/>
      <c r="E19" s="87"/>
      <c r="F19" s="93">
        <v>1</v>
      </c>
      <c r="G19" s="8">
        <v>3</v>
      </c>
      <c r="H19" s="94">
        <f t="shared" si="0"/>
        <v>1</v>
      </c>
      <c r="I19" s="93"/>
      <c r="J19" s="94"/>
      <c r="K19" s="138"/>
    </row>
    <row r="20" spans="1:11" x14ac:dyDescent="0.2">
      <c r="A20" s="13" t="s">
        <v>3334</v>
      </c>
      <c r="B20" s="74">
        <v>115</v>
      </c>
      <c r="C20" s="86"/>
      <c r="D20" s="37"/>
      <c r="E20" s="87"/>
      <c r="F20" s="93">
        <v>1</v>
      </c>
      <c r="G20" s="8">
        <v>3</v>
      </c>
      <c r="H20" s="94">
        <f t="shared" si="0"/>
        <v>1</v>
      </c>
      <c r="I20" s="93"/>
      <c r="J20" s="94"/>
      <c r="K20" s="138"/>
    </row>
    <row r="21" spans="1:11" x14ac:dyDescent="0.2">
      <c r="A21" s="13" t="s">
        <v>1565</v>
      </c>
      <c r="B21" s="74">
        <v>90</v>
      </c>
      <c r="C21" s="86"/>
      <c r="D21" s="37"/>
      <c r="E21" s="87"/>
      <c r="F21" s="93">
        <v>1</v>
      </c>
      <c r="G21" s="8">
        <v>3</v>
      </c>
      <c r="H21" s="94">
        <f t="shared" si="0"/>
        <v>1</v>
      </c>
      <c r="I21" s="93"/>
      <c r="J21" s="94"/>
      <c r="K21" s="138"/>
    </row>
    <row r="22" spans="1:11" x14ac:dyDescent="0.2">
      <c r="A22" s="13" t="s">
        <v>2945</v>
      </c>
      <c r="B22" s="74">
        <v>72</v>
      </c>
      <c r="C22" s="86"/>
      <c r="D22" s="37"/>
      <c r="E22" s="87"/>
      <c r="F22" s="93">
        <v>1</v>
      </c>
      <c r="G22" s="8">
        <v>3</v>
      </c>
      <c r="H22" s="94">
        <f t="shared" si="0"/>
        <v>1</v>
      </c>
      <c r="I22" s="93"/>
      <c r="J22" s="94"/>
      <c r="K22" s="138"/>
    </row>
    <row r="23" spans="1:11" x14ac:dyDescent="0.2">
      <c r="A23" s="13" t="s">
        <v>3335</v>
      </c>
      <c r="B23" s="74">
        <v>131</v>
      </c>
      <c r="C23" s="86"/>
      <c r="D23" s="37"/>
      <c r="E23" s="87"/>
      <c r="F23" s="93">
        <v>1</v>
      </c>
      <c r="G23" s="8">
        <v>3</v>
      </c>
      <c r="H23" s="94">
        <f t="shared" si="0"/>
        <v>1</v>
      </c>
      <c r="I23" s="93"/>
      <c r="J23" s="94"/>
      <c r="K23" s="138"/>
    </row>
    <row r="24" spans="1:11" s="24" customFormat="1" x14ac:dyDescent="0.2">
      <c r="A24" s="20" t="s">
        <v>108</v>
      </c>
      <c r="B24" s="73">
        <v>913</v>
      </c>
      <c r="C24" s="85">
        <v>4</v>
      </c>
      <c r="D24" s="32">
        <v>10</v>
      </c>
      <c r="E24" s="84"/>
      <c r="F24" s="91"/>
      <c r="G24" s="8"/>
      <c r="H24" s="94"/>
      <c r="I24" s="91"/>
      <c r="J24" s="84"/>
      <c r="K24" s="111"/>
    </row>
    <row r="25" spans="1:11" x14ac:dyDescent="0.2">
      <c r="A25" s="13" t="s">
        <v>3336</v>
      </c>
      <c r="B25" s="74">
        <v>155</v>
      </c>
      <c r="C25" s="86"/>
      <c r="D25" s="37"/>
      <c r="E25" s="87"/>
      <c r="F25" s="93">
        <v>1</v>
      </c>
      <c r="G25" s="8">
        <v>3</v>
      </c>
      <c r="H25" s="94">
        <f t="shared" si="0"/>
        <v>1</v>
      </c>
      <c r="I25" s="93"/>
      <c r="J25" s="94"/>
      <c r="K25" s="138"/>
    </row>
    <row r="26" spans="1:11" x14ac:dyDescent="0.2">
      <c r="A26" s="13" t="s">
        <v>3337</v>
      </c>
      <c r="B26" s="74">
        <v>459</v>
      </c>
      <c r="C26" s="86"/>
      <c r="D26" s="37"/>
      <c r="E26" s="87"/>
      <c r="F26" s="93">
        <v>3</v>
      </c>
      <c r="G26" s="8">
        <v>8</v>
      </c>
      <c r="H26" s="94">
        <f t="shared" si="0"/>
        <v>2</v>
      </c>
      <c r="I26" s="93"/>
      <c r="J26" s="94"/>
      <c r="K26" s="138"/>
    </row>
    <row r="27" spans="1:11" x14ac:dyDescent="0.2">
      <c r="A27" s="13" t="s">
        <v>3338</v>
      </c>
      <c r="B27" s="74">
        <v>180</v>
      </c>
      <c r="C27" s="86"/>
      <c r="D27" s="37"/>
      <c r="E27" s="87"/>
      <c r="F27" s="93">
        <v>1</v>
      </c>
      <c r="G27" s="8">
        <v>3</v>
      </c>
      <c r="H27" s="94">
        <f t="shared" si="0"/>
        <v>1</v>
      </c>
      <c r="I27" s="93"/>
      <c r="J27" s="94"/>
      <c r="K27" s="138"/>
    </row>
    <row r="28" spans="1:11" x14ac:dyDescent="0.2">
      <c r="A28" s="13" t="s">
        <v>3339</v>
      </c>
      <c r="B28" s="74">
        <v>119</v>
      </c>
      <c r="C28" s="86"/>
      <c r="D28" s="37"/>
      <c r="E28" s="87"/>
      <c r="F28" s="93">
        <v>1</v>
      </c>
      <c r="G28" s="8">
        <v>3</v>
      </c>
      <c r="H28" s="94">
        <f t="shared" si="0"/>
        <v>1</v>
      </c>
      <c r="I28" s="93"/>
      <c r="J28" s="94"/>
      <c r="K28" s="138"/>
    </row>
    <row r="29" spans="1:11" s="24" customFormat="1" x14ac:dyDescent="0.2">
      <c r="A29" s="22" t="s">
        <v>109</v>
      </c>
      <c r="B29" s="73">
        <v>55979</v>
      </c>
      <c r="C29" s="85">
        <v>35</v>
      </c>
      <c r="D29" s="36">
        <f>SUM(D30:D61)</f>
        <v>88</v>
      </c>
      <c r="E29" s="88">
        <v>4</v>
      </c>
      <c r="F29" s="91">
        <f>SUM(F31:F68)</f>
        <v>98</v>
      </c>
      <c r="G29" s="24">
        <f>SUM(G31:G68)</f>
        <v>262</v>
      </c>
      <c r="H29" s="94"/>
      <c r="I29" s="99">
        <f>(C29+F29+1-F31-F41-F44-F49-F52-F67)*0.4</f>
        <v>51.2</v>
      </c>
      <c r="J29" s="99">
        <f>(D29+G29+1-G31-G41-G44-G49-G52-G67)*0.4</f>
        <v>133.20000000000002</v>
      </c>
      <c r="K29" s="115">
        <f>34*0.6</f>
        <v>20.399999999999999</v>
      </c>
    </row>
    <row r="30" spans="1:11" s="24" customFormat="1" x14ac:dyDescent="0.2">
      <c r="A30" s="20" t="s">
        <v>110</v>
      </c>
      <c r="B30" s="73">
        <v>2781</v>
      </c>
      <c r="C30" s="85">
        <v>2</v>
      </c>
      <c r="D30" s="32">
        <v>5</v>
      </c>
      <c r="E30" s="84"/>
      <c r="F30" s="91"/>
      <c r="G30" s="8"/>
      <c r="H30" s="94"/>
      <c r="I30" s="91"/>
      <c r="J30" s="84"/>
      <c r="K30" s="111"/>
    </row>
    <row r="31" spans="1:11" x14ac:dyDescent="0.2">
      <c r="A31" s="13" t="s">
        <v>3199</v>
      </c>
      <c r="B31" s="74">
        <v>180</v>
      </c>
      <c r="C31" s="86"/>
      <c r="D31" s="37"/>
      <c r="E31" s="87"/>
      <c r="F31" s="93">
        <v>1</v>
      </c>
      <c r="G31" s="8">
        <v>3</v>
      </c>
      <c r="H31" s="94">
        <f t="shared" si="0"/>
        <v>1</v>
      </c>
      <c r="I31" s="93"/>
      <c r="J31" s="94"/>
      <c r="K31" s="138"/>
    </row>
    <row r="32" spans="1:11" x14ac:dyDescent="0.2">
      <c r="A32" s="13" t="s">
        <v>3340</v>
      </c>
      <c r="B32" s="74">
        <v>257</v>
      </c>
      <c r="C32" s="86"/>
      <c r="D32" s="37"/>
      <c r="E32" s="87"/>
      <c r="F32" s="93">
        <v>3</v>
      </c>
      <c r="G32" s="8">
        <v>8</v>
      </c>
      <c r="H32" s="94">
        <f t="shared" si="0"/>
        <v>2</v>
      </c>
      <c r="I32" s="93"/>
      <c r="J32" s="94"/>
      <c r="K32" s="138"/>
    </row>
    <row r="33" spans="1:11" x14ac:dyDescent="0.2">
      <c r="A33" s="13" t="s">
        <v>3341</v>
      </c>
      <c r="B33" s="74">
        <v>797</v>
      </c>
      <c r="C33" s="86"/>
      <c r="D33" s="37"/>
      <c r="E33" s="87"/>
      <c r="F33" s="93">
        <v>3</v>
      </c>
      <c r="G33" s="8">
        <v>8</v>
      </c>
      <c r="H33" s="94">
        <f t="shared" si="0"/>
        <v>2</v>
      </c>
      <c r="I33" s="93"/>
      <c r="J33" s="94"/>
      <c r="K33" s="138"/>
    </row>
    <row r="34" spans="1:11" x14ac:dyDescent="0.2">
      <c r="A34" s="13" t="s">
        <v>3342</v>
      </c>
      <c r="B34" s="74">
        <v>486</v>
      </c>
      <c r="C34" s="86"/>
      <c r="D34" s="37"/>
      <c r="E34" s="87"/>
      <c r="F34" s="93">
        <v>3</v>
      </c>
      <c r="G34" s="8">
        <v>8</v>
      </c>
      <c r="H34" s="94">
        <f t="shared" si="0"/>
        <v>2</v>
      </c>
      <c r="I34" s="93"/>
      <c r="J34" s="94"/>
      <c r="K34" s="138"/>
    </row>
    <row r="35" spans="1:11" x14ac:dyDescent="0.2">
      <c r="A35" s="13" t="s">
        <v>3343</v>
      </c>
      <c r="B35" s="74">
        <v>294</v>
      </c>
      <c r="C35" s="86"/>
      <c r="D35" s="37"/>
      <c r="E35" s="87"/>
      <c r="F35" s="93">
        <v>3</v>
      </c>
      <c r="G35" s="8">
        <v>8</v>
      </c>
      <c r="H35" s="94">
        <f t="shared" si="0"/>
        <v>2</v>
      </c>
      <c r="I35" s="93"/>
      <c r="J35" s="94"/>
      <c r="K35" s="138"/>
    </row>
    <row r="36" spans="1:11" x14ac:dyDescent="0.2">
      <c r="A36" s="13" t="s">
        <v>2787</v>
      </c>
      <c r="B36" s="74">
        <v>217</v>
      </c>
      <c r="C36" s="86"/>
      <c r="D36" s="37"/>
      <c r="E36" s="87"/>
      <c r="F36" s="93">
        <v>3</v>
      </c>
      <c r="G36" s="8">
        <v>8</v>
      </c>
      <c r="H36" s="94">
        <f t="shared" si="0"/>
        <v>2</v>
      </c>
      <c r="I36" s="93"/>
      <c r="J36" s="94"/>
      <c r="K36" s="138"/>
    </row>
    <row r="37" spans="1:11" x14ac:dyDescent="0.2">
      <c r="A37" s="13" t="s">
        <v>2780</v>
      </c>
      <c r="B37" s="74">
        <v>274</v>
      </c>
      <c r="C37" s="86"/>
      <c r="D37" s="37"/>
      <c r="E37" s="87"/>
      <c r="F37" s="93">
        <v>3</v>
      </c>
      <c r="G37" s="8">
        <v>8</v>
      </c>
      <c r="H37" s="94">
        <f t="shared" si="0"/>
        <v>2</v>
      </c>
      <c r="I37" s="93"/>
      <c r="J37" s="94"/>
      <c r="K37" s="138"/>
    </row>
    <row r="38" spans="1:11" x14ac:dyDescent="0.2">
      <c r="A38" s="13" t="s">
        <v>3344</v>
      </c>
      <c r="B38" s="74">
        <v>276</v>
      </c>
      <c r="C38" s="86"/>
      <c r="D38" s="37"/>
      <c r="E38" s="87"/>
      <c r="F38" s="93">
        <v>3</v>
      </c>
      <c r="G38" s="8">
        <v>8</v>
      </c>
      <c r="H38" s="94">
        <f t="shared" si="0"/>
        <v>2</v>
      </c>
      <c r="I38" s="93"/>
      <c r="J38" s="94"/>
      <c r="K38" s="138"/>
    </row>
    <row r="39" spans="1:11" s="24" customFormat="1" x14ac:dyDescent="0.2">
      <c r="A39" s="20" t="s">
        <v>340</v>
      </c>
      <c r="B39" s="73">
        <v>1991</v>
      </c>
      <c r="C39" s="85">
        <v>1</v>
      </c>
      <c r="D39" s="32">
        <v>3</v>
      </c>
      <c r="E39" s="84"/>
      <c r="F39" s="91"/>
      <c r="G39" s="8"/>
      <c r="H39" s="94"/>
      <c r="I39" s="91"/>
      <c r="J39" s="84"/>
      <c r="K39" s="111"/>
    </row>
    <row r="40" spans="1:11" x14ac:dyDescent="0.2">
      <c r="A40" s="13" t="s">
        <v>3345</v>
      </c>
      <c r="B40" s="74">
        <v>218</v>
      </c>
      <c r="C40" s="86"/>
      <c r="D40" s="37"/>
      <c r="E40" s="87"/>
      <c r="F40" s="93">
        <v>3</v>
      </c>
      <c r="G40" s="8">
        <v>8</v>
      </c>
      <c r="H40" s="94">
        <f t="shared" si="0"/>
        <v>2</v>
      </c>
      <c r="I40" s="93"/>
      <c r="J40" s="94"/>
      <c r="K40" s="138"/>
    </row>
    <row r="41" spans="1:11" x14ac:dyDescent="0.2">
      <c r="A41" s="13" t="s">
        <v>3346</v>
      </c>
      <c r="B41" s="74">
        <v>186</v>
      </c>
      <c r="C41" s="86"/>
      <c r="D41" s="37"/>
      <c r="E41" s="87"/>
      <c r="F41" s="93">
        <v>1</v>
      </c>
      <c r="G41" s="8">
        <v>3</v>
      </c>
      <c r="H41" s="94">
        <f t="shared" si="0"/>
        <v>1</v>
      </c>
      <c r="I41" s="93"/>
      <c r="J41" s="94"/>
      <c r="K41" s="138"/>
    </row>
    <row r="42" spans="1:11" x14ac:dyDescent="0.2">
      <c r="A42" s="13" t="s">
        <v>3347</v>
      </c>
      <c r="B42" s="74">
        <v>319</v>
      </c>
      <c r="C42" s="86"/>
      <c r="D42" s="37"/>
      <c r="E42" s="87"/>
      <c r="F42" s="93">
        <v>3</v>
      </c>
      <c r="G42" s="8">
        <v>8</v>
      </c>
      <c r="H42" s="94">
        <f t="shared" si="0"/>
        <v>2</v>
      </c>
      <c r="I42" s="93"/>
      <c r="J42" s="94"/>
      <c r="K42" s="138"/>
    </row>
    <row r="43" spans="1:11" x14ac:dyDescent="0.2">
      <c r="A43" s="13" t="s">
        <v>3348</v>
      </c>
      <c r="B43" s="74">
        <v>830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x14ac:dyDescent="0.2">
      <c r="A44" s="13" t="s">
        <v>2673</v>
      </c>
      <c r="B44" s="74">
        <v>159</v>
      </c>
      <c r="C44" s="86"/>
      <c r="D44" s="37"/>
      <c r="E44" s="87"/>
      <c r="F44" s="93">
        <v>1</v>
      </c>
      <c r="G44" s="8">
        <v>3</v>
      </c>
      <c r="H44" s="94">
        <f t="shared" si="0"/>
        <v>1</v>
      </c>
      <c r="I44" s="93"/>
      <c r="J44" s="94"/>
      <c r="K44" s="138"/>
    </row>
    <row r="45" spans="1:11" x14ac:dyDescent="0.2">
      <c r="A45" s="13" t="s">
        <v>1732</v>
      </c>
      <c r="B45" s="74">
        <v>279</v>
      </c>
      <c r="C45" s="86"/>
      <c r="D45" s="37"/>
      <c r="E45" s="87"/>
      <c r="F45" s="93">
        <v>3</v>
      </c>
      <c r="G45" s="8">
        <v>8</v>
      </c>
      <c r="H45" s="94">
        <f t="shared" si="0"/>
        <v>2</v>
      </c>
      <c r="I45" s="93"/>
      <c r="J45" s="94"/>
      <c r="K45" s="138"/>
    </row>
    <row r="46" spans="1:11" s="24" customFormat="1" x14ac:dyDescent="0.2">
      <c r="A46" s="20" t="s">
        <v>374</v>
      </c>
      <c r="B46" s="73">
        <v>3615</v>
      </c>
      <c r="C46" s="85">
        <v>2</v>
      </c>
      <c r="D46" s="32">
        <v>5</v>
      </c>
      <c r="E46" s="84"/>
      <c r="F46" s="91"/>
      <c r="G46" s="8"/>
      <c r="H46" s="94"/>
      <c r="I46" s="91"/>
      <c r="J46" s="84"/>
      <c r="K46" s="111"/>
    </row>
    <row r="47" spans="1:11" x14ac:dyDescent="0.2">
      <c r="A47" s="13" t="s">
        <v>3349</v>
      </c>
      <c r="B47" s="74">
        <v>620</v>
      </c>
      <c r="C47" s="86"/>
      <c r="D47" s="37"/>
      <c r="E47" s="87"/>
      <c r="F47" s="93">
        <v>3</v>
      </c>
      <c r="G47" s="8">
        <v>8</v>
      </c>
      <c r="H47" s="94">
        <f t="shared" si="0"/>
        <v>2</v>
      </c>
      <c r="I47" s="93"/>
      <c r="J47" s="94"/>
      <c r="K47" s="138"/>
    </row>
    <row r="48" spans="1:11" x14ac:dyDescent="0.2">
      <c r="A48" s="13" t="s">
        <v>1809</v>
      </c>
      <c r="B48" s="74">
        <v>697</v>
      </c>
      <c r="C48" s="86"/>
      <c r="D48" s="37"/>
      <c r="E48" s="87"/>
      <c r="F48" s="93">
        <v>3</v>
      </c>
      <c r="G48" s="8">
        <v>8</v>
      </c>
      <c r="H48" s="94">
        <f t="shared" si="0"/>
        <v>2</v>
      </c>
      <c r="I48" s="93"/>
      <c r="J48" s="94"/>
      <c r="K48" s="138"/>
    </row>
    <row r="49" spans="1:11" x14ac:dyDescent="0.2">
      <c r="A49" s="13" t="s">
        <v>3350</v>
      </c>
      <c r="B49" s="74">
        <v>199</v>
      </c>
      <c r="C49" s="86"/>
      <c r="D49" s="37"/>
      <c r="E49" s="87"/>
      <c r="F49" s="93">
        <v>1</v>
      </c>
      <c r="G49" s="8">
        <v>3</v>
      </c>
      <c r="H49" s="94">
        <f t="shared" si="0"/>
        <v>1</v>
      </c>
      <c r="I49" s="93"/>
      <c r="J49" s="94"/>
      <c r="K49" s="138"/>
    </row>
    <row r="50" spans="1:11" x14ac:dyDescent="0.2">
      <c r="A50" s="13" t="s">
        <v>3351</v>
      </c>
      <c r="B50" s="74">
        <v>589</v>
      </c>
      <c r="C50" s="86"/>
      <c r="D50" s="37"/>
      <c r="E50" s="87"/>
      <c r="F50" s="93">
        <v>3</v>
      </c>
      <c r="G50" s="8">
        <v>8</v>
      </c>
      <c r="H50" s="94">
        <f t="shared" si="0"/>
        <v>2</v>
      </c>
      <c r="I50" s="93"/>
      <c r="J50" s="94"/>
      <c r="K50" s="138"/>
    </row>
    <row r="51" spans="1:11" x14ac:dyDescent="0.2">
      <c r="A51" s="13" t="s">
        <v>1987</v>
      </c>
      <c r="B51" s="74">
        <v>645</v>
      </c>
      <c r="C51" s="86"/>
      <c r="D51" s="37"/>
      <c r="E51" s="87"/>
      <c r="F51" s="93">
        <v>3</v>
      </c>
      <c r="G51" s="8">
        <v>8</v>
      </c>
      <c r="H51" s="94">
        <f t="shared" si="0"/>
        <v>2</v>
      </c>
      <c r="I51" s="93"/>
      <c r="J51" s="94"/>
      <c r="K51" s="138"/>
    </row>
    <row r="52" spans="1:11" x14ac:dyDescent="0.2">
      <c r="A52" s="13" t="s">
        <v>3352</v>
      </c>
      <c r="B52" s="74">
        <v>197</v>
      </c>
      <c r="C52" s="86"/>
      <c r="D52" s="37"/>
      <c r="E52" s="87"/>
      <c r="F52" s="93">
        <v>1</v>
      </c>
      <c r="G52" s="8">
        <v>3</v>
      </c>
      <c r="H52" s="94">
        <f t="shared" si="0"/>
        <v>1</v>
      </c>
      <c r="I52" s="93"/>
      <c r="J52" s="94"/>
      <c r="K52" s="138"/>
    </row>
    <row r="53" spans="1:11" x14ac:dyDescent="0.2">
      <c r="A53" s="13" t="s">
        <v>1406</v>
      </c>
      <c r="B53" s="74">
        <v>668</v>
      </c>
      <c r="C53" s="86"/>
      <c r="D53" s="37"/>
      <c r="E53" s="87"/>
      <c r="F53" s="93">
        <v>3</v>
      </c>
      <c r="G53" s="8">
        <v>8</v>
      </c>
      <c r="H53" s="94">
        <f t="shared" si="0"/>
        <v>2</v>
      </c>
      <c r="I53" s="93"/>
      <c r="J53" s="94"/>
      <c r="K53" s="138"/>
    </row>
    <row r="54" spans="1:11" s="24" customFormat="1" x14ac:dyDescent="0.2">
      <c r="A54" s="20" t="s">
        <v>705</v>
      </c>
      <c r="B54" s="73">
        <v>44700</v>
      </c>
      <c r="C54" s="85">
        <v>28</v>
      </c>
      <c r="D54" s="32">
        <v>70</v>
      </c>
      <c r="E54" s="84"/>
      <c r="F54" s="91"/>
      <c r="G54" s="8"/>
      <c r="H54" s="94"/>
      <c r="I54" s="91"/>
      <c r="J54" s="84"/>
      <c r="K54" s="111"/>
    </row>
    <row r="55" spans="1:11" x14ac:dyDescent="0.2">
      <c r="A55" s="13" t="s">
        <v>3353</v>
      </c>
      <c r="B55" s="74">
        <v>40272</v>
      </c>
      <c r="C55" s="86"/>
      <c r="D55" s="37"/>
      <c r="E55" s="87"/>
      <c r="F55" s="93">
        <v>11</v>
      </c>
      <c r="G55" s="8">
        <v>28</v>
      </c>
      <c r="H55" s="94">
        <f t="shared" si="0"/>
        <v>2</v>
      </c>
      <c r="I55" s="93"/>
      <c r="J55" s="94"/>
      <c r="K55" s="138"/>
    </row>
    <row r="56" spans="1:11" x14ac:dyDescent="0.2">
      <c r="A56" s="13" t="s">
        <v>3354</v>
      </c>
      <c r="B56" s="74">
        <v>1950</v>
      </c>
      <c r="C56" s="86"/>
      <c r="D56" s="37"/>
      <c r="E56" s="87"/>
      <c r="F56" s="93">
        <v>3</v>
      </c>
      <c r="G56" s="8">
        <v>8</v>
      </c>
      <c r="H56" s="94">
        <f t="shared" si="0"/>
        <v>2</v>
      </c>
      <c r="I56" s="93"/>
      <c r="J56" s="94"/>
      <c r="K56" s="138"/>
    </row>
    <row r="57" spans="1:11" x14ac:dyDescent="0.2">
      <c r="A57" s="13" t="s">
        <v>3355</v>
      </c>
      <c r="B57" s="74">
        <v>307</v>
      </c>
      <c r="C57" s="86"/>
      <c r="D57" s="37"/>
      <c r="E57" s="87"/>
      <c r="F57" s="93">
        <v>3</v>
      </c>
      <c r="G57" s="8">
        <v>8</v>
      </c>
      <c r="H57" s="94">
        <f t="shared" si="0"/>
        <v>2</v>
      </c>
      <c r="I57" s="93"/>
      <c r="J57" s="94"/>
      <c r="K57" s="138"/>
    </row>
    <row r="58" spans="1:11" x14ac:dyDescent="0.2">
      <c r="A58" s="13" t="s">
        <v>3356</v>
      </c>
      <c r="B58" s="74">
        <v>1104</v>
      </c>
      <c r="C58" s="86"/>
      <c r="D58" s="37"/>
      <c r="E58" s="87"/>
      <c r="F58" s="93">
        <v>3</v>
      </c>
      <c r="G58" s="8">
        <v>8</v>
      </c>
      <c r="H58" s="94">
        <f t="shared" si="0"/>
        <v>2</v>
      </c>
      <c r="I58" s="93"/>
      <c r="J58" s="94"/>
      <c r="K58" s="138"/>
    </row>
    <row r="59" spans="1:11" x14ac:dyDescent="0.2">
      <c r="A59" s="13" t="s">
        <v>3006</v>
      </c>
      <c r="B59" s="74">
        <v>609</v>
      </c>
      <c r="C59" s="86"/>
      <c r="D59" s="37"/>
      <c r="E59" s="87"/>
      <c r="F59" s="93">
        <v>3</v>
      </c>
      <c r="G59" s="8">
        <v>8</v>
      </c>
      <c r="H59" s="94">
        <f t="shared" si="0"/>
        <v>2</v>
      </c>
      <c r="I59" s="93"/>
      <c r="J59" s="94"/>
      <c r="K59" s="138"/>
    </row>
    <row r="60" spans="1:11" x14ac:dyDescent="0.2">
      <c r="A60" s="13" t="s">
        <v>3357</v>
      </c>
      <c r="B60" s="74">
        <v>458</v>
      </c>
      <c r="C60" s="86"/>
      <c r="D60" s="37"/>
      <c r="E60" s="87"/>
      <c r="F60" s="93">
        <v>3</v>
      </c>
      <c r="G60" s="8">
        <v>8</v>
      </c>
      <c r="H60" s="94">
        <f t="shared" si="0"/>
        <v>2</v>
      </c>
      <c r="I60" s="93"/>
      <c r="J60" s="94"/>
      <c r="K60" s="138"/>
    </row>
    <row r="61" spans="1:11" s="24" customFormat="1" x14ac:dyDescent="0.2">
      <c r="A61" s="20" t="s">
        <v>1059</v>
      </c>
      <c r="B61" s="73">
        <v>2892</v>
      </c>
      <c r="C61" s="85">
        <v>2</v>
      </c>
      <c r="D61" s="32">
        <v>5</v>
      </c>
      <c r="E61" s="84"/>
      <c r="F61" s="91"/>
      <c r="G61" s="8"/>
      <c r="H61" s="94"/>
      <c r="I61" s="91"/>
      <c r="J61" s="84"/>
      <c r="K61" s="111"/>
    </row>
    <row r="62" spans="1:11" x14ac:dyDescent="0.2">
      <c r="A62" s="13" t="s">
        <v>2016</v>
      </c>
      <c r="B62" s="74">
        <v>311</v>
      </c>
      <c r="C62" s="86"/>
      <c r="D62" s="37"/>
      <c r="E62" s="87"/>
      <c r="F62" s="93">
        <v>3</v>
      </c>
      <c r="G62" s="8">
        <v>8</v>
      </c>
      <c r="H62" s="94">
        <f t="shared" si="0"/>
        <v>2</v>
      </c>
      <c r="I62" s="93"/>
      <c r="J62" s="94"/>
      <c r="K62" s="138"/>
    </row>
    <row r="63" spans="1:11" x14ac:dyDescent="0.2">
      <c r="A63" s="13" t="s">
        <v>3358</v>
      </c>
      <c r="B63" s="74">
        <v>293</v>
      </c>
      <c r="C63" s="86"/>
      <c r="D63" s="37"/>
      <c r="E63" s="87"/>
      <c r="F63" s="93">
        <v>3</v>
      </c>
      <c r="G63" s="8">
        <v>8</v>
      </c>
      <c r="H63" s="94">
        <f t="shared" si="0"/>
        <v>2</v>
      </c>
      <c r="I63" s="93"/>
      <c r="J63" s="94"/>
      <c r="K63" s="138"/>
    </row>
    <row r="64" spans="1:11" x14ac:dyDescent="0.2">
      <c r="A64" s="13" t="s">
        <v>2268</v>
      </c>
      <c r="B64" s="74">
        <v>373</v>
      </c>
      <c r="C64" s="86"/>
      <c r="D64" s="37"/>
      <c r="E64" s="87"/>
      <c r="F64" s="93">
        <v>3</v>
      </c>
      <c r="G64" s="8">
        <v>8</v>
      </c>
      <c r="H64" s="94">
        <f t="shared" si="0"/>
        <v>2</v>
      </c>
      <c r="I64" s="93"/>
      <c r="J64" s="94"/>
      <c r="K64" s="138"/>
    </row>
    <row r="65" spans="1:11" x14ac:dyDescent="0.2">
      <c r="A65" s="13" t="s">
        <v>3359</v>
      </c>
      <c r="B65" s="74">
        <v>1113</v>
      </c>
      <c r="C65" s="86"/>
      <c r="D65" s="37"/>
      <c r="E65" s="87"/>
      <c r="F65" s="93">
        <v>3</v>
      </c>
      <c r="G65" s="8">
        <v>8</v>
      </c>
      <c r="H65" s="94">
        <f t="shared" si="0"/>
        <v>2</v>
      </c>
      <c r="I65" s="93"/>
      <c r="J65" s="94"/>
      <c r="K65" s="138"/>
    </row>
    <row r="66" spans="1:11" x14ac:dyDescent="0.2">
      <c r="A66" s="13" t="s">
        <v>3360</v>
      </c>
      <c r="B66" s="74">
        <v>392</v>
      </c>
      <c r="C66" s="86"/>
      <c r="D66" s="37"/>
      <c r="E66" s="87"/>
      <c r="F66" s="93">
        <v>3</v>
      </c>
      <c r="G66" s="8">
        <v>8</v>
      </c>
      <c r="H66" s="94">
        <f t="shared" si="0"/>
        <v>2</v>
      </c>
      <c r="I66" s="93"/>
      <c r="J66" s="94"/>
      <c r="K66" s="138"/>
    </row>
    <row r="67" spans="1:11" x14ac:dyDescent="0.2">
      <c r="A67" s="13" t="s">
        <v>3361</v>
      </c>
      <c r="B67" s="74">
        <v>96</v>
      </c>
      <c r="C67" s="86"/>
      <c r="D67" s="37"/>
      <c r="E67" s="87"/>
      <c r="F67" s="93">
        <v>1</v>
      </c>
      <c r="G67" s="8">
        <v>3</v>
      </c>
      <c r="H67" s="94">
        <f t="shared" si="0"/>
        <v>1</v>
      </c>
      <c r="I67" s="93"/>
      <c r="J67" s="94"/>
      <c r="K67" s="138"/>
    </row>
    <row r="68" spans="1:11" x14ac:dyDescent="0.2">
      <c r="A68" s="13" t="s">
        <v>3362</v>
      </c>
      <c r="B68" s="74">
        <v>314</v>
      </c>
      <c r="C68" s="86"/>
      <c r="D68" s="37"/>
      <c r="E68" s="87"/>
      <c r="F68" s="93">
        <v>3</v>
      </c>
      <c r="G68" s="8">
        <v>8</v>
      </c>
      <c r="H68" s="94">
        <f t="shared" si="0"/>
        <v>2</v>
      </c>
      <c r="I68" s="93"/>
      <c r="J68" s="94"/>
      <c r="K68" s="138"/>
    </row>
    <row r="69" spans="1:11" s="24" customFormat="1" ht="31.5" x14ac:dyDescent="0.2">
      <c r="A69" s="22" t="s">
        <v>6231</v>
      </c>
      <c r="B69" s="73">
        <v>5234</v>
      </c>
      <c r="C69" s="85">
        <v>19</v>
      </c>
      <c r="D69" s="36">
        <f>SUM(D70:D78)</f>
        <v>48</v>
      </c>
      <c r="E69" s="88">
        <v>3</v>
      </c>
      <c r="F69" s="91">
        <f>SUM(F71:F83)</f>
        <v>34</v>
      </c>
      <c r="G69" s="24">
        <f>SUM(G71:G83)</f>
        <v>91</v>
      </c>
      <c r="H69" s="94"/>
      <c r="I69" s="99">
        <f>(C69+F69+1-F71)*0.4</f>
        <v>21.200000000000003</v>
      </c>
      <c r="J69" s="99">
        <f>(D69+G69+1-G71)*0.4</f>
        <v>54.800000000000004</v>
      </c>
      <c r="K69" s="115">
        <f>12*0.6</f>
        <v>7.1999999999999993</v>
      </c>
    </row>
    <row r="70" spans="1:11" s="24" customFormat="1" ht="31.5" x14ac:dyDescent="0.2">
      <c r="A70" s="20" t="s">
        <v>720</v>
      </c>
      <c r="B70" s="73">
        <v>2362</v>
      </c>
      <c r="C70" s="85">
        <v>9</v>
      </c>
      <c r="D70" s="32">
        <v>23</v>
      </c>
      <c r="E70" s="84"/>
      <c r="F70" s="91"/>
      <c r="G70" s="8"/>
      <c r="H70" s="94"/>
      <c r="I70" s="91"/>
      <c r="J70" s="84"/>
      <c r="K70" s="111"/>
    </row>
    <row r="71" spans="1:11" x14ac:dyDescent="0.2">
      <c r="A71" s="13" t="s">
        <v>3363</v>
      </c>
      <c r="B71" s="74">
        <v>69</v>
      </c>
      <c r="C71" s="86"/>
      <c r="D71" s="37"/>
      <c r="E71" s="87"/>
      <c r="F71" s="93">
        <v>1</v>
      </c>
      <c r="G71" s="8">
        <v>3</v>
      </c>
      <c r="H71" s="94">
        <f t="shared" si="0"/>
        <v>1</v>
      </c>
      <c r="I71" s="93"/>
      <c r="J71" s="94"/>
      <c r="K71" s="138"/>
    </row>
    <row r="72" spans="1:11" x14ac:dyDescent="0.2">
      <c r="A72" s="13" t="s">
        <v>3364</v>
      </c>
      <c r="B72" s="74">
        <v>243</v>
      </c>
      <c r="C72" s="86"/>
      <c r="D72" s="37"/>
      <c r="E72" s="87"/>
      <c r="F72" s="93">
        <v>3</v>
      </c>
      <c r="G72" s="8">
        <v>8</v>
      </c>
      <c r="H72" s="94">
        <f t="shared" ref="H72:H135" si="1">IF(F72=1,1,2)</f>
        <v>2</v>
      </c>
      <c r="I72" s="93"/>
      <c r="J72" s="94"/>
      <c r="K72" s="138"/>
    </row>
    <row r="73" spans="1:11" x14ac:dyDescent="0.2">
      <c r="A73" s="13" t="s">
        <v>1793</v>
      </c>
      <c r="B73" s="74">
        <v>564</v>
      </c>
      <c r="C73" s="86"/>
      <c r="D73" s="37"/>
      <c r="E73" s="87"/>
      <c r="F73" s="93">
        <v>3</v>
      </c>
      <c r="G73" s="8">
        <v>8</v>
      </c>
      <c r="H73" s="94">
        <f t="shared" si="1"/>
        <v>2</v>
      </c>
      <c r="I73" s="93"/>
      <c r="J73" s="94"/>
      <c r="K73" s="138"/>
    </row>
    <row r="74" spans="1:11" x14ac:dyDescent="0.2">
      <c r="A74" s="13" t="s">
        <v>3365</v>
      </c>
      <c r="B74" s="74">
        <v>211</v>
      </c>
      <c r="C74" s="86"/>
      <c r="D74" s="37"/>
      <c r="E74" s="87"/>
      <c r="F74" s="93">
        <v>3</v>
      </c>
      <c r="G74" s="8">
        <v>8</v>
      </c>
      <c r="H74" s="94">
        <f t="shared" si="1"/>
        <v>2</v>
      </c>
      <c r="I74" s="93"/>
      <c r="J74" s="94"/>
      <c r="K74" s="138"/>
    </row>
    <row r="75" spans="1:11" x14ac:dyDescent="0.2">
      <c r="A75" s="13" t="s">
        <v>1497</v>
      </c>
      <c r="B75" s="74">
        <v>467</v>
      </c>
      <c r="C75" s="86"/>
      <c r="D75" s="37"/>
      <c r="E75" s="87"/>
      <c r="F75" s="93">
        <v>3</v>
      </c>
      <c r="G75" s="8">
        <v>8</v>
      </c>
      <c r="H75" s="94">
        <f t="shared" si="1"/>
        <v>2</v>
      </c>
      <c r="I75" s="93"/>
      <c r="J75" s="94"/>
      <c r="K75" s="138"/>
    </row>
    <row r="76" spans="1:11" x14ac:dyDescent="0.2">
      <c r="A76" s="13" t="s">
        <v>3366</v>
      </c>
      <c r="B76" s="74">
        <v>343</v>
      </c>
      <c r="C76" s="86"/>
      <c r="D76" s="37"/>
      <c r="E76" s="87"/>
      <c r="F76" s="93">
        <v>3</v>
      </c>
      <c r="G76" s="8">
        <v>8</v>
      </c>
      <c r="H76" s="94">
        <f t="shared" si="1"/>
        <v>2</v>
      </c>
      <c r="I76" s="93"/>
      <c r="J76" s="94"/>
      <c r="K76" s="138"/>
    </row>
    <row r="77" spans="1:11" x14ac:dyDescent="0.2">
      <c r="A77" s="13" t="s">
        <v>3367</v>
      </c>
      <c r="B77" s="74">
        <v>465</v>
      </c>
      <c r="C77" s="86"/>
      <c r="D77" s="37"/>
      <c r="E77" s="87"/>
      <c r="F77" s="93">
        <v>3</v>
      </c>
      <c r="G77" s="8">
        <v>8</v>
      </c>
      <c r="H77" s="94">
        <f t="shared" si="1"/>
        <v>2</v>
      </c>
      <c r="I77" s="93"/>
      <c r="J77" s="94"/>
      <c r="K77" s="138"/>
    </row>
    <row r="78" spans="1:11" s="24" customFormat="1" x14ac:dyDescent="0.2">
      <c r="A78" s="20" t="s">
        <v>155</v>
      </c>
      <c r="B78" s="73">
        <v>2872</v>
      </c>
      <c r="C78" s="85">
        <v>10</v>
      </c>
      <c r="D78" s="32">
        <v>25</v>
      </c>
      <c r="E78" s="84"/>
      <c r="F78" s="91"/>
      <c r="G78" s="8"/>
      <c r="H78" s="94"/>
      <c r="I78" s="91"/>
      <c r="J78" s="84"/>
      <c r="K78" s="111"/>
    </row>
    <row r="79" spans="1:11" x14ac:dyDescent="0.2">
      <c r="A79" s="13" t="s">
        <v>1927</v>
      </c>
      <c r="B79" s="74">
        <v>544</v>
      </c>
      <c r="C79" s="86"/>
      <c r="D79" s="37"/>
      <c r="E79" s="87"/>
      <c r="F79" s="93">
        <v>3</v>
      </c>
      <c r="G79" s="8">
        <v>8</v>
      </c>
      <c r="H79" s="94">
        <f t="shared" si="1"/>
        <v>2</v>
      </c>
      <c r="I79" s="93"/>
      <c r="J79" s="94"/>
      <c r="K79" s="138"/>
    </row>
    <row r="80" spans="1:11" x14ac:dyDescent="0.2">
      <c r="A80" s="13" t="s">
        <v>3368</v>
      </c>
      <c r="B80" s="74">
        <v>557</v>
      </c>
      <c r="C80" s="86"/>
      <c r="D80" s="37"/>
      <c r="E80" s="87"/>
      <c r="F80" s="93">
        <v>3</v>
      </c>
      <c r="G80" s="8">
        <v>8</v>
      </c>
      <c r="H80" s="94">
        <f t="shared" si="1"/>
        <v>2</v>
      </c>
      <c r="I80" s="93"/>
      <c r="J80" s="94"/>
      <c r="K80" s="138"/>
    </row>
    <row r="81" spans="1:11" x14ac:dyDescent="0.2">
      <c r="A81" s="13" t="s">
        <v>3369</v>
      </c>
      <c r="B81" s="74">
        <v>534</v>
      </c>
      <c r="C81" s="86"/>
      <c r="D81" s="37"/>
      <c r="E81" s="87"/>
      <c r="F81" s="93">
        <v>3</v>
      </c>
      <c r="G81" s="8">
        <v>8</v>
      </c>
      <c r="H81" s="94">
        <f t="shared" si="1"/>
        <v>2</v>
      </c>
      <c r="I81" s="93"/>
      <c r="J81" s="94"/>
      <c r="K81" s="138"/>
    </row>
    <row r="82" spans="1:11" x14ac:dyDescent="0.2">
      <c r="A82" s="13" t="s">
        <v>3370</v>
      </c>
      <c r="B82" s="74">
        <v>813</v>
      </c>
      <c r="C82" s="86"/>
      <c r="D82" s="37"/>
      <c r="E82" s="87"/>
      <c r="F82" s="93">
        <v>3</v>
      </c>
      <c r="G82" s="8">
        <v>8</v>
      </c>
      <c r="H82" s="94">
        <f t="shared" si="1"/>
        <v>2</v>
      </c>
      <c r="I82" s="93"/>
      <c r="J82" s="94"/>
      <c r="K82" s="138"/>
    </row>
    <row r="83" spans="1:11" x14ac:dyDescent="0.2">
      <c r="A83" s="13" t="s">
        <v>3371</v>
      </c>
      <c r="B83" s="74">
        <v>424</v>
      </c>
      <c r="C83" s="86"/>
      <c r="D83" s="37"/>
      <c r="E83" s="87"/>
      <c r="F83" s="93">
        <v>3</v>
      </c>
      <c r="G83" s="8">
        <v>8</v>
      </c>
      <c r="H83" s="94">
        <f t="shared" si="1"/>
        <v>2</v>
      </c>
      <c r="I83" s="93"/>
      <c r="J83" s="94"/>
      <c r="K83" s="138"/>
    </row>
    <row r="84" spans="1:11" s="24" customFormat="1" x14ac:dyDescent="0.2">
      <c r="A84" s="22" t="s">
        <v>156</v>
      </c>
      <c r="B84" s="73">
        <v>11245</v>
      </c>
      <c r="C84" s="85">
        <v>25</v>
      </c>
      <c r="D84" s="36">
        <f>SUM(D85:D109)</f>
        <v>63</v>
      </c>
      <c r="E84" s="88">
        <v>4</v>
      </c>
      <c r="F84" s="91">
        <f>SUM(F86:F114)</f>
        <v>59</v>
      </c>
      <c r="G84" s="24">
        <f>SUM(G86:G114)</f>
        <v>161</v>
      </c>
      <c r="H84" s="94"/>
      <c r="I84" s="99">
        <f>(C84+F84+1-F86-F87-F89-F90-F91-F93-F97-F98-F102-F103-F107)*0.4</f>
        <v>29.6</v>
      </c>
      <c r="J84" s="99">
        <f>(D84+G84+1-G86-G87-G89-G90-G91-G93-G97-G98-G102-G103-G107)*0.4</f>
        <v>76.800000000000011</v>
      </c>
      <c r="K84" s="115">
        <f>27*0.6</f>
        <v>16.2</v>
      </c>
    </row>
    <row r="85" spans="1:11" s="24" customFormat="1" x14ac:dyDescent="0.2">
      <c r="A85" s="20" t="s">
        <v>157</v>
      </c>
      <c r="B85" s="73">
        <v>1591</v>
      </c>
      <c r="C85" s="85">
        <v>4</v>
      </c>
      <c r="D85" s="32">
        <v>10</v>
      </c>
      <c r="E85" s="84"/>
      <c r="F85" s="91"/>
      <c r="G85" s="8"/>
      <c r="H85" s="94"/>
      <c r="I85" s="91"/>
      <c r="J85" s="84"/>
      <c r="K85" s="111"/>
    </row>
    <row r="86" spans="1:11" x14ac:dyDescent="0.2">
      <c r="A86" s="13" t="s">
        <v>3372</v>
      </c>
      <c r="B86" s="74">
        <v>178</v>
      </c>
      <c r="C86" s="86"/>
      <c r="D86" s="37"/>
      <c r="E86" s="87"/>
      <c r="F86" s="93">
        <v>1</v>
      </c>
      <c r="G86" s="8">
        <v>3</v>
      </c>
      <c r="H86" s="94">
        <f t="shared" si="1"/>
        <v>1</v>
      </c>
      <c r="I86" s="93"/>
      <c r="J86" s="94"/>
      <c r="K86" s="138"/>
    </row>
    <row r="87" spans="1:11" x14ac:dyDescent="0.2">
      <c r="A87" s="13" t="s">
        <v>3373</v>
      </c>
      <c r="B87" s="74">
        <v>136</v>
      </c>
      <c r="C87" s="86"/>
      <c r="D87" s="37"/>
      <c r="E87" s="87"/>
      <c r="F87" s="93">
        <v>1</v>
      </c>
      <c r="G87" s="8">
        <v>3</v>
      </c>
      <c r="H87" s="94">
        <f t="shared" si="1"/>
        <v>1</v>
      </c>
      <c r="I87" s="93"/>
      <c r="J87" s="94"/>
      <c r="K87" s="138"/>
    </row>
    <row r="88" spans="1:11" x14ac:dyDescent="0.2">
      <c r="A88" s="13" t="s">
        <v>3374</v>
      </c>
      <c r="B88" s="74">
        <v>288</v>
      </c>
      <c r="C88" s="86"/>
      <c r="D88" s="37"/>
      <c r="E88" s="87"/>
      <c r="F88" s="93">
        <v>3</v>
      </c>
      <c r="G88" s="8">
        <v>8</v>
      </c>
      <c r="H88" s="94">
        <f t="shared" si="1"/>
        <v>2</v>
      </c>
      <c r="I88" s="93"/>
      <c r="J88" s="94"/>
      <c r="K88" s="138"/>
    </row>
    <row r="89" spans="1:11" x14ac:dyDescent="0.2">
      <c r="A89" s="13" t="s">
        <v>3375</v>
      </c>
      <c r="B89" s="74">
        <v>108</v>
      </c>
      <c r="C89" s="86"/>
      <c r="D89" s="37"/>
      <c r="E89" s="87"/>
      <c r="F89" s="93">
        <v>1</v>
      </c>
      <c r="G89" s="8">
        <v>3</v>
      </c>
      <c r="H89" s="94">
        <f t="shared" si="1"/>
        <v>1</v>
      </c>
      <c r="I89" s="93"/>
      <c r="J89" s="94"/>
      <c r="K89" s="138"/>
    </row>
    <row r="90" spans="1:11" x14ac:dyDescent="0.2">
      <c r="A90" s="13" t="s">
        <v>3376</v>
      </c>
      <c r="B90" s="74">
        <v>135</v>
      </c>
      <c r="C90" s="86"/>
      <c r="D90" s="37"/>
      <c r="E90" s="87"/>
      <c r="F90" s="93">
        <v>1</v>
      </c>
      <c r="G90" s="8">
        <v>3</v>
      </c>
      <c r="H90" s="94">
        <f t="shared" si="1"/>
        <v>1</v>
      </c>
      <c r="I90" s="93"/>
      <c r="J90" s="94"/>
      <c r="K90" s="138"/>
    </row>
    <row r="91" spans="1:11" x14ac:dyDescent="0.2">
      <c r="A91" s="13" t="s">
        <v>3377</v>
      </c>
      <c r="B91" s="74">
        <v>142</v>
      </c>
      <c r="C91" s="86"/>
      <c r="D91" s="37"/>
      <c r="E91" s="87"/>
      <c r="F91" s="93">
        <v>1</v>
      </c>
      <c r="G91" s="8">
        <v>3</v>
      </c>
      <c r="H91" s="94">
        <f t="shared" si="1"/>
        <v>1</v>
      </c>
      <c r="I91" s="93"/>
      <c r="J91" s="94"/>
      <c r="K91" s="138"/>
    </row>
    <row r="92" spans="1:11" s="62" customFormat="1" x14ac:dyDescent="0.2">
      <c r="A92" s="13" t="s">
        <v>1942</v>
      </c>
      <c r="B92" s="74">
        <v>502</v>
      </c>
      <c r="C92" s="89"/>
      <c r="D92" s="37"/>
      <c r="E92" s="87"/>
      <c r="F92" s="93">
        <v>3</v>
      </c>
      <c r="G92" s="8">
        <v>8</v>
      </c>
      <c r="H92" s="94">
        <f t="shared" si="1"/>
        <v>2</v>
      </c>
      <c r="I92" s="152"/>
      <c r="J92" s="153"/>
      <c r="K92" s="154"/>
    </row>
    <row r="93" spans="1:11" x14ac:dyDescent="0.2">
      <c r="A93" s="13" t="s">
        <v>3378</v>
      </c>
      <c r="B93" s="74">
        <v>102</v>
      </c>
      <c r="C93" s="86"/>
      <c r="D93" s="37"/>
      <c r="E93" s="87"/>
      <c r="F93" s="93">
        <v>1</v>
      </c>
      <c r="G93" s="8">
        <v>3</v>
      </c>
      <c r="H93" s="94">
        <f t="shared" si="1"/>
        <v>1</v>
      </c>
      <c r="I93" s="93"/>
      <c r="J93" s="94"/>
      <c r="K93" s="138"/>
    </row>
    <row r="94" spans="1:11" s="24" customFormat="1" x14ac:dyDescent="0.2">
      <c r="A94" s="20" t="s">
        <v>158</v>
      </c>
      <c r="B94" s="73">
        <v>6478</v>
      </c>
      <c r="C94" s="85">
        <v>14</v>
      </c>
      <c r="D94" s="32">
        <v>35</v>
      </c>
      <c r="E94" s="84"/>
      <c r="F94" s="91"/>
      <c r="G94" s="8"/>
      <c r="H94" s="94"/>
      <c r="I94" s="91"/>
      <c r="J94" s="84"/>
      <c r="K94" s="111"/>
    </row>
    <row r="95" spans="1:11" x14ac:dyDescent="0.2">
      <c r="A95" s="13" t="s">
        <v>3379</v>
      </c>
      <c r="B95" s="74">
        <v>1456</v>
      </c>
      <c r="C95" s="86"/>
      <c r="D95" s="37"/>
      <c r="E95" s="87"/>
      <c r="F95" s="93">
        <v>3</v>
      </c>
      <c r="G95" s="8">
        <v>8</v>
      </c>
      <c r="H95" s="94">
        <f t="shared" si="1"/>
        <v>2</v>
      </c>
      <c r="I95" s="93"/>
      <c r="J95" s="94"/>
      <c r="K95" s="138"/>
    </row>
    <row r="96" spans="1:11" x14ac:dyDescent="0.2">
      <c r="A96" s="13" t="s">
        <v>1394</v>
      </c>
      <c r="B96" s="74">
        <v>1838</v>
      </c>
      <c r="C96" s="86"/>
      <c r="D96" s="37"/>
      <c r="E96" s="87"/>
      <c r="F96" s="93">
        <v>3</v>
      </c>
      <c r="G96" s="8">
        <v>8</v>
      </c>
      <c r="H96" s="94">
        <f t="shared" si="1"/>
        <v>2</v>
      </c>
      <c r="I96" s="93"/>
      <c r="J96" s="94"/>
      <c r="K96" s="138"/>
    </row>
    <row r="97" spans="1:11" x14ac:dyDescent="0.2">
      <c r="A97" s="13" t="s">
        <v>3380</v>
      </c>
      <c r="B97" s="74">
        <v>29</v>
      </c>
      <c r="C97" s="86"/>
      <c r="D97" s="37"/>
      <c r="E97" s="87"/>
      <c r="F97" s="93">
        <v>1</v>
      </c>
      <c r="G97" s="8">
        <v>3</v>
      </c>
      <c r="H97" s="94">
        <f t="shared" si="1"/>
        <v>1</v>
      </c>
      <c r="I97" s="93"/>
      <c r="J97" s="94"/>
      <c r="K97" s="138"/>
    </row>
    <row r="98" spans="1:11" x14ac:dyDescent="0.2">
      <c r="A98" s="13" t="s">
        <v>1677</v>
      </c>
      <c r="B98" s="74">
        <v>136</v>
      </c>
      <c r="C98" s="86"/>
      <c r="D98" s="37"/>
      <c r="E98" s="87"/>
      <c r="F98" s="93">
        <v>1</v>
      </c>
      <c r="G98" s="8">
        <v>3</v>
      </c>
      <c r="H98" s="94">
        <f t="shared" si="1"/>
        <v>1</v>
      </c>
      <c r="I98" s="93"/>
      <c r="J98" s="94"/>
      <c r="K98" s="138"/>
    </row>
    <row r="99" spans="1:11" x14ac:dyDescent="0.2">
      <c r="A99" s="13" t="s">
        <v>3381</v>
      </c>
      <c r="B99" s="74">
        <v>427</v>
      </c>
      <c r="C99" s="86"/>
      <c r="D99" s="37"/>
      <c r="E99" s="87"/>
      <c r="F99" s="93">
        <v>3</v>
      </c>
      <c r="G99" s="8">
        <v>8</v>
      </c>
      <c r="H99" s="94">
        <f t="shared" si="1"/>
        <v>2</v>
      </c>
      <c r="I99" s="93"/>
      <c r="J99" s="94"/>
      <c r="K99" s="138"/>
    </row>
    <row r="100" spans="1:11" x14ac:dyDescent="0.2">
      <c r="A100" s="13" t="s">
        <v>3382</v>
      </c>
      <c r="B100" s="74">
        <v>350</v>
      </c>
      <c r="C100" s="86"/>
      <c r="D100" s="37"/>
      <c r="E100" s="87"/>
      <c r="F100" s="93">
        <v>3</v>
      </c>
      <c r="G100" s="8">
        <v>8</v>
      </c>
      <c r="H100" s="94">
        <f t="shared" si="1"/>
        <v>2</v>
      </c>
      <c r="I100" s="93"/>
      <c r="J100" s="94"/>
      <c r="K100" s="138"/>
    </row>
    <row r="101" spans="1:11" x14ac:dyDescent="0.2">
      <c r="A101" s="13" t="s">
        <v>3383</v>
      </c>
      <c r="B101" s="74">
        <v>477</v>
      </c>
      <c r="C101" s="86"/>
      <c r="D101" s="37"/>
      <c r="E101" s="87"/>
      <c r="F101" s="93">
        <v>3</v>
      </c>
      <c r="G101" s="8">
        <v>8</v>
      </c>
      <c r="H101" s="94">
        <f t="shared" si="1"/>
        <v>2</v>
      </c>
      <c r="I101" s="93"/>
      <c r="J101" s="94"/>
      <c r="K101" s="138"/>
    </row>
    <row r="102" spans="1:11" x14ac:dyDescent="0.2">
      <c r="A102" s="13" t="s">
        <v>3384</v>
      </c>
      <c r="B102" s="74">
        <v>62</v>
      </c>
      <c r="C102" s="86"/>
      <c r="D102" s="37"/>
      <c r="E102" s="87"/>
      <c r="F102" s="93">
        <v>1</v>
      </c>
      <c r="G102" s="8">
        <v>3</v>
      </c>
      <c r="H102" s="94">
        <f t="shared" si="1"/>
        <v>1</v>
      </c>
      <c r="I102" s="93"/>
      <c r="J102" s="94"/>
      <c r="K102" s="138"/>
    </row>
    <row r="103" spans="1:11" x14ac:dyDescent="0.2">
      <c r="A103" s="13" t="s">
        <v>2507</v>
      </c>
      <c r="B103" s="74">
        <v>151</v>
      </c>
      <c r="C103" s="86"/>
      <c r="D103" s="37"/>
      <c r="E103" s="87"/>
      <c r="F103" s="93">
        <v>1</v>
      </c>
      <c r="G103" s="8">
        <v>3</v>
      </c>
      <c r="H103" s="94">
        <f t="shared" si="1"/>
        <v>1</v>
      </c>
      <c r="I103" s="93"/>
      <c r="J103" s="94"/>
      <c r="K103" s="138"/>
    </row>
    <row r="104" spans="1:11" x14ac:dyDescent="0.2">
      <c r="A104" s="13" t="s">
        <v>3385</v>
      </c>
      <c r="B104" s="74">
        <v>356</v>
      </c>
      <c r="C104" s="86"/>
      <c r="D104" s="37"/>
      <c r="E104" s="87"/>
      <c r="F104" s="93">
        <v>3</v>
      </c>
      <c r="G104" s="8">
        <v>8</v>
      </c>
      <c r="H104" s="94">
        <f t="shared" si="1"/>
        <v>2</v>
      </c>
      <c r="I104" s="93"/>
      <c r="J104" s="94"/>
      <c r="K104" s="138"/>
    </row>
    <row r="105" spans="1:11" x14ac:dyDescent="0.2">
      <c r="A105" s="13" t="s">
        <v>3386</v>
      </c>
      <c r="B105" s="74">
        <v>448</v>
      </c>
      <c r="C105" s="86"/>
      <c r="D105" s="37"/>
      <c r="E105" s="87"/>
      <c r="F105" s="93">
        <v>3</v>
      </c>
      <c r="G105" s="8">
        <v>8</v>
      </c>
      <c r="H105" s="94">
        <f t="shared" si="1"/>
        <v>2</v>
      </c>
      <c r="I105" s="93"/>
      <c r="J105" s="94"/>
      <c r="K105" s="138"/>
    </row>
    <row r="106" spans="1:11" x14ac:dyDescent="0.2">
      <c r="A106" s="13" t="s">
        <v>2619</v>
      </c>
      <c r="B106" s="74">
        <v>316</v>
      </c>
      <c r="C106" s="86"/>
      <c r="D106" s="37"/>
      <c r="E106" s="87"/>
      <c r="F106" s="93">
        <v>3</v>
      </c>
      <c r="G106" s="8">
        <v>8</v>
      </c>
      <c r="H106" s="94">
        <f t="shared" si="1"/>
        <v>2</v>
      </c>
      <c r="I106" s="93"/>
      <c r="J106" s="94"/>
      <c r="K106" s="138"/>
    </row>
    <row r="107" spans="1:11" x14ac:dyDescent="0.2">
      <c r="A107" s="13" t="s">
        <v>3387</v>
      </c>
      <c r="B107" s="74">
        <v>124</v>
      </c>
      <c r="C107" s="86"/>
      <c r="D107" s="37"/>
      <c r="E107" s="87"/>
      <c r="F107" s="93">
        <v>1</v>
      </c>
      <c r="G107" s="8">
        <v>3</v>
      </c>
      <c r="H107" s="94">
        <f t="shared" si="1"/>
        <v>1</v>
      </c>
      <c r="I107" s="93"/>
      <c r="J107" s="94"/>
      <c r="K107" s="138"/>
    </row>
    <row r="108" spans="1:11" x14ac:dyDescent="0.2">
      <c r="A108" s="13" t="s">
        <v>3388</v>
      </c>
      <c r="B108" s="74">
        <v>308</v>
      </c>
      <c r="C108" s="86"/>
      <c r="D108" s="37"/>
      <c r="E108" s="87"/>
      <c r="F108" s="93">
        <v>3</v>
      </c>
      <c r="G108" s="8">
        <v>8</v>
      </c>
      <c r="H108" s="94">
        <f t="shared" si="1"/>
        <v>2</v>
      </c>
      <c r="I108" s="93"/>
      <c r="J108" s="94"/>
      <c r="K108" s="138"/>
    </row>
    <row r="109" spans="1:11" s="24" customFormat="1" x14ac:dyDescent="0.2">
      <c r="A109" s="20" t="s">
        <v>725</v>
      </c>
      <c r="B109" s="73">
        <v>3176</v>
      </c>
      <c r="C109" s="85">
        <v>7</v>
      </c>
      <c r="D109" s="32">
        <v>18</v>
      </c>
      <c r="E109" s="84"/>
      <c r="F109" s="91"/>
      <c r="G109" s="8"/>
      <c r="H109" s="94"/>
      <c r="I109" s="91"/>
      <c r="J109" s="84"/>
      <c r="K109" s="111"/>
    </row>
    <row r="110" spans="1:11" x14ac:dyDescent="0.2">
      <c r="A110" s="13" t="s">
        <v>3389</v>
      </c>
      <c r="B110" s="74">
        <v>1548</v>
      </c>
      <c r="C110" s="86"/>
      <c r="D110" s="37"/>
      <c r="E110" s="87"/>
      <c r="F110" s="93">
        <v>3</v>
      </c>
      <c r="G110" s="8">
        <v>8</v>
      </c>
      <c r="H110" s="94">
        <f t="shared" si="1"/>
        <v>2</v>
      </c>
      <c r="I110" s="93"/>
      <c r="J110" s="94"/>
      <c r="K110" s="138"/>
    </row>
    <row r="111" spans="1:11" x14ac:dyDescent="0.2">
      <c r="A111" s="13" t="s">
        <v>2291</v>
      </c>
      <c r="B111" s="74">
        <v>489</v>
      </c>
      <c r="C111" s="86"/>
      <c r="D111" s="37"/>
      <c r="E111" s="87"/>
      <c r="F111" s="93">
        <v>3</v>
      </c>
      <c r="G111" s="8">
        <v>8</v>
      </c>
      <c r="H111" s="94">
        <f t="shared" si="1"/>
        <v>2</v>
      </c>
      <c r="I111" s="93"/>
      <c r="J111" s="94"/>
      <c r="K111" s="138"/>
    </row>
    <row r="112" spans="1:11" x14ac:dyDescent="0.2">
      <c r="A112" s="13" t="s">
        <v>3390</v>
      </c>
      <c r="B112" s="74">
        <v>547</v>
      </c>
      <c r="C112" s="86"/>
      <c r="D112" s="37"/>
      <c r="E112" s="87"/>
      <c r="F112" s="93">
        <v>3</v>
      </c>
      <c r="G112" s="8">
        <v>8</v>
      </c>
      <c r="H112" s="94">
        <f t="shared" si="1"/>
        <v>2</v>
      </c>
      <c r="I112" s="93"/>
      <c r="J112" s="94"/>
      <c r="K112" s="138"/>
    </row>
    <row r="113" spans="1:11" x14ac:dyDescent="0.2">
      <c r="A113" s="13" t="s">
        <v>1845</v>
      </c>
      <c r="B113" s="74">
        <v>310</v>
      </c>
      <c r="C113" s="86"/>
      <c r="D113" s="37"/>
      <c r="E113" s="87"/>
      <c r="F113" s="93">
        <v>3</v>
      </c>
      <c r="G113" s="8">
        <v>8</v>
      </c>
      <c r="H113" s="94">
        <f t="shared" si="1"/>
        <v>2</v>
      </c>
      <c r="I113" s="93"/>
      <c r="J113" s="94"/>
      <c r="K113" s="138"/>
    </row>
    <row r="114" spans="1:11" x14ac:dyDescent="0.2">
      <c r="A114" s="13" t="s">
        <v>3282</v>
      </c>
      <c r="B114" s="74">
        <v>282</v>
      </c>
      <c r="C114" s="86"/>
      <c r="D114" s="37"/>
      <c r="E114" s="87"/>
      <c r="F114" s="93">
        <v>3</v>
      </c>
      <c r="G114" s="8">
        <v>8</v>
      </c>
      <c r="H114" s="94">
        <f t="shared" si="1"/>
        <v>2</v>
      </c>
      <c r="I114" s="93"/>
      <c r="J114" s="94"/>
      <c r="K114" s="138"/>
    </row>
    <row r="115" spans="1:11" s="24" customFormat="1" x14ac:dyDescent="0.2">
      <c r="A115" s="22" t="s">
        <v>726</v>
      </c>
      <c r="B115" s="73">
        <v>13424</v>
      </c>
      <c r="C115" s="85">
        <v>25</v>
      </c>
      <c r="D115" s="36">
        <f>SUM(D116:D131)</f>
        <v>63</v>
      </c>
      <c r="E115" s="88">
        <v>4</v>
      </c>
      <c r="F115" s="91">
        <f>SUM(F117:F138)</f>
        <v>52</v>
      </c>
      <c r="G115" s="24">
        <f>SUM(G117:G138)</f>
        <v>140</v>
      </c>
      <c r="H115" s="94"/>
      <c r="I115" s="99">
        <f>(C115+F115+1-F118-F121-F132-F134-F136)*0.4</f>
        <v>29.200000000000003</v>
      </c>
      <c r="J115" s="99">
        <f>(D115+G115+1-G118-G121-G132-G134-G136)*0.4</f>
        <v>75.600000000000009</v>
      </c>
      <c r="K115" s="115">
        <f>20*0.6</f>
        <v>12</v>
      </c>
    </row>
    <row r="116" spans="1:11" s="24" customFormat="1" x14ac:dyDescent="0.2">
      <c r="A116" s="20" t="s">
        <v>727</v>
      </c>
      <c r="B116" s="73">
        <v>7324</v>
      </c>
      <c r="C116" s="85">
        <v>14</v>
      </c>
      <c r="D116" s="32">
        <v>35</v>
      </c>
      <c r="E116" s="84"/>
      <c r="F116" s="91"/>
      <c r="G116" s="8"/>
      <c r="H116" s="94"/>
      <c r="I116" s="91"/>
      <c r="J116" s="84"/>
      <c r="K116" s="111"/>
    </row>
    <row r="117" spans="1:11" x14ac:dyDescent="0.2">
      <c r="A117" s="13" t="s">
        <v>3391</v>
      </c>
      <c r="B117" s="74">
        <v>4770</v>
      </c>
      <c r="C117" s="86"/>
      <c r="D117" s="37"/>
      <c r="E117" s="87"/>
      <c r="F117" s="93">
        <v>5</v>
      </c>
      <c r="G117" s="8">
        <v>13</v>
      </c>
      <c r="H117" s="94">
        <f t="shared" si="1"/>
        <v>2</v>
      </c>
      <c r="I117" s="93"/>
      <c r="J117" s="94"/>
      <c r="K117" s="138"/>
    </row>
    <row r="118" spans="1:11" x14ac:dyDescent="0.2">
      <c r="A118" s="13" t="s">
        <v>1353</v>
      </c>
      <c r="B118" s="74">
        <v>106</v>
      </c>
      <c r="C118" s="86"/>
      <c r="D118" s="37"/>
      <c r="E118" s="87"/>
      <c r="F118" s="93">
        <v>1</v>
      </c>
      <c r="G118" s="8">
        <v>3</v>
      </c>
      <c r="H118" s="94">
        <f t="shared" si="1"/>
        <v>1</v>
      </c>
      <c r="I118" s="93"/>
      <c r="J118" s="94"/>
      <c r="K118" s="138"/>
    </row>
    <row r="119" spans="1:11" x14ac:dyDescent="0.2">
      <c r="A119" s="13" t="s">
        <v>3392</v>
      </c>
      <c r="B119" s="74">
        <v>464</v>
      </c>
      <c r="C119" s="86"/>
      <c r="D119" s="37"/>
      <c r="E119" s="87"/>
      <c r="F119" s="93">
        <v>3</v>
      </c>
      <c r="G119" s="8">
        <v>8</v>
      </c>
      <c r="H119" s="94">
        <f t="shared" si="1"/>
        <v>2</v>
      </c>
      <c r="I119" s="93"/>
      <c r="J119" s="94"/>
      <c r="K119" s="138"/>
    </row>
    <row r="120" spans="1:11" x14ac:dyDescent="0.2">
      <c r="A120" s="13" t="s">
        <v>3393</v>
      </c>
      <c r="B120" s="74">
        <v>427</v>
      </c>
      <c r="C120" s="86"/>
      <c r="D120" s="37"/>
      <c r="E120" s="87"/>
      <c r="F120" s="93">
        <v>3</v>
      </c>
      <c r="G120" s="8">
        <v>8</v>
      </c>
      <c r="H120" s="94">
        <f t="shared" si="1"/>
        <v>2</v>
      </c>
      <c r="I120" s="93"/>
      <c r="J120" s="94"/>
      <c r="K120" s="138"/>
    </row>
    <row r="121" spans="1:11" x14ac:dyDescent="0.2">
      <c r="A121" s="13" t="s">
        <v>3394</v>
      </c>
      <c r="B121" s="74">
        <v>114</v>
      </c>
      <c r="C121" s="86"/>
      <c r="D121" s="37"/>
      <c r="E121" s="87"/>
      <c r="F121" s="93">
        <v>1</v>
      </c>
      <c r="G121" s="8">
        <v>3</v>
      </c>
      <c r="H121" s="94">
        <f t="shared" si="1"/>
        <v>1</v>
      </c>
      <c r="I121" s="93"/>
      <c r="J121" s="94"/>
      <c r="K121" s="138"/>
    </row>
    <row r="122" spans="1:11" x14ac:dyDescent="0.2">
      <c r="A122" s="13" t="s">
        <v>3395</v>
      </c>
      <c r="B122" s="74">
        <v>611</v>
      </c>
      <c r="C122" s="86"/>
      <c r="D122" s="37"/>
      <c r="E122" s="87"/>
      <c r="F122" s="93">
        <v>3</v>
      </c>
      <c r="G122" s="8">
        <v>8</v>
      </c>
      <c r="H122" s="94">
        <f t="shared" si="1"/>
        <v>2</v>
      </c>
      <c r="I122" s="93"/>
      <c r="J122" s="94"/>
      <c r="K122" s="138"/>
    </row>
    <row r="123" spans="1:11" x14ac:dyDescent="0.2">
      <c r="A123" s="13" t="s">
        <v>3396</v>
      </c>
      <c r="B123" s="74">
        <v>508</v>
      </c>
      <c r="C123" s="86"/>
      <c r="D123" s="37"/>
      <c r="E123" s="87"/>
      <c r="F123" s="93">
        <v>3</v>
      </c>
      <c r="G123" s="8">
        <v>8</v>
      </c>
      <c r="H123" s="94">
        <f t="shared" si="1"/>
        <v>2</v>
      </c>
      <c r="I123" s="93"/>
      <c r="J123" s="94"/>
      <c r="K123" s="138"/>
    </row>
    <row r="124" spans="1:11" x14ac:dyDescent="0.2">
      <c r="A124" s="13" t="s">
        <v>2541</v>
      </c>
      <c r="B124" s="74">
        <v>324</v>
      </c>
      <c r="C124" s="86"/>
      <c r="D124" s="37"/>
      <c r="E124" s="87"/>
      <c r="F124" s="93">
        <v>3</v>
      </c>
      <c r="G124" s="8">
        <v>8</v>
      </c>
      <c r="H124" s="94">
        <f t="shared" si="1"/>
        <v>2</v>
      </c>
      <c r="I124" s="93"/>
      <c r="J124" s="94"/>
      <c r="K124" s="138"/>
    </row>
    <row r="125" spans="1:11" s="24" customFormat="1" x14ac:dyDescent="0.2">
      <c r="A125" s="20" t="s">
        <v>165</v>
      </c>
      <c r="B125" s="73">
        <v>3654</v>
      </c>
      <c r="C125" s="85">
        <v>7</v>
      </c>
      <c r="D125" s="32">
        <v>18</v>
      </c>
      <c r="E125" s="84"/>
      <c r="F125" s="91"/>
      <c r="G125" s="8"/>
      <c r="H125" s="94"/>
      <c r="I125" s="91"/>
      <c r="J125" s="84"/>
      <c r="K125" s="111"/>
    </row>
    <row r="126" spans="1:11" x14ac:dyDescent="0.2">
      <c r="A126" s="13" t="s">
        <v>2071</v>
      </c>
      <c r="B126" s="74">
        <v>548</v>
      </c>
      <c r="C126" s="86"/>
      <c r="D126" s="37"/>
      <c r="E126" s="87"/>
      <c r="F126" s="93">
        <v>3</v>
      </c>
      <c r="G126" s="8">
        <v>8</v>
      </c>
      <c r="H126" s="94">
        <f t="shared" si="1"/>
        <v>2</v>
      </c>
      <c r="I126" s="93"/>
      <c r="J126" s="94"/>
      <c r="K126" s="138"/>
    </row>
    <row r="127" spans="1:11" x14ac:dyDescent="0.2">
      <c r="A127" s="13" t="s">
        <v>3397</v>
      </c>
      <c r="B127" s="74">
        <v>475</v>
      </c>
      <c r="C127" s="86"/>
      <c r="D127" s="37"/>
      <c r="E127" s="87"/>
      <c r="F127" s="93">
        <v>3</v>
      </c>
      <c r="G127" s="8">
        <v>8</v>
      </c>
      <c r="H127" s="94">
        <f t="shared" si="1"/>
        <v>2</v>
      </c>
      <c r="I127" s="93"/>
      <c r="J127" s="94"/>
      <c r="K127" s="138"/>
    </row>
    <row r="128" spans="1:11" x14ac:dyDescent="0.2">
      <c r="A128" s="13" t="s">
        <v>3398</v>
      </c>
      <c r="B128" s="74">
        <v>692</v>
      </c>
      <c r="C128" s="86"/>
      <c r="D128" s="37"/>
      <c r="E128" s="87"/>
      <c r="F128" s="93">
        <v>3</v>
      </c>
      <c r="G128" s="8">
        <v>8</v>
      </c>
      <c r="H128" s="94">
        <f t="shared" si="1"/>
        <v>2</v>
      </c>
      <c r="I128" s="93"/>
      <c r="J128" s="94"/>
      <c r="K128" s="138"/>
    </row>
    <row r="129" spans="1:11" x14ac:dyDescent="0.2">
      <c r="A129" s="13" t="s">
        <v>2158</v>
      </c>
      <c r="B129" s="74">
        <v>505</v>
      </c>
      <c r="C129" s="86"/>
      <c r="D129" s="37"/>
      <c r="E129" s="87"/>
      <c r="F129" s="93">
        <v>3</v>
      </c>
      <c r="G129" s="8">
        <v>8</v>
      </c>
      <c r="H129" s="94">
        <f t="shared" si="1"/>
        <v>2</v>
      </c>
      <c r="I129" s="93"/>
      <c r="J129" s="94"/>
      <c r="K129" s="138"/>
    </row>
    <row r="130" spans="1:11" x14ac:dyDescent="0.2">
      <c r="A130" s="13" t="s">
        <v>2722</v>
      </c>
      <c r="B130" s="74">
        <v>1434</v>
      </c>
      <c r="C130" s="86"/>
      <c r="D130" s="37"/>
      <c r="E130" s="87"/>
      <c r="F130" s="93">
        <v>3</v>
      </c>
      <c r="G130" s="8">
        <v>8</v>
      </c>
      <c r="H130" s="94">
        <f t="shared" si="1"/>
        <v>2</v>
      </c>
      <c r="I130" s="93"/>
      <c r="J130" s="94"/>
      <c r="K130" s="138"/>
    </row>
    <row r="131" spans="1:11" s="24" customFormat="1" x14ac:dyDescent="0.2">
      <c r="A131" s="20" t="s">
        <v>402</v>
      </c>
      <c r="B131" s="73">
        <v>2446</v>
      </c>
      <c r="C131" s="85">
        <v>4</v>
      </c>
      <c r="D131" s="32">
        <v>10</v>
      </c>
      <c r="E131" s="84"/>
      <c r="F131" s="91"/>
      <c r="G131" s="8"/>
      <c r="H131" s="94"/>
      <c r="I131" s="91"/>
      <c r="J131" s="84"/>
      <c r="K131" s="111"/>
    </row>
    <row r="132" spans="1:11" x14ac:dyDescent="0.2">
      <c r="A132" s="13" t="s">
        <v>3399</v>
      </c>
      <c r="B132" s="74">
        <v>79</v>
      </c>
      <c r="C132" s="86"/>
      <c r="D132" s="37"/>
      <c r="E132" s="87"/>
      <c r="F132" s="93">
        <v>1</v>
      </c>
      <c r="G132" s="8">
        <v>3</v>
      </c>
      <c r="H132" s="94">
        <f t="shared" si="1"/>
        <v>1</v>
      </c>
      <c r="I132" s="93"/>
      <c r="J132" s="94"/>
      <c r="K132" s="138"/>
    </row>
    <row r="133" spans="1:11" x14ac:dyDescent="0.2">
      <c r="A133" s="13" t="s">
        <v>1946</v>
      </c>
      <c r="B133" s="74">
        <v>993</v>
      </c>
      <c r="C133" s="86"/>
      <c r="D133" s="37"/>
      <c r="E133" s="87"/>
      <c r="F133" s="93">
        <v>3</v>
      </c>
      <c r="G133" s="8">
        <v>8</v>
      </c>
      <c r="H133" s="94">
        <f t="shared" si="1"/>
        <v>2</v>
      </c>
      <c r="I133" s="93"/>
      <c r="J133" s="94"/>
      <c r="K133" s="138"/>
    </row>
    <row r="134" spans="1:11" x14ac:dyDescent="0.2">
      <c r="A134" s="13" t="s">
        <v>1403</v>
      </c>
      <c r="B134" s="74">
        <v>178</v>
      </c>
      <c r="C134" s="86"/>
      <c r="D134" s="37"/>
      <c r="E134" s="87"/>
      <c r="F134" s="93">
        <v>1</v>
      </c>
      <c r="G134" s="8">
        <v>3</v>
      </c>
      <c r="H134" s="94">
        <f t="shared" si="1"/>
        <v>1</v>
      </c>
      <c r="I134" s="93"/>
      <c r="J134" s="94"/>
      <c r="K134" s="138"/>
    </row>
    <row r="135" spans="1:11" x14ac:dyDescent="0.2">
      <c r="A135" s="13" t="s">
        <v>3400</v>
      </c>
      <c r="B135" s="74">
        <v>222</v>
      </c>
      <c r="C135" s="86"/>
      <c r="D135" s="37"/>
      <c r="E135" s="87"/>
      <c r="F135" s="93">
        <v>3</v>
      </c>
      <c r="G135" s="8">
        <v>8</v>
      </c>
      <c r="H135" s="94">
        <f t="shared" si="1"/>
        <v>2</v>
      </c>
      <c r="I135" s="93"/>
      <c r="J135" s="94"/>
      <c r="K135" s="138"/>
    </row>
    <row r="136" spans="1:11" x14ac:dyDescent="0.2">
      <c r="A136" s="13" t="s">
        <v>3401</v>
      </c>
      <c r="B136" s="74">
        <v>189</v>
      </c>
      <c r="C136" s="86"/>
      <c r="D136" s="37"/>
      <c r="E136" s="87"/>
      <c r="F136" s="93">
        <v>1</v>
      </c>
      <c r="G136" s="8">
        <v>3</v>
      </c>
      <c r="H136" s="94">
        <f t="shared" ref="H136:H198" si="2">IF(F136=1,1,2)</f>
        <v>1</v>
      </c>
      <c r="I136" s="93"/>
      <c r="J136" s="94"/>
      <c r="K136" s="138"/>
    </row>
    <row r="137" spans="1:11" x14ac:dyDescent="0.2">
      <c r="A137" s="13" t="s">
        <v>2129</v>
      </c>
      <c r="B137" s="74">
        <v>221</v>
      </c>
      <c r="C137" s="86"/>
      <c r="D137" s="37"/>
      <c r="E137" s="87"/>
      <c r="F137" s="93">
        <v>3</v>
      </c>
      <c r="G137" s="8">
        <v>8</v>
      </c>
      <c r="H137" s="94">
        <f t="shared" si="2"/>
        <v>2</v>
      </c>
      <c r="I137" s="93"/>
      <c r="J137" s="94"/>
      <c r="K137" s="138"/>
    </row>
    <row r="138" spans="1:11" x14ac:dyDescent="0.2">
      <c r="A138" s="13" t="s">
        <v>3402</v>
      </c>
      <c r="B138" s="74">
        <v>564</v>
      </c>
      <c r="C138" s="86"/>
      <c r="D138" s="37"/>
      <c r="E138" s="87"/>
      <c r="F138" s="93">
        <v>3</v>
      </c>
      <c r="G138" s="8">
        <v>8</v>
      </c>
      <c r="H138" s="94">
        <f t="shared" si="2"/>
        <v>2</v>
      </c>
      <c r="I138" s="93"/>
      <c r="J138" s="94"/>
      <c r="K138" s="138"/>
    </row>
    <row r="139" spans="1:11" s="24" customFormat="1" ht="31.5" x14ac:dyDescent="0.2">
      <c r="A139" s="22" t="s">
        <v>1150</v>
      </c>
      <c r="B139" s="73">
        <v>16927</v>
      </c>
      <c r="C139" s="85">
        <v>25</v>
      </c>
      <c r="D139" s="36">
        <f>SUM(D140:D169)</f>
        <v>64</v>
      </c>
      <c r="E139" s="88">
        <v>4</v>
      </c>
      <c r="F139" s="91">
        <f>SUM(F141:F175)</f>
        <v>81</v>
      </c>
      <c r="G139" s="24">
        <f>SUM(G141:G175)</f>
        <v>218</v>
      </c>
      <c r="H139" s="94"/>
      <c r="I139" s="99">
        <f>(C139+F139+1-F141-F146-F147-F148-F157-F159-F171)*0.4</f>
        <v>40</v>
      </c>
      <c r="J139" s="99">
        <f>(D139+G139+1-G141-G146-G147-G148-G157-G159-G171)*0.4</f>
        <v>104.80000000000001</v>
      </c>
      <c r="K139" s="115">
        <f>31*0.6</f>
        <v>18.599999999999998</v>
      </c>
    </row>
    <row r="140" spans="1:11" s="24" customFormat="1" x14ac:dyDescent="0.2">
      <c r="A140" s="20" t="s">
        <v>405</v>
      </c>
      <c r="B140" s="73">
        <v>2140</v>
      </c>
      <c r="C140" s="85">
        <v>3</v>
      </c>
      <c r="D140" s="32">
        <v>8</v>
      </c>
      <c r="E140" s="84"/>
      <c r="F140" s="91"/>
      <c r="G140" s="8"/>
      <c r="H140" s="94"/>
      <c r="I140" s="91"/>
      <c r="J140" s="84"/>
      <c r="K140" s="111"/>
    </row>
    <row r="141" spans="1:11" x14ac:dyDescent="0.2">
      <c r="A141" s="13" t="s">
        <v>3403</v>
      </c>
      <c r="B141" s="74">
        <v>191</v>
      </c>
      <c r="C141" s="86"/>
      <c r="D141" s="37"/>
      <c r="E141" s="87"/>
      <c r="F141" s="93">
        <v>1</v>
      </c>
      <c r="G141" s="8">
        <v>3</v>
      </c>
      <c r="H141" s="94">
        <f t="shared" si="2"/>
        <v>1</v>
      </c>
      <c r="I141" s="93"/>
      <c r="J141" s="94"/>
      <c r="K141" s="138"/>
    </row>
    <row r="142" spans="1:11" x14ac:dyDescent="0.2">
      <c r="A142" s="13" t="s">
        <v>1364</v>
      </c>
      <c r="B142" s="74">
        <v>456</v>
      </c>
      <c r="C142" s="86"/>
      <c r="D142" s="37"/>
      <c r="E142" s="87"/>
      <c r="F142" s="93">
        <v>3</v>
      </c>
      <c r="G142" s="8">
        <v>8</v>
      </c>
      <c r="H142" s="94">
        <f t="shared" si="2"/>
        <v>2</v>
      </c>
      <c r="I142" s="93"/>
      <c r="J142" s="94"/>
      <c r="K142" s="138"/>
    </row>
    <row r="143" spans="1:11" x14ac:dyDescent="0.2">
      <c r="A143" s="13" t="s">
        <v>3404</v>
      </c>
      <c r="B143" s="74">
        <v>1225</v>
      </c>
      <c r="C143" s="86"/>
      <c r="D143" s="37"/>
      <c r="E143" s="87"/>
      <c r="F143" s="93">
        <v>3</v>
      </c>
      <c r="G143" s="8">
        <v>8</v>
      </c>
      <c r="H143" s="94">
        <f t="shared" si="2"/>
        <v>2</v>
      </c>
      <c r="I143" s="93"/>
      <c r="J143" s="94"/>
      <c r="K143" s="138"/>
    </row>
    <row r="144" spans="1:11" x14ac:dyDescent="0.2">
      <c r="A144" s="13" t="s">
        <v>3405</v>
      </c>
      <c r="B144" s="74">
        <v>268</v>
      </c>
      <c r="C144" s="86"/>
      <c r="D144" s="37"/>
      <c r="E144" s="87"/>
      <c r="F144" s="93">
        <v>3</v>
      </c>
      <c r="G144" s="8">
        <v>8</v>
      </c>
      <c r="H144" s="94">
        <f t="shared" si="2"/>
        <v>2</v>
      </c>
      <c r="I144" s="93"/>
      <c r="J144" s="94"/>
      <c r="K144" s="138"/>
    </row>
    <row r="145" spans="1:11" s="24" customFormat="1" x14ac:dyDescent="0.2">
      <c r="A145" s="20" t="s">
        <v>406</v>
      </c>
      <c r="B145" s="73">
        <v>1514</v>
      </c>
      <c r="C145" s="85">
        <v>2</v>
      </c>
      <c r="D145" s="32">
        <v>5</v>
      </c>
      <c r="E145" s="84"/>
      <c r="F145" s="91"/>
      <c r="G145" s="8"/>
      <c r="H145" s="94"/>
      <c r="I145" s="91"/>
      <c r="J145" s="84"/>
      <c r="K145" s="111"/>
    </row>
    <row r="146" spans="1:11" x14ac:dyDescent="0.2">
      <c r="A146" s="13" t="s">
        <v>2380</v>
      </c>
      <c r="B146" s="74">
        <v>147</v>
      </c>
      <c r="C146" s="86"/>
      <c r="D146" s="37"/>
      <c r="E146" s="87"/>
      <c r="F146" s="93">
        <v>1</v>
      </c>
      <c r="G146" s="8">
        <v>3</v>
      </c>
      <c r="H146" s="94">
        <f t="shared" si="2"/>
        <v>1</v>
      </c>
      <c r="I146" s="93"/>
      <c r="J146" s="94"/>
      <c r="K146" s="138"/>
    </row>
    <row r="147" spans="1:11" x14ac:dyDescent="0.2">
      <c r="A147" s="13" t="s">
        <v>2135</v>
      </c>
      <c r="B147" s="74">
        <v>128</v>
      </c>
      <c r="C147" s="86"/>
      <c r="D147" s="37"/>
      <c r="E147" s="87"/>
      <c r="F147" s="93">
        <v>1</v>
      </c>
      <c r="G147" s="8">
        <v>3</v>
      </c>
      <c r="H147" s="94">
        <f t="shared" si="2"/>
        <v>1</v>
      </c>
      <c r="I147" s="93"/>
      <c r="J147" s="94"/>
      <c r="K147" s="138"/>
    </row>
    <row r="148" spans="1:11" x14ac:dyDescent="0.2">
      <c r="A148" s="13" t="s">
        <v>3406</v>
      </c>
      <c r="B148" s="74">
        <v>166</v>
      </c>
      <c r="C148" s="86"/>
      <c r="D148" s="37"/>
      <c r="E148" s="87"/>
      <c r="F148" s="93">
        <v>1</v>
      </c>
      <c r="G148" s="8">
        <v>3</v>
      </c>
      <c r="H148" s="94">
        <f t="shared" si="2"/>
        <v>1</v>
      </c>
      <c r="I148" s="93"/>
      <c r="J148" s="94"/>
      <c r="K148" s="138"/>
    </row>
    <row r="149" spans="1:11" x14ac:dyDescent="0.2">
      <c r="A149" s="13" t="s">
        <v>3028</v>
      </c>
      <c r="B149" s="74">
        <v>538</v>
      </c>
      <c r="C149" s="86"/>
      <c r="D149" s="37"/>
      <c r="E149" s="87"/>
      <c r="F149" s="93">
        <v>3</v>
      </c>
      <c r="G149" s="8">
        <v>8</v>
      </c>
      <c r="H149" s="94">
        <f t="shared" si="2"/>
        <v>2</v>
      </c>
      <c r="I149" s="93"/>
      <c r="J149" s="94"/>
      <c r="K149" s="138"/>
    </row>
    <row r="150" spans="1:11" x14ac:dyDescent="0.2">
      <c r="A150" s="13" t="s">
        <v>3407</v>
      </c>
      <c r="B150" s="74">
        <v>320</v>
      </c>
      <c r="C150" s="86"/>
      <c r="D150" s="37"/>
      <c r="E150" s="87"/>
      <c r="F150" s="93">
        <v>3</v>
      </c>
      <c r="G150" s="8">
        <v>8</v>
      </c>
      <c r="H150" s="94">
        <f t="shared" si="2"/>
        <v>2</v>
      </c>
      <c r="I150" s="93"/>
      <c r="J150" s="94"/>
      <c r="K150" s="138"/>
    </row>
    <row r="151" spans="1:11" x14ac:dyDescent="0.2">
      <c r="A151" s="13" t="s">
        <v>1701</v>
      </c>
      <c r="B151" s="74">
        <v>215</v>
      </c>
      <c r="C151" s="86"/>
      <c r="D151" s="37"/>
      <c r="E151" s="87"/>
      <c r="F151" s="93">
        <v>3</v>
      </c>
      <c r="G151" s="8">
        <v>8</v>
      </c>
      <c r="H151" s="94">
        <f t="shared" si="2"/>
        <v>2</v>
      </c>
      <c r="I151" s="93"/>
      <c r="J151" s="94"/>
      <c r="K151" s="138"/>
    </row>
    <row r="152" spans="1:11" s="24" customFormat="1" x14ac:dyDescent="0.2">
      <c r="A152" s="20" t="s">
        <v>389</v>
      </c>
      <c r="B152" s="73">
        <v>261</v>
      </c>
      <c r="C152" s="85">
        <v>1</v>
      </c>
      <c r="D152" s="32">
        <v>3</v>
      </c>
      <c r="E152" s="84"/>
      <c r="F152" s="91"/>
      <c r="G152" s="8"/>
      <c r="H152" s="94"/>
      <c r="I152" s="91"/>
      <c r="J152" s="84"/>
      <c r="K152" s="111"/>
    </row>
    <row r="153" spans="1:11" x14ac:dyDescent="0.2">
      <c r="A153" s="13" t="s">
        <v>3408</v>
      </c>
      <c r="B153" s="74">
        <v>261</v>
      </c>
      <c r="C153" s="86"/>
      <c r="D153" s="37"/>
      <c r="E153" s="87"/>
      <c r="F153" s="93">
        <v>3</v>
      </c>
      <c r="G153" s="8">
        <v>8</v>
      </c>
      <c r="H153" s="94">
        <f t="shared" si="2"/>
        <v>2</v>
      </c>
      <c r="I153" s="93"/>
      <c r="J153" s="94"/>
      <c r="K153" s="138"/>
    </row>
    <row r="154" spans="1:11" s="24" customFormat="1" x14ac:dyDescent="0.2">
      <c r="A154" s="20" t="s">
        <v>1069</v>
      </c>
      <c r="B154" s="73">
        <v>10591</v>
      </c>
      <c r="C154" s="85">
        <v>15</v>
      </c>
      <c r="D154" s="32">
        <v>38</v>
      </c>
      <c r="E154" s="84"/>
      <c r="F154" s="91"/>
      <c r="G154" s="8"/>
      <c r="H154" s="94"/>
      <c r="I154" s="91"/>
      <c r="J154" s="84"/>
      <c r="K154" s="111"/>
    </row>
    <row r="155" spans="1:11" x14ac:dyDescent="0.2">
      <c r="A155" s="13" t="s">
        <v>3409</v>
      </c>
      <c r="B155" s="74">
        <v>6269</v>
      </c>
      <c r="C155" s="86"/>
      <c r="D155" s="37"/>
      <c r="E155" s="87"/>
      <c r="F155" s="93">
        <v>5</v>
      </c>
      <c r="G155" s="8">
        <v>13</v>
      </c>
      <c r="H155" s="94">
        <f t="shared" si="2"/>
        <v>2</v>
      </c>
      <c r="I155" s="93"/>
      <c r="J155" s="94"/>
      <c r="K155" s="138"/>
    </row>
    <row r="156" spans="1:11" x14ac:dyDescent="0.2">
      <c r="A156" s="13" t="s">
        <v>1630</v>
      </c>
      <c r="B156" s="74">
        <v>281</v>
      </c>
      <c r="C156" s="86"/>
      <c r="D156" s="37"/>
      <c r="E156" s="87"/>
      <c r="F156" s="93">
        <v>3</v>
      </c>
      <c r="G156" s="8">
        <v>8</v>
      </c>
      <c r="H156" s="94">
        <f t="shared" si="2"/>
        <v>2</v>
      </c>
      <c r="I156" s="93"/>
      <c r="J156" s="94"/>
      <c r="K156" s="138"/>
    </row>
    <row r="157" spans="1:11" x14ac:dyDescent="0.2">
      <c r="A157" s="13" t="s">
        <v>3410</v>
      </c>
      <c r="B157" s="74">
        <v>134</v>
      </c>
      <c r="C157" s="86"/>
      <c r="D157" s="37"/>
      <c r="E157" s="87"/>
      <c r="F157" s="93">
        <v>1</v>
      </c>
      <c r="G157" s="8">
        <v>3</v>
      </c>
      <c r="H157" s="94">
        <f t="shared" si="2"/>
        <v>1</v>
      </c>
      <c r="I157" s="93"/>
      <c r="J157" s="94"/>
      <c r="K157" s="138"/>
    </row>
    <row r="158" spans="1:11" x14ac:dyDescent="0.2">
      <c r="A158" s="13" t="s">
        <v>3411</v>
      </c>
      <c r="B158" s="74">
        <v>352</v>
      </c>
      <c r="C158" s="86"/>
      <c r="D158" s="37"/>
      <c r="E158" s="87"/>
      <c r="F158" s="93">
        <v>3</v>
      </c>
      <c r="G158" s="8">
        <v>8</v>
      </c>
      <c r="H158" s="94">
        <f t="shared" si="2"/>
        <v>2</v>
      </c>
      <c r="I158" s="93"/>
      <c r="J158" s="94"/>
      <c r="K158" s="138"/>
    </row>
    <row r="159" spans="1:11" x14ac:dyDescent="0.2">
      <c r="A159" s="13" t="s">
        <v>3272</v>
      </c>
      <c r="B159" s="74">
        <v>72</v>
      </c>
      <c r="C159" s="86"/>
      <c r="D159" s="37"/>
      <c r="E159" s="87"/>
      <c r="F159" s="93">
        <v>1</v>
      </c>
      <c r="G159" s="8">
        <v>3</v>
      </c>
      <c r="H159" s="94">
        <f t="shared" si="2"/>
        <v>1</v>
      </c>
      <c r="I159" s="93"/>
      <c r="J159" s="94"/>
      <c r="K159" s="138"/>
    </row>
    <row r="160" spans="1:11" x14ac:dyDescent="0.2">
      <c r="A160" s="13" t="s">
        <v>3412</v>
      </c>
      <c r="B160" s="74">
        <v>360</v>
      </c>
      <c r="C160" s="86"/>
      <c r="D160" s="37"/>
      <c r="E160" s="87"/>
      <c r="F160" s="93">
        <v>3</v>
      </c>
      <c r="G160" s="8">
        <v>8</v>
      </c>
      <c r="H160" s="94">
        <f t="shared" si="2"/>
        <v>2</v>
      </c>
      <c r="I160" s="93"/>
      <c r="J160" s="94"/>
      <c r="K160" s="138"/>
    </row>
    <row r="161" spans="1:11" x14ac:dyDescent="0.2">
      <c r="A161" s="13" t="s">
        <v>2402</v>
      </c>
      <c r="B161" s="74">
        <v>266</v>
      </c>
      <c r="C161" s="86"/>
      <c r="D161" s="37"/>
      <c r="E161" s="87"/>
      <c r="F161" s="93">
        <v>3</v>
      </c>
      <c r="G161" s="8">
        <v>8</v>
      </c>
      <c r="H161" s="94">
        <f t="shared" si="2"/>
        <v>2</v>
      </c>
      <c r="I161" s="93"/>
      <c r="J161" s="94"/>
      <c r="K161" s="138"/>
    </row>
    <row r="162" spans="1:11" x14ac:dyDescent="0.2">
      <c r="A162" s="13" t="s">
        <v>3413</v>
      </c>
      <c r="B162" s="74">
        <v>366</v>
      </c>
      <c r="C162" s="86"/>
      <c r="D162" s="37"/>
      <c r="E162" s="87"/>
      <c r="F162" s="93">
        <v>3</v>
      </c>
      <c r="G162" s="8">
        <v>8</v>
      </c>
      <c r="H162" s="94">
        <f t="shared" si="2"/>
        <v>2</v>
      </c>
      <c r="I162" s="93"/>
      <c r="J162" s="94"/>
      <c r="K162" s="138"/>
    </row>
    <row r="163" spans="1:11" x14ac:dyDescent="0.2">
      <c r="A163" s="13" t="s">
        <v>3414</v>
      </c>
      <c r="B163" s="74">
        <v>839</v>
      </c>
      <c r="C163" s="86"/>
      <c r="D163" s="37"/>
      <c r="E163" s="87"/>
      <c r="F163" s="93">
        <v>3</v>
      </c>
      <c r="G163" s="8">
        <v>8</v>
      </c>
      <c r="H163" s="94">
        <f t="shared" si="2"/>
        <v>2</v>
      </c>
      <c r="I163" s="93"/>
      <c r="J163" s="94"/>
      <c r="K163" s="138"/>
    </row>
    <row r="164" spans="1:11" x14ac:dyDescent="0.2">
      <c r="A164" s="13" t="s">
        <v>3415</v>
      </c>
      <c r="B164" s="74">
        <v>377</v>
      </c>
      <c r="C164" s="86"/>
      <c r="D164" s="37"/>
      <c r="E164" s="87"/>
      <c r="F164" s="93">
        <v>3</v>
      </c>
      <c r="G164" s="8">
        <v>8</v>
      </c>
      <c r="H164" s="94">
        <f t="shared" si="2"/>
        <v>2</v>
      </c>
      <c r="I164" s="93"/>
      <c r="J164" s="94"/>
      <c r="K164" s="138"/>
    </row>
    <row r="165" spans="1:11" x14ac:dyDescent="0.2">
      <c r="A165" s="13" t="s">
        <v>3416</v>
      </c>
      <c r="B165" s="74">
        <v>371</v>
      </c>
      <c r="C165" s="86"/>
      <c r="D165" s="37"/>
      <c r="E165" s="87"/>
      <c r="F165" s="93">
        <v>3</v>
      </c>
      <c r="G165" s="8">
        <v>8</v>
      </c>
      <c r="H165" s="94">
        <f t="shared" si="2"/>
        <v>2</v>
      </c>
      <c r="I165" s="93"/>
      <c r="J165" s="94"/>
      <c r="K165" s="138"/>
    </row>
    <row r="166" spans="1:11" x14ac:dyDescent="0.2">
      <c r="A166" s="13" t="s">
        <v>2153</v>
      </c>
      <c r="B166" s="74">
        <v>229</v>
      </c>
      <c r="C166" s="86"/>
      <c r="D166" s="37"/>
      <c r="E166" s="87"/>
      <c r="F166" s="93">
        <v>3</v>
      </c>
      <c r="G166" s="8">
        <v>8</v>
      </c>
      <c r="H166" s="94">
        <f t="shared" si="2"/>
        <v>2</v>
      </c>
      <c r="I166" s="93"/>
      <c r="J166" s="94"/>
      <c r="K166" s="138"/>
    </row>
    <row r="167" spans="1:11" x14ac:dyDescent="0.2">
      <c r="A167" s="13" t="s">
        <v>3417</v>
      </c>
      <c r="B167" s="74">
        <v>320</v>
      </c>
      <c r="C167" s="86"/>
      <c r="D167" s="37"/>
      <c r="E167" s="87"/>
      <c r="F167" s="93">
        <v>3</v>
      </c>
      <c r="G167" s="8">
        <v>8</v>
      </c>
      <c r="H167" s="94">
        <f t="shared" si="2"/>
        <v>2</v>
      </c>
      <c r="I167" s="93"/>
      <c r="J167" s="94"/>
      <c r="K167" s="138"/>
    </row>
    <row r="168" spans="1:11" x14ac:dyDescent="0.2">
      <c r="A168" s="13" t="s">
        <v>3418</v>
      </c>
      <c r="B168" s="74">
        <v>355</v>
      </c>
      <c r="C168" s="86"/>
      <c r="D168" s="37"/>
      <c r="E168" s="87"/>
      <c r="F168" s="93">
        <v>3</v>
      </c>
      <c r="G168" s="8">
        <v>8</v>
      </c>
      <c r="H168" s="94">
        <f t="shared" si="2"/>
        <v>2</v>
      </c>
      <c r="I168" s="93"/>
      <c r="J168" s="94"/>
      <c r="K168" s="138"/>
    </row>
    <row r="169" spans="1:11" s="24" customFormat="1" x14ac:dyDescent="0.2">
      <c r="A169" s="20" t="s">
        <v>396</v>
      </c>
      <c r="B169" s="73">
        <v>2421</v>
      </c>
      <c r="C169" s="85">
        <v>4</v>
      </c>
      <c r="D169" s="32">
        <v>10</v>
      </c>
      <c r="E169" s="84"/>
      <c r="F169" s="91"/>
      <c r="G169" s="8"/>
      <c r="H169" s="94"/>
      <c r="I169" s="91"/>
      <c r="J169" s="84"/>
      <c r="K169" s="111"/>
    </row>
    <row r="170" spans="1:11" x14ac:dyDescent="0.2">
      <c r="A170" s="13" t="s">
        <v>3419</v>
      </c>
      <c r="B170" s="74">
        <v>693</v>
      </c>
      <c r="C170" s="86"/>
      <c r="D170" s="37"/>
      <c r="E170" s="87"/>
      <c r="F170" s="93">
        <v>3</v>
      </c>
      <c r="G170" s="8">
        <v>8</v>
      </c>
      <c r="H170" s="94">
        <f t="shared" si="2"/>
        <v>2</v>
      </c>
      <c r="I170" s="93"/>
      <c r="J170" s="94"/>
      <c r="K170" s="138"/>
    </row>
    <row r="171" spans="1:11" x14ac:dyDescent="0.2">
      <c r="A171" s="13" t="s">
        <v>3215</v>
      </c>
      <c r="B171" s="74">
        <v>160</v>
      </c>
      <c r="C171" s="86"/>
      <c r="D171" s="37"/>
      <c r="E171" s="87"/>
      <c r="F171" s="93">
        <v>1</v>
      </c>
      <c r="G171" s="8">
        <v>3</v>
      </c>
      <c r="H171" s="94">
        <f t="shared" si="2"/>
        <v>1</v>
      </c>
      <c r="I171" s="93"/>
      <c r="J171" s="94"/>
      <c r="K171" s="138"/>
    </row>
    <row r="172" spans="1:11" x14ac:dyDescent="0.2">
      <c r="A172" s="13" t="s">
        <v>1650</v>
      </c>
      <c r="B172" s="74">
        <v>312</v>
      </c>
      <c r="C172" s="86"/>
      <c r="D172" s="37"/>
      <c r="E172" s="87"/>
      <c r="F172" s="93">
        <v>3</v>
      </c>
      <c r="G172" s="8">
        <v>8</v>
      </c>
      <c r="H172" s="94">
        <f t="shared" si="2"/>
        <v>2</v>
      </c>
      <c r="I172" s="93"/>
      <c r="J172" s="94"/>
      <c r="K172" s="138"/>
    </row>
    <row r="173" spans="1:11" x14ac:dyDescent="0.2">
      <c r="A173" s="13" t="s">
        <v>2256</v>
      </c>
      <c r="B173" s="74">
        <v>349</v>
      </c>
      <c r="C173" s="86"/>
      <c r="D173" s="37"/>
      <c r="E173" s="87"/>
      <c r="F173" s="93">
        <v>3</v>
      </c>
      <c r="G173" s="8">
        <v>8</v>
      </c>
      <c r="H173" s="94">
        <f t="shared" si="2"/>
        <v>2</v>
      </c>
      <c r="I173" s="93"/>
      <c r="J173" s="94"/>
      <c r="K173" s="138"/>
    </row>
    <row r="174" spans="1:11" x14ac:dyDescent="0.2">
      <c r="A174" s="13" t="s">
        <v>3420</v>
      </c>
      <c r="B174" s="74">
        <v>223</v>
      </c>
      <c r="C174" s="86"/>
      <c r="D174" s="37"/>
      <c r="E174" s="87"/>
      <c r="F174" s="93">
        <v>3</v>
      </c>
      <c r="G174" s="8">
        <v>8</v>
      </c>
      <c r="H174" s="94">
        <f t="shared" si="2"/>
        <v>2</v>
      </c>
      <c r="I174" s="93"/>
      <c r="J174" s="94"/>
      <c r="K174" s="138"/>
    </row>
    <row r="175" spans="1:11" x14ac:dyDescent="0.2">
      <c r="A175" s="13" t="s">
        <v>3421</v>
      </c>
      <c r="B175" s="74">
        <v>684</v>
      </c>
      <c r="C175" s="86"/>
      <c r="D175" s="37"/>
      <c r="E175" s="87"/>
      <c r="F175" s="93">
        <v>3</v>
      </c>
      <c r="G175" s="8">
        <v>8</v>
      </c>
      <c r="H175" s="94">
        <f t="shared" si="2"/>
        <v>2</v>
      </c>
      <c r="I175" s="93"/>
      <c r="J175" s="94"/>
      <c r="K175" s="138"/>
    </row>
    <row r="176" spans="1:11" s="18" customFormat="1" x14ac:dyDescent="0.2">
      <c r="A176" s="11" t="s">
        <v>397</v>
      </c>
      <c r="B176" s="72">
        <v>268963</v>
      </c>
      <c r="C176" s="81"/>
      <c r="D176" s="37"/>
      <c r="E176" s="87"/>
      <c r="F176" s="92"/>
      <c r="G176" s="8"/>
      <c r="H176" s="94"/>
      <c r="I176" s="92"/>
      <c r="J176" s="82"/>
      <c r="K176" s="137"/>
    </row>
    <row r="177" spans="1:11" s="24" customFormat="1" x14ac:dyDescent="0.2">
      <c r="A177" s="22" t="s">
        <v>398</v>
      </c>
      <c r="B177" s="73">
        <v>10711</v>
      </c>
      <c r="C177" s="85">
        <v>25</v>
      </c>
      <c r="D177" s="36">
        <f>SUM(D178:D199)</f>
        <v>64</v>
      </c>
      <c r="E177" s="88">
        <v>4</v>
      </c>
      <c r="F177" s="91">
        <f>SUM(F179:F203)</f>
        <v>60</v>
      </c>
      <c r="G177" s="24">
        <f>SUM(G179:G203)</f>
        <v>161</v>
      </c>
      <c r="H177" s="94"/>
      <c r="I177" s="99">
        <f>(C177+F177+1-F183-F191-F197-F202)*0.4</f>
        <v>32.800000000000004</v>
      </c>
      <c r="J177" s="99">
        <f>(D177+G177+1-G183-G191-G197-G202)*0.4</f>
        <v>85.600000000000009</v>
      </c>
      <c r="K177" s="115">
        <f>22*0.6</f>
        <v>13.2</v>
      </c>
    </row>
    <row r="178" spans="1:11" s="18" customFormat="1" x14ac:dyDescent="0.2">
      <c r="A178" s="20" t="s">
        <v>399</v>
      </c>
      <c r="B178" s="73">
        <v>5466</v>
      </c>
      <c r="C178" s="85">
        <v>13</v>
      </c>
      <c r="D178" s="32">
        <v>33</v>
      </c>
      <c r="E178" s="84"/>
      <c r="F178" s="92"/>
      <c r="G178" s="8"/>
      <c r="H178" s="94"/>
      <c r="I178" s="92"/>
      <c r="J178" s="82"/>
      <c r="K178" s="137"/>
    </row>
    <row r="179" spans="1:11" x14ac:dyDescent="0.2">
      <c r="A179" s="13" t="s">
        <v>3290</v>
      </c>
      <c r="B179" s="74">
        <v>3013</v>
      </c>
      <c r="C179" s="86"/>
      <c r="D179" s="37"/>
      <c r="E179" s="87"/>
      <c r="F179" s="93">
        <v>5</v>
      </c>
      <c r="G179" s="8">
        <v>13</v>
      </c>
      <c r="H179" s="94">
        <f t="shared" si="2"/>
        <v>2</v>
      </c>
      <c r="I179" s="93"/>
      <c r="J179" s="94"/>
      <c r="K179" s="138"/>
    </row>
    <row r="180" spans="1:11" x14ac:dyDescent="0.2">
      <c r="A180" s="13" t="s">
        <v>3422</v>
      </c>
      <c r="B180" s="74">
        <v>253</v>
      </c>
      <c r="C180" s="86"/>
      <c r="D180" s="37"/>
      <c r="E180" s="87"/>
      <c r="F180" s="93">
        <v>3</v>
      </c>
      <c r="G180" s="8">
        <v>8</v>
      </c>
      <c r="H180" s="94">
        <f t="shared" si="2"/>
        <v>2</v>
      </c>
      <c r="I180" s="93"/>
      <c r="J180" s="94"/>
      <c r="K180" s="138"/>
    </row>
    <row r="181" spans="1:11" x14ac:dyDescent="0.2">
      <c r="A181" s="13" t="s">
        <v>3419</v>
      </c>
      <c r="B181" s="74">
        <v>593</v>
      </c>
      <c r="C181" s="86"/>
      <c r="D181" s="37"/>
      <c r="E181" s="87"/>
      <c r="F181" s="93">
        <v>3</v>
      </c>
      <c r="G181" s="8">
        <v>8</v>
      </c>
      <c r="H181" s="94">
        <f t="shared" si="2"/>
        <v>2</v>
      </c>
      <c r="I181" s="93"/>
      <c r="J181" s="94"/>
      <c r="K181" s="138"/>
    </row>
    <row r="182" spans="1:11" x14ac:dyDescent="0.2">
      <c r="A182" s="13" t="s">
        <v>2173</v>
      </c>
      <c r="B182" s="74">
        <v>234</v>
      </c>
      <c r="C182" s="86"/>
      <c r="D182" s="37"/>
      <c r="E182" s="87"/>
      <c r="F182" s="93">
        <v>3</v>
      </c>
      <c r="G182" s="8">
        <v>8</v>
      </c>
      <c r="H182" s="94">
        <f t="shared" si="2"/>
        <v>2</v>
      </c>
      <c r="I182" s="93"/>
      <c r="J182" s="94"/>
      <c r="K182" s="138"/>
    </row>
    <row r="183" spans="1:11" x14ac:dyDescent="0.2">
      <c r="A183" s="13" t="s">
        <v>2316</v>
      </c>
      <c r="B183" s="74">
        <v>116</v>
      </c>
      <c r="C183" s="86"/>
      <c r="D183" s="37"/>
      <c r="E183" s="87"/>
      <c r="F183" s="93">
        <v>1</v>
      </c>
      <c r="G183" s="8">
        <v>3</v>
      </c>
      <c r="H183" s="94">
        <f t="shared" si="2"/>
        <v>1</v>
      </c>
      <c r="I183" s="93"/>
      <c r="J183" s="94"/>
      <c r="K183" s="138"/>
    </row>
    <row r="184" spans="1:11" x14ac:dyDescent="0.2">
      <c r="A184" s="13" t="s">
        <v>3423</v>
      </c>
      <c r="B184" s="74">
        <v>287</v>
      </c>
      <c r="C184" s="86"/>
      <c r="D184" s="37"/>
      <c r="E184" s="87"/>
      <c r="F184" s="93">
        <v>3</v>
      </c>
      <c r="G184" s="8">
        <v>8</v>
      </c>
      <c r="H184" s="94">
        <f t="shared" si="2"/>
        <v>2</v>
      </c>
      <c r="I184" s="93"/>
      <c r="J184" s="94"/>
      <c r="K184" s="138"/>
    </row>
    <row r="185" spans="1:11" x14ac:dyDescent="0.2">
      <c r="A185" s="13" t="s">
        <v>3424</v>
      </c>
      <c r="B185" s="74">
        <v>466</v>
      </c>
      <c r="C185" s="86"/>
      <c r="D185" s="37"/>
      <c r="E185" s="87"/>
      <c r="F185" s="93">
        <v>3</v>
      </c>
      <c r="G185" s="8">
        <v>8</v>
      </c>
      <c r="H185" s="94">
        <f t="shared" si="2"/>
        <v>2</v>
      </c>
      <c r="I185" s="93"/>
      <c r="J185" s="94"/>
      <c r="K185" s="138"/>
    </row>
    <row r="186" spans="1:11" x14ac:dyDescent="0.2">
      <c r="A186" s="13" t="s">
        <v>2249</v>
      </c>
      <c r="B186" s="74">
        <v>256</v>
      </c>
      <c r="C186" s="86"/>
      <c r="D186" s="37"/>
      <c r="E186" s="87"/>
      <c r="F186" s="93">
        <v>3</v>
      </c>
      <c r="G186" s="8">
        <v>8</v>
      </c>
      <c r="H186" s="94">
        <f t="shared" si="2"/>
        <v>2</v>
      </c>
      <c r="I186" s="93"/>
      <c r="J186" s="94"/>
      <c r="K186" s="138"/>
    </row>
    <row r="187" spans="1:11" x14ac:dyDescent="0.2">
      <c r="A187" s="13" t="s">
        <v>1782</v>
      </c>
      <c r="B187" s="74">
        <v>248</v>
      </c>
      <c r="C187" s="86"/>
      <c r="D187" s="37"/>
      <c r="E187" s="87"/>
      <c r="F187" s="93">
        <v>3</v>
      </c>
      <c r="G187" s="8">
        <v>8</v>
      </c>
      <c r="H187" s="94">
        <f t="shared" si="2"/>
        <v>2</v>
      </c>
      <c r="I187" s="93"/>
      <c r="J187" s="94"/>
      <c r="K187" s="138"/>
    </row>
    <row r="188" spans="1:11" s="24" customFormat="1" x14ac:dyDescent="0.2">
      <c r="A188" s="20" t="s">
        <v>64</v>
      </c>
      <c r="B188" s="73">
        <v>1576</v>
      </c>
      <c r="C188" s="85">
        <v>4</v>
      </c>
      <c r="D188" s="32">
        <v>10</v>
      </c>
      <c r="E188" s="84"/>
      <c r="F188" s="91"/>
      <c r="G188" s="8"/>
      <c r="H188" s="94"/>
      <c r="I188" s="91"/>
      <c r="J188" s="84"/>
      <c r="K188" s="111"/>
    </row>
    <row r="189" spans="1:11" x14ac:dyDescent="0.2">
      <c r="A189" s="13" t="s">
        <v>2308</v>
      </c>
      <c r="B189" s="74">
        <v>491</v>
      </c>
      <c r="C189" s="86"/>
      <c r="D189" s="37"/>
      <c r="E189" s="87"/>
      <c r="F189" s="93">
        <v>3</v>
      </c>
      <c r="G189" s="8">
        <v>8</v>
      </c>
      <c r="H189" s="94">
        <f t="shared" si="2"/>
        <v>2</v>
      </c>
      <c r="I189" s="93"/>
      <c r="J189" s="94"/>
      <c r="K189" s="138"/>
    </row>
    <row r="190" spans="1:11" x14ac:dyDescent="0.2">
      <c r="A190" s="13" t="s">
        <v>3425</v>
      </c>
      <c r="B190" s="74">
        <v>484</v>
      </c>
      <c r="C190" s="86"/>
      <c r="D190" s="37"/>
      <c r="E190" s="87"/>
      <c r="F190" s="93">
        <v>3</v>
      </c>
      <c r="G190" s="8">
        <v>8</v>
      </c>
      <c r="H190" s="94">
        <f t="shared" si="2"/>
        <v>2</v>
      </c>
      <c r="I190" s="93"/>
      <c r="J190" s="94"/>
      <c r="K190" s="138"/>
    </row>
    <row r="191" spans="1:11" x14ac:dyDescent="0.2">
      <c r="A191" s="13" t="s">
        <v>3246</v>
      </c>
      <c r="B191" s="74">
        <v>123</v>
      </c>
      <c r="C191" s="86"/>
      <c r="D191" s="37"/>
      <c r="E191" s="87"/>
      <c r="F191" s="93">
        <v>1</v>
      </c>
      <c r="G191" s="8">
        <v>3</v>
      </c>
      <c r="H191" s="94">
        <f t="shared" si="2"/>
        <v>1</v>
      </c>
      <c r="I191" s="93"/>
      <c r="J191" s="94"/>
      <c r="K191" s="138"/>
    </row>
    <row r="192" spans="1:11" x14ac:dyDescent="0.2">
      <c r="A192" s="13" t="s">
        <v>3426</v>
      </c>
      <c r="B192" s="74">
        <v>478</v>
      </c>
      <c r="C192" s="86"/>
      <c r="D192" s="37"/>
      <c r="E192" s="87"/>
      <c r="F192" s="93">
        <v>3</v>
      </c>
      <c r="G192" s="8">
        <v>8</v>
      </c>
      <c r="H192" s="94">
        <f t="shared" si="2"/>
        <v>2</v>
      </c>
      <c r="I192" s="93"/>
      <c r="J192" s="94"/>
      <c r="K192" s="138"/>
    </row>
    <row r="193" spans="1:11" s="24" customFormat="1" x14ac:dyDescent="0.2">
      <c r="A193" s="20" t="s">
        <v>873</v>
      </c>
      <c r="B193" s="73">
        <v>1278</v>
      </c>
      <c r="C193" s="85">
        <v>3</v>
      </c>
      <c r="D193" s="32">
        <v>8</v>
      </c>
      <c r="E193" s="84"/>
      <c r="F193" s="91"/>
      <c r="G193" s="8"/>
      <c r="H193" s="94"/>
      <c r="I193" s="91"/>
      <c r="J193" s="84"/>
      <c r="K193" s="111"/>
    </row>
    <row r="194" spans="1:11" x14ac:dyDescent="0.2">
      <c r="A194" s="13" t="s">
        <v>3380</v>
      </c>
      <c r="B194" s="74">
        <v>367</v>
      </c>
      <c r="C194" s="86"/>
      <c r="D194" s="37"/>
      <c r="E194" s="87"/>
      <c r="F194" s="93">
        <v>3</v>
      </c>
      <c r="G194" s="8">
        <v>8</v>
      </c>
      <c r="H194" s="94">
        <f t="shared" si="2"/>
        <v>2</v>
      </c>
      <c r="I194" s="93"/>
      <c r="J194" s="94"/>
      <c r="K194" s="138"/>
    </row>
    <row r="195" spans="1:11" x14ac:dyDescent="0.2">
      <c r="A195" s="13" t="s">
        <v>2465</v>
      </c>
      <c r="B195" s="74">
        <v>206</v>
      </c>
      <c r="C195" s="86"/>
      <c r="D195" s="37"/>
      <c r="E195" s="87"/>
      <c r="F195" s="93">
        <v>3</v>
      </c>
      <c r="G195" s="8">
        <v>8</v>
      </c>
      <c r="H195" s="94">
        <f t="shared" si="2"/>
        <v>2</v>
      </c>
      <c r="I195" s="93"/>
      <c r="J195" s="94"/>
      <c r="K195" s="138"/>
    </row>
    <row r="196" spans="1:11" x14ac:dyDescent="0.2">
      <c r="A196" s="13" t="s">
        <v>2431</v>
      </c>
      <c r="B196" s="74">
        <v>265</v>
      </c>
      <c r="C196" s="86"/>
      <c r="D196" s="37"/>
      <c r="E196" s="87"/>
      <c r="F196" s="93">
        <v>3</v>
      </c>
      <c r="G196" s="8">
        <v>8</v>
      </c>
      <c r="H196" s="94">
        <f t="shared" si="2"/>
        <v>2</v>
      </c>
      <c r="I196" s="93"/>
      <c r="J196" s="94"/>
      <c r="K196" s="138"/>
    </row>
    <row r="197" spans="1:11" x14ac:dyDescent="0.2">
      <c r="A197" s="13" t="s">
        <v>2935</v>
      </c>
      <c r="B197" s="74">
        <v>190</v>
      </c>
      <c r="C197" s="86"/>
      <c r="D197" s="37"/>
      <c r="E197" s="87"/>
      <c r="F197" s="93">
        <v>1</v>
      </c>
      <c r="G197" s="8">
        <v>3</v>
      </c>
      <c r="H197" s="94">
        <f t="shared" si="2"/>
        <v>1</v>
      </c>
      <c r="I197" s="93"/>
      <c r="J197" s="94"/>
      <c r="K197" s="138"/>
    </row>
    <row r="198" spans="1:11" x14ac:dyDescent="0.2">
      <c r="A198" s="13" t="s">
        <v>3427</v>
      </c>
      <c r="B198" s="74">
        <v>250</v>
      </c>
      <c r="C198" s="86"/>
      <c r="D198" s="37"/>
      <c r="E198" s="87"/>
      <c r="F198" s="93">
        <v>3</v>
      </c>
      <c r="G198" s="8">
        <v>8</v>
      </c>
      <c r="H198" s="94">
        <f t="shared" si="2"/>
        <v>2</v>
      </c>
      <c r="I198" s="93"/>
      <c r="J198" s="94"/>
      <c r="K198" s="138"/>
    </row>
    <row r="199" spans="1:11" s="24" customFormat="1" x14ac:dyDescent="0.2">
      <c r="A199" s="20" t="s">
        <v>874</v>
      </c>
      <c r="B199" s="73">
        <v>2391</v>
      </c>
      <c r="C199" s="85">
        <v>5</v>
      </c>
      <c r="D199" s="32">
        <v>13</v>
      </c>
      <c r="E199" s="84"/>
      <c r="F199" s="91"/>
      <c r="G199" s="8"/>
      <c r="H199" s="94"/>
      <c r="I199" s="91"/>
      <c r="J199" s="84"/>
      <c r="K199" s="111"/>
    </row>
    <row r="200" spans="1:11" x14ac:dyDescent="0.2">
      <c r="A200" s="13" t="s">
        <v>3428</v>
      </c>
      <c r="B200" s="74">
        <v>1245</v>
      </c>
      <c r="C200" s="86"/>
      <c r="D200" s="37"/>
      <c r="E200" s="87"/>
      <c r="F200" s="93">
        <v>3</v>
      </c>
      <c r="G200" s="8">
        <v>8</v>
      </c>
      <c r="H200" s="94">
        <f t="shared" ref="H200:H263" si="3">IF(F200=1,1,2)</f>
        <v>2</v>
      </c>
      <c r="I200" s="93"/>
      <c r="J200" s="94"/>
      <c r="K200" s="138"/>
    </row>
    <row r="201" spans="1:11" x14ac:dyDescent="0.2">
      <c r="A201" s="13" t="s">
        <v>2766</v>
      </c>
      <c r="B201" s="74">
        <v>576</v>
      </c>
      <c r="C201" s="86"/>
      <c r="D201" s="37"/>
      <c r="E201" s="87"/>
      <c r="F201" s="93">
        <v>3</v>
      </c>
      <c r="G201" s="8">
        <v>8</v>
      </c>
      <c r="H201" s="94">
        <f t="shared" si="3"/>
        <v>2</v>
      </c>
      <c r="I201" s="93"/>
      <c r="J201" s="94"/>
      <c r="K201" s="138"/>
    </row>
    <row r="202" spans="1:11" x14ac:dyDescent="0.2">
      <c r="A202" s="13" t="s">
        <v>2794</v>
      </c>
      <c r="B202" s="74">
        <v>109</v>
      </c>
      <c r="C202" s="86"/>
      <c r="D202" s="37"/>
      <c r="E202" s="87"/>
      <c r="F202" s="93">
        <v>1</v>
      </c>
      <c r="G202" s="8">
        <v>3</v>
      </c>
      <c r="H202" s="94">
        <f t="shared" si="3"/>
        <v>1</v>
      </c>
      <c r="I202" s="93"/>
      <c r="J202" s="94"/>
      <c r="K202" s="138"/>
    </row>
    <row r="203" spans="1:11" x14ac:dyDescent="0.2">
      <c r="A203" s="13" t="s">
        <v>3429</v>
      </c>
      <c r="B203" s="74">
        <v>461</v>
      </c>
      <c r="C203" s="86"/>
      <c r="D203" s="37"/>
      <c r="E203" s="87"/>
      <c r="F203" s="93">
        <v>3</v>
      </c>
      <c r="G203" s="8">
        <v>8</v>
      </c>
      <c r="H203" s="94">
        <f t="shared" si="3"/>
        <v>2</v>
      </c>
      <c r="I203" s="93"/>
      <c r="J203" s="94"/>
      <c r="K203" s="138"/>
    </row>
    <row r="204" spans="1:11" s="24" customFormat="1" x14ac:dyDescent="0.2">
      <c r="A204" s="22" t="s">
        <v>1119</v>
      </c>
      <c r="B204" s="73">
        <v>25459</v>
      </c>
      <c r="C204" s="85">
        <v>29</v>
      </c>
      <c r="D204" s="36">
        <f>SUM(D205:D252)</f>
        <v>75</v>
      </c>
      <c r="E204" s="88">
        <v>4</v>
      </c>
      <c r="F204" s="91">
        <f>SUM(F206:F253)</f>
        <v>108</v>
      </c>
      <c r="G204" s="24">
        <f>SUM(G206:G253)</f>
        <v>290</v>
      </c>
      <c r="H204" s="94"/>
      <c r="I204" s="99">
        <f>(C204+F204+1-F207-F217-F222-F223-F229-F231-F239-F248)*0.4</f>
        <v>52</v>
      </c>
      <c r="J204" s="99">
        <f>(D204+G204+1-G207-G217-G222-G223-G229-G231-G239-G248)*0.4</f>
        <v>136.80000000000001</v>
      </c>
      <c r="K204" s="115">
        <f>40*0.6</f>
        <v>24</v>
      </c>
    </row>
    <row r="205" spans="1:11" s="24" customFormat="1" x14ac:dyDescent="0.2">
      <c r="A205" s="20" t="s">
        <v>1120</v>
      </c>
      <c r="B205" s="73">
        <v>1928</v>
      </c>
      <c r="C205" s="85">
        <v>2</v>
      </c>
      <c r="D205" s="32">
        <v>5</v>
      </c>
      <c r="E205" s="84"/>
      <c r="F205" s="91"/>
      <c r="G205" s="8"/>
      <c r="H205" s="94"/>
      <c r="I205" s="91"/>
      <c r="J205" s="84"/>
      <c r="K205" s="111"/>
    </row>
    <row r="206" spans="1:11" x14ac:dyDescent="0.2">
      <c r="A206" s="13" t="s">
        <v>3430</v>
      </c>
      <c r="B206" s="74">
        <v>1346</v>
      </c>
      <c r="C206" s="86"/>
      <c r="D206" s="37"/>
      <c r="E206" s="87"/>
      <c r="F206" s="93">
        <v>3</v>
      </c>
      <c r="G206" s="8">
        <v>8</v>
      </c>
      <c r="H206" s="94">
        <f t="shared" si="3"/>
        <v>2</v>
      </c>
      <c r="I206" s="93"/>
      <c r="J206" s="94"/>
      <c r="K206" s="138"/>
    </row>
    <row r="207" spans="1:11" x14ac:dyDescent="0.2">
      <c r="A207" s="13" t="s">
        <v>3431</v>
      </c>
      <c r="B207" s="74">
        <v>91</v>
      </c>
      <c r="C207" s="86"/>
      <c r="D207" s="37"/>
      <c r="E207" s="87"/>
      <c r="F207" s="93">
        <v>1</v>
      </c>
      <c r="G207" s="8">
        <v>3</v>
      </c>
      <c r="H207" s="94">
        <f t="shared" si="3"/>
        <v>1</v>
      </c>
      <c r="I207" s="93"/>
      <c r="J207" s="94"/>
      <c r="K207" s="138"/>
    </row>
    <row r="208" spans="1:11" x14ac:dyDescent="0.2">
      <c r="A208" s="13" t="s">
        <v>3432</v>
      </c>
      <c r="B208" s="74">
        <v>491</v>
      </c>
      <c r="C208" s="86"/>
      <c r="D208" s="37"/>
      <c r="E208" s="87"/>
      <c r="F208" s="93">
        <v>3</v>
      </c>
      <c r="G208" s="8">
        <v>8</v>
      </c>
      <c r="H208" s="94">
        <f t="shared" si="3"/>
        <v>2</v>
      </c>
      <c r="I208" s="93"/>
      <c r="J208" s="94"/>
      <c r="K208" s="138"/>
    </row>
    <row r="209" spans="1:11" s="24" customFormat="1" x14ac:dyDescent="0.2">
      <c r="A209" s="20" t="s">
        <v>1274</v>
      </c>
      <c r="B209" s="73">
        <v>1350</v>
      </c>
      <c r="C209" s="85">
        <v>1</v>
      </c>
      <c r="D209" s="32">
        <v>3</v>
      </c>
      <c r="E209" s="84"/>
      <c r="F209" s="91"/>
      <c r="G209" s="8"/>
      <c r="H209" s="94"/>
      <c r="I209" s="91"/>
      <c r="J209" s="84"/>
      <c r="K209" s="111"/>
    </row>
    <row r="210" spans="1:11" x14ac:dyDescent="0.2">
      <c r="A210" s="13" t="s">
        <v>3433</v>
      </c>
      <c r="B210" s="74">
        <v>1350</v>
      </c>
      <c r="C210" s="86"/>
      <c r="D210" s="37"/>
      <c r="E210" s="87"/>
      <c r="F210" s="93">
        <v>3</v>
      </c>
      <c r="G210" s="8">
        <v>8</v>
      </c>
      <c r="H210" s="94">
        <f t="shared" si="3"/>
        <v>2</v>
      </c>
      <c r="I210" s="93"/>
      <c r="J210" s="94"/>
      <c r="K210" s="138"/>
    </row>
    <row r="211" spans="1:11" s="24" customFormat="1" x14ac:dyDescent="0.2">
      <c r="A211" s="20" t="s">
        <v>339</v>
      </c>
      <c r="B211" s="73">
        <v>10183</v>
      </c>
      <c r="C211" s="85">
        <v>12</v>
      </c>
      <c r="D211" s="32">
        <v>30</v>
      </c>
      <c r="E211" s="84"/>
      <c r="F211" s="91"/>
      <c r="G211" s="8"/>
      <c r="H211" s="94"/>
      <c r="I211" s="91"/>
      <c r="J211" s="84"/>
      <c r="K211" s="111"/>
    </row>
    <row r="212" spans="1:11" x14ac:dyDescent="0.2">
      <c r="A212" s="13" t="s">
        <v>3434</v>
      </c>
      <c r="B212" s="74">
        <v>7476</v>
      </c>
      <c r="C212" s="86"/>
      <c r="D212" s="37"/>
      <c r="E212" s="87"/>
      <c r="F212" s="93">
        <v>5</v>
      </c>
      <c r="G212" s="8">
        <v>13</v>
      </c>
      <c r="H212" s="94">
        <f t="shared" si="3"/>
        <v>2</v>
      </c>
      <c r="I212" s="93"/>
      <c r="J212" s="94"/>
      <c r="K212" s="138"/>
    </row>
    <row r="213" spans="1:11" x14ac:dyDescent="0.2">
      <c r="A213" s="13" t="s">
        <v>3435</v>
      </c>
      <c r="B213" s="74">
        <v>542</v>
      </c>
      <c r="C213" s="86"/>
      <c r="D213" s="37"/>
      <c r="E213" s="87"/>
      <c r="F213" s="93">
        <v>3</v>
      </c>
      <c r="G213" s="8">
        <v>8</v>
      </c>
      <c r="H213" s="94">
        <f t="shared" si="3"/>
        <v>2</v>
      </c>
      <c r="I213" s="93"/>
      <c r="J213" s="94"/>
      <c r="K213" s="138"/>
    </row>
    <row r="214" spans="1:11" x14ac:dyDescent="0.2">
      <c r="A214" s="13" t="s">
        <v>3436</v>
      </c>
      <c r="B214" s="74">
        <v>358</v>
      </c>
      <c r="C214" s="86"/>
      <c r="D214" s="37"/>
      <c r="E214" s="87"/>
      <c r="F214" s="93">
        <v>3</v>
      </c>
      <c r="G214" s="8">
        <v>8</v>
      </c>
      <c r="H214" s="94">
        <f t="shared" si="3"/>
        <v>2</v>
      </c>
      <c r="I214" s="93"/>
      <c r="J214" s="94"/>
      <c r="K214" s="138"/>
    </row>
    <row r="215" spans="1:11" x14ac:dyDescent="0.2">
      <c r="A215" s="13" t="s">
        <v>2151</v>
      </c>
      <c r="B215" s="74">
        <v>439</v>
      </c>
      <c r="C215" s="86"/>
      <c r="D215" s="37"/>
      <c r="E215" s="87"/>
      <c r="F215" s="93">
        <v>3</v>
      </c>
      <c r="G215" s="8">
        <v>8</v>
      </c>
      <c r="H215" s="94">
        <f t="shared" si="3"/>
        <v>2</v>
      </c>
      <c r="I215" s="93"/>
      <c r="J215" s="94"/>
      <c r="K215" s="138"/>
    </row>
    <row r="216" spans="1:11" x14ac:dyDescent="0.2">
      <c r="A216" s="13" t="s">
        <v>3437</v>
      </c>
      <c r="B216" s="74">
        <v>539</v>
      </c>
      <c r="C216" s="86"/>
      <c r="D216" s="37"/>
      <c r="E216" s="87"/>
      <c r="F216" s="93">
        <v>3</v>
      </c>
      <c r="G216" s="8">
        <v>8</v>
      </c>
      <c r="H216" s="94">
        <f t="shared" si="3"/>
        <v>2</v>
      </c>
      <c r="I216" s="93"/>
      <c r="J216" s="94"/>
      <c r="K216" s="138"/>
    </row>
    <row r="217" spans="1:11" x14ac:dyDescent="0.2">
      <c r="A217" s="13" t="s">
        <v>3244</v>
      </c>
      <c r="B217" s="74">
        <v>194</v>
      </c>
      <c r="C217" s="86"/>
      <c r="D217" s="37"/>
      <c r="E217" s="87"/>
      <c r="F217" s="93">
        <v>1</v>
      </c>
      <c r="G217" s="8">
        <v>3</v>
      </c>
      <c r="H217" s="94">
        <f t="shared" si="3"/>
        <v>1</v>
      </c>
      <c r="I217" s="93"/>
      <c r="J217" s="94"/>
      <c r="K217" s="138"/>
    </row>
    <row r="218" spans="1:11" x14ac:dyDescent="0.2">
      <c r="A218" s="13" t="s">
        <v>2413</v>
      </c>
      <c r="B218" s="74">
        <v>218</v>
      </c>
      <c r="C218" s="86"/>
      <c r="D218" s="37"/>
      <c r="E218" s="87"/>
      <c r="F218" s="93">
        <v>3</v>
      </c>
      <c r="G218" s="8">
        <v>8</v>
      </c>
      <c r="H218" s="94">
        <f t="shared" si="3"/>
        <v>2</v>
      </c>
      <c r="I218" s="93"/>
      <c r="J218" s="94"/>
      <c r="K218" s="138"/>
    </row>
    <row r="219" spans="1:11" x14ac:dyDescent="0.2">
      <c r="A219" s="13" t="s">
        <v>3438</v>
      </c>
      <c r="B219" s="74">
        <v>417</v>
      </c>
      <c r="C219" s="86"/>
      <c r="D219" s="37"/>
      <c r="E219" s="87"/>
      <c r="F219" s="93">
        <v>3</v>
      </c>
      <c r="G219" s="8">
        <v>8</v>
      </c>
      <c r="H219" s="94">
        <f t="shared" si="3"/>
        <v>2</v>
      </c>
      <c r="I219" s="93"/>
      <c r="J219" s="94"/>
      <c r="K219" s="138"/>
    </row>
    <row r="220" spans="1:11" s="24" customFormat="1" x14ac:dyDescent="0.2">
      <c r="A220" s="20" t="s">
        <v>198</v>
      </c>
      <c r="B220" s="73">
        <v>598</v>
      </c>
      <c r="C220" s="85">
        <v>1</v>
      </c>
      <c r="D220" s="32">
        <v>3</v>
      </c>
      <c r="E220" s="84"/>
      <c r="F220" s="91"/>
      <c r="G220" s="8"/>
      <c r="H220" s="94"/>
      <c r="I220" s="91"/>
      <c r="J220" s="84"/>
      <c r="K220" s="111"/>
    </row>
    <row r="221" spans="1:11" x14ac:dyDescent="0.2">
      <c r="A221" s="13" t="s">
        <v>1565</v>
      </c>
      <c r="B221" s="74">
        <v>422</v>
      </c>
      <c r="C221" s="86"/>
      <c r="D221" s="37"/>
      <c r="E221" s="87"/>
      <c r="F221" s="93">
        <v>3</v>
      </c>
      <c r="G221" s="8">
        <v>8</v>
      </c>
      <c r="H221" s="94">
        <f t="shared" si="3"/>
        <v>2</v>
      </c>
      <c r="I221" s="93"/>
      <c r="J221" s="94"/>
      <c r="K221" s="138"/>
    </row>
    <row r="222" spans="1:11" x14ac:dyDescent="0.2">
      <c r="A222" s="13" t="s">
        <v>2936</v>
      </c>
      <c r="B222" s="74">
        <v>70</v>
      </c>
      <c r="C222" s="86"/>
      <c r="D222" s="37"/>
      <c r="E222" s="87"/>
      <c r="F222" s="93">
        <v>1</v>
      </c>
      <c r="G222" s="8">
        <v>3</v>
      </c>
      <c r="H222" s="94">
        <f t="shared" si="3"/>
        <v>1</v>
      </c>
      <c r="I222" s="93"/>
      <c r="J222" s="94"/>
      <c r="K222" s="138"/>
    </row>
    <row r="223" spans="1:11" x14ac:dyDescent="0.2">
      <c r="A223" s="13" t="s">
        <v>3439</v>
      </c>
      <c r="B223" s="74">
        <v>106</v>
      </c>
      <c r="C223" s="86"/>
      <c r="D223" s="37"/>
      <c r="E223" s="87"/>
      <c r="F223" s="93">
        <v>1</v>
      </c>
      <c r="G223" s="8">
        <v>3</v>
      </c>
      <c r="H223" s="94">
        <f t="shared" si="3"/>
        <v>1</v>
      </c>
      <c r="I223" s="93"/>
      <c r="J223" s="94"/>
      <c r="K223" s="138"/>
    </row>
    <row r="224" spans="1:11" s="24" customFormat="1" x14ac:dyDescent="0.2">
      <c r="A224" s="20" t="s">
        <v>240</v>
      </c>
      <c r="B224" s="73">
        <v>2413</v>
      </c>
      <c r="C224" s="85">
        <v>3</v>
      </c>
      <c r="D224" s="32">
        <v>8</v>
      </c>
      <c r="E224" s="84"/>
      <c r="F224" s="91"/>
      <c r="G224" s="8"/>
      <c r="H224" s="94"/>
      <c r="I224" s="91"/>
      <c r="J224" s="84"/>
      <c r="K224" s="111"/>
    </row>
    <row r="225" spans="1:11" x14ac:dyDescent="0.2">
      <c r="A225" s="13" t="s">
        <v>2078</v>
      </c>
      <c r="B225" s="74">
        <v>2079</v>
      </c>
      <c r="C225" s="86"/>
      <c r="D225" s="37"/>
      <c r="E225" s="87"/>
      <c r="F225" s="93">
        <v>5</v>
      </c>
      <c r="G225" s="8">
        <v>13</v>
      </c>
      <c r="H225" s="94">
        <f t="shared" si="3"/>
        <v>2</v>
      </c>
      <c r="I225" s="93"/>
      <c r="J225" s="94"/>
      <c r="K225" s="138"/>
    </row>
    <row r="226" spans="1:11" x14ac:dyDescent="0.2">
      <c r="A226" s="13" t="s">
        <v>3440</v>
      </c>
      <c r="B226" s="74">
        <v>334</v>
      </c>
      <c r="C226" s="86"/>
      <c r="D226" s="37"/>
      <c r="E226" s="87"/>
      <c r="F226" s="93">
        <v>3</v>
      </c>
      <c r="G226" s="8">
        <v>8</v>
      </c>
      <c r="H226" s="94">
        <f t="shared" si="3"/>
        <v>2</v>
      </c>
      <c r="I226" s="93"/>
      <c r="J226" s="94"/>
      <c r="K226" s="138"/>
    </row>
    <row r="227" spans="1:11" s="24" customFormat="1" x14ac:dyDescent="0.2">
      <c r="A227" s="20" t="s">
        <v>816</v>
      </c>
      <c r="B227" s="73">
        <v>2463</v>
      </c>
      <c r="C227" s="85">
        <v>3</v>
      </c>
      <c r="D227" s="32">
        <v>8</v>
      </c>
      <c r="E227" s="84"/>
      <c r="F227" s="91"/>
      <c r="G227" s="8"/>
      <c r="H227" s="94"/>
      <c r="I227" s="91"/>
      <c r="J227" s="84"/>
      <c r="K227" s="111"/>
    </row>
    <row r="228" spans="1:11" x14ac:dyDescent="0.2">
      <c r="A228" s="13" t="s">
        <v>3441</v>
      </c>
      <c r="B228" s="74">
        <v>617</v>
      </c>
      <c r="C228" s="86"/>
      <c r="D228" s="37"/>
      <c r="E228" s="87"/>
      <c r="F228" s="93">
        <v>3</v>
      </c>
      <c r="G228" s="8">
        <v>8</v>
      </c>
      <c r="H228" s="94">
        <f t="shared" si="3"/>
        <v>2</v>
      </c>
      <c r="I228" s="93"/>
      <c r="J228" s="94"/>
      <c r="K228" s="138"/>
    </row>
    <row r="229" spans="1:11" x14ac:dyDescent="0.2">
      <c r="A229" s="13" t="s">
        <v>3442</v>
      </c>
      <c r="B229" s="74">
        <v>185</v>
      </c>
      <c r="C229" s="86"/>
      <c r="D229" s="37"/>
      <c r="E229" s="87"/>
      <c r="F229" s="93">
        <v>1</v>
      </c>
      <c r="G229" s="8">
        <v>3</v>
      </c>
      <c r="H229" s="94">
        <f t="shared" si="3"/>
        <v>1</v>
      </c>
      <c r="I229" s="93"/>
      <c r="J229" s="94"/>
      <c r="K229" s="138"/>
    </row>
    <row r="230" spans="1:11" x14ac:dyDescent="0.2">
      <c r="A230" s="13" t="s">
        <v>3443</v>
      </c>
      <c r="B230" s="74">
        <v>530</v>
      </c>
      <c r="C230" s="86"/>
      <c r="D230" s="37"/>
      <c r="E230" s="87"/>
      <c r="F230" s="93">
        <v>3</v>
      </c>
      <c r="G230" s="8">
        <v>8</v>
      </c>
      <c r="H230" s="94">
        <f t="shared" si="3"/>
        <v>2</v>
      </c>
      <c r="I230" s="93"/>
      <c r="J230" s="94"/>
      <c r="K230" s="138"/>
    </row>
    <row r="231" spans="1:11" x14ac:dyDescent="0.2">
      <c r="A231" s="13" t="s">
        <v>2332</v>
      </c>
      <c r="B231" s="74">
        <v>200</v>
      </c>
      <c r="C231" s="86"/>
      <c r="D231" s="37"/>
      <c r="E231" s="87"/>
      <c r="F231" s="93">
        <v>1</v>
      </c>
      <c r="G231" s="8">
        <v>3</v>
      </c>
      <c r="H231" s="94">
        <f t="shared" si="3"/>
        <v>1</v>
      </c>
      <c r="I231" s="93"/>
      <c r="J231" s="94"/>
      <c r="K231" s="138"/>
    </row>
    <row r="232" spans="1:11" x14ac:dyDescent="0.2">
      <c r="A232" s="13" t="s">
        <v>2497</v>
      </c>
      <c r="B232" s="74">
        <v>444</v>
      </c>
      <c r="C232" s="86"/>
      <c r="D232" s="37"/>
      <c r="E232" s="87"/>
      <c r="F232" s="93">
        <v>3</v>
      </c>
      <c r="G232" s="8">
        <v>8</v>
      </c>
      <c r="H232" s="94">
        <f t="shared" si="3"/>
        <v>2</v>
      </c>
      <c r="I232" s="93"/>
      <c r="J232" s="94"/>
      <c r="K232" s="138"/>
    </row>
    <row r="233" spans="1:11" x14ac:dyDescent="0.2">
      <c r="A233" s="13" t="s">
        <v>1722</v>
      </c>
      <c r="B233" s="74">
        <v>285</v>
      </c>
      <c r="C233" s="86"/>
      <c r="D233" s="37"/>
      <c r="E233" s="87"/>
      <c r="F233" s="93">
        <v>3</v>
      </c>
      <c r="G233" s="8">
        <v>8</v>
      </c>
      <c r="H233" s="94">
        <f t="shared" si="3"/>
        <v>2</v>
      </c>
      <c r="I233" s="93"/>
      <c r="J233" s="94"/>
      <c r="K233" s="138"/>
    </row>
    <row r="234" spans="1:11" x14ac:dyDescent="0.2">
      <c r="A234" s="13" t="s">
        <v>2379</v>
      </c>
      <c r="B234" s="74">
        <v>202</v>
      </c>
      <c r="C234" s="86"/>
      <c r="D234" s="37"/>
      <c r="E234" s="87"/>
      <c r="F234" s="93">
        <v>3</v>
      </c>
      <c r="G234" s="8">
        <v>8</v>
      </c>
      <c r="H234" s="94">
        <f t="shared" si="3"/>
        <v>2</v>
      </c>
      <c r="I234" s="93"/>
      <c r="J234" s="94"/>
      <c r="K234" s="138"/>
    </row>
    <row r="235" spans="1:11" s="24" customFormat="1" x14ac:dyDescent="0.2">
      <c r="A235" s="20" t="s">
        <v>332</v>
      </c>
      <c r="B235" s="73">
        <v>3139</v>
      </c>
      <c r="C235" s="85">
        <v>3</v>
      </c>
      <c r="D235" s="32">
        <v>8</v>
      </c>
      <c r="E235" s="84"/>
      <c r="F235" s="91"/>
      <c r="G235" s="8"/>
      <c r="H235" s="94"/>
      <c r="I235" s="91"/>
      <c r="J235" s="84"/>
      <c r="K235" s="111"/>
    </row>
    <row r="236" spans="1:11" x14ac:dyDescent="0.2">
      <c r="A236" s="13" t="s">
        <v>3444</v>
      </c>
      <c r="B236" s="74">
        <v>248</v>
      </c>
      <c r="C236" s="86"/>
      <c r="D236" s="37"/>
      <c r="E236" s="87"/>
      <c r="F236" s="93">
        <v>3</v>
      </c>
      <c r="G236" s="8">
        <v>8</v>
      </c>
      <c r="H236" s="94">
        <f t="shared" si="3"/>
        <v>2</v>
      </c>
      <c r="I236" s="93"/>
      <c r="J236" s="94"/>
      <c r="K236" s="138"/>
    </row>
    <row r="237" spans="1:11" x14ac:dyDescent="0.2">
      <c r="A237" s="13" t="s">
        <v>3445</v>
      </c>
      <c r="B237" s="74">
        <v>684</v>
      </c>
      <c r="C237" s="86"/>
      <c r="D237" s="37"/>
      <c r="E237" s="87"/>
      <c r="F237" s="93">
        <v>3</v>
      </c>
      <c r="G237" s="8">
        <v>8</v>
      </c>
      <c r="H237" s="94">
        <f t="shared" si="3"/>
        <v>2</v>
      </c>
      <c r="I237" s="93"/>
      <c r="J237" s="94"/>
      <c r="K237" s="138"/>
    </row>
    <row r="238" spans="1:11" x14ac:dyDescent="0.2">
      <c r="A238" s="13" t="s">
        <v>3446</v>
      </c>
      <c r="B238" s="74">
        <v>382</v>
      </c>
      <c r="C238" s="86"/>
      <c r="D238" s="37"/>
      <c r="E238" s="87"/>
      <c r="F238" s="93">
        <v>3</v>
      </c>
      <c r="G238" s="8">
        <v>8</v>
      </c>
      <c r="H238" s="94">
        <f t="shared" si="3"/>
        <v>2</v>
      </c>
      <c r="I238" s="93"/>
      <c r="J238" s="94"/>
      <c r="K238" s="138"/>
    </row>
    <row r="239" spans="1:11" x14ac:dyDescent="0.2">
      <c r="A239" s="13" t="s">
        <v>3390</v>
      </c>
      <c r="B239" s="74">
        <v>178</v>
      </c>
      <c r="C239" s="86"/>
      <c r="D239" s="37"/>
      <c r="E239" s="87"/>
      <c r="F239" s="93">
        <v>1</v>
      </c>
      <c r="G239" s="8">
        <v>3</v>
      </c>
      <c r="H239" s="94">
        <f t="shared" si="3"/>
        <v>1</v>
      </c>
      <c r="I239" s="93"/>
      <c r="J239" s="94"/>
      <c r="K239" s="138"/>
    </row>
    <row r="240" spans="1:11" x14ac:dyDescent="0.2">
      <c r="A240" s="13" t="s">
        <v>3447</v>
      </c>
      <c r="B240" s="74">
        <v>435</v>
      </c>
      <c r="C240" s="86"/>
      <c r="D240" s="37"/>
      <c r="E240" s="87"/>
      <c r="F240" s="93">
        <v>3</v>
      </c>
      <c r="G240" s="8">
        <v>8</v>
      </c>
      <c r="H240" s="94">
        <f t="shared" si="3"/>
        <v>2</v>
      </c>
      <c r="I240" s="93"/>
      <c r="J240" s="94"/>
      <c r="K240" s="138"/>
    </row>
    <row r="241" spans="1:11" x14ac:dyDescent="0.2">
      <c r="A241" s="13" t="s">
        <v>2832</v>
      </c>
      <c r="B241" s="74">
        <v>414</v>
      </c>
      <c r="C241" s="86"/>
      <c r="D241" s="37"/>
      <c r="E241" s="87"/>
      <c r="F241" s="93">
        <v>3</v>
      </c>
      <c r="G241" s="8">
        <v>8</v>
      </c>
      <c r="H241" s="94">
        <f t="shared" si="3"/>
        <v>2</v>
      </c>
      <c r="I241" s="93"/>
      <c r="J241" s="94"/>
      <c r="K241" s="138"/>
    </row>
    <row r="242" spans="1:11" x14ac:dyDescent="0.2">
      <c r="A242" s="13" t="s">
        <v>3448</v>
      </c>
      <c r="B242" s="74">
        <v>301</v>
      </c>
      <c r="C242" s="86"/>
      <c r="D242" s="37"/>
      <c r="E242" s="87"/>
      <c r="F242" s="93">
        <v>3</v>
      </c>
      <c r="G242" s="8">
        <v>8</v>
      </c>
      <c r="H242" s="94">
        <f t="shared" si="3"/>
        <v>2</v>
      </c>
      <c r="I242" s="93"/>
      <c r="J242" s="94"/>
      <c r="K242" s="138"/>
    </row>
    <row r="243" spans="1:11" x14ac:dyDescent="0.2">
      <c r="A243" s="13" t="s">
        <v>2004</v>
      </c>
      <c r="B243" s="74">
        <v>497</v>
      </c>
      <c r="C243" s="86"/>
      <c r="D243" s="37"/>
      <c r="E243" s="87"/>
      <c r="F243" s="93">
        <v>3</v>
      </c>
      <c r="G243" s="8">
        <v>8</v>
      </c>
      <c r="H243" s="94">
        <f t="shared" si="3"/>
        <v>2</v>
      </c>
      <c r="I243" s="93"/>
      <c r="J243" s="94"/>
      <c r="K243" s="138"/>
    </row>
    <row r="244" spans="1:11" s="24" customFormat="1" x14ac:dyDescent="0.2">
      <c r="A244" s="20" t="s">
        <v>101</v>
      </c>
      <c r="B244" s="73">
        <v>1866</v>
      </c>
      <c r="C244" s="85">
        <v>2</v>
      </c>
      <c r="D244" s="32">
        <v>5</v>
      </c>
      <c r="E244" s="84"/>
      <c r="F244" s="91"/>
      <c r="G244" s="8"/>
      <c r="H244" s="94"/>
      <c r="I244" s="91"/>
      <c r="J244" s="84"/>
      <c r="K244" s="111"/>
    </row>
    <row r="245" spans="1:11" x14ac:dyDescent="0.2">
      <c r="A245" s="13" t="s">
        <v>3449</v>
      </c>
      <c r="B245" s="74">
        <v>256</v>
      </c>
      <c r="C245" s="86"/>
      <c r="D245" s="37"/>
      <c r="E245" s="87"/>
      <c r="F245" s="93">
        <v>3</v>
      </c>
      <c r="G245" s="8">
        <v>8</v>
      </c>
      <c r="H245" s="94">
        <f t="shared" si="3"/>
        <v>2</v>
      </c>
      <c r="I245" s="93"/>
      <c r="J245" s="94"/>
      <c r="K245" s="138"/>
    </row>
    <row r="246" spans="1:11" x14ac:dyDescent="0.2">
      <c r="A246" s="13" t="s">
        <v>3450</v>
      </c>
      <c r="B246" s="74">
        <v>205</v>
      </c>
      <c r="C246" s="86"/>
      <c r="D246" s="37"/>
      <c r="E246" s="87"/>
      <c r="F246" s="93">
        <v>3</v>
      </c>
      <c r="G246" s="8">
        <v>8</v>
      </c>
      <c r="H246" s="94">
        <f t="shared" si="3"/>
        <v>2</v>
      </c>
      <c r="I246" s="93"/>
      <c r="J246" s="94"/>
      <c r="K246" s="138"/>
    </row>
    <row r="247" spans="1:11" x14ac:dyDescent="0.2">
      <c r="A247" s="13" t="s">
        <v>3451</v>
      </c>
      <c r="B247" s="74">
        <v>219</v>
      </c>
      <c r="C247" s="86"/>
      <c r="D247" s="37"/>
      <c r="E247" s="87"/>
      <c r="F247" s="93">
        <v>3</v>
      </c>
      <c r="G247" s="8">
        <v>8</v>
      </c>
      <c r="H247" s="94">
        <f t="shared" si="3"/>
        <v>2</v>
      </c>
      <c r="I247" s="93"/>
      <c r="J247" s="94"/>
      <c r="K247" s="138"/>
    </row>
    <row r="248" spans="1:11" x14ac:dyDescent="0.2">
      <c r="A248" s="13" t="s">
        <v>3452</v>
      </c>
      <c r="B248" s="74">
        <v>181</v>
      </c>
      <c r="C248" s="86"/>
      <c r="D248" s="37"/>
      <c r="E248" s="87"/>
      <c r="F248" s="93">
        <v>1</v>
      </c>
      <c r="G248" s="8">
        <v>3</v>
      </c>
      <c r="H248" s="94">
        <f t="shared" si="3"/>
        <v>1</v>
      </c>
      <c r="I248" s="93"/>
      <c r="J248" s="94"/>
      <c r="K248" s="138"/>
    </row>
    <row r="249" spans="1:11" x14ac:dyDescent="0.2">
      <c r="A249" s="13" t="s">
        <v>2248</v>
      </c>
      <c r="B249" s="74">
        <v>313</v>
      </c>
      <c r="C249" s="86"/>
      <c r="D249" s="37"/>
      <c r="E249" s="87"/>
      <c r="F249" s="93">
        <v>3</v>
      </c>
      <c r="G249" s="8">
        <v>8</v>
      </c>
      <c r="H249" s="94">
        <f t="shared" si="3"/>
        <v>2</v>
      </c>
      <c r="I249" s="93"/>
      <c r="J249" s="94"/>
      <c r="K249" s="138"/>
    </row>
    <row r="250" spans="1:11" x14ac:dyDescent="0.2">
      <c r="A250" s="13" t="s">
        <v>3453</v>
      </c>
      <c r="B250" s="74">
        <v>463</v>
      </c>
      <c r="C250" s="86"/>
      <c r="D250" s="37"/>
      <c r="E250" s="87"/>
      <c r="F250" s="93">
        <v>3</v>
      </c>
      <c r="G250" s="8">
        <v>8</v>
      </c>
      <c r="H250" s="94">
        <f t="shared" si="3"/>
        <v>2</v>
      </c>
      <c r="I250" s="93"/>
      <c r="J250" s="94"/>
      <c r="K250" s="138"/>
    </row>
    <row r="251" spans="1:11" x14ac:dyDescent="0.2">
      <c r="A251" s="13" t="s">
        <v>3454</v>
      </c>
      <c r="B251" s="74">
        <v>229</v>
      </c>
      <c r="C251" s="86"/>
      <c r="D251" s="37"/>
      <c r="E251" s="87"/>
      <c r="F251" s="93">
        <v>3</v>
      </c>
      <c r="G251" s="8">
        <v>8</v>
      </c>
      <c r="H251" s="94">
        <f t="shared" si="3"/>
        <v>2</v>
      </c>
      <c r="I251" s="93"/>
      <c r="J251" s="94"/>
      <c r="K251" s="138"/>
    </row>
    <row r="252" spans="1:11" s="24" customFormat="1" x14ac:dyDescent="0.2">
      <c r="A252" s="20" t="s">
        <v>334</v>
      </c>
      <c r="B252" s="73">
        <v>1519</v>
      </c>
      <c r="C252" s="85">
        <v>2</v>
      </c>
      <c r="D252" s="32">
        <v>5</v>
      </c>
      <c r="E252" s="84"/>
      <c r="F252" s="91"/>
      <c r="G252" s="8"/>
      <c r="H252" s="94"/>
      <c r="I252" s="91"/>
      <c r="J252" s="84"/>
      <c r="K252" s="111"/>
    </row>
    <row r="253" spans="1:11" x14ac:dyDescent="0.2">
      <c r="A253" s="13" t="s">
        <v>3455</v>
      </c>
      <c r="B253" s="74">
        <v>1519</v>
      </c>
      <c r="C253" s="86"/>
      <c r="D253" s="37"/>
      <c r="E253" s="87"/>
      <c r="F253" s="93">
        <v>3</v>
      </c>
      <c r="G253" s="8">
        <v>8</v>
      </c>
      <c r="H253" s="94">
        <f t="shared" si="3"/>
        <v>2</v>
      </c>
      <c r="I253" s="93"/>
      <c r="J253" s="94"/>
      <c r="K253" s="138"/>
    </row>
    <row r="254" spans="1:11" s="24" customFormat="1" ht="31.5" x14ac:dyDescent="0.2">
      <c r="A254" s="22" t="s">
        <v>335</v>
      </c>
      <c r="B254" s="73">
        <v>18070</v>
      </c>
      <c r="C254" s="85">
        <v>25</v>
      </c>
      <c r="D254" s="36">
        <f>SUM(D255:D285)</f>
        <v>63</v>
      </c>
      <c r="E254" s="88">
        <v>4</v>
      </c>
      <c r="F254" s="91">
        <f>SUM(F256:F294)</f>
        <v>83</v>
      </c>
      <c r="G254" s="24">
        <f>SUM(G256:G294)</f>
        <v>225</v>
      </c>
      <c r="H254" s="94"/>
      <c r="I254" s="99">
        <f>(C254+F254+1-F261-F267-F270-F271-F272-F273-F275-F278-F280-F282-F284-F291)*0.4</f>
        <v>38.800000000000004</v>
      </c>
      <c r="J254" s="99">
        <f>(D254+G254+1-G261-G267-G270-G271-G272-G273-G275-G278-G280-G282-G284-G291)*0.4</f>
        <v>101.2</v>
      </c>
      <c r="K254" s="115">
        <f>35*0.6</f>
        <v>21</v>
      </c>
    </row>
    <row r="255" spans="1:11" s="24" customFormat="1" x14ac:dyDescent="0.2">
      <c r="A255" s="20" t="s">
        <v>102</v>
      </c>
      <c r="B255" s="73">
        <v>1701</v>
      </c>
      <c r="C255" s="85">
        <v>2</v>
      </c>
      <c r="D255" s="32">
        <v>5</v>
      </c>
      <c r="E255" s="84"/>
      <c r="F255" s="91"/>
      <c r="G255" s="8"/>
      <c r="H255" s="94"/>
      <c r="I255" s="91"/>
      <c r="J255" s="84"/>
      <c r="K255" s="111"/>
    </row>
    <row r="256" spans="1:11" x14ac:dyDescent="0.2">
      <c r="A256" s="13" t="s">
        <v>3456</v>
      </c>
      <c r="B256" s="74">
        <v>688</v>
      </c>
      <c r="C256" s="86"/>
      <c r="D256" s="37"/>
      <c r="E256" s="87"/>
      <c r="F256" s="93">
        <v>3</v>
      </c>
      <c r="G256" s="8">
        <v>8</v>
      </c>
      <c r="H256" s="94">
        <f t="shared" si="3"/>
        <v>2</v>
      </c>
      <c r="I256" s="93"/>
      <c r="J256" s="94"/>
      <c r="K256" s="138"/>
    </row>
    <row r="257" spans="1:11" x14ac:dyDescent="0.2">
      <c r="A257" s="13" t="s">
        <v>3457</v>
      </c>
      <c r="B257" s="74">
        <v>354</v>
      </c>
      <c r="C257" s="86"/>
      <c r="D257" s="37"/>
      <c r="E257" s="87"/>
      <c r="F257" s="93">
        <v>3</v>
      </c>
      <c r="G257" s="8">
        <v>8</v>
      </c>
      <c r="H257" s="94">
        <f t="shared" si="3"/>
        <v>2</v>
      </c>
      <c r="I257" s="93"/>
      <c r="J257" s="94"/>
      <c r="K257" s="138"/>
    </row>
    <row r="258" spans="1:11" x14ac:dyDescent="0.2">
      <c r="A258" s="13" t="s">
        <v>2834</v>
      </c>
      <c r="B258" s="74">
        <v>385</v>
      </c>
      <c r="C258" s="86"/>
      <c r="D258" s="37"/>
      <c r="E258" s="87"/>
      <c r="F258" s="93">
        <v>3</v>
      </c>
      <c r="G258" s="8">
        <v>8</v>
      </c>
      <c r="H258" s="94">
        <f t="shared" si="3"/>
        <v>2</v>
      </c>
      <c r="I258" s="93"/>
      <c r="J258" s="94"/>
      <c r="K258" s="138"/>
    </row>
    <row r="259" spans="1:11" x14ac:dyDescent="0.2">
      <c r="A259" s="13" t="s">
        <v>3458</v>
      </c>
      <c r="B259" s="74">
        <v>274</v>
      </c>
      <c r="C259" s="86"/>
      <c r="D259" s="37"/>
      <c r="E259" s="87"/>
      <c r="F259" s="93">
        <v>3</v>
      </c>
      <c r="G259" s="8">
        <v>8</v>
      </c>
      <c r="H259" s="94">
        <f t="shared" si="3"/>
        <v>2</v>
      </c>
      <c r="I259" s="93"/>
      <c r="J259" s="94"/>
      <c r="K259" s="138"/>
    </row>
    <row r="260" spans="1:11" s="24" customFormat="1" x14ac:dyDescent="0.2">
      <c r="A260" s="20" t="s">
        <v>336</v>
      </c>
      <c r="B260" s="73">
        <v>1719</v>
      </c>
      <c r="C260" s="85">
        <v>2</v>
      </c>
      <c r="D260" s="32">
        <v>5</v>
      </c>
      <c r="E260" s="84"/>
      <c r="F260" s="91"/>
      <c r="G260" s="8"/>
      <c r="H260" s="94"/>
      <c r="I260" s="91"/>
      <c r="J260" s="84"/>
      <c r="K260" s="111"/>
    </row>
    <row r="261" spans="1:11" x14ac:dyDescent="0.2">
      <c r="A261" s="13" t="s">
        <v>3459</v>
      </c>
      <c r="B261" s="74">
        <v>196</v>
      </c>
      <c r="C261" s="86"/>
      <c r="D261" s="37"/>
      <c r="E261" s="87"/>
      <c r="F261" s="93">
        <v>1</v>
      </c>
      <c r="G261" s="8">
        <v>3</v>
      </c>
      <c r="H261" s="94">
        <f t="shared" si="3"/>
        <v>1</v>
      </c>
      <c r="I261" s="93"/>
      <c r="J261" s="94"/>
      <c r="K261" s="138"/>
    </row>
    <row r="262" spans="1:11" x14ac:dyDescent="0.2">
      <c r="A262" s="13" t="s">
        <v>1397</v>
      </c>
      <c r="B262" s="74">
        <v>432</v>
      </c>
      <c r="C262" s="86"/>
      <c r="D262" s="37"/>
      <c r="E262" s="87"/>
      <c r="F262" s="93">
        <v>3</v>
      </c>
      <c r="G262" s="8">
        <v>8</v>
      </c>
      <c r="H262" s="94">
        <f t="shared" si="3"/>
        <v>2</v>
      </c>
      <c r="I262" s="93"/>
      <c r="J262" s="94"/>
      <c r="K262" s="138"/>
    </row>
    <row r="263" spans="1:11" x14ac:dyDescent="0.2">
      <c r="A263" s="13" t="s">
        <v>3460</v>
      </c>
      <c r="B263" s="74">
        <v>443</v>
      </c>
      <c r="C263" s="86"/>
      <c r="D263" s="37"/>
      <c r="E263" s="87"/>
      <c r="F263" s="93">
        <v>3</v>
      </c>
      <c r="G263" s="8">
        <v>8</v>
      </c>
      <c r="H263" s="94">
        <f t="shared" si="3"/>
        <v>2</v>
      </c>
      <c r="I263" s="93"/>
      <c r="J263" s="94"/>
      <c r="K263" s="138"/>
    </row>
    <row r="264" spans="1:11" x14ac:dyDescent="0.2">
      <c r="A264" s="13" t="s">
        <v>3350</v>
      </c>
      <c r="B264" s="74">
        <v>301</v>
      </c>
      <c r="C264" s="86"/>
      <c r="D264" s="37"/>
      <c r="E264" s="87"/>
      <c r="F264" s="93">
        <v>3</v>
      </c>
      <c r="G264" s="8">
        <v>8</v>
      </c>
      <c r="H264" s="94">
        <f t="shared" ref="H264:H327" si="4">IF(F264=1,1,2)</f>
        <v>2</v>
      </c>
      <c r="I264" s="93"/>
      <c r="J264" s="94"/>
      <c r="K264" s="138"/>
    </row>
    <row r="265" spans="1:11" x14ac:dyDescent="0.2">
      <c r="A265" s="13" t="s">
        <v>3461</v>
      </c>
      <c r="B265" s="74">
        <v>347</v>
      </c>
      <c r="C265" s="86"/>
      <c r="D265" s="37"/>
      <c r="E265" s="87"/>
      <c r="F265" s="93">
        <v>3</v>
      </c>
      <c r="G265" s="8">
        <v>8</v>
      </c>
      <c r="H265" s="94">
        <f t="shared" si="4"/>
        <v>2</v>
      </c>
      <c r="I265" s="93"/>
      <c r="J265" s="94"/>
      <c r="K265" s="138"/>
    </row>
    <row r="266" spans="1:11" s="24" customFormat="1" x14ac:dyDescent="0.2">
      <c r="A266" s="20" t="s">
        <v>107</v>
      </c>
      <c r="B266" s="73">
        <v>2007</v>
      </c>
      <c r="C266" s="85">
        <v>3</v>
      </c>
      <c r="D266" s="32">
        <v>8</v>
      </c>
      <c r="E266" s="84"/>
      <c r="F266" s="91"/>
      <c r="G266" s="8"/>
      <c r="H266" s="94"/>
      <c r="I266" s="91"/>
      <c r="J266" s="84"/>
      <c r="K266" s="111"/>
    </row>
    <row r="267" spans="1:11" x14ac:dyDescent="0.2">
      <c r="A267" s="13" t="s">
        <v>3462</v>
      </c>
      <c r="B267" s="74">
        <v>107</v>
      </c>
      <c r="C267" s="86"/>
      <c r="D267" s="37"/>
      <c r="E267" s="87"/>
      <c r="F267" s="93">
        <v>1</v>
      </c>
      <c r="G267" s="8">
        <v>3</v>
      </c>
      <c r="H267" s="94">
        <f t="shared" si="4"/>
        <v>1</v>
      </c>
      <c r="I267" s="93"/>
      <c r="J267" s="94"/>
      <c r="K267" s="138"/>
    </row>
    <row r="268" spans="1:11" x14ac:dyDescent="0.2">
      <c r="A268" s="13" t="s">
        <v>2687</v>
      </c>
      <c r="B268" s="74">
        <v>647</v>
      </c>
      <c r="C268" s="86"/>
      <c r="D268" s="37"/>
      <c r="E268" s="87"/>
      <c r="F268" s="93">
        <v>3</v>
      </c>
      <c r="G268" s="8">
        <v>8</v>
      </c>
      <c r="H268" s="94">
        <f t="shared" si="4"/>
        <v>2</v>
      </c>
      <c r="I268" s="93"/>
      <c r="J268" s="94"/>
      <c r="K268" s="138"/>
    </row>
    <row r="269" spans="1:11" x14ac:dyDescent="0.2">
      <c r="A269" s="13" t="s">
        <v>3463</v>
      </c>
      <c r="B269" s="74">
        <v>294</v>
      </c>
      <c r="C269" s="86"/>
      <c r="D269" s="37"/>
      <c r="E269" s="87"/>
      <c r="F269" s="93">
        <v>3</v>
      </c>
      <c r="G269" s="8">
        <v>8</v>
      </c>
      <c r="H269" s="94">
        <f t="shared" si="4"/>
        <v>2</v>
      </c>
      <c r="I269" s="93"/>
      <c r="J269" s="94"/>
      <c r="K269" s="138"/>
    </row>
    <row r="270" spans="1:11" x14ac:dyDescent="0.2">
      <c r="A270" s="13" t="s">
        <v>3464</v>
      </c>
      <c r="B270" s="74">
        <v>127</v>
      </c>
      <c r="C270" s="86"/>
      <c r="D270" s="37"/>
      <c r="E270" s="87"/>
      <c r="F270" s="93">
        <v>1</v>
      </c>
      <c r="G270" s="8">
        <v>3</v>
      </c>
      <c r="H270" s="94">
        <f t="shared" si="4"/>
        <v>1</v>
      </c>
      <c r="I270" s="93"/>
      <c r="J270" s="94"/>
      <c r="K270" s="138"/>
    </row>
    <row r="271" spans="1:11" x14ac:dyDescent="0.2">
      <c r="A271" s="13" t="s">
        <v>3465</v>
      </c>
      <c r="B271" s="74">
        <v>127</v>
      </c>
      <c r="C271" s="86"/>
      <c r="D271" s="37"/>
      <c r="E271" s="87"/>
      <c r="F271" s="93">
        <v>1</v>
      </c>
      <c r="G271" s="8">
        <v>3</v>
      </c>
      <c r="H271" s="94">
        <f t="shared" si="4"/>
        <v>1</v>
      </c>
      <c r="I271" s="93"/>
      <c r="J271" s="94"/>
      <c r="K271" s="138"/>
    </row>
    <row r="272" spans="1:11" x14ac:dyDescent="0.2">
      <c r="A272" s="13" t="s">
        <v>3001</v>
      </c>
      <c r="B272" s="74">
        <v>173</v>
      </c>
      <c r="C272" s="86"/>
      <c r="D272" s="37"/>
      <c r="E272" s="87"/>
      <c r="F272" s="93">
        <v>1</v>
      </c>
      <c r="G272" s="8">
        <v>3</v>
      </c>
      <c r="H272" s="94">
        <f t="shared" si="4"/>
        <v>1</v>
      </c>
      <c r="I272" s="93"/>
      <c r="J272" s="94"/>
      <c r="K272" s="138"/>
    </row>
    <row r="273" spans="1:11" x14ac:dyDescent="0.2">
      <c r="A273" s="13" t="s">
        <v>2299</v>
      </c>
      <c r="B273" s="74">
        <v>190</v>
      </c>
      <c r="C273" s="86"/>
      <c r="D273" s="37"/>
      <c r="E273" s="87"/>
      <c r="F273" s="93">
        <v>1</v>
      </c>
      <c r="G273" s="8">
        <v>3</v>
      </c>
      <c r="H273" s="94">
        <f t="shared" si="4"/>
        <v>1</v>
      </c>
      <c r="I273" s="93"/>
      <c r="J273" s="94"/>
      <c r="K273" s="138"/>
    </row>
    <row r="274" spans="1:11" x14ac:dyDescent="0.2">
      <c r="A274" s="13" t="s">
        <v>3466</v>
      </c>
      <c r="B274" s="74">
        <v>222</v>
      </c>
      <c r="C274" s="86"/>
      <c r="D274" s="37"/>
      <c r="E274" s="87"/>
      <c r="F274" s="93">
        <v>3</v>
      </c>
      <c r="G274" s="8">
        <v>8</v>
      </c>
      <c r="H274" s="94">
        <f t="shared" si="4"/>
        <v>2</v>
      </c>
      <c r="I274" s="93"/>
      <c r="J274" s="94"/>
      <c r="K274" s="138"/>
    </row>
    <row r="275" spans="1:11" x14ac:dyDescent="0.2">
      <c r="A275" s="13" t="s">
        <v>2399</v>
      </c>
      <c r="B275" s="74">
        <v>120</v>
      </c>
      <c r="C275" s="86"/>
      <c r="D275" s="37"/>
      <c r="E275" s="87"/>
      <c r="F275" s="93">
        <v>1</v>
      </c>
      <c r="G275" s="8">
        <v>3</v>
      </c>
      <c r="H275" s="94">
        <f t="shared" si="4"/>
        <v>1</v>
      </c>
      <c r="I275" s="93"/>
      <c r="J275" s="94"/>
      <c r="K275" s="138"/>
    </row>
    <row r="276" spans="1:11" s="24" customFormat="1" x14ac:dyDescent="0.2">
      <c r="A276" s="20" t="s">
        <v>815</v>
      </c>
      <c r="B276" s="73">
        <v>5436</v>
      </c>
      <c r="C276" s="85">
        <v>8</v>
      </c>
      <c r="D276" s="32">
        <v>20</v>
      </c>
      <c r="E276" s="84"/>
      <c r="F276" s="91"/>
      <c r="G276" s="8"/>
      <c r="H276" s="94"/>
      <c r="I276" s="91"/>
      <c r="J276" s="84"/>
      <c r="K276" s="111"/>
    </row>
    <row r="277" spans="1:11" x14ac:dyDescent="0.2">
      <c r="A277" s="13" t="s">
        <v>3467</v>
      </c>
      <c r="B277" s="74">
        <v>3332</v>
      </c>
      <c r="C277" s="86"/>
      <c r="D277" s="37"/>
      <c r="E277" s="87"/>
      <c r="F277" s="93">
        <v>5</v>
      </c>
      <c r="G277" s="8">
        <v>13</v>
      </c>
      <c r="H277" s="94">
        <f t="shared" si="4"/>
        <v>2</v>
      </c>
      <c r="I277" s="93"/>
      <c r="J277" s="94"/>
      <c r="K277" s="138"/>
    </row>
    <row r="278" spans="1:11" x14ac:dyDescent="0.2">
      <c r="A278" s="13" t="s">
        <v>3468</v>
      </c>
      <c r="B278" s="74">
        <v>121</v>
      </c>
      <c r="C278" s="86"/>
      <c r="D278" s="37"/>
      <c r="E278" s="87"/>
      <c r="F278" s="93">
        <v>1</v>
      </c>
      <c r="G278" s="8">
        <v>3</v>
      </c>
      <c r="H278" s="94">
        <f t="shared" si="4"/>
        <v>1</v>
      </c>
      <c r="I278" s="93"/>
      <c r="J278" s="94"/>
      <c r="K278" s="138"/>
    </row>
    <row r="279" spans="1:11" x14ac:dyDescent="0.2">
      <c r="A279" s="13" t="s">
        <v>3469</v>
      </c>
      <c r="B279" s="74">
        <v>496</v>
      </c>
      <c r="C279" s="86"/>
      <c r="D279" s="37"/>
      <c r="E279" s="87"/>
      <c r="F279" s="93">
        <v>3</v>
      </c>
      <c r="G279" s="8">
        <v>8</v>
      </c>
      <c r="H279" s="94">
        <f t="shared" si="4"/>
        <v>2</v>
      </c>
      <c r="I279" s="93"/>
      <c r="J279" s="94"/>
      <c r="K279" s="138"/>
    </row>
    <row r="280" spans="1:11" x14ac:dyDescent="0.2">
      <c r="A280" s="13" t="s">
        <v>2334</v>
      </c>
      <c r="B280" s="74">
        <v>182</v>
      </c>
      <c r="C280" s="86"/>
      <c r="D280" s="37"/>
      <c r="E280" s="87"/>
      <c r="F280" s="93">
        <v>1</v>
      </c>
      <c r="G280" s="8">
        <v>3</v>
      </c>
      <c r="H280" s="94">
        <f t="shared" si="4"/>
        <v>1</v>
      </c>
      <c r="I280" s="93"/>
      <c r="J280" s="94"/>
      <c r="K280" s="138"/>
    </row>
    <row r="281" spans="1:11" x14ac:dyDescent="0.2">
      <c r="A281" s="13" t="s">
        <v>3470</v>
      </c>
      <c r="B281" s="74">
        <v>615</v>
      </c>
      <c r="C281" s="86"/>
      <c r="D281" s="37"/>
      <c r="E281" s="87"/>
      <c r="F281" s="93">
        <v>3</v>
      </c>
      <c r="G281" s="8">
        <v>8</v>
      </c>
      <c r="H281" s="94">
        <f t="shared" si="4"/>
        <v>2</v>
      </c>
      <c r="I281" s="93"/>
      <c r="J281" s="94"/>
      <c r="K281" s="138"/>
    </row>
    <row r="282" spans="1:11" x14ac:dyDescent="0.2">
      <c r="A282" s="13" t="s">
        <v>3471</v>
      </c>
      <c r="B282" s="74">
        <v>121</v>
      </c>
      <c r="C282" s="86"/>
      <c r="D282" s="37"/>
      <c r="E282" s="87"/>
      <c r="F282" s="93">
        <v>1</v>
      </c>
      <c r="G282" s="8">
        <v>3</v>
      </c>
      <c r="H282" s="94">
        <f t="shared" si="4"/>
        <v>1</v>
      </c>
      <c r="I282" s="93"/>
      <c r="J282" s="94"/>
      <c r="K282" s="138"/>
    </row>
    <row r="283" spans="1:11" x14ac:dyDescent="0.2">
      <c r="A283" s="13" t="s">
        <v>3472</v>
      </c>
      <c r="B283" s="74">
        <v>398</v>
      </c>
      <c r="C283" s="86"/>
      <c r="D283" s="37"/>
      <c r="E283" s="87"/>
      <c r="F283" s="93">
        <v>3</v>
      </c>
      <c r="G283" s="8">
        <v>8</v>
      </c>
      <c r="H283" s="94">
        <f t="shared" si="4"/>
        <v>2</v>
      </c>
      <c r="I283" s="93"/>
      <c r="J283" s="94"/>
      <c r="K283" s="138"/>
    </row>
    <row r="284" spans="1:11" x14ac:dyDescent="0.2">
      <c r="A284" s="13" t="s">
        <v>3473</v>
      </c>
      <c r="B284" s="74">
        <v>171</v>
      </c>
      <c r="C284" s="86"/>
      <c r="D284" s="37"/>
      <c r="E284" s="87"/>
      <c r="F284" s="93">
        <v>1</v>
      </c>
      <c r="G284" s="8">
        <v>3</v>
      </c>
      <c r="H284" s="94">
        <f t="shared" si="4"/>
        <v>1</v>
      </c>
      <c r="I284" s="93"/>
      <c r="J284" s="94"/>
      <c r="K284" s="138"/>
    </row>
    <row r="285" spans="1:11" s="24" customFormat="1" x14ac:dyDescent="0.2">
      <c r="A285" s="20" t="s">
        <v>91</v>
      </c>
      <c r="B285" s="73">
        <v>7207</v>
      </c>
      <c r="C285" s="85">
        <v>10</v>
      </c>
      <c r="D285" s="32">
        <v>25</v>
      </c>
      <c r="E285" s="84"/>
      <c r="F285" s="91"/>
      <c r="G285" s="8"/>
      <c r="H285" s="94"/>
      <c r="I285" s="91"/>
      <c r="J285" s="84"/>
      <c r="K285" s="111"/>
    </row>
    <row r="286" spans="1:11" x14ac:dyDescent="0.2">
      <c r="A286" s="13" t="s">
        <v>1738</v>
      </c>
      <c r="B286" s="74">
        <v>952</v>
      </c>
      <c r="C286" s="86"/>
      <c r="D286" s="37"/>
      <c r="E286" s="87"/>
      <c r="F286" s="93">
        <v>3</v>
      </c>
      <c r="G286" s="8">
        <v>8</v>
      </c>
      <c r="H286" s="94">
        <f t="shared" si="4"/>
        <v>2</v>
      </c>
      <c r="I286" s="93"/>
      <c r="J286" s="94"/>
      <c r="K286" s="138"/>
    </row>
    <row r="287" spans="1:11" x14ac:dyDescent="0.2">
      <c r="A287" s="13" t="s">
        <v>3474</v>
      </c>
      <c r="B287" s="74">
        <v>582</v>
      </c>
      <c r="C287" s="86"/>
      <c r="D287" s="37"/>
      <c r="E287" s="87"/>
      <c r="F287" s="93">
        <v>3</v>
      </c>
      <c r="G287" s="8">
        <v>8</v>
      </c>
      <c r="H287" s="94">
        <f t="shared" si="4"/>
        <v>2</v>
      </c>
      <c r="I287" s="93"/>
      <c r="J287" s="94"/>
      <c r="K287" s="138"/>
    </row>
    <row r="288" spans="1:11" x14ac:dyDescent="0.2">
      <c r="A288" s="13" t="s">
        <v>2940</v>
      </c>
      <c r="B288" s="74">
        <v>344</v>
      </c>
      <c r="C288" s="86"/>
      <c r="D288" s="37"/>
      <c r="E288" s="87"/>
      <c r="F288" s="93">
        <v>3</v>
      </c>
      <c r="G288" s="8">
        <v>8</v>
      </c>
      <c r="H288" s="94">
        <f t="shared" si="4"/>
        <v>2</v>
      </c>
      <c r="I288" s="93"/>
      <c r="J288" s="94"/>
      <c r="K288" s="138"/>
    </row>
    <row r="289" spans="1:11" x14ac:dyDescent="0.2">
      <c r="A289" s="13" t="s">
        <v>3475</v>
      </c>
      <c r="B289" s="74">
        <v>537</v>
      </c>
      <c r="C289" s="86"/>
      <c r="D289" s="37"/>
      <c r="E289" s="87"/>
      <c r="F289" s="93">
        <v>3</v>
      </c>
      <c r="G289" s="8">
        <v>8</v>
      </c>
      <c r="H289" s="94">
        <f t="shared" si="4"/>
        <v>2</v>
      </c>
      <c r="I289" s="93"/>
      <c r="J289" s="94"/>
      <c r="K289" s="138"/>
    </row>
    <row r="290" spans="1:11" x14ac:dyDescent="0.2">
      <c r="A290" s="13" t="s">
        <v>2153</v>
      </c>
      <c r="B290" s="74">
        <v>764</v>
      </c>
      <c r="C290" s="86"/>
      <c r="D290" s="37"/>
      <c r="E290" s="87"/>
      <c r="F290" s="93">
        <v>3</v>
      </c>
      <c r="G290" s="8">
        <v>8</v>
      </c>
      <c r="H290" s="94">
        <f t="shared" si="4"/>
        <v>2</v>
      </c>
      <c r="I290" s="93"/>
      <c r="J290" s="94"/>
      <c r="K290" s="138"/>
    </row>
    <row r="291" spans="1:11" x14ac:dyDescent="0.2">
      <c r="A291" s="13" t="s">
        <v>2663</v>
      </c>
      <c r="B291" s="74">
        <v>94</v>
      </c>
      <c r="C291" s="86"/>
      <c r="D291" s="37"/>
      <c r="E291" s="87"/>
      <c r="F291" s="93">
        <v>1</v>
      </c>
      <c r="G291" s="8">
        <v>3</v>
      </c>
      <c r="H291" s="94">
        <f t="shared" si="4"/>
        <v>1</v>
      </c>
      <c r="I291" s="93"/>
      <c r="J291" s="94"/>
      <c r="K291" s="138"/>
    </row>
    <row r="292" spans="1:11" x14ac:dyDescent="0.2">
      <c r="A292" s="13" t="s">
        <v>3476</v>
      </c>
      <c r="B292" s="74">
        <v>777</v>
      </c>
      <c r="C292" s="86"/>
      <c r="D292" s="37"/>
      <c r="E292" s="87"/>
      <c r="F292" s="93">
        <v>3</v>
      </c>
      <c r="G292" s="8">
        <v>8</v>
      </c>
      <c r="H292" s="94">
        <f t="shared" si="4"/>
        <v>2</v>
      </c>
      <c r="I292" s="93"/>
      <c r="J292" s="94"/>
      <c r="K292" s="138"/>
    </row>
    <row r="293" spans="1:11" x14ac:dyDescent="0.2">
      <c r="A293" s="13" t="s">
        <v>3477</v>
      </c>
      <c r="B293" s="74">
        <v>1603</v>
      </c>
      <c r="C293" s="86"/>
      <c r="D293" s="37"/>
      <c r="E293" s="87"/>
      <c r="F293" s="93">
        <v>3</v>
      </c>
      <c r="G293" s="8">
        <v>8</v>
      </c>
      <c r="H293" s="94">
        <f t="shared" si="4"/>
        <v>2</v>
      </c>
      <c r="I293" s="93"/>
      <c r="J293" s="94"/>
      <c r="K293" s="138"/>
    </row>
    <row r="294" spans="1:11" x14ac:dyDescent="0.2">
      <c r="A294" s="13" t="s">
        <v>3478</v>
      </c>
      <c r="B294" s="74">
        <v>1554</v>
      </c>
      <c r="C294" s="86"/>
      <c r="D294" s="37"/>
      <c r="E294" s="87"/>
      <c r="F294" s="93">
        <v>3</v>
      </c>
      <c r="G294" s="8">
        <v>8</v>
      </c>
      <c r="H294" s="94">
        <f t="shared" si="4"/>
        <v>2</v>
      </c>
      <c r="I294" s="93"/>
      <c r="J294" s="94"/>
      <c r="K294" s="138"/>
    </row>
    <row r="295" spans="1:11" s="24" customFormat="1" x14ac:dyDescent="0.2">
      <c r="A295" s="22" t="s">
        <v>707</v>
      </c>
      <c r="B295" s="73">
        <v>164095</v>
      </c>
      <c r="C295" s="85">
        <v>43</v>
      </c>
      <c r="D295" s="36">
        <f>SUM(D296:D311)</f>
        <v>109</v>
      </c>
      <c r="E295" s="88">
        <v>4</v>
      </c>
      <c r="F295" s="91">
        <f>SUM(F297:F312)</f>
        <v>74</v>
      </c>
      <c r="G295" s="24">
        <f>SUM(G297:G312)</f>
        <v>192</v>
      </c>
      <c r="H295" s="94"/>
      <c r="I295" s="99">
        <f>(C295+F295+1-F300-F304)*0.4</f>
        <v>46.400000000000006</v>
      </c>
      <c r="J295" s="99">
        <f>(D295+G295+1-G300-G304)*0.4</f>
        <v>118.4</v>
      </c>
      <c r="K295" s="115">
        <f>14*0.6</f>
        <v>8.4</v>
      </c>
    </row>
    <row r="296" spans="1:11" s="24" customFormat="1" x14ac:dyDescent="0.2">
      <c r="A296" s="20" t="s">
        <v>708</v>
      </c>
      <c r="B296" s="73">
        <v>12277</v>
      </c>
      <c r="C296" s="85">
        <v>3</v>
      </c>
      <c r="D296" s="32">
        <v>8</v>
      </c>
      <c r="E296" s="84"/>
      <c r="F296" s="91"/>
      <c r="G296" s="8"/>
      <c r="H296" s="94"/>
      <c r="I296" s="91"/>
      <c r="J296" s="84"/>
      <c r="K296" s="111"/>
    </row>
    <row r="297" spans="1:11" x14ac:dyDescent="0.2">
      <c r="A297" s="13" t="s">
        <v>3479</v>
      </c>
      <c r="B297" s="74">
        <v>8165</v>
      </c>
      <c r="C297" s="86"/>
      <c r="D297" s="37"/>
      <c r="E297" s="87"/>
      <c r="F297" s="93">
        <v>5</v>
      </c>
      <c r="G297" s="8">
        <v>13</v>
      </c>
      <c r="H297" s="94">
        <f t="shared" si="4"/>
        <v>2</v>
      </c>
      <c r="I297" s="93"/>
      <c r="J297" s="94"/>
      <c r="K297" s="138"/>
    </row>
    <row r="298" spans="1:11" x14ac:dyDescent="0.2">
      <c r="A298" s="13" t="s">
        <v>3480</v>
      </c>
      <c r="B298" s="74">
        <v>4112</v>
      </c>
      <c r="C298" s="86"/>
      <c r="D298" s="37"/>
      <c r="E298" s="87"/>
      <c r="F298" s="93">
        <v>5</v>
      </c>
      <c r="G298" s="8">
        <v>13</v>
      </c>
      <c r="H298" s="94">
        <f t="shared" si="4"/>
        <v>2</v>
      </c>
      <c r="I298" s="93"/>
      <c r="J298" s="94"/>
      <c r="K298" s="138"/>
    </row>
    <row r="299" spans="1:11" s="24" customFormat="1" x14ac:dyDescent="0.2">
      <c r="A299" s="20" t="s">
        <v>133</v>
      </c>
      <c r="B299" s="73">
        <v>3256</v>
      </c>
      <c r="C299" s="85">
        <v>1</v>
      </c>
      <c r="D299" s="32">
        <v>3</v>
      </c>
      <c r="E299" s="84"/>
      <c r="F299" s="91"/>
      <c r="G299" s="8"/>
      <c r="H299" s="94"/>
      <c r="I299" s="91"/>
      <c r="J299" s="84"/>
      <c r="K299" s="111"/>
    </row>
    <row r="300" spans="1:11" x14ac:dyDescent="0.2">
      <c r="A300" s="13" t="s">
        <v>2735</v>
      </c>
      <c r="B300" s="74">
        <v>184</v>
      </c>
      <c r="C300" s="86"/>
      <c r="D300" s="37"/>
      <c r="E300" s="87"/>
      <c r="F300" s="93">
        <v>1</v>
      </c>
      <c r="G300" s="8">
        <v>3</v>
      </c>
      <c r="H300" s="94">
        <f t="shared" si="4"/>
        <v>1</v>
      </c>
      <c r="I300" s="93"/>
      <c r="J300" s="94"/>
      <c r="K300" s="138"/>
    </row>
    <row r="301" spans="1:11" x14ac:dyDescent="0.2">
      <c r="A301" s="13" t="s">
        <v>1833</v>
      </c>
      <c r="B301" s="74">
        <v>358</v>
      </c>
      <c r="C301" s="86"/>
      <c r="D301" s="37"/>
      <c r="E301" s="87"/>
      <c r="F301" s="93">
        <v>3</v>
      </c>
      <c r="G301" s="8">
        <v>8</v>
      </c>
      <c r="H301" s="94">
        <f t="shared" si="4"/>
        <v>2</v>
      </c>
      <c r="I301" s="93"/>
      <c r="J301" s="94"/>
      <c r="K301" s="138"/>
    </row>
    <row r="302" spans="1:11" x14ac:dyDescent="0.2">
      <c r="A302" s="13" t="s">
        <v>2747</v>
      </c>
      <c r="B302" s="74">
        <v>480</v>
      </c>
      <c r="C302" s="86"/>
      <c r="D302" s="37"/>
      <c r="E302" s="87"/>
      <c r="F302" s="93">
        <v>3</v>
      </c>
      <c r="G302" s="8">
        <v>8</v>
      </c>
      <c r="H302" s="94">
        <f t="shared" si="4"/>
        <v>2</v>
      </c>
      <c r="I302" s="93"/>
      <c r="J302" s="94"/>
      <c r="K302" s="138"/>
    </row>
    <row r="303" spans="1:11" x14ac:dyDescent="0.2">
      <c r="A303" s="13" t="s">
        <v>3481</v>
      </c>
      <c r="B303" s="74">
        <v>1259</v>
      </c>
      <c r="C303" s="86"/>
      <c r="D303" s="37"/>
      <c r="E303" s="87"/>
      <c r="F303" s="93">
        <v>3</v>
      </c>
      <c r="G303" s="8">
        <v>8</v>
      </c>
      <c r="H303" s="94">
        <f t="shared" si="4"/>
        <v>2</v>
      </c>
      <c r="I303" s="93"/>
      <c r="J303" s="94"/>
      <c r="K303" s="138"/>
    </row>
    <row r="304" spans="1:11" x14ac:dyDescent="0.2">
      <c r="A304" s="13" t="s">
        <v>3482</v>
      </c>
      <c r="B304" s="74">
        <v>186</v>
      </c>
      <c r="C304" s="86"/>
      <c r="D304" s="37"/>
      <c r="E304" s="87"/>
      <c r="F304" s="93">
        <v>1</v>
      </c>
      <c r="G304" s="8">
        <v>3</v>
      </c>
      <c r="H304" s="94">
        <f t="shared" si="4"/>
        <v>1</v>
      </c>
      <c r="I304" s="93"/>
      <c r="J304" s="94"/>
      <c r="K304" s="138"/>
    </row>
    <row r="305" spans="1:11" x14ac:dyDescent="0.2">
      <c r="A305" s="13" t="s">
        <v>1765</v>
      </c>
      <c r="B305" s="74">
        <v>419</v>
      </c>
      <c r="C305" s="86"/>
      <c r="D305" s="37"/>
      <c r="E305" s="87"/>
      <c r="F305" s="93">
        <v>3</v>
      </c>
      <c r="G305" s="8">
        <v>8</v>
      </c>
      <c r="H305" s="94">
        <f t="shared" si="4"/>
        <v>2</v>
      </c>
      <c r="I305" s="93"/>
      <c r="J305" s="94"/>
      <c r="K305" s="138"/>
    </row>
    <row r="306" spans="1:11" x14ac:dyDescent="0.2">
      <c r="A306" s="13" t="s">
        <v>3344</v>
      </c>
      <c r="B306" s="74">
        <v>370</v>
      </c>
      <c r="C306" s="86"/>
      <c r="D306" s="37"/>
      <c r="E306" s="87"/>
      <c r="F306" s="93">
        <v>3</v>
      </c>
      <c r="G306" s="8">
        <v>8</v>
      </c>
      <c r="H306" s="94">
        <f t="shared" si="4"/>
        <v>2</v>
      </c>
      <c r="I306" s="93"/>
      <c r="J306" s="94"/>
      <c r="K306" s="138"/>
    </row>
    <row r="307" spans="1:11" s="24" customFormat="1" x14ac:dyDescent="0.2">
      <c r="A307" s="20" t="s">
        <v>806</v>
      </c>
      <c r="B307" s="73">
        <v>148562</v>
      </c>
      <c r="C307" s="85">
        <v>39</v>
      </c>
      <c r="D307" s="36">
        <v>98</v>
      </c>
      <c r="E307" s="87"/>
      <c r="F307" s="91"/>
      <c r="G307" s="8"/>
      <c r="H307" s="94"/>
      <c r="I307" s="91"/>
      <c r="J307" s="84"/>
      <c r="K307" s="111"/>
    </row>
    <row r="308" spans="1:11" ht="31.5" x14ac:dyDescent="0.2">
      <c r="A308" s="13" t="s">
        <v>3483</v>
      </c>
      <c r="B308" s="150">
        <v>32463</v>
      </c>
      <c r="C308" s="86"/>
      <c r="D308" s="32"/>
      <c r="E308" s="84"/>
      <c r="F308" s="93">
        <v>11</v>
      </c>
      <c r="G308" s="8">
        <v>28</v>
      </c>
      <c r="H308" s="94">
        <f t="shared" si="4"/>
        <v>2</v>
      </c>
      <c r="I308" s="93"/>
      <c r="J308" s="94"/>
      <c r="K308" s="138"/>
    </row>
    <row r="309" spans="1:11" ht="31.5" x14ac:dyDescent="0.2">
      <c r="A309" s="13" t="s">
        <v>3484</v>
      </c>
      <c r="B309" s="150">
        <v>40480</v>
      </c>
      <c r="C309" s="86"/>
      <c r="D309" s="32"/>
      <c r="E309" s="84"/>
      <c r="F309" s="93">
        <v>11</v>
      </c>
      <c r="G309" s="8">
        <v>28</v>
      </c>
      <c r="H309" s="94">
        <f t="shared" si="4"/>
        <v>2</v>
      </c>
      <c r="I309" s="93"/>
      <c r="J309" s="94"/>
      <c r="K309" s="138"/>
    </row>
    <row r="310" spans="1:11" ht="47.25" x14ac:dyDescent="0.2">
      <c r="A310" s="13" t="s">
        <v>3485</v>
      </c>
      <c r="B310" s="150">
        <v>34494</v>
      </c>
      <c r="C310" s="86"/>
      <c r="D310" s="32"/>
      <c r="E310" s="84"/>
      <c r="F310" s="93">
        <v>11</v>
      </c>
      <c r="G310" s="8">
        <v>28</v>
      </c>
      <c r="H310" s="94">
        <f t="shared" si="4"/>
        <v>2</v>
      </c>
      <c r="I310" s="93"/>
      <c r="J310" s="94"/>
      <c r="K310" s="138"/>
    </row>
    <row r="311" spans="1:11" ht="31.5" x14ac:dyDescent="0.2">
      <c r="A311" s="13" t="s">
        <v>3486</v>
      </c>
      <c r="B311" s="150">
        <v>39158</v>
      </c>
      <c r="C311" s="86"/>
      <c r="D311" s="32"/>
      <c r="E311" s="84"/>
      <c r="F311" s="93">
        <v>11</v>
      </c>
      <c r="G311" s="8">
        <v>28</v>
      </c>
      <c r="H311" s="94">
        <f t="shared" si="4"/>
        <v>2</v>
      </c>
      <c r="I311" s="93"/>
      <c r="J311" s="94"/>
      <c r="K311" s="138"/>
    </row>
    <row r="312" spans="1:11" x14ac:dyDescent="0.2">
      <c r="A312" s="13" t="s">
        <v>3487</v>
      </c>
      <c r="B312" s="74">
        <v>1967</v>
      </c>
      <c r="C312" s="86"/>
      <c r="D312" s="37"/>
      <c r="E312" s="87"/>
      <c r="F312" s="93">
        <v>3</v>
      </c>
      <c r="G312" s="8">
        <v>8</v>
      </c>
      <c r="H312" s="94">
        <f t="shared" si="4"/>
        <v>2</v>
      </c>
      <c r="I312" s="93"/>
      <c r="J312" s="94"/>
      <c r="K312" s="138"/>
    </row>
    <row r="313" spans="1:11" s="24" customFormat="1" ht="31.5" x14ac:dyDescent="0.2">
      <c r="A313" s="22" t="s">
        <v>807</v>
      </c>
      <c r="B313" s="73">
        <v>12007</v>
      </c>
      <c r="C313" s="85">
        <v>25</v>
      </c>
      <c r="D313" s="36">
        <f>SUM(D314:D331)</f>
        <v>64</v>
      </c>
      <c r="E313" s="88">
        <v>4</v>
      </c>
      <c r="F313" s="91">
        <f>SUM(F315:F338)</f>
        <v>50</v>
      </c>
      <c r="G313" s="24">
        <f>SUM(G315:G338)</f>
        <v>135</v>
      </c>
      <c r="H313" s="94"/>
      <c r="I313" s="99">
        <f>(C313+F313+1-F316-F319-F328-F334-F335)*0.4</f>
        <v>28.400000000000002</v>
      </c>
      <c r="J313" s="99">
        <f>(D313+G313+1-G316-G319-G328-G334-G335)*0.4</f>
        <v>74</v>
      </c>
      <c r="K313" s="115">
        <f>20*0.6</f>
        <v>12</v>
      </c>
    </row>
    <row r="314" spans="1:11" s="24" customFormat="1" x14ac:dyDescent="0.2">
      <c r="A314" s="20" t="s">
        <v>686</v>
      </c>
      <c r="B314" s="73">
        <v>377</v>
      </c>
      <c r="C314" s="85">
        <v>1</v>
      </c>
      <c r="D314" s="32">
        <v>3</v>
      </c>
      <c r="E314" s="84"/>
      <c r="F314" s="91"/>
      <c r="G314" s="8"/>
      <c r="H314" s="94"/>
      <c r="I314" s="91"/>
      <c r="J314" s="84"/>
      <c r="K314" s="111"/>
    </row>
    <row r="315" spans="1:11" x14ac:dyDescent="0.2">
      <c r="A315" s="13" t="s">
        <v>1743</v>
      </c>
      <c r="B315" s="74">
        <v>326</v>
      </c>
      <c r="C315" s="86"/>
      <c r="D315" s="37"/>
      <c r="E315" s="87"/>
      <c r="F315" s="93">
        <v>3</v>
      </c>
      <c r="G315" s="8">
        <v>8</v>
      </c>
      <c r="H315" s="94">
        <f t="shared" si="4"/>
        <v>2</v>
      </c>
      <c r="I315" s="93"/>
      <c r="J315" s="94"/>
      <c r="K315" s="138"/>
    </row>
    <row r="316" spans="1:11" x14ac:dyDescent="0.2">
      <c r="A316" s="13" t="s">
        <v>3488</v>
      </c>
      <c r="B316" s="74">
        <v>51</v>
      </c>
      <c r="C316" s="86"/>
      <c r="D316" s="37"/>
      <c r="E316" s="87"/>
      <c r="F316" s="93">
        <v>1</v>
      </c>
      <c r="G316" s="8">
        <v>3</v>
      </c>
      <c r="H316" s="94">
        <f t="shared" si="4"/>
        <v>1</v>
      </c>
      <c r="I316" s="93"/>
      <c r="J316" s="94"/>
      <c r="K316" s="138"/>
    </row>
    <row r="317" spans="1:11" s="24" customFormat="1" x14ac:dyDescent="0.2">
      <c r="A317" s="20" t="s">
        <v>138</v>
      </c>
      <c r="B317" s="73">
        <v>2110</v>
      </c>
      <c r="C317" s="85">
        <v>4</v>
      </c>
      <c r="D317" s="32">
        <v>10</v>
      </c>
      <c r="E317" s="84"/>
      <c r="F317" s="91"/>
      <c r="G317" s="8"/>
      <c r="H317" s="94"/>
      <c r="I317" s="91"/>
      <c r="J317" s="84"/>
      <c r="K317" s="111"/>
    </row>
    <row r="318" spans="1:11" x14ac:dyDescent="0.2">
      <c r="A318" s="13" t="s">
        <v>3489</v>
      </c>
      <c r="B318" s="74">
        <v>1727</v>
      </c>
      <c r="C318" s="86"/>
      <c r="D318" s="37"/>
      <c r="E318" s="87"/>
      <c r="F318" s="93">
        <v>3</v>
      </c>
      <c r="G318" s="8">
        <v>8</v>
      </c>
      <c r="H318" s="94">
        <f t="shared" si="4"/>
        <v>2</v>
      </c>
      <c r="I318" s="93"/>
      <c r="J318" s="94"/>
      <c r="K318" s="138"/>
    </row>
    <row r="319" spans="1:11" x14ac:dyDescent="0.2">
      <c r="A319" s="13" t="s">
        <v>1946</v>
      </c>
      <c r="B319" s="74">
        <v>143</v>
      </c>
      <c r="C319" s="86"/>
      <c r="D319" s="37"/>
      <c r="E319" s="87"/>
      <c r="F319" s="93">
        <v>1</v>
      </c>
      <c r="G319" s="8">
        <v>3</v>
      </c>
      <c r="H319" s="94">
        <f t="shared" si="4"/>
        <v>1</v>
      </c>
      <c r="I319" s="93"/>
      <c r="J319" s="94"/>
      <c r="K319" s="138"/>
    </row>
    <row r="320" spans="1:11" x14ac:dyDescent="0.2">
      <c r="A320" s="13" t="s">
        <v>3490</v>
      </c>
      <c r="B320" s="74">
        <v>240</v>
      </c>
      <c r="C320" s="86"/>
      <c r="D320" s="37"/>
      <c r="E320" s="87"/>
      <c r="F320" s="93">
        <v>3</v>
      </c>
      <c r="G320" s="8">
        <v>8</v>
      </c>
      <c r="H320" s="94">
        <f t="shared" si="4"/>
        <v>2</v>
      </c>
      <c r="I320" s="93"/>
      <c r="J320" s="94"/>
      <c r="K320" s="138"/>
    </row>
    <row r="321" spans="1:11" s="24" customFormat="1" x14ac:dyDescent="0.2">
      <c r="A321" s="20" t="s">
        <v>714</v>
      </c>
      <c r="B321" s="73">
        <v>3196</v>
      </c>
      <c r="C321" s="85">
        <v>7</v>
      </c>
      <c r="D321" s="32">
        <v>18</v>
      </c>
      <c r="E321" s="84"/>
      <c r="F321" s="91"/>
      <c r="G321" s="8"/>
      <c r="H321" s="94"/>
      <c r="I321" s="91"/>
      <c r="J321" s="84"/>
      <c r="K321" s="111"/>
    </row>
    <row r="322" spans="1:11" x14ac:dyDescent="0.2">
      <c r="A322" s="13" t="s">
        <v>3491</v>
      </c>
      <c r="B322" s="74">
        <v>1021</v>
      </c>
      <c r="C322" s="86"/>
      <c r="D322" s="37"/>
      <c r="E322" s="87"/>
      <c r="F322" s="93">
        <v>3</v>
      </c>
      <c r="G322" s="8">
        <v>8</v>
      </c>
      <c r="H322" s="94">
        <f t="shared" si="4"/>
        <v>2</v>
      </c>
      <c r="I322" s="93"/>
      <c r="J322" s="94"/>
      <c r="K322" s="138"/>
    </row>
    <row r="323" spans="1:11" x14ac:dyDescent="0.2">
      <c r="A323" s="13" t="s">
        <v>2291</v>
      </c>
      <c r="B323" s="74">
        <v>297</v>
      </c>
      <c r="C323" s="86"/>
      <c r="D323" s="37"/>
      <c r="E323" s="87"/>
      <c r="F323" s="93">
        <v>3</v>
      </c>
      <c r="G323" s="8">
        <v>8</v>
      </c>
      <c r="H323" s="94">
        <f t="shared" si="4"/>
        <v>2</v>
      </c>
      <c r="I323" s="93"/>
      <c r="J323" s="94"/>
      <c r="K323" s="138"/>
    </row>
    <row r="324" spans="1:11" x14ac:dyDescent="0.2">
      <c r="A324" s="13" t="s">
        <v>3492</v>
      </c>
      <c r="B324" s="74">
        <v>1373</v>
      </c>
      <c r="C324" s="86"/>
      <c r="D324" s="37"/>
      <c r="E324" s="87"/>
      <c r="F324" s="93">
        <v>3</v>
      </c>
      <c r="G324" s="8">
        <v>8</v>
      </c>
      <c r="H324" s="94">
        <f t="shared" si="4"/>
        <v>2</v>
      </c>
      <c r="I324" s="93"/>
      <c r="J324" s="94"/>
      <c r="K324" s="138"/>
    </row>
    <row r="325" spans="1:11" x14ac:dyDescent="0.2">
      <c r="A325" s="13" t="s">
        <v>3493</v>
      </c>
      <c r="B325" s="74">
        <v>505</v>
      </c>
      <c r="C325" s="86"/>
      <c r="D325" s="37"/>
      <c r="E325" s="87"/>
      <c r="F325" s="93">
        <v>3</v>
      </c>
      <c r="G325" s="8">
        <v>8</v>
      </c>
      <c r="H325" s="94">
        <f t="shared" si="4"/>
        <v>2</v>
      </c>
      <c r="I325" s="93"/>
      <c r="J325" s="94"/>
      <c r="K325" s="138"/>
    </row>
    <row r="326" spans="1:11" s="24" customFormat="1" x14ac:dyDescent="0.2">
      <c r="A326" s="20" t="s">
        <v>137</v>
      </c>
      <c r="B326" s="73">
        <v>2379</v>
      </c>
      <c r="C326" s="85">
        <v>5</v>
      </c>
      <c r="D326" s="32">
        <v>13</v>
      </c>
      <c r="E326" s="84"/>
      <c r="F326" s="91"/>
      <c r="G326" s="8"/>
      <c r="H326" s="94"/>
      <c r="I326" s="91"/>
      <c r="J326" s="84"/>
      <c r="K326" s="111"/>
    </row>
    <row r="327" spans="1:11" x14ac:dyDescent="0.2">
      <c r="A327" s="13" t="s">
        <v>3494</v>
      </c>
      <c r="B327" s="74">
        <v>407</v>
      </c>
      <c r="C327" s="86"/>
      <c r="D327" s="37"/>
      <c r="E327" s="87"/>
      <c r="F327" s="93">
        <v>3</v>
      </c>
      <c r="G327" s="8">
        <v>8</v>
      </c>
      <c r="H327" s="94">
        <f t="shared" si="4"/>
        <v>2</v>
      </c>
      <c r="I327" s="93"/>
      <c r="J327" s="94"/>
      <c r="K327" s="138"/>
    </row>
    <row r="328" spans="1:11" x14ac:dyDescent="0.2">
      <c r="A328" s="13" t="s">
        <v>3495</v>
      </c>
      <c r="B328" s="74">
        <v>107</v>
      </c>
      <c r="C328" s="86"/>
      <c r="D328" s="37"/>
      <c r="E328" s="87"/>
      <c r="F328" s="93">
        <v>1</v>
      </c>
      <c r="G328" s="8">
        <v>3</v>
      </c>
      <c r="H328" s="94">
        <f t="shared" ref="H328:H391" si="5">IF(F328=1,1,2)</f>
        <v>1</v>
      </c>
      <c r="I328" s="93"/>
      <c r="J328" s="94"/>
      <c r="K328" s="138"/>
    </row>
    <row r="329" spans="1:11" x14ac:dyDescent="0.2">
      <c r="A329" s="13" t="s">
        <v>1809</v>
      </c>
      <c r="B329" s="74">
        <v>1663</v>
      </c>
      <c r="C329" s="86"/>
      <c r="D329" s="37"/>
      <c r="E329" s="87"/>
      <c r="F329" s="93">
        <v>3</v>
      </c>
      <c r="G329" s="8">
        <v>8</v>
      </c>
      <c r="H329" s="94">
        <f t="shared" si="5"/>
        <v>2</v>
      </c>
      <c r="I329" s="93"/>
      <c r="J329" s="94"/>
      <c r="K329" s="138"/>
    </row>
    <row r="330" spans="1:11" x14ac:dyDescent="0.2">
      <c r="A330" s="13" t="s">
        <v>2951</v>
      </c>
      <c r="B330" s="74">
        <v>202</v>
      </c>
      <c r="C330" s="86"/>
      <c r="D330" s="37"/>
      <c r="E330" s="87"/>
      <c r="F330" s="93">
        <v>3</v>
      </c>
      <c r="G330" s="8">
        <v>8</v>
      </c>
      <c r="H330" s="94">
        <f t="shared" si="5"/>
        <v>2</v>
      </c>
      <c r="I330" s="93"/>
      <c r="J330" s="94"/>
      <c r="K330" s="138"/>
    </row>
    <row r="331" spans="1:11" s="24" customFormat="1" x14ac:dyDescent="0.2">
      <c r="A331" s="20" t="s">
        <v>1010</v>
      </c>
      <c r="B331" s="73">
        <v>3945</v>
      </c>
      <c r="C331" s="85">
        <v>8</v>
      </c>
      <c r="D331" s="32">
        <v>20</v>
      </c>
      <c r="E331" s="84"/>
      <c r="F331" s="91"/>
      <c r="G331" s="8"/>
      <c r="H331" s="94"/>
      <c r="I331" s="91"/>
      <c r="J331" s="84"/>
      <c r="K331" s="111"/>
    </row>
    <row r="332" spans="1:11" x14ac:dyDescent="0.2">
      <c r="A332" s="13" t="s">
        <v>3496</v>
      </c>
      <c r="B332" s="74">
        <v>1883</v>
      </c>
      <c r="C332" s="86"/>
      <c r="D332" s="37"/>
      <c r="E332" s="87"/>
      <c r="F332" s="93">
        <v>3</v>
      </c>
      <c r="G332" s="8">
        <v>8</v>
      </c>
      <c r="H332" s="94">
        <f t="shared" si="5"/>
        <v>2</v>
      </c>
      <c r="I332" s="93"/>
      <c r="J332" s="94"/>
      <c r="K332" s="138"/>
    </row>
    <row r="333" spans="1:11" x14ac:dyDescent="0.2">
      <c r="A333" s="13" t="s">
        <v>2064</v>
      </c>
      <c r="B333" s="74">
        <v>698</v>
      </c>
      <c r="C333" s="86"/>
      <c r="D333" s="37"/>
      <c r="E333" s="87"/>
      <c r="F333" s="93">
        <v>3</v>
      </c>
      <c r="G333" s="8">
        <v>8</v>
      </c>
      <c r="H333" s="94">
        <f t="shared" si="5"/>
        <v>2</v>
      </c>
      <c r="I333" s="93"/>
      <c r="J333" s="94"/>
      <c r="K333" s="138"/>
    </row>
    <row r="334" spans="1:11" x14ac:dyDescent="0.2">
      <c r="A334" s="13" t="s">
        <v>3497</v>
      </c>
      <c r="B334" s="74">
        <v>96</v>
      </c>
      <c r="C334" s="86"/>
      <c r="D334" s="37"/>
      <c r="E334" s="87"/>
      <c r="F334" s="93">
        <v>1</v>
      </c>
      <c r="G334" s="8">
        <v>3</v>
      </c>
      <c r="H334" s="94">
        <f t="shared" si="5"/>
        <v>1</v>
      </c>
      <c r="I334" s="93"/>
      <c r="J334" s="94"/>
      <c r="K334" s="138"/>
    </row>
    <row r="335" spans="1:11" x14ac:dyDescent="0.2">
      <c r="A335" s="13" t="s">
        <v>3498</v>
      </c>
      <c r="B335" s="74">
        <v>103</v>
      </c>
      <c r="C335" s="86"/>
      <c r="D335" s="37"/>
      <c r="E335" s="87"/>
      <c r="F335" s="93">
        <v>1</v>
      </c>
      <c r="G335" s="8">
        <v>3</v>
      </c>
      <c r="H335" s="94">
        <f t="shared" si="5"/>
        <v>1</v>
      </c>
      <c r="I335" s="93"/>
      <c r="J335" s="94"/>
      <c r="K335" s="138"/>
    </row>
    <row r="336" spans="1:11" x14ac:dyDescent="0.2">
      <c r="A336" s="13" t="s">
        <v>2101</v>
      </c>
      <c r="B336" s="74">
        <v>481</v>
      </c>
      <c r="C336" s="86"/>
      <c r="D336" s="37"/>
      <c r="E336" s="87"/>
      <c r="F336" s="93">
        <v>3</v>
      </c>
      <c r="G336" s="8">
        <v>8</v>
      </c>
      <c r="H336" s="94">
        <f t="shared" si="5"/>
        <v>2</v>
      </c>
      <c r="I336" s="93"/>
      <c r="J336" s="94"/>
      <c r="K336" s="138"/>
    </row>
    <row r="337" spans="1:11" x14ac:dyDescent="0.2">
      <c r="A337" s="13" t="s">
        <v>3499</v>
      </c>
      <c r="B337" s="74">
        <v>432</v>
      </c>
      <c r="C337" s="86"/>
      <c r="D337" s="37"/>
      <c r="E337" s="87"/>
      <c r="F337" s="93">
        <v>3</v>
      </c>
      <c r="G337" s="8">
        <v>8</v>
      </c>
      <c r="H337" s="94">
        <f t="shared" si="5"/>
        <v>2</v>
      </c>
      <c r="I337" s="93"/>
      <c r="J337" s="94"/>
      <c r="K337" s="138"/>
    </row>
    <row r="338" spans="1:11" x14ac:dyDescent="0.2">
      <c r="A338" s="13" t="s">
        <v>2708</v>
      </c>
      <c r="B338" s="74">
        <v>252</v>
      </c>
      <c r="C338" s="86"/>
      <c r="D338" s="37"/>
      <c r="E338" s="87"/>
      <c r="F338" s="93">
        <v>3</v>
      </c>
      <c r="G338" s="8">
        <v>8</v>
      </c>
      <c r="H338" s="94">
        <f t="shared" si="5"/>
        <v>2</v>
      </c>
      <c r="I338" s="93"/>
      <c r="J338" s="94"/>
      <c r="K338" s="138"/>
    </row>
    <row r="339" spans="1:11" s="24" customFormat="1" x14ac:dyDescent="0.2">
      <c r="A339" s="22" t="s">
        <v>24</v>
      </c>
      <c r="B339" s="73">
        <v>22280</v>
      </c>
      <c r="C339" s="85">
        <v>25</v>
      </c>
      <c r="D339" s="36">
        <f>SUM(D340:D345)</f>
        <v>63</v>
      </c>
      <c r="E339" s="88">
        <v>4</v>
      </c>
      <c r="F339" s="91">
        <f>SUM(F341:F349)</f>
        <v>34</v>
      </c>
      <c r="G339" s="24">
        <f>SUM(G341:G349)</f>
        <v>89</v>
      </c>
      <c r="H339" s="94"/>
      <c r="I339" s="99">
        <f>(C339+F339+1)*0.4</f>
        <v>24</v>
      </c>
      <c r="J339" s="100">
        <f>(D339+G339+1)*0.4</f>
        <v>61.2</v>
      </c>
      <c r="K339" s="115">
        <f>8*0.6</f>
        <v>4.8</v>
      </c>
    </row>
    <row r="340" spans="1:11" s="24" customFormat="1" x14ac:dyDescent="0.2">
      <c r="A340" s="20" t="s">
        <v>1263</v>
      </c>
      <c r="B340" s="73">
        <v>7257</v>
      </c>
      <c r="C340" s="85">
        <v>8</v>
      </c>
      <c r="D340" s="32">
        <v>20</v>
      </c>
      <c r="E340" s="84"/>
      <c r="F340" s="91"/>
      <c r="G340" s="8"/>
      <c r="H340" s="94"/>
      <c r="I340" s="91"/>
      <c r="J340" s="84"/>
      <c r="K340" s="111"/>
    </row>
    <row r="341" spans="1:11" x14ac:dyDescent="0.2">
      <c r="A341" s="13" t="s">
        <v>2989</v>
      </c>
      <c r="B341" s="74">
        <v>5590</v>
      </c>
      <c r="C341" s="86"/>
      <c r="D341" s="37"/>
      <c r="E341" s="87"/>
      <c r="F341" s="93">
        <v>5</v>
      </c>
      <c r="G341" s="8">
        <v>13</v>
      </c>
      <c r="H341" s="94">
        <f t="shared" si="5"/>
        <v>2</v>
      </c>
      <c r="I341" s="93"/>
      <c r="J341" s="94"/>
      <c r="K341" s="138"/>
    </row>
    <row r="342" spans="1:11" x14ac:dyDescent="0.2">
      <c r="A342" s="13" t="s">
        <v>3500</v>
      </c>
      <c r="B342" s="74">
        <v>557</v>
      </c>
      <c r="C342" s="86"/>
      <c r="D342" s="37"/>
      <c r="E342" s="87"/>
      <c r="F342" s="93">
        <v>3</v>
      </c>
      <c r="G342" s="8">
        <v>8</v>
      </c>
      <c r="H342" s="94">
        <f t="shared" si="5"/>
        <v>2</v>
      </c>
      <c r="I342" s="93"/>
      <c r="J342" s="94"/>
      <c r="K342" s="138"/>
    </row>
    <row r="343" spans="1:11" x14ac:dyDescent="0.2">
      <c r="A343" s="13" t="s">
        <v>3501</v>
      </c>
      <c r="B343" s="74">
        <v>482</v>
      </c>
      <c r="C343" s="86"/>
      <c r="D343" s="37"/>
      <c r="E343" s="87"/>
      <c r="F343" s="93">
        <v>3</v>
      </c>
      <c r="G343" s="8">
        <v>8</v>
      </c>
      <c r="H343" s="94">
        <f t="shared" si="5"/>
        <v>2</v>
      </c>
      <c r="I343" s="93"/>
      <c r="J343" s="94"/>
      <c r="K343" s="138"/>
    </row>
    <row r="344" spans="1:11" x14ac:dyDescent="0.2">
      <c r="A344" s="13" t="s">
        <v>2579</v>
      </c>
      <c r="B344" s="74">
        <v>628</v>
      </c>
      <c r="C344" s="86"/>
      <c r="D344" s="37"/>
      <c r="E344" s="87"/>
      <c r="F344" s="93">
        <v>3</v>
      </c>
      <c r="G344" s="8">
        <v>8</v>
      </c>
      <c r="H344" s="94">
        <f t="shared" si="5"/>
        <v>2</v>
      </c>
      <c r="I344" s="93"/>
      <c r="J344" s="94"/>
      <c r="K344" s="138"/>
    </row>
    <row r="345" spans="1:11" s="24" customFormat="1" x14ac:dyDescent="0.2">
      <c r="A345" s="20" t="s">
        <v>25</v>
      </c>
      <c r="B345" s="73">
        <v>15023</v>
      </c>
      <c r="C345" s="85">
        <v>17</v>
      </c>
      <c r="D345" s="32">
        <v>43</v>
      </c>
      <c r="E345" s="84"/>
      <c r="F345" s="91"/>
      <c r="G345" s="8"/>
      <c r="H345" s="94"/>
      <c r="I345" s="91"/>
      <c r="J345" s="84"/>
      <c r="K345" s="111"/>
    </row>
    <row r="346" spans="1:11" x14ac:dyDescent="0.2">
      <c r="A346" s="13" t="s">
        <v>3502</v>
      </c>
      <c r="B346" s="74">
        <v>11210</v>
      </c>
      <c r="C346" s="86"/>
      <c r="D346" s="37"/>
      <c r="E346" s="87"/>
      <c r="F346" s="93">
        <v>11</v>
      </c>
      <c r="G346" s="8">
        <v>28</v>
      </c>
      <c r="H346" s="94">
        <f t="shared" si="5"/>
        <v>2</v>
      </c>
      <c r="I346" s="93"/>
      <c r="J346" s="94"/>
      <c r="K346" s="138"/>
    </row>
    <row r="347" spans="1:11" x14ac:dyDescent="0.2">
      <c r="A347" s="13" t="s">
        <v>3503</v>
      </c>
      <c r="B347" s="74">
        <v>1311</v>
      </c>
      <c r="C347" s="86"/>
      <c r="D347" s="37"/>
      <c r="E347" s="87"/>
      <c r="F347" s="93">
        <v>3</v>
      </c>
      <c r="G347" s="8">
        <v>8</v>
      </c>
      <c r="H347" s="94">
        <f t="shared" si="5"/>
        <v>2</v>
      </c>
      <c r="I347" s="93"/>
      <c r="J347" s="94"/>
      <c r="K347" s="138"/>
    </row>
    <row r="348" spans="1:11" x14ac:dyDescent="0.2">
      <c r="A348" s="13" t="s">
        <v>3504</v>
      </c>
      <c r="B348" s="74">
        <v>1215</v>
      </c>
      <c r="C348" s="86"/>
      <c r="D348" s="37"/>
      <c r="E348" s="87"/>
      <c r="F348" s="93">
        <v>3</v>
      </c>
      <c r="G348" s="8">
        <v>8</v>
      </c>
      <c r="H348" s="94">
        <f t="shared" si="5"/>
        <v>2</v>
      </c>
      <c r="I348" s="93"/>
      <c r="J348" s="94"/>
      <c r="K348" s="138"/>
    </row>
    <row r="349" spans="1:11" x14ac:dyDescent="0.2">
      <c r="A349" s="13" t="s">
        <v>3505</v>
      </c>
      <c r="B349" s="74">
        <v>1287</v>
      </c>
      <c r="C349" s="86"/>
      <c r="D349" s="37"/>
      <c r="E349" s="87"/>
      <c r="F349" s="93">
        <v>3</v>
      </c>
      <c r="G349" s="8">
        <v>8</v>
      </c>
      <c r="H349" s="94">
        <f t="shared" si="5"/>
        <v>2</v>
      </c>
      <c r="I349" s="93"/>
      <c r="J349" s="94"/>
      <c r="K349" s="138"/>
    </row>
    <row r="350" spans="1:11" s="24" customFormat="1" x14ac:dyDescent="0.2">
      <c r="A350" s="22" t="s">
        <v>54</v>
      </c>
      <c r="B350" s="73">
        <v>16341</v>
      </c>
      <c r="C350" s="85">
        <v>25</v>
      </c>
      <c r="D350" s="36">
        <f>SUM(D351:D379)</f>
        <v>64</v>
      </c>
      <c r="E350" s="88">
        <v>4</v>
      </c>
      <c r="F350" s="91">
        <f>SUM(F352:F382)</f>
        <v>70</v>
      </c>
      <c r="G350" s="24">
        <f>SUM(G352:G382)</f>
        <v>189</v>
      </c>
      <c r="H350" s="94"/>
      <c r="I350" s="99">
        <f>(C350+F350+1-F352-F361-F363-F371-F372-F373-F375-F381)*0.4</f>
        <v>35.200000000000003</v>
      </c>
      <c r="J350" s="99">
        <f>(D350+G350+1-G352-G361-G363-G371-G372-G373-G375-G381)*0.4</f>
        <v>92</v>
      </c>
      <c r="K350" s="115">
        <f>28*0.6</f>
        <v>16.8</v>
      </c>
    </row>
    <row r="351" spans="1:11" s="24" customFormat="1" x14ac:dyDescent="0.2">
      <c r="A351" s="20" t="s">
        <v>55</v>
      </c>
      <c r="B351" s="73">
        <v>2618</v>
      </c>
      <c r="C351" s="85">
        <v>4</v>
      </c>
      <c r="D351" s="32">
        <v>10</v>
      </c>
      <c r="E351" s="84"/>
      <c r="F351" s="91"/>
      <c r="G351" s="8"/>
      <c r="H351" s="94"/>
      <c r="I351" s="91"/>
      <c r="J351" s="84"/>
      <c r="K351" s="111"/>
    </row>
    <row r="352" spans="1:11" x14ac:dyDescent="0.2">
      <c r="A352" s="13" t="s">
        <v>3506</v>
      </c>
      <c r="B352" s="74">
        <v>151</v>
      </c>
      <c r="C352" s="86"/>
      <c r="D352" s="37"/>
      <c r="E352" s="87"/>
      <c r="F352" s="93">
        <v>1</v>
      </c>
      <c r="G352" s="8">
        <v>3</v>
      </c>
      <c r="H352" s="94">
        <f t="shared" si="5"/>
        <v>1</v>
      </c>
      <c r="I352" s="93"/>
      <c r="J352" s="94"/>
      <c r="K352" s="138"/>
    </row>
    <row r="353" spans="1:11" x14ac:dyDescent="0.2">
      <c r="A353" s="13" t="s">
        <v>3507</v>
      </c>
      <c r="B353" s="74">
        <v>286</v>
      </c>
      <c r="C353" s="86"/>
      <c r="D353" s="37"/>
      <c r="E353" s="87"/>
      <c r="F353" s="93">
        <v>3</v>
      </c>
      <c r="G353" s="8">
        <v>8</v>
      </c>
      <c r="H353" s="94">
        <f t="shared" si="5"/>
        <v>2</v>
      </c>
      <c r="I353" s="93"/>
      <c r="J353" s="94"/>
      <c r="K353" s="138"/>
    </row>
    <row r="354" spans="1:11" x14ac:dyDescent="0.2">
      <c r="A354" s="13" t="s">
        <v>1598</v>
      </c>
      <c r="B354" s="74">
        <v>280</v>
      </c>
      <c r="C354" s="86"/>
      <c r="D354" s="37"/>
      <c r="E354" s="87"/>
      <c r="F354" s="93">
        <v>3</v>
      </c>
      <c r="G354" s="8">
        <v>8</v>
      </c>
      <c r="H354" s="94">
        <f t="shared" si="5"/>
        <v>2</v>
      </c>
      <c r="I354" s="93"/>
      <c r="J354" s="94"/>
      <c r="K354" s="138"/>
    </row>
    <row r="355" spans="1:11" x14ac:dyDescent="0.2">
      <c r="A355" s="13" t="s">
        <v>1469</v>
      </c>
      <c r="B355" s="74">
        <v>423</v>
      </c>
      <c r="C355" s="86"/>
      <c r="D355" s="37"/>
      <c r="E355" s="87"/>
      <c r="F355" s="93">
        <v>3</v>
      </c>
      <c r="G355" s="8">
        <v>8</v>
      </c>
      <c r="H355" s="94">
        <f t="shared" si="5"/>
        <v>2</v>
      </c>
      <c r="I355" s="93"/>
      <c r="J355" s="94"/>
      <c r="K355" s="138"/>
    </row>
    <row r="356" spans="1:11" x14ac:dyDescent="0.2">
      <c r="A356" s="13" t="s">
        <v>3508</v>
      </c>
      <c r="B356" s="74">
        <v>490</v>
      </c>
      <c r="C356" s="86"/>
      <c r="D356" s="37"/>
      <c r="E356" s="87"/>
      <c r="F356" s="93">
        <v>3</v>
      </c>
      <c r="G356" s="8">
        <v>8</v>
      </c>
      <c r="H356" s="94">
        <f t="shared" si="5"/>
        <v>2</v>
      </c>
      <c r="I356" s="93"/>
      <c r="J356" s="94"/>
      <c r="K356" s="138"/>
    </row>
    <row r="357" spans="1:11" x14ac:dyDescent="0.2">
      <c r="A357" s="13" t="s">
        <v>2593</v>
      </c>
      <c r="B357" s="74">
        <v>265</v>
      </c>
      <c r="C357" s="86"/>
      <c r="D357" s="37"/>
      <c r="E357" s="87"/>
      <c r="F357" s="93">
        <v>3</v>
      </c>
      <c r="G357" s="8">
        <v>8</v>
      </c>
      <c r="H357" s="94">
        <f t="shared" si="5"/>
        <v>2</v>
      </c>
      <c r="I357" s="93"/>
      <c r="J357" s="94"/>
      <c r="K357" s="138"/>
    </row>
    <row r="358" spans="1:11" x14ac:dyDescent="0.2">
      <c r="A358" s="13" t="s">
        <v>1406</v>
      </c>
      <c r="B358" s="74">
        <v>465</v>
      </c>
      <c r="C358" s="86"/>
      <c r="D358" s="37"/>
      <c r="E358" s="87"/>
      <c r="F358" s="93">
        <v>3</v>
      </c>
      <c r="G358" s="8">
        <v>8</v>
      </c>
      <c r="H358" s="94">
        <f t="shared" si="5"/>
        <v>2</v>
      </c>
      <c r="I358" s="93"/>
      <c r="J358" s="94"/>
      <c r="K358" s="138"/>
    </row>
    <row r="359" spans="1:11" x14ac:dyDescent="0.2">
      <c r="A359" s="13" t="s">
        <v>3509</v>
      </c>
      <c r="B359" s="74">
        <v>258</v>
      </c>
      <c r="C359" s="86"/>
      <c r="D359" s="37"/>
      <c r="E359" s="87"/>
      <c r="F359" s="93">
        <v>3</v>
      </c>
      <c r="G359" s="8">
        <v>8</v>
      </c>
      <c r="H359" s="94">
        <f t="shared" si="5"/>
        <v>2</v>
      </c>
      <c r="I359" s="93"/>
      <c r="J359" s="94"/>
      <c r="K359" s="138"/>
    </row>
    <row r="360" spans="1:11" s="24" customFormat="1" x14ac:dyDescent="0.2">
      <c r="A360" s="20" t="s">
        <v>802</v>
      </c>
      <c r="B360" s="73">
        <v>989</v>
      </c>
      <c r="C360" s="85">
        <v>1</v>
      </c>
      <c r="D360" s="32">
        <v>3</v>
      </c>
      <c r="E360" s="84"/>
      <c r="F360" s="91"/>
      <c r="G360" s="8"/>
      <c r="H360" s="94"/>
      <c r="I360" s="91"/>
      <c r="J360" s="84"/>
      <c r="K360" s="111"/>
    </row>
    <row r="361" spans="1:11" x14ac:dyDescent="0.2">
      <c r="A361" s="13" t="s">
        <v>3510</v>
      </c>
      <c r="B361" s="74">
        <v>27</v>
      </c>
      <c r="C361" s="86"/>
      <c r="D361" s="37"/>
      <c r="E361" s="87"/>
      <c r="F361" s="93">
        <v>1</v>
      </c>
      <c r="G361" s="8">
        <v>3</v>
      </c>
      <c r="H361" s="94">
        <f t="shared" si="5"/>
        <v>1</v>
      </c>
      <c r="I361" s="93"/>
      <c r="J361" s="94"/>
      <c r="K361" s="138"/>
    </row>
    <row r="362" spans="1:11" s="62" customFormat="1" x14ac:dyDescent="0.2">
      <c r="A362" s="13" t="s">
        <v>3511</v>
      </c>
      <c r="B362" s="74">
        <v>213</v>
      </c>
      <c r="C362" s="89"/>
      <c r="D362" s="37"/>
      <c r="E362" s="87"/>
      <c r="F362" s="93">
        <v>3</v>
      </c>
      <c r="G362" s="8">
        <v>8</v>
      </c>
      <c r="H362" s="94">
        <f t="shared" si="5"/>
        <v>2</v>
      </c>
      <c r="I362" s="152"/>
      <c r="J362" s="153"/>
      <c r="K362" s="154"/>
    </row>
    <row r="363" spans="1:11" x14ac:dyDescent="0.2">
      <c r="A363" s="13" t="s">
        <v>3512</v>
      </c>
      <c r="B363" s="74">
        <v>179</v>
      </c>
      <c r="C363" s="86"/>
      <c r="D363" s="37"/>
      <c r="E363" s="87"/>
      <c r="F363" s="93">
        <v>1</v>
      </c>
      <c r="G363" s="8">
        <v>3</v>
      </c>
      <c r="H363" s="94">
        <f t="shared" si="5"/>
        <v>1</v>
      </c>
      <c r="I363" s="93"/>
      <c r="J363" s="94"/>
      <c r="K363" s="138"/>
    </row>
    <row r="364" spans="1:11" x14ac:dyDescent="0.2">
      <c r="A364" s="13" t="s">
        <v>3513</v>
      </c>
      <c r="B364" s="74">
        <v>341</v>
      </c>
      <c r="C364" s="86"/>
      <c r="D364" s="37"/>
      <c r="E364" s="87"/>
      <c r="F364" s="93">
        <v>3</v>
      </c>
      <c r="G364" s="8">
        <v>8</v>
      </c>
      <c r="H364" s="94">
        <f t="shared" si="5"/>
        <v>2</v>
      </c>
      <c r="I364" s="93"/>
      <c r="J364" s="94"/>
      <c r="K364" s="138"/>
    </row>
    <row r="365" spans="1:11" x14ac:dyDescent="0.2">
      <c r="A365" s="13" t="s">
        <v>2424</v>
      </c>
      <c r="B365" s="74">
        <v>229</v>
      </c>
      <c r="C365" s="86"/>
      <c r="D365" s="37"/>
      <c r="E365" s="87"/>
      <c r="F365" s="93">
        <v>3</v>
      </c>
      <c r="G365" s="8">
        <v>8</v>
      </c>
      <c r="H365" s="94">
        <f t="shared" si="5"/>
        <v>2</v>
      </c>
      <c r="I365" s="93"/>
      <c r="J365" s="94"/>
      <c r="K365" s="138"/>
    </row>
    <row r="366" spans="1:11" s="24" customFormat="1" x14ac:dyDescent="0.2">
      <c r="A366" s="20" t="s">
        <v>1009</v>
      </c>
      <c r="B366" s="73">
        <v>3214</v>
      </c>
      <c r="C366" s="85">
        <v>5</v>
      </c>
      <c r="D366" s="32">
        <v>13</v>
      </c>
      <c r="E366" s="84"/>
      <c r="F366" s="91"/>
      <c r="G366" s="8"/>
      <c r="H366" s="94"/>
      <c r="I366" s="91"/>
      <c r="J366" s="84"/>
      <c r="K366" s="111"/>
    </row>
    <row r="367" spans="1:11" x14ac:dyDescent="0.2">
      <c r="A367" s="13" t="s">
        <v>3514</v>
      </c>
      <c r="B367" s="74">
        <v>204</v>
      </c>
      <c r="C367" s="86"/>
      <c r="D367" s="37"/>
      <c r="E367" s="87"/>
      <c r="F367" s="93">
        <v>3</v>
      </c>
      <c r="G367" s="8">
        <v>8</v>
      </c>
      <c r="H367" s="94">
        <f t="shared" si="5"/>
        <v>2</v>
      </c>
      <c r="I367" s="93"/>
      <c r="J367" s="94"/>
      <c r="K367" s="138"/>
    </row>
    <row r="368" spans="1:11" x14ac:dyDescent="0.2">
      <c r="A368" s="13" t="s">
        <v>3515</v>
      </c>
      <c r="B368" s="74">
        <v>691</v>
      </c>
      <c r="C368" s="86"/>
      <c r="D368" s="37"/>
      <c r="E368" s="87"/>
      <c r="F368" s="93">
        <v>3</v>
      </c>
      <c r="G368" s="8">
        <v>8</v>
      </c>
      <c r="H368" s="94">
        <f t="shared" si="5"/>
        <v>2</v>
      </c>
      <c r="I368" s="93"/>
      <c r="J368" s="94"/>
      <c r="K368" s="138"/>
    </row>
    <row r="369" spans="1:11" x14ac:dyDescent="0.2">
      <c r="A369" s="13" t="s">
        <v>3516</v>
      </c>
      <c r="B369" s="74">
        <v>211</v>
      </c>
      <c r="C369" s="86"/>
      <c r="D369" s="37"/>
      <c r="E369" s="87"/>
      <c r="F369" s="93">
        <v>3</v>
      </c>
      <c r="G369" s="8">
        <v>8</v>
      </c>
      <c r="H369" s="94">
        <f t="shared" si="5"/>
        <v>2</v>
      </c>
      <c r="I369" s="93"/>
      <c r="J369" s="94"/>
      <c r="K369" s="138"/>
    </row>
    <row r="370" spans="1:11" x14ac:dyDescent="0.2">
      <c r="A370" s="13" t="s">
        <v>3517</v>
      </c>
      <c r="B370" s="74">
        <v>421</v>
      </c>
      <c r="C370" s="86"/>
      <c r="D370" s="37"/>
      <c r="E370" s="87"/>
      <c r="F370" s="93">
        <v>3</v>
      </c>
      <c r="G370" s="8">
        <v>8</v>
      </c>
      <c r="H370" s="94">
        <f t="shared" si="5"/>
        <v>2</v>
      </c>
      <c r="I370" s="93"/>
      <c r="J370" s="94"/>
      <c r="K370" s="138"/>
    </row>
    <row r="371" spans="1:11" x14ac:dyDescent="0.2">
      <c r="A371" s="13" t="s">
        <v>3518</v>
      </c>
      <c r="B371" s="74">
        <v>142</v>
      </c>
      <c r="C371" s="86"/>
      <c r="D371" s="37"/>
      <c r="E371" s="87"/>
      <c r="F371" s="93">
        <v>1</v>
      </c>
      <c r="G371" s="8">
        <v>3</v>
      </c>
      <c r="H371" s="94">
        <f t="shared" si="5"/>
        <v>1</v>
      </c>
      <c r="I371" s="93"/>
      <c r="J371" s="94"/>
      <c r="K371" s="138"/>
    </row>
    <row r="372" spans="1:11" x14ac:dyDescent="0.2">
      <c r="A372" s="13" t="s">
        <v>3519</v>
      </c>
      <c r="B372" s="74">
        <v>200</v>
      </c>
      <c r="C372" s="86"/>
      <c r="D372" s="37"/>
      <c r="E372" s="87"/>
      <c r="F372" s="93">
        <v>1</v>
      </c>
      <c r="G372" s="8">
        <v>3</v>
      </c>
      <c r="H372" s="94">
        <f t="shared" si="5"/>
        <v>1</v>
      </c>
      <c r="I372" s="93"/>
      <c r="J372" s="94"/>
      <c r="K372" s="138"/>
    </row>
    <row r="373" spans="1:11" x14ac:dyDescent="0.2">
      <c r="A373" s="13" t="s">
        <v>2780</v>
      </c>
      <c r="B373" s="74">
        <v>122</v>
      </c>
      <c r="C373" s="86"/>
      <c r="D373" s="37"/>
      <c r="E373" s="87"/>
      <c r="F373" s="93">
        <v>1</v>
      </c>
      <c r="G373" s="8">
        <v>3</v>
      </c>
      <c r="H373" s="94">
        <f t="shared" si="5"/>
        <v>1</v>
      </c>
      <c r="I373" s="93"/>
      <c r="J373" s="94"/>
      <c r="K373" s="138"/>
    </row>
    <row r="374" spans="1:11" x14ac:dyDescent="0.2">
      <c r="A374" s="13" t="s">
        <v>3520</v>
      </c>
      <c r="B374" s="74">
        <v>204</v>
      </c>
      <c r="C374" s="86"/>
      <c r="D374" s="37"/>
      <c r="E374" s="87"/>
      <c r="F374" s="93">
        <v>3</v>
      </c>
      <c r="G374" s="8">
        <v>8</v>
      </c>
      <c r="H374" s="94">
        <f t="shared" si="5"/>
        <v>2</v>
      </c>
      <c r="I374" s="93"/>
      <c r="J374" s="94"/>
      <c r="K374" s="138"/>
    </row>
    <row r="375" spans="1:11" x14ac:dyDescent="0.2">
      <c r="A375" s="13" t="s">
        <v>3315</v>
      </c>
      <c r="B375" s="74">
        <v>144</v>
      </c>
      <c r="C375" s="86"/>
      <c r="D375" s="37"/>
      <c r="E375" s="87"/>
      <c r="F375" s="93">
        <v>1</v>
      </c>
      <c r="G375" s="8">
        <v>3</v>
      </c>
      <c r="H375" s="94">
        <f t="shared" si="5"/>
        <v>1</v>
      </c>
      <c r="I375" s="93"/>
      <c r="J375" s="94"/>
      <c r="K375" s="138"/>
    </row>
    <row r="376" spans="1:11" x14ac:dyDescent="0.2">
      <c r="A376" s="13" t="s">
        <v>3521</v>
      </c>
      <c r="B376" s="74">
        <v>286</v>
      </c>
      <c r="C376" s="86"/>
      <c r="D376" s="37"/>
      <c r="E376" s="87"/>
      <c r="F376" s="93">
        <v>3</v>
      </c>
      <c r="G376" s="8">
        <v>8</v>
      </c>
      <c r="H376" s="94">
        <f t="shared" si="5"/>
        <v>2</v>
      </c>
      <c r="I376" s="93"/>
      <c r="J376" s="94"/>
      <c r="K376" s="138"/>
    </row>
    <row r="377" spans="1:11" x14ac:dyDescent="0.2">
      <c r="A377" s="13" t="s">
        <v>2414</v>
      </c>
      <c r="B377" s="74">
        <v>310</v>
      </c>
      <c r="C377" s="86"/>
      <c r="D377" s="37"/>
      <c r="E377" s="87"/>
      <c r="F377" s="93">
        <v>3</v>
      </c>
      <c r="G377" s="8">
        <v>8</v>
      </c>
      <c r="H377" s="94">
        <f t="shared" si="5"/>
        <v>2</v>
      </c>
      <c r="I377" s="93"/>
      <c r="J377" s="94"/>
      <c r="K377" s="138"/>
    </row>
    <row r="378" spans="1:11" x14ac:dyDescent="0.2">
      <c r="A378" s="13" t="s">
        <v>2888</v>
      </c>
      <c r="B378" s="74">
        <v>279</v>
      </c>
      <c r="C378" s="86"/>
      <c r="D378" s="37"/>
      <c r="E378" s="87"/>
      <c r="F378" s="93">
        <v>3</v>
      </c>
      <c r="G378" s="8">
        <v>8</v>
      </c>
      <c r="H378" s="94">
        <f t="shared" si="5"/>
        <v>2</v>
      </c>
      <c r="I378" s="93"/>
      <c r="J378" s="94"/>
      <c r="K378" s="138"/>
    </row>
    <row r="379" spans="1:11" s="24" customFormat="1" x14ac:dyDescent="0.2">
      <c r="A379" s="20" t="s">
        <v>358</v>
      </c>
      <c r="B379" s="73">
        <v>9520</v>
      </c>
      <c r="C379" s="85">
        <v>15</v>
      </c>
      <c r="D379" s="32">
        <v>38</v>
      </c>
      <c r="E379" s="84"/>
      <c r="F379" s="91"/>
      <c r="G379" s="8"/>
      <c r="H379" s="94"/>
      <c r="I379" s="91"/>
      <c r="J379" s="84"/>
      <c r="K379" s="111"/>
    </row>
    <row r="380" spans="1:11" x14ac:dyDescent="0.2">
      <c r="A380" s="13" t="s">
        <v>3522</v>
      </c>
      <c r="B380" s="74">
        <v>9027</v>
      </c>
      <c r="C380" s="86"/>
      <c r="D380" s="37"/>
      <c r="E380" s="87"/>
      <c r="F380" s="93">
        <v>5</v>
      </c>
      <c r="G380" s="8">
        <v>13</v>
      </c>
      <c r="H380" s="94">
        <f t="shared" si="5"/>
        <v>2</v>
      </c>
      <c r="I380" s="93"/>
      <c r="J380" s="94"/>
      <c r="K380" s="138"/>
    </row>
    <row r="381" spans="1:11" x14ac:dyDescent="0.2">
      <c r="A381" s="13" t="s">
        <v>3523</v>
      </c>
      <c r="B381" s="74">
        <v>164</v>
      </c>
      <c r="C381" s="86"/>
      <c r="D381" s="37"/>
      <c r="E381" s="87"/>
      <c r="F381" s="93">
        <v>1</v>
      </c>
      <c r="G381" s="8">
        <v>3</v>
      </c>
      <c r="H381" s="94">
        <f t="shared" si="5"/>
        <v>1</v>
      </c>
      <c r="I381" s="93"/>
      <c r="J381" s="94"/>
      <c r="K381" s="138"/>
    </row>
    <row r="382" spans="1:11" x14ac:dyDescent="0.2">
      <c r="A382" s="13" t="s">
        <v>3524</v>
      </c>
      <c r="B382" s="74">
        <v>329</v>
      </c>
      <c r="C382" s="86"/>
      <c r="D382" s="37"/>
      <c r="E382" s="87"/>
      <c r="F382" s="93">
        <v>3</v>
      </c>
      <c r="G382" s="8">
        <v>8</v>
      </c>
      <c r="H382" s="94">
        <f t="shared" si="5"/>
        <v>2</v>
      </c>
      <c r="I382" s="93"/>
      <c r="J382" s="94"/>
      <c r="K382" s="138"/>
    </row>
    <row r="383" spans="1:11" s="18" customFormat="1" x14ac:dyDescent="0.2">
      <c r="A383" s="11" t="s">
        <v>695</v>
      </c>
      <c r="B383" s="72">
        <v>177448</v>
      </c>
      <c r="C383" s="81"/>
      <c r="D383" s="37"/>
      <c r="E383" s="87"/>
      <c r="F383" s="92"/>
      <c r="G383" s="8"/>
      <c r="H383" s="94"/>
      <c r="I383" s="92"/>
      <c r="J383" s="82"/>
      <c r="K383" s="137"/>
    </row>
    <row r="384" spans="1:11" s="24" customFormat="1" x14ac:dyDescent="0.2">
      <c r="A384" s="22" t="s">
        <v>696</v>
      </c>
      <c r="B384" s="73">
        <v>16072</v>
      </c>
      <c r="C384" s="85">
        <v>25</v>
      </c>
      <c r="D384" s="36">
        <f>SUM(D385:D400)</f>
        <v>64</v>
      </c>
      <c r="E384" s="88">
        <v>4</v>
      </c>
      <c r="F384" s="91">
        <f>SUM(F386:F406)</f>
        <v>46</v>
      </c>
      <c r="G384" s="24">
        <f>SUM(G386:G406)</f>
        <v>124</v>
      </c>
      <c r="H384" s="94"/>
      <c r="I384" s="99">
        <f>(C384+F384+1-F388-F389-F391-F393-F402-F403)*0.4</f>
        <v>26.400000000000002</v>
      </c>
      <c r="J384" s="99">
        <f>(D384+G384+1-G388-G389-G391-G393-G402-G403)*0.4</f>
        <v>68.400000000000006</v>
      </c>
      <c r="K384" s="115">
        <f>18*0.6</f>
        <v>10.799999999999999</v>
      </c>
    </row>
    <row r="385" spans="1:11" s="24" customFormat="1" x14ac:dyDescent="0.2">
      <c r="A385" s="20" t="s">
        <v>697</v>
      </c>
      <c r="B385" s="73">
        <v>11192</v>
      </c>
      <c r="C385" s="85">
        <v>17</v>
      </c>
      <c r="D385" s="32">
        <v>43</v>
      </c>
      <c r="E385" s="84"/>
      <c r="F385" s="91"/>
      <c r="G385" s="8"/>
      <c r="H385" s="94"/>
      <c r="I385" s="91"/>
      <c r="J385" s="84"/>
      <c r="K385" s="111"/>
    </row>
    <row r="386" spans="1:11" x14ac:dyDescent="0.2">
      <c r="A386" s="13" t="s">
        <v>3525</v>
      </c>
      <c r="B386" s="74">
        <v>7400</v>
      </c>
      <c r="C386" s="86"/>
      <c r="D386" s="37"/>
      <c r="E386" s="87"/>
      <c r="F386" s="93">
        <v>5</v>
      </c>
      <c r="G386" s="8">
        <v>13</v>
      </c>
      <c r="H386" s="94">
        <f t="shared" si="5"/>
        <v>2</v>
      </c>
      <c r="I386" s="93"/>
      <c r="J386" s="94"/>
      <c r="K386" s="138"/>
    </row>
    <row r="387" spans="1:11" x14ac:dyDescent="0.2">
      <c r="A387" s="13" t="s">
        <v>3526</v>
      </c>
      <c r="B387" s="74">
        <v>2078</v>
      </c>
      <c r="C387" s="86"/>
      <c r="D387" s="37"/>
      <c r="E387" s="87"/>
      <c r="F387" s="93">
        <v>5</v>
      </c>
      <c r="G387" s="8">
        <v>13</v>
      </c>
      <c r="H387" s="94">
        <f t="shared" si="5"/>
        <v>2</v>
      </c>
      <c r="I387" s="93"/>
      <c r="J387" s="94"/>
      <c r="K387" s="138"/>
    </row>
    <row r="388" spans="1:11" x14ac:dyDescent="0.2">
      <c r="A388" s="13" t="s">
        <v>2753</v>
      </c>
      <c r="B388" s="74">
        <v>154</v>
      </c>
      <c r="C388" s="86"/>
      <c r="D388" s="37"/>
      <c r="E388" s="87"/>
      <c r="F388" s="93">
        <v>1</v>
      </c>
      <c r="G388" s="8">
        <v>3</v>
      </c>
      <c r="H388" s="94">
        <f t="shared" si="5"/>
        <v>1</v>
      </c>
      <c r="I388" s="93"/>
      <c r="J388" s="94"/>
      <c r="K388" s="138"/>
    </row>
    <row r="389" spans="1:11" x14ac:dyDescent="0.2">
      <c r="A389" s="13" t="s">
        <v>3527</v>
      </c>
      <c r="B389" s="74">
        <v>129</v>
      </c>
      <c r="C389" s="86"/>
      <c r="D389" s="37"/>
      <c r="E389" s="87"/>
      <c r="F389" s="93">
        <v>1</v>
      </c>
      <c r="G389" s="8">
        <v>3</v>
      </c>
      <c r="H389" s="94">
        <f t="shared" si="5"/>
        <v>1</v>
      </c>
      <c r="I389" s="93"/>
      <c r="J389" s="94"/>
      <c r="K389" s="138"/>
    </row>
    <row r="390" spans="1:11" x14ac:dyDescent="0.2">
      <c r="A390" s="13" t="s">
        <v>3528</v>
      </c>
      <c r="B390" s="74">
        <v>730</v>
      </c>
      <c r="C390" s="86"/>
      <c r="D390" s="37"/>
      <c r="E390" s="87"/>
      <c r="F390" s="93">
        <v>3</v>
      </c>
      <c r="G390" s="8">
        <v>8</v>
      </c>
      <c r="H390" s="94">
        <f t="shared" si="5"/>
        <v>2</v>
      </c>
      <c r="I390" s="93"/>
      <c r="J390" s="94"/>
      <c r="K390" s="138"/>
    </row>
    <row r="391" spans="1:11" x14ac:dyDescent="0.2">
      <c r="A391" s="13" t="s">
        <v>3529</v>
      </c>
      <c r="B391" s="74">
        <v>60</v>
      </c>
      <c r="C391" s="86"/>
      <c r="D391" s="37"/>
      <c r="E391" s="87"/>
      <c r="F391" s="93">
        <v>1</v>
      </c>
      <c r="G391" s="8">
        <v>3</v>
      </c>
      <c r="H391" s="94">
        <f t="shared" si="5"/>
        <v>1</v>
      </c>
      <c r="I391" s="93"/>
      <c r="J391" s="94"/>
      <c r="K391" s="138"/>
    </row>
    <row r="392" spans="1:11" x14ac:dyDescent="0.2">
      <c r="A392" s="13" t="s">
        <v>1993</v>
      </c>
      <c r="B392" s="74">
        <v>588</v>
      </c>
      <c r="C392" s="86"/>
      <c r="D392" s="37"/>
      <c r="E392" s="87"/>
      <c r="F392" s="93">
        <v>3</v>
      </c>
      <c r="G392" s="8">
        <v>8</v>
      </c>
      <c r="H392" s="94">
        <f t="shared" ref="H392:H455" si="6">IF(F392=1,1,2)</f>
        <v>2</v>
      </c>
      <c r="I392" s="93"/>
      <c r="J392" s="94"/>
      <c r="K392" s="138"/>
    </row>
    <row r="393" spans="1:11" x14ac:dyDescent="0.2">
      <c r="A393" s="13" t="s">
        <v>3530</v>
      </c>
      <c r="B393" s="74">
        <v>53</v>
      </c>
      <c r="C393" s="86"/>
      <c r="D393" s="37"/>
      <c r="E393" s="87"/>
      <c r="F393" s="93">
        <v>1</v>
      </c>
      <c r="G393" s="8">
        <v>3</v>
      </c>
      <c r="H393" s="94">
        <f t="shared" si="6"/>
        <v>1</v>
      </c>
      <c r="I393" s="93"/>
      <c r="J393" s="94"/>
      <c r="K393" s="138"/>
    </row>
    <row r="394" spans="1:11" s="24" customFormat="1" x14ac:dyDescent="0.2">
      <c r="A394" s="20" t="s">
        <v>823</v>
      </c>
      <c r="B394" s="73">
        <v>405</v>
      </c>
      <c r="C394" s="85">
        <v>1</v>
      </c>
      <c r="D394" s="32">
        <v>3</v>
      </c>
      <c r="E394" s="84"/>
      <c r="F394" s="91"/>
      <c r="G394" s="8"/>
      <c r="H394" s="94"/>
      <c r="I394" s="91"/>
      <c r="J394" s="84"/>
      <c r="K394" s="111"/>
    </row>
    <row r="395" spans="1:11" x14ac:dyDescent="0.2">
      <c r="A395" s="13" t="s">
        <v>3419</v>
      </c>
      <c r="B395" s="74">
        <v>405</v>
      </c>
      <c r="C395" s="86"/>
      <c r="D395" s="37"/>
      <c r="E395" s="87"/>
      <c r="F395" s="93">
        <v>3</v>
      </c>
      <c r="G395" s="8">
        <v>8</v>
      </c>
      <c r="H395" s="94">
        <f t="shared" si="6"/>
        <v>2</v>
      </c>
      <c r="I395" s="93"/>
      <c r="J395" s="94"/>
      <c r="K395" s="138"/>
    </row>
    <row r="396" spans="1:11" s="24" customFormat="1" x14ac:dyDescent="0.2">
      <c r="A396" s="20" t="s">
        <v>824</v>
      </c>
      <c r="B396" s="73">
        <v>1990</v>
      </c>
      <c r="C396" s="85">
        <v>3</v>
      </c>
      <c r="D396" s="32">
        <v>8</v>
      </c>
      <c r="E396" s="84"/>
      <c r="F396" s="91"/>
      <c r="G396" s="8"/>
      <c r="H396" s="94"/>
      <c r="I396" s="91"/>
      <c r="J396" s="84"/>
      <c r="K396" s="111"/>
    </row>
    <row r="397" spans="1:11" x14ac:dyDescent="0.2">
      <c r="A397" s="13" t="s">
        <v>1954</v>
      </c>
      <c r="B397" s="74">
        <v>245</v>
      </c>
      <c r="C397" s="86"/>
      <c r="D397" s="37"/>
      <c r="E397" s="87"/>
      <c r="F397" s="93">
        <v>3</v>
      </c>
      <c r="G397" s="8">
        <v>8</v>
      </c>
      <c r="H397" s="94">
        <f t="shared" si="6"/>
        <v>2</v>
      </c>
      <c r="I397" s="93"/>
      <c r="J397" s="94"/>
      <c r="K397" s="138"/>
    </row>
    <row r="398" spans="1:11" x14ac:dyDescent="0.2">
      <c r="A398" s="13" t="s">
        <v>3523</v>
      </c>
      <c r="B398" s="74">
        <v>550</v>
      </c>
      <c r="C398" s="86"/>
      <c r="D398" s="37"/>
      <c r="E398" s="87"/>
      <c r="F398" s="93">
        <v>3</v>
      </c>
      <c r="G398" s="8">
        <v>8</v>
      </c>
      <c r="H398" s="94">
        <f t="shared" si="6"/>
        <v>2</v>
      </c>
      <c r="I398" s="93"/>
      <c r="J398" s="94"/>
      <c r="K398" s="138"/>
    </row>
    <row r="399" spans="1:11" x14ac:dyDescent="0.2">
      <c r="A399" s="13" t="s">
        <v>3531</v>
      </c>
      <c r="B399" s="74">
        <v>1195</v>
      </c>
      <c r="C399" s="86"/>
      <c r="D399" s="37"/>
      <c r="E399" s="87"/>
      <c r="F399" s="93">
        <v>3</v>
      </c>
      <c r="G399" s="8">
        <v>8</v>
      </c>
      <c r="H399" s="94">
        <f t="shared" si="6"/>
        <v>2</v>
      </c>
      <c r="I399" s="93"/>
      <c r="J399" s="94"/>
      <c r="K399" s="138"/>
    </row>
    <row r="400" spans="1:11" s="24" customFormat="1" x14ac:dyDescent="0.2">
      <c r="A400" s="20" t="s">
        <v>825</v>
      </c>
      <c r="B400" s="73">
        <v>2485</v>
      </c>
      <c r="C400" s="85">
        <v>4</v>
      </c>
      <c r="D400" s="32">
        <v>10</v>
      </c>
      <c r="E400" s="84"/>
      <c r="F400" s="91"/>
      <c r="G400" s="8"/>
      <c r="H400" s="94"/>
      <c r="I400" s="91"/>
      <c r="J400" s="84"/>
      <c r="K400" s="111"/>
    </row>
    <row r="401" spans="1:11" x14ac:dyDescent="0.2">
      <c r="A401" s="13" t="s">
        <v>3532</v>
      </c>
      <c r="B401" s="74">
        <v>1384</v>
      </c>
      <c r="C401" s="86"/>
      <c r="D401" s="37"/>
      <c r="E401" s="87"/>
      <c r="F401" s="93">
        <v>3</v>
      </c>
      <c r="G401" s="8">
        <v>8</v>
      </c>
      <c r="H401" s="94">
        <f t="shared" si="6"/>
        <v>2</v>
      </c>
      <c r="I401" s="93"/>
      <c r="J401" s="94"/>
      <c r="K401" s="138"/>
    </row>
    <row r="402" spans="1:11" x14ac:dyDescent="0.2">
      <c r="A402" s="13" t="s">
        <v>2071</v>
      </c>
      <c r="B402" s="74">
        <v>190</v>
      </c>
      <c r="C402" s="86"/>
      <c r="D402" s="37"/>
      <c r="E402" s="87"/>
      <c r="F402" s="93">
        <v>1</v>
      </c>
      <c r="G402" s="8">
        <v>3</v>
      </c>
      <c r="H402" s="94">
        <f t="shared" si="6"/>
        <v>1</v>
      </c>
      <c r="I402" s="93"/>
      <c r="J402" s="94"/>
      <c r="K402" s="138"/>
    </row>
    <row r="403" spans="1:11" x14ac:dyDescent="0.2">
      <c r="A403" s="13" t="s">
        <v>1474</v>
      </c>
      <c r="B403" s="74">
        <v>23</v>
      </c>
      <c r="C403" s="86"/>
      <c r="D403" s="37"/>
      <c r="E403" s="87"/>
      <c r="F403" s="93">
        <v>1</v>
      </c>
      <c r="G403" s="8">
        <v>3</v>
      </c>
      <c r="H403" s="94">
        <f t="shared" si="6"/>
        <v>1</v>
      </c>
      <c r="I403" s="93"/>
      <c r="J403" s="94"/>
      <c r="K403" s="138"/>
    </row>
    <row r="404" spans="1:11" x14ac:dyDescent="0.2">
      <c r="A404" s="13" t="s">
        <v>3533</v>
      </c>
      <c r="B404" s="74">
        <v>383</v>
      </c>
      <c r="C404" s="86"/>
      <c r="D404" s="37"/>
      <c r="E404" s="87"/>
      <c r="F404" s="93">
        <v>3</v>
      </c>
      <c r="G404" s="8">
        <v>8</v>
      </c>
      <c r="H404" s="94">
        <f t="shared" si="6"/>
        <v>2</v>
      </c>
      <c r="I404" s="93"/>
      <c r="J404" s="94"/>
      <c r="K404" s="138"/>
    </row>
    <row r="405" spans="1:11" x14ac:dyDescent="0.2">
      <c r="A405" s="13" t="s">
        <v>3534</v>
      </c>
      <c r="B405" s="74">
        <v>304</v>
      </c>
      <c r="C405" s="86"/>
      <c r="D405" s="37"/>
      <c r="E405" s="87"/>
      <c r="F405" s="93">
        <v>3</v>
      </c>
      <c r="G405" s="8">
        <v>8</v>
      </c>
      <c r="H405" s="94">
        <f t="shared" si="6"/>
        <v>2</v>
      </c>
      <c r="I405" s="93"/>
      <c r="J405" s="94"/>
      <c r="K405" s="138"/>
    </row>
    <row r="406" spans="1:11" x14ac:dyDescent="0.2">
      <c r="A406" s="13" t="s">
        <v>1615</v>
      </c>
      <c r="B406" s="74">
        <v>201</v>
      </c>
      <c r="C406" s="86"/>
      <c r="D406" s="37"/>
      <c r="E406" s="87"/>
      <c r="F406" s="93">
        <v>3</v>
      </c>
      <c r="G406" s="8">
        <v>8</v>
      </c>
      <c r="H406" s="94">
        <f t="shared" si="6"/>
        <v>2</v>
      </c>
      <c r="I406" s="93"/>
      <c r="J406" s="94"/>
      <c r="K406" s="138"/>
    </row>
    <row r="407" spans="1:11" s="24" customFormat="1" x14ac:dyDescent="0.2">
      <c r="A407" s="22" t="s">
        <v>369</v>
      </c>
      <c r="B407" s="73">
        <v>139670</v>
      </c>
      <c r="C407" s="85">
        <v>43</v>
      </c>
      <c r="D407" s="36">
        <f>SUM(D408:D434)</f>
        <v>111</v>
      </c>
      <c r="E407" s="88">
        <v>4</v>
      </c>
      <c r="F407" s="91">
        <f>SUM(F409:F438)</f>
        <v>88</v>
      </c>
      <c r="G407" s="24">
        <f>SUM(G409:G438)</f>
        <v>231</v>
      </c>
      <c r="H407" s="94"/>
      <c r="I407" s="99">
        <f>(C407+F407+1-F433-F438)*0.4</f>
        <v>52</v>
      </c>
      <c r="J407" s="99">
        <f>(D407+G407+1-G433-G438)*0.4</f>
        <v>134.80000000000001</v>
      </c>
      <c r="K407" s="115">
        <f>22*0.6</f>
        <v>13.2</v>
      </c>
    </row>
    <row r="408" spans="1:11" s="24" customFormat="1" x14ac:dyDescent="0.2">
      <c r="A408" s="20" t="s">
        <v>370</v>
      </c>
      <c r="B408" s="73">
        <v>5295</v>
      </c>
      <c r="C408" s="85">
        <v>2</v>
      </c>
      <c r="D408" s="32">
        <v>5</v>
      </c>
      <c r="E408" s="84"/>
      <c r="F408" s="91"/>
      <c r="G408" s="8"/>
      <c r="H408" s="94"/>
      <c r="I408" s="91"/>
      <c r="J408" s="84"/>
      <c r="K408" s="111"/>
    </row>
    <row r="409" spans="1:11" x14ac:dyDescent="0.2">
      <c r="A409" s="13" t="s">
        <v>3535</v>
      </c>
      <c r="B409" s="74">
        <v>4928</v>
      </c>
      <c r="C409" s="86"/>
      <c r="D409" s="37"/>
      <c r="E409" s="87"/>
      <c r="F409" s="93">
        <v>5</v>
      </c>
      <c r="G409" s="8">
        <v>13</v>
      </c>
      <c r="H409" s="94">
        <f t="shared" si="6"/>
        <v>2</v>
      </c>
      <c r="I409" s="93"/>
      <c r="J409" s="94"/>
      <c r="K409" s="138"/>
    </row>
    <row r="410" spans="1:11" x14ac:dyDescent="0.2">
      <c r="A410" s="13" t="s">
        <v>3536</v>
      </c>
      <c r="B410" s="74">
        <v>367</v>
      </c>
      <c r="C410" s="86"/>
      <c r="D410" s="37"/>
      <c r="E410" s="87"/>
      <c r="F410" s="93">
        <v>3</v>
      </c>
      <c r="G410" s="8">
        <v>8</v>
      </c>
      <c r="H410" s="94">
        <f t="shared" si="6"/>
        <v>2</v>
      </c>
      <c r="I410" s="93"/>
      <c r="J410" s="94"/>
      <c r="K410" s="138"/>
    </row>
    <row r="411" spans="1:11" s="24" customFormat="1" x14ac:dyDescent="0.2">
      <c r="A411" s="20" t="s">
        <v>371</v>
      </c>
      <c r="B411" s="73">
        <v>3002</v>
      </c>
      <c r="C411" s="85">
        <v>1</v>
      </c>
      <c r="D411" s="32">
        <v>3</v>
      </c>
      <c r="E411" s="84"/>
      <c r="F411" s="91"/>
      <c r="G411" s="8"/>
      <c r="H411" s="94"/>
      <c r="I411" s="91"/>
      <c r="J411" s="84"/>
      <c r="K411" s="111"/>
    </row>
    <row r="412" spans="1:11" x14ac:dyDescent="0.2">
      <c r="A412" s="13" t="s">
        <v>3537</v>
      </c>
      <c r="B412" s="74">
        <v>2102</v>
      </c>
      <c r="C412" s="86"/>
      <c r="D412" s="37"/>
      <c r="E412" s="87"/>
      <c r="F412" s="93">
        <v>5</v>
      </c>
      <c r="G412" s="8">
        <v>13</v>
      </c>
      <c r="H412" s="94">
        <f t="shared" si="6"/>
        <v>2</v>
      </c>
      <c r="I412" s="93"/>
      <c r="J412" s="94"/>
      <c r="K412" s="138"/>
    </row>
    <row r="413" spans="1:11" x14ac:dyDescent="0.2">
      <c r="A413" s="13" t="s">
        <v>3538</v>
      </c>
      <c r="B413" s="74">
        <v>900</v>
      </c>
      <c r="C413" s="86"/>
      <c r="D413" s="37"/>
      <c r="E413" s="87"/>
      <c r="F413" s="93">
        <v>3</v>
      </c>
      <c r="G413" s="8">
        <v>8</v>
      </c>
      <c r="H413" s="94">
        <f t="shared" si="6"/>
        <v>2</v>
      </c>
      <c r="I413" s="93"/>
      <c r="J413" s="94"/>
      <c r="K413" s="138"/>
    </row>
    <row r="414" spans="1:11" s="24" customFormat="1" x14ac:dyDescent="0.2">
      <c r="A414" s="20" t="s">
        <v>525</v>
      </c>
      <c r="B414" s="73">
        <v>3595</v>
      </c>
      <c r="C414" s="85">
        <v>1</v>
      </c>
      <c r="D414" s="32">
        <v>3</v>
      </c>
      <c r="E414" s="84"/>
      <c r="F414" s="91"/>
      <c r="G414" s="8"/>
      <c r="H414" s="94"/>
      <c r="I414" s="91"/>
      <c r="J414" s="84"/>
      <c r="K414" s="111"/>
    </row>
    <row r="415" spans="1:11" x14ac:dyDescent="0.2">
      <c r="A415" s="13" t="s">
        <v>2933</v>
      </c>
      <c r="B415" s="74">
        <v>457</v>
      </c>
      <c r="C415" s="86"/>
      <c r="D415" s="37"/>
      <c r="E415" s="87"/>
      <c r="F415" s="93">
        <v>3</v>
      </c>
      <c r="G415" s="8">
        <v>8</v>
      </c>
      <c r="H415" s="94">
        <f t="shared" si="6"/>
        <v>2</v>
      </c>
      <c r="I415" s="93"/>
      <c r="J415" s="94"/>
      <c r="K415" s="138"/>
    </row>
    <row r="416" spans="1:11" x14ac:dyDescent="0.2">
      <c r="A416" s="13" t="s">
        <v>3539</v>
      </c>
      <c r="B416" s="74">
        <v>476</v>
      </c>
      <c r="C416" s="86"/>
      <c r="D416" s="37"/>
      <c r="E416" s="87"/>
      <c r="F416" s="93">
        <v>3</v>
      </c>
      <c r="G416" s="8">
        <v>8</v>
      </c>
      <c r="H416" s="94">
        <f t="shared" si="6"/>
        <v>2</v>
      </c>
      <c r="I416" s="93"/>
      <c r="J416" s="94"/>
      <c r="K416" s="138"/>
    </row>
    <row r="417" spans="1:11" x14ac:dyDescent="0.2">
      <c r="A417" s="13" t="s">
        <v>3540</v>
      </c>
      <c r="B417" s="74">
        <v>1252</v>
      </c>
      <c r="C417" s="86"/>
      <c r="D417" s="37"/>
      <c r="E417" s="87"/>
      <c r="F417" s="93">
        <v>3</v>
      </c>
      <c r="G417" s="8">
        <v>8</v>
      </c>
      <c r="H417" s="94">
        <f t="shared" si="6"/>
        <v>2</v>
      </c>
      <c r="I417" s="93"/>
      <c r="J417" s="94"/>
      <c r="K417" s="138"/>
    </row>
    <row r="418" spans="1:11" x14ac:dyDescent="0.2">
      <c r="A418" s="13" t="s">
        <v>3541</v>
      </c>
      <c r="B418" s="74">
        <v>1410</v>
      </c>
      <c r="C418" s="86"/>
      <c r="D418" s="37"/>
      <c r="E418" s="87"/>
      <c r="F418" s="93">
        <v>3</v>
      </c>
      <c r="G418" s="8">
        <v>8</v>
      </c>
      <c r="H418" s="94">
        <f t="shared" si="6"/>
        <v>2</v>
      </c>
      <c r="I418" s="93"/>
      <c r="J418" s="94"/>
      <c r="K418" s="138"/>
    </row>
    <row r="419" spans="1:11" s="24" customFormat="1" x14ac:dyDescent="0.2">
      <c r="A419" s="20" t="s">
        <v>88</v>
      </c>
      <c r="B419" s="73">
        <v>85803</v>
      </c>
      <c r="C419" s="85">
        <v>25</v>
      </c>
      <c r="D419" s="32">
        <v>63</v>
      </c>
      <c r="E419" s="84"/>
      <c r="F419" s="91"/>
      <c r="G419" s="8"/>
      <c r="H419" s="94"/>
      <c r="I419" s="91"/>
      <c r="J419" s="84"/>
      <c r="K419" s="111"/>
    </row>
    <row r="420" spans="1:11" x14ac:dyDescent="0.2">
      <c r="A420" s="13" t="s">
        <v>3542</v>
      </c>
      <c r="B420" s="74">
        <v>85803</v>
      </c>
      <c r="C420" s="86"/>
      <c r="D420" s="37"/>
      <c r="E420" s="87"/>
      <c r="F420" s="93">
        <v>15</v>
      </c>
      <c r="G420" s="8">
        <v>38</v>
      </c>
      <c r="H420" s="94">
        <f t="shared" si="6"/>
        <v>2</v>
      </c>
      <c r="I420" s="93"/>
      <c r="J420" s="94"/>
      <c r="K420" s="138"/>
    </row>
    <row r="421" spans="1:11" s="24" customFormat="1" x14ac:dyDescent="0.2">
      <c r="A421" s="20" t="s">
        <v>89</v>
      </c>
      <c r="B421" s="73">
        <v>2008</v>
      </c>
      <c r="C421" s="85">
        <v>1</v>
      </c>
      <c r="D421" s="32">
        <v>3</v>
      </c>
      <c r="E421" s="84"/>
      <c r="F421" s="91"/>
      <c r="G421" s="8"/>
      <c r="H421" s="94"/>
      <c r="I421" s="91"/>
      <c r="J421" s="84"/>
      <c r="K421" s="111"/>
    </row>
    <row r="422" spans="1:11" x14ac:dyDescent="0.2">
      <c r="A422" s="13" t="s">
        <v>3543</v>
      </c>
      <c r="B422" s="74">
        <v>433</v>
      </c>
      <c r="C422" s="86"/>
      <c r="D422" s="37"/>
      <c r="E422" s="87"/>
      <c r="F422" s="93">
        <v>3</v>
      </c>
      <c r="G422" s="8">
        <v>8</v>
      </c>
      <c r="H422" s="94">
        <f t="shared" si="6"/>
        <v>2</v>
      </c>
      <c r="I422" s="93"/>
      <c r="J422" s="94"/>
      <c r="K422" s="138"/>
    </row>
    <row r="423" spans="1:11" x14ac:dyDescent="0.2">
      <c r="A423" s="13" t="s">
        <v>3544</v>
      </c>
      <c r="B423" s="74">
        <v>888</v>
      </c>
      <c r="C423" s="86"/>
      <c r="D423" s="37"/>
      <c r="E423" s="87"/>
      <c r="F423" s="93">
        <v>3</v>
      </c>
      <c r="G423" s="8">
        <v>8</v>
      </c>
      <c r="H423" s="94">
        <f t="shared" si="6"/>
        <v>2</v>
      </c>
      <c r="I423" s="93"/>
      <c r="J423" s="94"/>
      <c r="K423" s="138"/>
    </row>
    <row r="424" spans="1:11" x14ac:dyDescent="0.2">
      <c r="A424" s="13" t="s">
        <v>3545</v>
      </c>
      <c r="B424" s="74">
        <v>687</v>
      </c>
      <c r="C424" s="86"/>
      <c r="D424" s="37"/>
      <c r="E424" s="87"/>
      <c r="F424" s="93">
        <v>3</v>
      </c>
      <c r="G424" s="8">
        <v>8</v>
      </c>
      <c r="H424" s="94">
        <f t="shared" si="6"/>
        <v>2</v>
      </c>
      <c r="I424" s="93"/>
      <c r="J424" s="94"/>
      <c r="K424" s="138"/>
    </row>
    <row r="425" spans="1:11" s="24" customFormat="1" x14ac:dyDescent="0.2">
      <c r="A425" s="20" t="s">
        <v>703</v>
      </c>
      <c r="B425" s="73">
        <v>353</v>
      </c>
      <c r="C425" s="85">
        <v>1</v>
      </c>
      <c r="D425" s="32">
        <v>3</v>
      </c>
      <c r="E425" s="84"/>
      <c r="F425" s="91"/>
      <c r="G425" s="8"/>
      <c r="H425" s="94"/>
      <c r="I425" s="91"/>
      <c r="J425" s="84"/>
      <c r="K425" s="111"/>
    </row>
    <row r="426" spans="1:11" x14ac:dyDescent="0.2">
      <c r="A426" s="13" t="s">
        <v>2471</v>
      </c>
      <c r="B426" s="74">
        <v>353</v>
      </c>
      <c r="C426" s="86"/>
      <c r="D426" s="37"/>
      <c r="E426" s="87"/>
      <c r="F426" s="93">
        <v>3</v>
      </c>
      <c r="G426" s="8">
        <v>8</v>
      </c>
      <c r="H426" s="94">
        <f t="shared" si="6"/>
        <v>2</v>
      </c>
      <c r="I426" s="93"/>
      <c r="J426" s="94"/>
      <c r="K426" s="138"/>
    </row>
    <row r="427" spans="1:11" s="24" customFormat="1" x14ac:dyDescent="0.2">
      <c r="A427" s="20" t="s">
        <v>704</v>
      </c>
      <c r="B427" s="73">
        <v>5881</v>
      </c>
      <c r="C427" s="85">
        <v>2</v>
      </c>
      <c r="D427" s="32">
        <v>5</v>
      </c>
      <c r="E427" s="84"/>
      <c r="F427" s="91"/>
      <c r="G427" s="8"/>
      <c r="H427" s="94"/>
      <c r="I427" s="91"/>
      <c r="J427" s="84"/>
      <c r="K427" s="111"/>
    </row>
    <row r="428" spans="1:11" x14ac:dyDescent="0.2">
      <c r="A428" s="13" t="s">
        <v>3546</v>
      </c>
      <c r="B428" s="74">
        <v>5114</v>
      </c>
      <c r="C428" s="86"/>
      <c r="D428" s="37"/>
      <c r="E428" s="87"/>
      <c r="F428" s="93">
        <v>5</v>
      </c>
      <c r="G428" s="8">
        <v>13</v>
      </c>
      <c r="H428" s="94">
        <f t="shared" si="6"/>
        <v>2</v>
      </c>
      <c r="I428" s="93"/>
      <c r="J428" s="94"/>
      <c r="K428" s="138"/>
    </row>
    <row r="429" spans="1:11" x14ac:dyDescent="0.2">
      <c r="A429" s="13" t="s">
        <v>3547</v>
      </c>
      <c r="B429" s="74">
        <v>420</v>
      </c>
      <c r="C429" s="86"/>
      <c r="D429" s="37"/>
      <c r="E429" s="87"/>
      <c r="F429" s="93">
        <v>3</v>
      </c>
      <c r="G429" s="8">
        <v>8</v>
      </c>
      <c r="H429" s="94">
        <f t="shared" si="6"/>
        <v>2</v>
      </c>
      <c r="I429" s="93"/>
      <c r="J429" s="94"/>
      <c r="K429" s="138"/>
    </row>
    <row r="430" spans="1:11" x14ac:dyDescent="0.2">
      <c r="A430" s="13" t="s">
        <v>3548</v>
      </c>
      <c r="B430" s="74">
        <v>347</v>
      </c>
      <c r="C430" s="86"/>
      <c r="D430" s="37"/>
      <c r="E430" s="87"/>
      <c r="F430" s="93">
        <v>3</v>
      </c>
      <c r="G430" s="8">
        <v>8</v>
      </c>
      <c r="H430" s="94">
        <f t="shared" si="6"/>
        <v>2</v>
      </c>
      <c r="I430" s="93"/>
      <c r="J430" s="94"/>
      <c r="K430" s="138"/>
    </row>
    <row r="431" spans="1:11" s="24" customFormat="1" x14ac:dyDescent="0.2">
      <c r="A431" s="20" t="s">
        <v>407</v>
      </c>
      <c r="B431" s="73">
        <v>31884</v>
      </c>
      <c r="C431" s="85">
        <v>9</v>
      </c>
      <c r="D431" s="32">
        <v>23</v>
      </c>
      <c r="E431" s="84"/>
      <c r="F431" s="91"/>
      <c r="G431" s="8"/>
      <c r="H431" s="94"/>
      <c r="I431" s="91"/>
      <c r="J431" s="84"/>
      <c r="K431" s="111"/>
    </row>
    <row r="432" spans="1:11" x14ac:dyDescent="0.2">
      <c r="A432" s="13" t="s">
        <v>3549</v>
      </c>
      <c r="B432" s="74">
        <v>31684</v>
      </c>
      <c r="C432" s="86"/>
      <c r="D432" s="37"/>
      <c r="E432" s="87"/>
      <c r="F432" s="93">
        <v>11</v>
      </c>
      <c r="G432" s="8">
        <v>28</v>
      </c>
      <c r="H432" s="94">
        <f t="shared" si="6"/>
        <v>2</v>
      </c>
      <c r="I432" s="93"/>
      <c r="J432" s="94"/>
      <c r="K432" s="138"/>
    </row>
    <row r="433" spans="1:11" x14ac:dyDescent="0.2">
      <c r="A433" s="13" t="s">
        <v>3550</v>
      </c>
      <c r="B433" s="74">
        <v>200</v>
      </c>
      <c r="C433" s="86"/>
      <c r="D433" s="37"/>
      <c r="E433" s="87"/>
      <c r="F433" s="93">
        <v>1</v>
      </c>
      <c r="G433" s="8">
        <v>3</v>
      </c>
      <c r="H433" s="94">
        <f t="shared" si="6"/>
        <v>1</v>
      </c>
      <c r="I433" s="93"/>
      <c r="J433" s="94"/>
      <c r="K433" s="138"/>
    </row>
    <row r="434" spans="1:11" s="24" customFormat="1" x14ac:dyDescent="0.2">
      <c r="A434" s="20" t="s">
        <v>1070</v>
      </c>
      <c r="B434" s="73">
        <v>1849</v>
      </c>
      <c r="C434" s="85">
        <v>1</v>
      </c>
      <c r="D434" s="32">
        <v>3</v>
      </c>
      <c r="E434" s="84"/>
      <c r="F434" s="91"/>
      <c r="G434" s="8"/>
      <c r="H434" s="94"/>
      <c r="I434" s="91"/>
      <c r="J434" s="84"/>
      <c r="K434" s="111"/>
    </row>
    <row r="435" spans="1:11" x14ac:dyDescent="0.2">
      <c r="A435" s="13" t="s">
        <v>3551</v>
      </c>
      <c r="B435" s="74">
        <v>908</v>
      </c>
      <c r="C435" s="86"/>
      <c r="D435" s="37"/>
      <c r="E435" s="87"/>
      <c r="F435" s="93">
        <v>3</v>
      </c>
      <c r="G435" s="8">
        <v>8</v>
      </c>
      <c r="H435" s="94">
        <f t="shared" si="6"/>
        <v>2</v>
      </c>
      <c r="I435" s="93"/>
      <c r="J435" s="94"/>
      <c r="K435" s="138"/>
    </row>
    <row r="436" spans="1:11" x14ac:dyDescent="0.2">
      <c r="A436" s="13" t="s">
        <v>1598</v>
      </c>
      <c r="B436" s="74">
        <v>339</v>
      </c>
      <c r="C436" s="86"/>
      <c r="D436" s="37"/>
      <c r="E436" s="87"/>
      <c r="F436" s="93">
        <v>3</v>
      </c>
      <c r="G436" s="8">
        <v>8</v>
      </c>
      <c r="H436" s="94">
        <f t="shared" si="6"/>
        <v>2</v>
      </c>
      <c r="I436" s="93"/>
      <c r="J436" s="94"/>
      <c r="K436" s="138"/>
    </row>
    <row r="437" spans="1:11" x14ac:dyDescent="0.2">
      <c r="A437" s="13" t="s">
        <v>2524</v>
      </c>
      <c r="B437" s="74">
        <v>496</v>
      </c>
      <c r="C437" s="86"/>
      <c r="D437" s="37"/>
      <c r="E437" s="87"/>
      <c r="F437" s="93">
        <v>3</v>
      </c>
      <c r="G437" s="8">
        <v>8</v>
      </c>
      <c r="H437" s="94">
        <f t="shared" si="6"/>
        <v>2</v>
      </c>
      <c r="I437" s="93"/>
      <c r="J437" s="94"/>
      <c r="K437" s="138"/>
    </row>
    <row r="438" spans="1:11" x14ac:dyDescent="0.2">
      <c r="A438" s="13" t="s">
        <v>3552</v>
      </c>
      <c r="B438" s="74">
        <v>106</v>
      </c>
      <c r="C438" s="86"/>
      <c r="D438" s="37"/>
      <c r="E438" s="87"/>
      <c r="F438" s="93">
        <v>1</v>
      </c>
      <c r="G438" s="8">
        <v>3</v>
      </c>
      <c r="H438" s="94">
        <f t="shared" si="6"/>
        <v>1</v>
      </c>
      <c r="I438" s="93"/>
      <c r="J438" s="94"/>
      <c r="K438" s="138"/>
    </row>
    <row r="439" spans="1:11" s="24" customFormat="1" ht="31.5" x14ac:dyDescent="0.2">
      <c r="A439" s="22" t="s">
        <v>390</v>
      </c>
      <c r="B439" s="73">
        <v>4562</v>
      </c>
      <c r="C439" s="85">
        <v>15</v>
      </c>
      <c r="D439" s="36">
        <f>SUM(D440:D444)</f>
        <v>38</v>
      </c>
      <c r="E439" s="88">
        <v>3</v>
      </c>
      <c r="F439" s="91">
        <f>SUM(F441:F450)</f>
        <v>25</v>
      </c>
      <c r="G439" s="24">
        <f>SUM(G441:G450)</f>
        <v>67</v>
      </c>
      <c r="H439" s="94"/>
      <c r="I439" s="99">
        <f>(C439+F439+1-F449)*0.4</f>
        <v>16</v>
      </c>
      <c r="J439" s="99">
        <f>(D439+G439+1-G449)*0.4</f>
        <v>41.2</v>
      </c>
      <c r="K439" s="115">
        <f>9*0.6</f>
        <v>5.3999999999999995</v>
      </c>
    </row>
    <row r="440" spans="1:11" s="24" customFormat="1" x14ac:dyDescent="0.2">
      <c r="A440" s="20" t="s">
        <v>391</v>
      </c>
      <c r="B440" s="73">
        <v>2775</v>
      </c>
      <c r="C440" s="85">
        <v>9</v>
      </c>
      <c r="D440" s="32">
        <v>23</v>
      </c>
      <c r="E440" s="84"/>
      <c r="F440" s="91"/>
      <c r="G440" s="8"/>
      <c r="H440" s="94"/>
      <c r="I440" s="91"/>
      <c r="J440" s="84"/>
      <c r="K440" s="111"/>
    </row>
    <row r="441" spans="1:11" x14ac:dyDescent="0.2">
      <c r="A441" s="13" t="s">
        <v>3553</v>
      </c>
      <c r="B441" s="74">
        <v>1981</v>
      </c>
      <c r="C441" s="86"/>
      <c r="D441" s="37"/>
      <c r="E441" s="87"/>
      <c r="F441" s="93">
        <v>3</v>
      </c>
      <c r="G441" s="8">
        <v>8</v>
      </c>
      <c r="H441" s="94">
        <f t="shared" si="6"/>
        <v>2</v>
      </c>
      <c r="I441" s="93"/>
      <c r="J441" s="94"/>
      <c r="K441" s="138"/>
    </row>
    <row r="442" spans="1:11" x14ac:dyDescent="0.2">
      <c r="A442" s="13" t="s">
        <v>3554</v>
      </c>
      <c r="B442" s="74">
        <v>445</v>
      </c>
      <c r="C442" s="86"/>
      <c r="D442" s="37"/>
      <c r="E442" s="87"/>
      <c r="F442" s="93">
        <v>3</v>
      </c>
      <c r="G442" s="8">
        <v>8</v>
      </c>
      <c r="H442" s="94">
        <f t="shared" si="6"/>
        <v>2</v>
      </c>
      <c r="I442" s="93"/>
      <c r="J442" s="94"/>
      <c r="K442" s="138"/>
    </row>
    <row r="443" spans="1:11" x14ac:dyDescent="0.2">
      <c r="A443" s="13" t="s">
        <v>3555</v>
      </c>
      <c r="B443" s="74">
        <v>349</v>
      </c>
      <c r="C443" s="86"/>
      <c r="D443" s="37"/>
      <c r="E443" s="87"/>
      <c r="F443" s="93">
        <v>3</v>
      </c>
      <c r="G443" s="8">
        <v>8</v>
      </c>
      <c r="H443" s="94">
        <f t="shared" si="6"/>
        <v>2</v>
      </c>
      <c r="I443" s="93"/>
      <c r="J443" s="94"/>
      <c r="K443" s="138"/>
    </row>
    <row r="444" spans="1:11" s="24" customFormat="1" x14ac:dyDescent="0.2">
      <c r="A444" s="20" t="s">
        <v>515</v>
      </c>
      <c r="B444" s="73">
        <v>1787</v>
      </c>
      <c r="C444" s="85">
        <v>6</v>
      </c>
      <c r="D444" s="32">
        <v>15</v>
      </c>
      <c r="E444" s="84"/>
      <c r="F444" s="91"/>
      <c r="G444" s="8"/>
      <c r="H444" s="94"/>
      <c r="I444" s="91"/>
      <c r="J444" s="84"/>
      <c r="K444" s="111"/>
    </row>
    <row r="445" spans="1:11" x14ac:dyDescent="0.2">
      <c r="A445" s="13" t="s">
        <v>3556</v>
      </c>
      <c r="B445" s="74">
        <v>251</v>
      </c>
      <c r="C445" s="86"/>
      <c r="D445" s="37"/>
      <c r="E445" s="87"/>
      <c r="F445" s="93">
        <v>3</v>
      </c>
      <c r="G445" s="8">
        <v>8</v>
      </c>
      <c r="H445" s="94">
        <f t="shared" si="6"/>
        <v>2</v>
      </c>
      <c r="I445" s="93"/>
      <c r="J445" s="94"/>
      <c r="K445" s="138"/>
    </row>
    <row r="446" spans="1:11" x14ac:dyDescent="0.2">
      <c r="A446" s="13" t="s">
        <v>3230</v>
      </c>
      <c r="B446" s="74">
        <v>297</v>
      </c>
      <c r="C446" s="86"/>
      <c r="D446" s="37"/>
      <c r="E446" s="87"/>
      <c r="F446" s="93">
        <v>3</v>
      </c>
      <c r="G446" s="8">
        <v>8</v>
      </c>
      <c r="H446" s="94">
        <f t="shared" si="6"/>
        <v>2</v>
      </c>
      <c r="I446" s="93"/>
      <c r="J446" s="94"/>
      <c r="K446" s="138"/>
    </row>
    <row r="447" spans="1:11" x14ac:dyDescent="0.2">
      <c r="A447" s="13" t="s">
        <v>3557</v>
      </c>
      <c r="B447" s="74">
        <v>254</v>
      </c>
      <c r="C447" s="86"/>
      <c r="D447" s="37"/>
      <c r="E447" s="87"/>
      <c r="F447" s="93">
        <v>3</v>
      </c>
      <c r="G447" s="8">
        <v>8</v>
      </c>
      <c r="H447" s="94">
        <f t="shared" si="6"/>
        <v>2</v>
      </c>
      <c r="I447" s="93"/>
      <c r="J447" s="94"/>
      <c r="K447" s="138"/>
    </row>
    <row r="448" spans="1:11" x14ac:dyDescent="0.2">
      <c r="A448" s="13" t="s">
        <v>3558</v>
      </c>
      <c r="B448" s="74">
        <v>402</v>
      </c>
      <c r="C448" s="86"/>
      <c r="D448" s="37"/>
      <c r="E448" s="87"/>
      <c r="F448" s="93">
        <v>3</v>
      </c>
      <c r="G448" s="8">
        <v>8</v>
      </c>
      <c r="H448" s="94">
        <f t="shared" si="6"/>
        <v>2</v>
      </c>
      <c r="I448" s="93"/>
      <c r="J448" s="94"/>
      <c r="K448" s="138"/>
    </row>
    <row r="449" spans="1:11" x14ac:dyDescent="0.2">
      <c r="A449" s="13" t="s">
        <v>3559</v>
      </c>
      <c r="B449" s="74">
        <v>155</v>
      </c>
      <c r="C449" s="86"/>
      <c r="D449" s="37"/>
      <c r="E449" s="87"/>
      <c r="F449" s="93">
        <v>1</v>
      </c>
      <c r="G449" s="8">
        <v>3</v>
      </c>
      <c r="H449" s="94">
        <f t="shared" si="6"/>
        <v>1</v>
      </c>
      <c r="I449" s="93"/>
      <c r="J449" s="94"/>
      <c r="K449" s="138"/>
    </row>
    <row r="450" spans="1:11" x14ac:dyDescent="0.2">
      <c r="A450" s="13" t="s">
        <v>3560</v>
      </c>
      <c r="B450" s="74">
        <v>428</v>
      </c>
      <c r="C450" s="86"/>
      <c r="D450" s="37"/>
      <c r="E450" s="87"/>
      <c r="F450" s="93">
        <v>3</v>
      </c>
      <c r="G450" s="8">
        <v>8</v>
      </c>
      <c r="H450" s="94">
        <f t="shared" si="6"/>
        <v>2</v>
      </c>
      <c r="I450" s="93"/>
      <c r="J450" s="94"/>
      <c r="K450" s="138"/>
    </row>
    <row r="451" spans="1:11" s="24" customFormat="1" ht="31.5" x14ac:dyDescent="0.2">
      <c r="A451" s="22" t="s">
        <v>1345</v>
      </c>
      <c r="B451" s="73">
        <v>8274</v>
      </c>
      <c r="C451" s="85">
        <v>19</v>
      </c>
      <c r="D451" s="36">
        <f>SUM(D452:D472)</f>
        <v>48</v>
      </c>
      <c r="E451" s="88">
        <v>3</v>
      </c>
      <c r="F451" s="91">
        <f>SUM(F453:F473)</f>
        <v>43</v>
      </c>
      <c r="G451" s="24">
        <f>SUM(G453:G473)</f>
        <v>116</v>
      </c>
      <c r="H451" s="94"/>
      <c r="I451" s="99">
        <f>(C451+F451+1-F454-F455-F458-F459)*0.4</f>
        <v>23.6</v>
      </c>
      <c r="J451" s="99">
        <f>(D451+G451+1-G454-G455-G458-G459)*0.4</f>
        <v>61.2</v>
      </c>
      <c r="K451" s="115">
        <f>17*0.6</f>
        <v>10.199999999999999</v>
      </c>
    </row>
    <row r="452" spans="1:11" s="24" customFormat="1" x14ac:dyDescent="0.2">
      <c r="A452" s="20" t="s">
        <v>516</v>
      </c>
      <c r="B452" s="73">
        <v>1603</v>
      </c>
      <c r="C452" s="85">
        <v>4</v>
      </c>
      <c r="D452" s="32">
        <v>10</v>
      </c>
      <c r="E452" s="84"/>
      <c r="F452" s="91"/>
      <c r="G452" s="8"/>
      <c r="H452" s="94"/>
      <c r="I452" s="91"/>
      <c r="J452" s="84"/>
      <c r="K452" s="111"/>
    </row>
    <row r="453" spans="1:11" x14ac:dyDescent="0.2">
      <c r="A453" s="13" t="s">
        <v>3561</v>
      </c>
      <c r="B453" s="74">
        <v>1395</v>
      </c>
      <c r="C453" s="86"/>
      <c r="D453" s="37"/>
      <c r="E453" s="87"/>
      <c r="F453" s="93">
        <v>3</v>
      </c>
      <c r="G453" s="8">
        <v>8</v>
      </c>
      <c r="H453" s="94">
        <f t="shared" si="6"/>
        <v>2</v>
      </c>
      <c r="I453" s="93"/>
      <c r="J453" s="94"/>
      <c r="K453" s="138"/>
    </row>
    <row r="454" spans="1:11" x14ac:dyDescent="0.2">
      <c r="A454" s="13" t="s">
        <v>3562</v>
      </c>
      <c r="B454" s="74">
        <v>64</v>
      </c>
      <c r="C454" s="86"/>
      <c r="D454" s="37"/>
      <c r="E454" s="87"/>
      <c r="F454" s="93">
        <v>1</v>
      </c>
      <c r="G454" s="8">
        <v>3</v>
      </c>
      <c r="H454" s="94">
        <f t="shared" si="6"/>
        <v>1</v>
      </c>
      <c r="I454" s="93"/>
      <c r="J454" s="94"/>
      <c r="K454" s="138"/>
    </row>
    <row r="455" spans="1:11" x14ac:dyDescent="0.2">
      <c r="A455" s="13" t="s">
        <v>3563</v>
      </c>
      <c r="B455" s="74">
        <v>144</v>
      </c>
      <c r="C455" s="86"/>
      <c r="D455" s="37"/>
      <c r="E455" s="87"/>
      <c r="F455" s="93">
        <v>1</v>
      </c>
      <c r="G455" s="8">
        <v>3</v>
      </c>
      <c r="H455" s="94">
        <f t="shared" si="6"/>
        <v>1</v>
      </c>
      <c r="I455" s="93"/>
      <c r="J455" s="94"/>
      <c r="K455" s="138"/>
    </row>
    <row r="456" spans="1:11" s="24" customFormat="1" x14ac:dyDescent="0.2">
      <c r="A456" s="20" t="s">
        <v>517</v>
      </c>
      <c r="B456" s="73">
        <v>1255</v>
      </c>
      <c r="C456" s="85">
        <v>3</v>
      </c>
      <c r="D456" s="32">
        <v>8</v>
      </c>
      <c r="E456" s="84"/>
      <c r="F456" s="91"/>
      <c r="G456" s="8"/>
      <c r="H456" s="94"/>
      <c r="I456" s="91"/>
      <c r="J456" s="84"/>
      <c r="K456" s="111"/>
    </row>
    <row r="457" spans="1:11" x14ac:dyDescent="0.2">
      <c r="A457" s="13" t="s">
        <v>3564</v>
      </c>
      <c r="B457" s="74">
        <v>221</v>
      </c>
      <c r="C457" s="86"/>
      <c r="D457" s="37"/>
      <c r="E457" s="87"/>
      <c r="F457" s="93">
        <v>3</v>
      </c>
      <c r="G457" s="8">
        <v>8</v>
      </c>
      <c r="H457" s="94">
        <f t="shared" ref="H457:H497" si="7">IF(F457=1,1,2)</f>
        <v>2</v>
      </c>
      <c r="I457" s="93"/>
      <c r="J457" s="94"/>
      <c r="K457" s="138"/>
    </row>
    <row r="458" spans="1:11" x14ac:dyDescent="0.2">
      <c r="A458" s="13" t="s">
        <v>3565</v>
      </c>
      <c r="B458" s="74">
        <v>90</v>
      </c>
      <c r="C458" s="86"/>
      <c r="D458" s="37"/>
      <c r="E458" s="87"/>
      <c r="F458" s="93">
        <v>1</v>
      </c>
      <c r="G458" s="8">
        <v>3</v>
      </c>
      <c r="H458" s="94">
        <f t="shared" si="7"/>
        <v>1</v>
      </c>
      <c r="I458" s="93"/>
      <c r="J458" s="94"/>
      <c r="K458" s="138"/>
    </row>
    <row r="459" spans="1:11" x14ac:dyDescent="0.2">
      <c r="A459" s="13" t="s">
        <v>3566</v>
      </c>
      <c r="B459" s="74">
        <v>10</v>
      </c>
      <c r="C459" s="86"/>
      <c r="D459" s="37"/>
      <c r="E459" s="87"/>
      <c r="F459" s="93">
        <v>1</v>
      </c>
      <c r="G459" s="8">
        <v>3</v>
      </c>
      <c r="H459" s="94">
        <f t="shared" si="7"/>
        <v>1</v>
      </c>
      <c r="I459" s="93"/>
      <c r="J459" s="94"/>
      <c r="K459" s="138"/>
    </row>
    <row r="460" spans="1:11" x14ac:dyDescent="0.2">
      <c r="A460" s="13" t="s">
        <v>1497</v>
      </c>
      <c r="B460" s="74">
        <v>580</v>
      </c>
      <c r="C460" s="86"/>
      <c r="D460" s="37"/>
      <c r="E460" s="87"/>
      <c r="F460" s="93">
        <v>3</v>
      </c>
      <c r="G460" s="8">
        <v>8</v>
      </c>
      <c r="H460" s="94">
        <f t="shared" si="7"/>
        <v>2</v>
      </c>
      <c r="I460" s="93"/>
      <c r="J460" s="94"/>
      <c r="K460" s="138"/>
    </row>
    <row r="461" spans="1:11" x14ac:dyDescent="0.2">
      <c r="A461" s="13" t="s">
        <v>3567</v>
      </c>
      <c r="B461" s="74">
        <v>354</v>
      </c>
      <c r="C461" s="86"/>
      <c r="D461" s="37"/>
      <c r="E461" s="87"/>
      <c r="F461" s="93">
        <v>3</v>
      </c>
      <c r="G461" s="8">
        <v>8</v>
      </c>
      <c r="H461" s="94">
        <f t="shared" si="7"/>
        <v>2</v>
      </c>
      <c r="I461" s="93"/>
      <c r="J461" s="94"/>
      <c r="K461" s="138"/>
    </row>
    <row r="462" spans="1:11" s="24" customFormat="1" x14ac:dyDescent="0.2">
      <c r="A462" s="20" t="s">
        <v>111</v>
      </c>
      <c r="B462" s="73">
        <v>2737</v>
      </c>
      <c r="C462" s="85">
        <v>6</v>
      </c>
      <c r="D462" s="32">
        <v>15</v>
      </c>
      <c r="E462" s="84"/>
      <c r="F462" s="91"/>
      <c r="G462" s="8"/>
      <c r="H462" s="94"/>
      <c r="I462" s="91"/>
      <c r="J462" s="84"/>
      <c r="K462" s="111"/>
    </row>
    <row r="463" spans="1:11" x14ac:dyDescent="0.2">
      <c r="A463" s="13" t="s">
        <v>3568</v>
      </c>
      <c r="B463" s="74">
        <v>922</v>
      </c>
      <c r="C463" s="86"/>
      <c r="D463" s="37"/>
      <c r="E463" s="87"/>
      <c r="F463" s="93">
        <v>3</v>
      </c>
      <c r="G463" s="8">
        <v>8</v>
      </c>
      <c r="H463" s="94">
        <f t="shared" si="7"/>
        <v>2</v>
      </c>
      <c r="I463" s="93"/>
      <c r="J463" s="94"/>
      <c r="K463" s="138"/>
    </row>
    <row r="464" spans="1:11" x14ac:dyDescent="0.2">
      <c r="A464" s="13" t="s">
        <v>3569</v>
      </c>
      <c r="B464" s="74">
        <v>217</v>
      </c>
      <c r="C464" s="86"/>
      <c r="D464" s="37"/>
      <c r="E464" s="87"/>
      <c r="F464" s="93">
        <v>3</v>
      </c>
      <c r="G464" s="8">
        <v>8</v>
      </c>
      <c r="H464" s="94">
        <f t="shared" si="7"/>
        <v>2</v>
      </c>
      <c r="I464" s="93"/>
      <c r="J464" s="94"/>
      <c r="K464" s="138"/>
    </row>
    <row r="465" spans="1:11" x14ac:dyDescent="0.2">
      <c r="A465" s="13" t="s">
        <v>3570</v>
      </c>
      <c r="B465" s="74">
        <v>539</v>
      </c>
      <c r="C465" s="86"/>
      <c r="D465" s="37"/>
      <c r="E465" s="87"/>
      <c r="F465" s="93">
        <v>3</v>
      </c>
      <c r="G465" s="8">
        <v>8</v>
      </c>
      <c r="H465" s="94">
        <f t="shared" si="7"/>
        <v>2</v>
      </c>
      <c r="I465" s="93"/>
      <c r="J465" s="94"/>
      <c r="K465" s="138"/>
    </row>
    <row r="466" spans="1:11" x14ac:dyDescent="0.2">
      <c r="A466" s="13" t="s">
        <v>3571</v>
      </c>
      <c r="B466" s="74">
        <v>733</v>
      </c>
      <c r="C466" s="86"/>
      <c r="D466" s="37"/>
      <c r="E466" s="87"/>
      <c r="F466" s="93">
        <v>3</v>
      </c>
      <c r="G466" s="8">
        <v>8</v>
      </c>
      <c r="H466" s="94">
        <f t="shared" si="7"/>
        <v>2</v>
      </c>
      <c r="I466" s="93"/>
      <c r="J466" s="94"/>
      <c r="K466" s="138"/>
    </row>
    <row r="467" spans="1:11" x14ac:dyDescent="0.2">
      <c r="A467" s="13" t="s">
        <v>3572</v>
      </c>
      <c r="B467" s="74">
        <v>326</v>
      </c>
      <c r="C467" s="86"/>
      <c r="D467" s="37"/>
      <c r="E467" s="87"/>
      <c r="F467" s="93">
        <v>3</v>
      </c>
      <c r="G467" s="8">
        <v>8</v>
      </c>
      <c r="H467" s="94">
        <f t="shared" si="7"/>
        <v>2</v>
      </c>
      <c r="I467" s="93"/>
      <c r="J467" s="94"/>
      <c r="K467" s="138"/>
    </row>
    <row r="468" spans="1:11" s="24" customFormat="1" x14ac:dyDescent="0.2">
      <c r="A468" s="20" t="s">
        <v>354</v>
      </c>
      <c r="B468" s="73">
        <v>1687</v>
      </c>
      <c r="C468" s="134">
        <v>4</v>
      </c>
      <c r="D468" s="32">
        <v>10</v>
      </c>
      <c r="E468" s="84"/>
      <c r="F468" s="91"/>
      <c r="G468" s="8"/>
      <c r="H468" s="94"/>
      <c r="I468" s="91"/>
      <c r="J468" s="84"/>
      <c r="K468" s="111"/>
    </row>
    <row r="469" spans="1:11" x14ac:dyDescent="0.2">
      <c r="A469" s="13" t="s">
        <v>3573</v>
      </c>
      <c r="B469" s="74">
        <v>456</v>
      </c>
      <c r="C469" s="133"/>
      <c r="D469" s="37"/>
      <c r="E469" s="87"/>
      <c r="F469" s="93">
        <v>3</v>
      </c>
      <c r="G469" s="8">
        <v>8</v>
      </c>
      <c r="H469" s="94">
        <f t="shared" si="7"/>
        <v>2</v>
      </c>
      <c r="I469" s="93"/>
      <c r="J469" s="94"/>
      <c r="K469" s="138"/>
    </row>
    <row r="470" spans="1:11" x14ac:dyDescent="0.2">
      <c r="A470" s="13" t="s">
        <v>3574</v>
      </c>
      <c r="B470" s="74">
        <v>616</v>
      </c>
      <c r="C470" s="133"/>
      <c r="D470" s="37"/>
      <c r="E470" s="87"/>
      <c r="F470" s="93">
        <v>3</v>
      </c>
      <c r="G470" s="8">
        <v>8</v>
      </c>
      <c r="H470" s="94">
        <f t="shared" si="7"/>
        <v>2</v>
      </c>
      <c r="I470" s="93"/>
      <c r="J470" s="94"/>
      <c r="K470" s="138"/>
    </row>
    <row r="471" spans="1:11" x14ac:dyDescent="0.2">
      <c r="A471" s="13" t="s">
        <v>3575</v>
      </c>
      <c r="B471" s="74">
        <v>615</v>
      </c>
      <c r="C471" s="133"/>
      <c r="D471" s="37"/>
      <c r="E471" s="87"/>
      <c r="F471" s="93">
        <v>3</v>
      </c>
      <c r="G471" s="8">
        <v>8</v>
      </c>
      <c r="H471" s="94">
        <f t="shared" si="7"/>
        <v>2</v>
      </c>
      <c r="I471" s="93"/>
      <c r="J471" s="94"/>
      <c r="K471" s="138"/>
    </row>
    <row r="472" spans="1:11" s="24" customFormat="1" x14ac:dyDescent="0.2">
      <c r="A472" s="20" t="s">
        <v>355</v>
      </c>
      <c r="B472" s="73">
        <v>992</v>
      </c>
      <c r="C472" s="134">
        <v>2</v>
      </c>
      <c r="D472" s="32">
        <v>5</v>
      </c>
      <c r="E472" s="84"/>
      <c r="F472" s="91"/>
      <c r="G472" s="8"/>
      <c r="H472" s="94"/>
      <c r="I472" s="91"/>
      <c r="J472" s="84"/>
      <c r="K472" s="111"/>
    </row>
    <row r="473" spans="1:11" x14ac:dyDescent="0.2">
      <c r="A473" s="13" t="s">
        <v>3576</v>
      </c>
      <c r="B473" s="74">
        <v>992</v>
      </c>
      <c r="C473" s="133"/>
      <c r="D473" s="37"/>
      <c r="E473" s="87"/>
      <c r="F473" s="93">
        <v>3</v>
      </c>
      <c r="G473" s="8">
        <v>8</v>
      </c>
      <c r="H473" s="94">
        <f t="shared" si="7"/>
        <v>2</v>
      </c>
      <c r="I473" s="93"/>
      <c r="J473" s="94"/>
      <c r="K473" s="138"/>
    </row>
    <row r="474" spans="1:11" s="24" customFormat="1" x14ac:dyDescent="0.2">
      <c r="A474" s="22" t="s">
        <v>356</v>
      </c>
      <c r="B474" s="73">
        <v>8870</v>
      </c>
      <c r="C474" s="134">
        <v>19</v>
      </c>
      <c r="D474" s="36">
        <f>SUM(D475:D482)</f>
        <v>48</v>
      </c>
      <c r="E474" s="88">
        <v>3</v>
      </c>
      <c r="F474" s="91">
        <f>SUM(F476:F487)</f>
        <v>30</v>
      </c>
      <c r="G474" s="24">
        <f>SUM(G476:G487)</f>
        <v>80</v>
      </c>
      <c r="H474" s="94"/>
      <c r="I474" s="99">
        <f>(C474+F474+1-F477)*0.4</f>
        <v>19.600000000000001</v>
      </c>
      <c r="J474" s="99">
        <f>(D474+G474+1-G477)*0.4</f>
        <v>50.400000000000006</v>
      </c>
      <c r="K474" s="115">
        <f>10*0.6</f>
        <v>6</v>
      </c>
    </row>
    <row r="475" spans="1:11" s="24" customFormat="1" x14ac:dyDescent="0.2">
      <c r="A475" s="20" t="s">
        <v>357</v>
      </c>
      <c r="B475" s="73">
        <v>3766</v>
      </c>
      <c r="C475" s="134">
        <v>8</v>
      </c>
      <c r="D475" s="32">
        <v>20</v>
      </c>
      <c r="E475" s="84"/>
      <c r="F475" s="91"/>
      <c r="G475" s="8"/>
      <c r="H475" s="94"/>
      <c r="I475" s="91"/>
      <c r="J475" s="84"/>
      <c r="K475" s="111"/>
    </row>
    <row r="476" spans="1:11" x14ac:dyDescent="0.2">
      <c r="A476" s="13" t="s">
        <v>3374</v>
      </c>
      <c r="B476" s="74">
        <v>893</v>
      </c>
      <c r="C476" s="133"/>
      <c r="D476" s="37"/>
      <c r="E476" s="87"/>
      <c r="F476" s="93">
        <v>3</v>
      </c>
      <c r="G476" s="8">
        <v>8</v>
      </c>
      <c r="H476" s="94">
        <f t="shared" si="7"/>
        <v>2</v>
      </c>
      <c r="I476" s="93"/>
      <c r="J476" s="94"/>
      <c r="K476" s="138"/>
    </row>
    <row r="477" spans="1:11" x14ac:dyDescent="0.2">
      <c r="A477" s="13" t="s">
        <v>1927</v>
      </c>
      <c r="B477" s="74">
        <v>190</v>
      </c>
      <c r="C477" s="133"/>
      <c r="D477" s="37"/>
      <c r="E477" s="87"/>
      <c r="F477" s="93">
        <v>1</v>
      </c>
      <c r="G477" s="8">
        <v>3</v>
      </c>
      <c r="H477" s="94">
        <f t="shared" si="7"/>
        <v>1</v>
      </c>
      <c r="I477" s="93"/>
      <c r="J477" s="94"/>
      <c r="K477" s="138"/>
    </row>
    <row r="478" spans="1:11" x14ac:dyDescent="0.2">
      <c r="A478" s="13" t="s">
        <v>3577</v>
      </c>
      <c r="B478" s="74">
        <v>1215</v>
      </c>
      <c r="C478" s="133"/>
      <c r="D478" s="37"/>
      <c r="E478" s="87"/>
      <c r="F478" s="93">
        <v>3</v>
      </c>
      <c r="G478" s="8">
        <v>8</v>
      </c>
      <c r="H478" s="94">
        <f t="shared" si="7"/>
        <v>2</v>
      </c>
      <c r="I478" s="93"/>
      <c r="J478" s="94"/>
      <c r="K478" s="138"/>
    </row>
    <row r="479" spans="1:11" x14ac:dyDescent="0.2">
      <c r="A479" s="13" t="s">
        <v>3578</v>
      </c>
      <c r="B479" s="74">
        <v>1468</v>
      </c>
      <c r="C479" s="133"/>
      <c r="D479" s="37"/>
      <c r="E479" s="87"/>
      <c r="F479" s="93">
        <v>3</v>
      </c>
      <c r="G479" s="8">
        <v>8</v>
      </c>
      <c r="H479" s="94">
        <f t="shared" si="7"/>
        <v>2</v>
      </c>
      <c r="I479" s="93"/>
      <c r="J479" s="94"/>
      <c r="K479" s="138"/>
    </row>
    <row r="480" spans="1:11" s="24" customFormat="1" x14ac:dyDescent="0.2">
      <c r="A480" s="20" t="s">
        <v>359</v>
      </c>
      <c r="B480" s="73">
        <v>358</v>
      </c>
      <c r="C480" s="134">
        <v>1</v>
      </c>
      <c r="D480" s="32">
        <v>3</v>
      </c>
      <c r="E480" s="84"/>
      <c r="F480" s="91"/>
      <c r="G480" s="8"/>
      <c r="H480" s="94"/>
      <c r="I480" s="91"/>
      <c r="J480" s="84"/>
      <c r="K480" s="111"/>
    </row>
    <row r="481" spans="1:11" x14ac:dyDescent="0.2">
      <c r="A481" s="13" t="s">
        <v>3579</v>
      </c>
      <c r="B481" s="74">
        <v>358</v>
      </c>
      <c r="C481" s="133"/>
      <c r="D481" s="37"/>
      <c r="E481" s="87"/>
      <c r="F481" s="93">
        <v>3</v>
      </c>
      <c r="G481" s="8">
        <v>8</v>
      </c>
      <c r="H481" s="94">
        <f t="shared" si="7"/>
        <v>2</v>
      </c>
      <c r="I481" s="93"/>
      <c r="J481" s="94"/>
      <c r="K481" s="138"/>
    </row>
    <row r="482" spans="1:11" s="24" customFormat="1" x14ac:dyDescent="0.2">
      <c r="A482" s="20" t="s">
        <v>223</v>
      </c>
      <c r="B482" s="73">
        <v>4746</v>
      </c>
      <c r="C482" s="134">
        <v>10</v>
      </c>
      <c r="D482" s="32">
        <v>25</v>
      </c>
      <c r="E482" s="84"/>
      <c r="F482" s="91"/>
      <c r="G482" s="8"/>
      <c r="H482" s="94"/>
      <c r="I482" s="91"/>
      <c r="J482" s="84"/>
      <c r="K482" s="111"/>
    </row>
    <row r="483" spans="1:11" x14ac:dyDescent="0.2">
      <c r="A483" s="13" t="s">
        <v>3580</v>
      </c>
      <c r="B483" s="74">
        <v>3202</v>
      </c>
      <c r="C483" s="133"/>
      <c r="D483" s="37"/>
      <c r="E483" s="87"/>
      <c r="F483" s="93">
        <v>5</v>
      </c>
      <c r="G483" s="8">
        <v>13</v>
      </c>
      <c r="H483" s="94">
        <f t="shared" si="7"/>
        <v>2</v>
      </c>
      <c r="I483" s="93"/>
      <c r="J483" s="94"/>
      <c r="K483" s="138"/>
    </row>
    <row r="484" spans="1:11" x14ac:dyDescent="0.2">
      <c r="A484" s="13" t="s">
        <v>3581</v>
      </c>
      <c r="B484" s="74">
        <v>535</v>
      </c>
      <c r="C484" s="133"/>
      <c r="D484" s="37"/>
      <c r="E484" s="87"/>
      <c r="F484" s="93">
        <v>3</v>
      </c>
      <c r="G484" s="8">
        <v>8</v>
      </c>
      <c r="H484" s="94">
        <f t="shared" si="7"/>
        <v>2</v>
      </c>
      <c r="I484" s="93"/>
      <c r="J484" s="94"/>
      <c r="K484" s="138"/>
    </row>
    <row r="485" spans="1:11" x14ac:dyDescent="0.2">
      <c r="A485" s="13" t="s">
        <v>3582</v>
      </c>
      <c r="B485" s="74">
        <v>338</v>
      </c>
      <c r="C485" s="133"/>
      <c r="D485" s="37"/>
      <c r="E485" s="87"/>
      <c r="F485" s="93">
        <v>3</v>
      </c>
      <c r="G485" s="8">
        <v>8</v>
      </c>
      <c r="H485" s="94">
        <f t="shared" si="7"/>
        <v>2</v>
      </c>
      <c r="I485" s="93"/>
      <c r="J485" s="94"/>
      <c r="K485" s="138"/>
    </row>
    <row r="486" spans="1:11" x14ac:dyDescent="0.2">
      <c r="A486" s="13" t="s">
        <v>3583</v>
      </c>
      <c r="B486" s="74">
        <v>216</v>
      </c>
      <c r="C486" s="133"/>
      <c r="D486" s="37"/>
      <c r="E486" s="87"/>
      <c r="F486" s="93">
        <v>3</v>
      </c>
      <c r="G486" s="8">
        <v>8</v>
      </c>
      <c r="H486" s="94">
        <f t="shared" si="7"/>
        <v>2</v>
      </c>
      <c r="I486" s="93"/>
      <c r="J486" s="94"/>
      <c r="K486" s="138"/>
    </row>
    <row r="487" spans="1:11" x14ac:dyDescent="0.2">
      <c r="A487" s="13" t="s">
        <v>3194</v>
      </c>
      <c r="B487" s="74">
        <v>455</v>
      </c>
      <c r="C487" s="133"/>
      <c r="D487" s="37"/>
      <c r="E487" s="87"/>
      <c r="F487" s="93">
        <v>3</v>
      </c>
      <c r="G487" s="8">
        <v>8</v>
      </c>
      <c r="H487" s="94">
        <f t="shared" si="7"/>
        <v>2</v>
      </c>
      <c r="I487" s="93"/>
      <c r="J487" s="94"/>
      <c r="K487" s="138"/>
    </row>
    <row r="488" spans="1:11" s="18" customFormat="1" x14ac:dyDescent="0.2">
      <c r="A488" s="11" t="s">
        <v>360</v>
      </c>
      <c r="B488" s="72">
        <v>13458</v>
      </c>
      <c r="C488" s="135"/>
      <c r="D488" s="37"/>
      <c r="E488" s="87"/>
      <c r="F488" s="92"/>
      <c r="G488" s="8"/>
      <c r="H488" s="94"/>
      <c r="I488" s="92"/>
      <c r="J488" s="82"/>
      <c r="K488" s="137"/>
    </row>
    <row r="489" spans="1:11" s="24" customFormat="1" x14ac:dyDescent="0.2">
      <c r="A489" s="22" t="s">
        <v>361</v>
      </c>
      <c r="B489" s="73">
        <v>3138</v>
      </c>
      <c r="C489" s="134">
        <v>15</v>
      </c>
      <c r="D489" s="32">
        <v>38</v>
      </c>
      <c r="E489" s="84">
        <v>3</v>
      </c>
      <c r="F489" s="91"/>
      <c r="G489" s="8"/>
      <c r="H489" s="94"/>
      <c r="I489" s="99">
        <f>(C489+F489+1)*0.4</f>
        <v>6.4</v>
      </c>
      <c r="J489" s="100">
        <f>(D489+G489+1)*0.4</f>
        <v>15.600000000000001</v>
      </c>
      <c r="K489" s="115"/>
    </row>
    <row r="490" spans="1:11" s="24" customFormat="1" x14ac:dyDescent="0.2">
      <c r="A490" s="20" t="s">
        <v>6149</v>
      </c>
      <c r="B490" s="73">
        <v>3138</v>
      </c>
      <c r="C490" s="134">
        <v>15</v>
      </c>
      <c r="D490" s="37"/>
      <c r="E490" s="87"/>
      <c r="F490" s="91"/>
      <c r="G490" s="8"/>
      <c r="H490" s="94"/>
      <c r="I490" s="91"/>
      <c r="J490" s="84"/>
      <c r="K490" s="111"/>
    </row>
    <row r="491" spans="1:11" s="24" customFormat="1" x14ac:dyDescent="0.2">
      <c r="A491" s="22" t="s">
        <v>362</v>
      </c>
      <c r="B491" s="73">
        <v>5802</v>
      </c>
      <c r="C491" s="134">
        <v>19</v>
      </c>
      <c r="D491" s="32">
        <v>48</v>
      </c>
      <c r="E491" s="84">
        <v>3</v>
      </c>
      <c r="F491" s="91"/>
      <c r="G491" s="8"/>
      <c r="H491" s="94"/>
      <c r="I491" s="99">
        <f>(C491+F491+1)*0.4</f>
        <v>8</v>
      </c>
      <c r="J491" s="100">
        <f>(D491+G491+1)*0.4</f>
        <v>19.600000000000001</v>
      </c>
      <c r="K491" s="115"/>
    </row>
    <row r="492" spans="1:11" s="24" customFormat="1" x14ac:dyDescent="0.2">
      <c r="A492" s="20" t="s">
        <v>6150</v>
      </c>
      <c r="B492" s="73">
        <v>5802</v>
      </c>
      <c r="C492" s="134">
        <v>19</v>
      </c>
      <c r="D492" s="37"/>
      <c r="E492" s="87"/>
      <c r="F492" s="91"/>
      <c r="G492" s="8"/>
      <c r="H492" s="94"/>
      <c r="I492" s="91"/>
      <c r="J492" s="84"/>
      <c r="K492" s="111"/>
    </row>
    <row r="493" spans="1:11" s="24" customFormat="1" x14ac:dyDescent="0.2">
      <c r="A493" s="22" t="s">
        <v>363</v>
      </c>
      <c r="B493" s="73">
        <v>4518</v>
      </c>
      <c r="C493" s="134">
        <v>15</v>
      </c>
      <c r="D493" s="32">
        <v>38</v>
      </c>
      <c r="E493" s="84">
        <v>3</v>
      </c>
      <c r="F493" s="91">
        <f>SUM(F495:F497)</f>
        <v>11</v>
      </c>
      <c r="G493" s="24">
        <f>SUM(G495:G497)</f>
        <v>29</v>
      </c>
      <c r="H493" s="94"/>
      <c r="I493" s="99">
        <f>(C493+F493+1)*0.4</f>
        <v>10.8</v>
      </c>
      <c r="J493" s="100">
        <f>(D493+G493+1)*0.4</f>
        <v>27.200000000000003</v>
      </c>
      <c r="K493" s="115">
        <f>3*0.6</f>
        <v>1.7999999999999998</v>
      </c>
    </row>
    <row r="494" spans="1:11" s="24" customFormat="1" x14ac:dyDescent="0.2">
      <c r="A494" s="20" t="s">
        <v>6148</v>
      </c>
      <c r="B494" s="73">
        <v>4518</v>
      </c>
      <c r="C494" s="134">
        <v>15</v>
      </c>
      <c r="D494" s="37"/>
      <c r="E494" s="87"/>
      <c r="F494" s="91"/>
      <c r="G494" s="8"/>
      <c r="H494" s="94"/>
      <c r="I494" s="91"/>
      <c r="J494" s="84"/>
      <c r="K494" s="111"/>
    </row>
    <row r="495" spans="1:11" x14ac:dyDescent="0.2">
      <c r="A495" s="13" t="s">
        <v>3584</v>
      </c>
      <c r="B495" s="74">
        <v>970</v>
      </c>
      <c r="C495" s="133"/>
      <c r="D495" s="37"/>
      <c r="E495" s="87"/>
      <c r="F495" s="93">
        <v>3</v>
      </c>
      <c r="G495" s="8">
        <v>8</v>
      </c>
      <c r="H495" s="94">
        <f t="shared" si="7"/>
        <v>2</v>
      </c>
      <c r="I495" s="93"/>
      <c r="J495" s="94"/>
      <c r="K495" s="138"/>
    </row>
    <row r="496" spans="1:11" x14ac:dyDescent="0.2">
      <c r="A496" s="13" t="s">
        <v>3585</v>
      </c>
      <c r="B496" s="74">
        <v>3089</v>
      </c>
      <c r="C496" s="133"/>
      <c r="D496" s="37"/>
      <c r="E496" s="87"/>
      <c r="F496" s="93">
        <v>5</v>
      </c>
      <c r="G496" s="8">
        <v>13</v>
      </c>
      <c r="H496" s="94">
        <f t="shared" si="7"/>
        <v>2</v>
      </c>
      <c r="I496" s="93"/>
      <c r="J496" s="94"/>
      <c r="K496" s="138"/>
    </row>
    <row r="497" spans="1:11" x14ac:dyDescent="0.2">
      <c r="A497" s="13" t="s">
        <v>3586</v>
      </c>
      <c r="B497" s="74">
        <v>459</v>
      </c>
      <c r="C497" s="133"/>
      <c r="D497" s="37"/>
      <c r="E497" s="87"/>
      <c r="F497" s="93">
        <v>3</v>
      </c>
      <c r="G497" s="8">
        <v>8</v>
      </c>
      <c r="H497" s="94">
        <f t="shared" si="7"/>
        <v>2</v>
      </c>
      <c r="I497" s="93"/>
      <c r="J497" s="94"/>
      <c r="K497" s="138"/>
    </row>
    <row r="498" spans="1:11" s="18" customFormat="1" x14ac:dyDescent="0.2">
      <c r="A498" s="11" t="s">
        <v>698</v>
      </c>
      <c r="B498" s="72">
        <v>122081</v>
      </c>
      <c r="C498" s="135"/>
      <c r="D498" s="37"/>
      <c r="E498" s="87"/>
      <c r="F498" s="92"/>
      <c r="G498" s="8"/>
      <c r="H498" s="94"/>
      <c r="I498" s="92"/>
      <c r="J498" s="82"/>
      <c r="K498" s="137"/>
    </row>
    <row r="499" spans="1:11" s="24" customFormat="1" x14ac:dyDescent="0.2">
      <c r="A499" s="22" t="s">
        <v>5</v>
      </c>
      <c r="B499" s="73">
        <v>19274</v>
      </c>
      <c r="C499" s="134">
        <v>29</v>
      </c>
      <c r="D499" s="36">
        <f>SUM(D500:D553)</f>
        <v>75</v>
      </c>
      <c r="E499" s="88">
        <v>4</v>
      </c>
      <c r="F499" s="91">
        <f>SUM(F501:F562)</f>
        <v>84</v>
      </c>
      <c r="G499" s="24">
        <f>SUM(G501:G562)</f>
        <v>242</v>
      </c>
      <c r="H499" s="94"/>
      <c r="I499" s="99">
        <f>(C499+F510+F511+F514+F515+F517+F518+F522+F534+F536+F555+F556+F557+F560+F561+1)*0.4</f>
        <v>29.6</v>
      </c>
      <c r="J499" s="99">
        <f>(D499+G510+G511+G514+G515+G517+G518+G522+G534+G536+G555+G556+G557+G560+G561+1)*0.4</f>
        <v>77.2</v>
      </c>
      <c r="K499" s="115">
        <f>54*0.6</f>
        <v>32.4</v>
      </c>
    </row>
    <row r="500" spans="1:11" s="24" customFormat="1" x14ac:dyDescent="0.2">
      <c r="A500" s="20" t="s">
        <v>699</v>
      </c>
      <c r="B500" s="73">
        <v>218</v>
      </c>
      <c r="C500" s="134">
        <v>1</v>
      </c>
      <c r="D500" s="32">
        <v>3</v>
      </c>
      <c r="E500" s="84"/>
      <c r="F500" s="91"/>
      <c r="G500" s="8"/>
      <c r="H500" s="94"/>
      <c r="I500" s="91"/>
      <c r="J500" s="84"/>
      <c r="K500" s="111"/>
    </row>
    <row r="501" spans="1:11" s="24" customFormat="1" x14ac:dyDescent="0.2">
      <c r="A501" s="13" t="s">
        <v>1630</v>
      </c>
      <c r="B501" s="74">
        <v>30</v>
      </c>
      <c r="C501" s="134"/>
      <c r="D501" s="37"/>
      <c r="E501" s="87"/>
      <c r="F501" s="93">
        <v>1</v>
      </c>
      <c r="G501" s="8">
        <v>3</v>
      </c>
      <c r="H501" s="94">
        <f t="shared" ref="H501:H562" si="8">IF(F501=1,1,2)</f>
        <v>1</v>
      </c>
      <c r="I501" s="91"/>
      <c r="J501" s="84"/>
      <c r="K501" s="111"/>
    </row>
    <row r="502" spans="1:11" s="24" customFormat="1" x14ac:dyDescent="0.2">
      <c r="A502" s="13" t="s">
        <v>2688</v>
      </c>
      <c r="B502" s="74">
        <v>10</v>
      </c>
      <c r="C502" s="134"/>
      <c r="D502" s="37"/>
      <c r="E502" s="87"/>
      <c r="F502" s="93">
        <v>1</v>
      </c>
      <c r="G502" s="8">
        <v>3</v>
      </c>
      <c r="H502" s="94">
        <f t="shared" si="8"/>
        <v>1</v>
      </c>
      <c r="I502" s="91"/>
      <c r="J502" s="84"/>
      <c r="K502" s="111"/>
    </row>
    <row r="503" spans="1:11" x14ac:dyDescent="0.2">
      <c r="A503" s="13" t="s">
        <v>3587</v>
      </c>
      <c r="B503" s="74">
        <v>55</v>
      </c>
      <c r="C503" s="133"/>
      <c r="D503" s="37"/>
      <c r="E503" s="87"/>
      <c r="F503" s="93">
        <v>1</v>
      </c>
      <c r="G503" s="8">
        <v>3</v>
      </c>
      <c r="H503" s="94">
        <f t="shared" si="8"/>
        <v>1</v>
      </c>
      <c r="I503" s="93"/>
      <c r="J503" s="94"/>
      <c r="K503" s="138"/>
    </row>
    <row r="504" spans="1:11" x14ac:dyDescent="0.2">
      <c r="A504" s="13" t="s">
        <v>1656</v>
      </c>
      <c r="B504" s="74">
        <v>42</v>
      </c>
      <c r="C504" s="133"/>
      <c r="D504" s="37"/>
      <c r="E504" s="87"/>
      <c r="F504" s="93">
        <v>1</v>
      </c>
      <c r="G504" s="8">
        <v>3</v>
      </c>
      <c r="H504" s="94">
        <f t="shared" si="8"/>
        <v>1</v>
      </c>
      <c r="I504" s="93"/>
      <c r="J504" s="94"/>
      <c r="K504" s="138"/>
    </row>
    <row r="505" spans="1:11" x14ac:dyDescent="0.2">
      <c r="A505" s="13" t="s">
        <v>2291</v>
      </c>
      <c r="B505" s="74">
        <v>62</v>
      </c>
      <c r="C505" s="133"/>
      <c r="D505" s="37"/>
      <c r="E505" s="87"/>
      <c r="F505" s="93">
        <v>1</v>
      </c>
      <c r="G505" s="8">
        <v>3</v>
      </c>
      <c r="H505" s="94">
        <f t="shared" si="8"/>
        <v>1</v>
      </c>
      <c r="I505" s="93"/>
      <c r="J505" s="94"/>
      <c r="K505" s="138"/>
    </row>
    <row r="506" spans="1:11" s="24" customFormat="1" x14ac:dyDescent="0.2">
      <c r="A506" s="13" t="s">
        <v>3588</v>
      </c>
      <c r="B506" s="74">
        <v>3</v>
      </c>
      <c r="C506" s="134"/>
      <c r="D506" s="37"/>
      <c r="E506" s="87"/>
      <c r="F506" s="93">
        <v>1</v>
      </c>
      <c r="G506" s="8">
        <v>3</v>
      </c>
      <c r="H506" s="94">
        <f t="shared" si="8"/>
        <v>1</v>
      </c>
      <c r="I506" s="91"/>
      <c r="J506" s="84"/>
      <c r="K506" s="111"/>
    </row>
    <row r="507" spans="1:11" x14ac:dyDescent="0.2">
      <c r="A507" s="59" t="s">
        <v>3589</v>
      </c>
      <c r="B507" s="141">
        <v>0</v>
      </c>
      <c r="C507" s="133"/>
      <c r="D507" s="66"/>
      <c r="E507" s="96"/>
      <c r="F507" s="148" t="b">
        <f>IF(B507&gt;50000,"15",IF(B507&gt;10000,"11",IF(B507&gt;2000,"5",IF(B507&gt;200,"3",IF(B507&gt;0,"1")))))</f>
        <v>0</v>
      </c>
      <c r="H507" s="94"/>
      <c r="I507" s="93"/>
      <c r="J507" s="94"/>
      <c r="K507" s="138"/>
    </row>
    <row r="508" spans="1:11" x14ac:dyDescent="0.2">
      <c r="A508" s="13" t="s">
        <v>3590</v>
      </c>
      <c r="B508" s="74">
        <v>16</v>
      </c>
      <c r="C508" s="133"/>
      <c r="D508" s="37"/>
      <c r="E508" s="87"/>
      <c r="F508" s="93">
        <v>1</v>
      </c>
      <c r="G508" s="8">
        <v>3</v>
      </c>
      <c r="H508" s="94">
        <f t="shared" si="8"/>
        <v>1</v>
      </c>
      <c r="I508" s="93"/>
      <c r="J508" s="94"/>
      <c r="K508" s="138"/>
    </row>
    <row r="509" spans="1:11" s="24" customFormat="1" x14ac:dyDescent="0.2">
      <c r="A509" s="20" t="s">
        <v>366</v>
      </c>
      <c r="B509" s="73">
        <v>1880</v>
      </c>
      <c r="C509" s="134">
        <v>3</v>
      </c>
      <c r="D509" s="32">
        <v>8</v>
      </c>
      <c r="E509" s="84"/>
      <c r="F509" s="91"/>
      <c r="G509" s="8"/>
      <c r="H509" s="94"/>
      <c r="I509" s="91"/>
      <c r="J509" s="84"/>
      <c r="K509" s="111"/>
    </row>
    <row r="510" spans="1:11" x14ac:dyDescent="0.2">
      <c r="A510" s="13" t="s">
        <v>1585</v>
      </c>
      <c r="B510" s="74">
        <v>1217</v>
      </c>
      <c r="C510" s="133"/>
      <c r="D510" s="37"/>
      <c r="E510" s="87"/>
      <c r="F510" s="93">
        <v>3</v>
      </c>
      <c r="G510" s="8">
        <v>8</v>
      </c>
      <c r="H510" s="94">
        <f t="shared" si="8"/>
        <v>2</v>
      </c>
      <c r="I510" s="93"/>
      <c r="J510" s="94"/>
      <c r="K510" s="138"/>
    </row>
    <row r="511" spans="1:11" x14ac:dyDescent="0.2">
      <c r="A511" s="13" t="s">
        <v>3591</v>
      </c>
      <c r="B511" s="74">
        <v>513</v>
      </c>
      <c r="C511" s="133"/>
      <c r="D511" s="37"/>
      <c r="E511" s="87"/>
      <c r="F511" s="93">
        <v>3</v>
      </c>
      <c r="G511" s="8">
        <v>8</v>
      </c>
      <c r="H511" s="94">
        <f t="shared" si="8"/>
        <v>2</v>
      </c>
      <c r="I511" s="93"/>
      <c r="J511" s="94"/>
      <c r="K511" s="138"/>
    </row>
    <row r="512" spans="1:11" x14ac:dyDescent="0.2">
      <c r="A512" s="13" t="s">
        <v>2674</v>
      </c>
      <c r="B512" s="74">
        <v>150</v>
      </c>
      <c r="C512" s="133"/>
      <c r="D512" s="37"/>
      <c r="E512" s="87"/>
      <c r="F512" s="93">
        <v>1</v>
      </c>
      <c r="G512" s="8">
        <v>3</v>
      </c>
      <c r="H512" s="94">
        <f t="shared" si="8"/>
        <v>1</v>
      </c>
      <c r="I512" s="93"/>
      <c r="J512" s="94"/>
      <c r="K512" s="138"/>
    </row>
    <row r="513" spans="1:11" s="24" customFormat="1" x14ac:dyDescent="0.2">
      <c r="A513" s="20" t="s">
        <v>700</v>
      </c>
      <c r="B513" s="73">
        <v>11492</v>
      </c>
      <c r="C513" s="134">
        <v>16</v>
      </c>
      <c r="D513" s="32">
        <v>40</v>
      </c>
      <c r="E513" s="84"/>
      <c r="F513" s="91"/>
      <c r="G513" s="8"/>
      <c r="H513" s="94"/>
      <c r="I513" s="91"/>
      <c r="J513" s="84"/>
      <c r="K513" s="111"/>
    </row>
    <row r="514" spans="1:11" x14ac:dyDescent="0.2">
      <c r="A514" s="13" t="s">
        <v>3592</v>
      </c>
      <c r="B514" s="74">
        <v>8573</v>
      </c>
      <c r="C514" s="133"/>
      <c r="D514" s="37"/>
      <c r="E514" s="87"/>
      <c r="F514" s="93">
        <v>5</v>
      </c>
      <c r="G514" s="8">
        <v>13</v>
      </c>
      <c r="H514" s="94">
        <f t="shared" si="8"/>
        <v>2</v>
      </c>
      <c r="I514" s="93"/>
      <c r="J514" s="94"/>
      <c r="K514" s="138"/>
    </row>
    <row r="515" spans="1:11" x14ac:dyDescent="0.2">
      <c r="A515" s="13" t="s">
        <v>3593</v>
      </c>
      <c r="B515" s="74">
        <v>377</v>
      </c>
      <c r="C515" s="133"/>
      <c r="D515" s="37"/>
      <c r="E515" s="87"/>
      <c r="F515" s="93">
        <v>3</v>
      </c>
      <c r="G515" s="8">
        <v>8</v>
      </c>
      <c r="H515" s="94">
        <f t="shared" si="8"/>
        <v>2</v>
      </c>
      <c r="I515" s="93"/>
      <c r="J515" s="94"/>
      <c r="K515" s="138"/>
    </row>
    <row r="516" spans="1:11" x14ac:dyDescent="0.2">
      <c r="A516" s="13" t="s">
        <v>3594</v>
      </c>
      <c r="B516" s="74">
        <v>169</v>
      </c>
      <c r="C516" s="133"/>
      <c r="D516" s="37"/>
      <c r="E516" s="87"/>
      <c r="F516" s="93">
        <v>1</v>
      </c>
      <c r="G516" s="8">
        <v>3</v>
      </c>
      <c r="H516" s="94">
        <f t="shared" si="8"/>
        <v>1</v>
      </c>
      <c r="I516" s="93"/>
      <c r="J516" s="94"/>
      <c r="K516" s="138"/>
    </row>
    <row r="517" spans="1:11" x14ac:dyDescent="0.2">
      <c r="A517" s="13" t="s">
        <v>3595</v>
      </c>
      <c r="B517" s="74">
        <v>648</v>
      </c>
      <c r="C517" s="133"/>
      <c r="D517" s="37"/>
      <c r="E517" s="87"/>
      <c r="F517" s="93">
        <v>3</v>
      </c>
      <c r="G517" s="8">
        <v>8</v>
      </c>
      <c r="H517" s="94">
        <f t="shared" si="8"/>
        <v>2</v>
      </c>
      <c r="I517" s="93"/>
      <c r="J517" s="94"/>
      <c r="K517" s="138"/>
    </row>
    <row r="518" spans="1:11" x14ac:dyDescent="0.2">
      <c r="A518" s="13" t="s">
        <v>3596</v>
      </c>
      <c r="B518" s="74">
        <v>1023</v>
      </c>
      <c r="C518" s="133"/>
      <c r="D518" s="37"/>
      <c r="E518" s="87"/>
      <c r="F518" s="93">
        <v>3</v>
      </c>
      <c r="G518" s="8">
        <v>8</v>
      </c>
      <c r="H518" s="94">
        <f t="shared" si="8"/>
        <v>2</v>
      </c>
      <c r="I518" s="93"/>
      <c r="J518" s="94"/>
      <c r="K518" s="138"/>
    </row>
    <row r="519" spans="1:11" x14ac:dyDescent="0.2">
      <c r="A519" s="13" t="s">
        <v>2268</v>
      </c>
      <c r="B519" s="74">
        <v>164</v>
      </c>
      <c r="C519" s="133"/>
      <c r="D519" s="37"/>
      <c r="E519" s="87"/>
      <c r="F519" s="93">
        <v>1</v>
      </c>
      <c r="G519" s="8">
        <v>3</v>
      </c>
      <c r="H519" s="94">
        <f t="shared" si="8"/>
        <v>1</v>
      </c>
      <c r="I519" s="93"/>
      <c r="J519" s="94"/>
      <c r="K519" s="138"/>
    </row>
    <row r="520" spans="1:11" x14ac:dyDescent="0.2">
      <c r="A520" s="13" t="s">
        <v>3597</v>
      </c>
      <c r="B520" s="74">
        <v>137</v>
      </c>
      <c r="C520" s="133"/>
      <c r="D520" s="37"/>
      <c r="E520" s="87"/>
      <c r="F520" s="93">
        <v>1</v>
      </c>
      <c r="G520" s="8">
        <v>3</v>
      </c>
      <c r="H520" s="94">
        <f t="shared" si="8"/>
        <v>1</v>
      </c>
      <c r="I520" s="93"/>
      <c r="J520" s="94"/>
      <c r="K520" s="138"/>
    </row>
    <row r="521" spans="1:11" x14ac:dyDescent="0.2">
      <c r="A521" s="13" t="s">
        <v>3598</v>
      </c>
      <c r="B521" s="74">
        <v>66</v>
      </c>
      <c r="C521" s="86"/>
      <c r="D521" s="37"/>
      <c r="E521" s="87"/>
      <c r="F521" s="93">
        <v>1</v>
      </c>
      <c r="G521" s="8">
        <v>3</v>
      </c>
      <c r="H521" s="94">
        <f t="shared" si="8"/>
        <v>1</v>
      </c>
      <c r="I521" s="93"/>
      <c r="J521" s="94"/>
      <c r="K521" s="138"/>
    </row>
    <row r="522" spans="1:11" x14ac:dyDescent="0.2">
      <c r="A522" s="13" t="s">
        <v>2106</v>
      </c>
      <c r="B522" s="74">
        <v>335</v>
      </c>
      <c r="C522" s="133"/>
      <c r="D522" s="37"/>
      <c r="E522" s="87"/>
      <c r="F522" s="93">
        <v>3</v>
      </c>
      <c r="G522" s="8">
        <v>8</v>
      </c>
      <c r="H522" s="94">
        <f t="shared" si="8"/>
        <v>2</v>
      </c>
      <c r="I522" s="93"/>
      <c r="J522" s="94"/>
      <c r="K522" s="138"/>
    </row>
    <row r="523" spans="1:11" s="24" customFormat="1" x14ac:dyDescent="0.2">
      <c r="A523" s="20" t="s">
        <v>408</v>
      </c>
      <c r="B523" s="73">
        <v>652</v>
      </c>
      <c r="C523" s="134">
        <v>1</v>
      </c>
      <c r="D523" s="32">
        <v>3</v>
      </c>
      <c r="E523" s="84"/>
      <c r="F523" s="91"/>
      <c r="G523" s="8"/>
      <c r="H523" s="94"/>
      <c r="I523" s="91"/>
      <c r="J523" s="84"/>
      <c r="K523" s="111"/>
    </row>
    <row r="524" spans="1:11" x14ac:dyDescent="0.2">
      <c r="A524" s="13" t="s">
        <v>3199</v>
      </c>
      <c r="B524" s="74">
        <v>59</v>
      </c>
      <c r="C524" s="133"/>
      <c r="D524" s="37"/>
      <c r="E524" s="87"/>
      <c r="F524" s="93">
        <v>1</v>
      </c>
      <c r="G524" s="8">
        <v>3</v>
      </c>
      <c r="H524" s="94">
        <f t="shared" si="8"/>
        <v>1</v>
      </c>
      <c r="I524" s="93"/>
      <c r="J524" s="94"/>
      <c r="K524" s="138"/>
    </row>
    <row r="525" spans="1:11" x14ac:dyDescent="0.2">
      <c r="A525" s="13" t="s">
        <v>3024</v>
      </c>
      <c r="B525" s="74">
        <v>70</v>
      </c>
      <c r="C525" s="133"/>
      <c r="D525" s="37"/>
      <c r="E525" s="87"/>
      <c r="F525" s="93">
        <v>1</v>
      </c>
      <c r="G525" s="8">
        <v>3</v>
      </c>
      <c r="H525" s="94">
        <f t="shared" si="8"/>
        <v>1</v>
      </c>
      <c r="I525" s="93"/>
      <c r="J525" s="94"/>
      <c r="K525" s="138"/>
    </row>
    <row r="526" spans="1:11" x14ac:dyDescent="0.2">
      <c r="A526" s="57" t="s">
        <v>3599</v>
      </c>
      <c r="B526" s="131">
        <v>176</v>
      </c>
      <c r="C526" s="133"/>
      <c r="D526" s="37"/>
      <c r="E526" s="87"/>
      <c r="F526" s="93">
        <v>1</v>
      </c>
      <c r="G526" s="8">
        <v>3</v>
      </c>
      <c r="H526" s="94">
        <f t="shared" si="8"/>
        <v>1</v>
      </c>
      <c r="I526" s="93"/>
      <c r="J526" s="94"/>
      <c r="K526" s="138"/>
    </row>
    <row r="527" spans="1:11" x14ac:dyDescent="0.2">
      <c r="A527" s="13" t="s">
        <v>3600</v>
      </c>
      <c r="B527" s="74">
        <v>169</v>
      </c>
      <c r="C527" s="133"/>
      <c r="D527" s="37"/>
      <c r="E527" s="87"/>
      <c r="F527" s="93">
        <v>1</v>
      </c>
      <c r="G527" s="8">
        <v>3</v>
      </c>
      <c r="H527" s="94">
        <f t="shared" si="8"/>
        <v>1</v>
      </c>
      <c r="I527" s="93"/>
      <c r="J527" s="94"/>
      <c r="K527" s="138"/>
    </row>
    <row r="528" spans="1:11" x14ac:dyDescent="0.2">
      <c r="A528" s="13" t="s">
        <v>2010</v>
      </c>
      <c r="B528" s="74">
        <v>145</v>
      </c>
      <c r="C528" s="133"/>
      <c r="D528" s="37"/>
      <c r="E528" s="87"/>
      <c r="F528" s="93">
        <v>1</v>
      </c>
      <c r="G528" s="8">
        <v>3</v>
      </c>
      <c r="H528" s="94">
        <f t="shared" si="8"/>
        <v>1</v>
      </c>
      <c r="I528" s="93"/>
      <c r="J528" s="94"/>
      <c r="K528" s="138"/>
    </row>
    <row r="529" spans="1:11" x14ac:dyDescent="0.2">
      <c r="A529" s="13" t="s">
        <v>3601</v>
      </c>
      <c r="B529" s="74">
        <v>33</v>
      </c>
      <c r="C529" s="133"/>
      <c r="D529" s="37"/>
      <c r="E529" s="87"/>
      <c r="F529" s="93">
        <v>1</v>
      </c>
      <c r="G529" s="8">
        <v>3</v>
      </c>
      <c r="H529" s="94">
        <f t="shared" si="8"/>
        <v>1</v>
      </c>
      <c r="I529" s="93"/>
      <c r="J529" s="94"/>
      <c r="K529" s="138"/>
    </row>
    <row r="530" spans="1:11" s="24" customFormat="1" x14ac:dyDescent="0.2">
      <c r="A530" s="20" t="s">
        <v>409</v>
      </c>
      <c r="B530" s="73">
        <v>1197</v>
      </c>
      <c r="C530" s="134">
        <v>2</v>
      </c>
      <c r="D530" s="32">
        <v>5</v>
      </c>
      <c r="E530" s="84"/>
      <c r="F530" s="91"/>
      <c r="G530" s="8"/>
      <c r="H530" s="94"/>
      <c r="I530" s="91"/>
      <c r="J530" s="84"/>
      <c r="K530" s="111"/>
    </row>
    <row r="531" spans="1:11" x14ac:dyDescent="0.2">
      <c r="A531" s="13" t="s">
        <v>3602</v>
      </c>
      <c r="B531" s="74">
        <v>71</v>
      </c>
      <c r="C531" s="133"/>
      <c r="D531" s="37"/>
      <c r="E531" s="87"/>
      <c r="F531" s="93">
        <v>1</v>
      </c>
      <c r="G531" s="8">
        <v>3</v>
      </c>
      <c r="H531" s="94">
        <f t="shared" si="8"/>
        <v>1</v>
      </c>
      <c r="I531" s="93"/>
      <c r="J531" s="94"/>
      <c r="K531" s="138"/>
    </row>
    <row r="532" spans="1:11" x14ac:dyDescent="0.2">
      <c r="A532" s="13" t="s">
        <v>3603</v>
      </c>
      <c r="B532" s="74">
        <v>156</v>
      </c>
      <c r="C532" s="133"/>
      <c r="D532" s="37"/>
      <c r="E532" s="87"/>
      <c r="F532" s="93">
        <v>1</v>
      </c>
      <c r="G532" s="8">
        <v>3</v>
      </c>
      <c r="H532" s="94">
        <f t="shared" si="8"/>
        <v>1</v>
      </c>
      <c r="I532" s="93"/>
      <c r="J532" s="94"/>
      <c r="K532" s="138"/>
    </row>
    <row r="533" spans="1:11" x14ac:dyDescent="0.2">
      <c r="A533" s="13" t="s">
        <v>3604</v>
      </c>
      <c r="B533" s="74">
        <v>83</v>
      </c>
      <c r="C533" s="133"/>
      <c r="D533" s="37"/>
      <c r="E533" s="87"/>
      <c r="F533" s="93">
        <v>1</v>
      </c>
      <c r="G533" s="8">
        <v>3</v>
      </c>
      <c r="H533" s="94">
        <f t="shared" si="8"/>
        <v>1</v>
      </c>
      <c r="I533" s="93"/>
      <c r="J533" s="94"/>
      <c r="K533" s="138"/>
    </row>
    <row r="534" spans="1:11" x14ac:dyDescent="0.2">
      <c r="A534" s="13" t="s">
        <v>3605</v>
      </c>
      <c r="B534" s="74">
        <v>328</v>
      </c>
      <c r="C534" s="133"/>
      <c r="D534" s="37"/>
      <c r="E534" s="87"/>
      <c r="F534" s="93">
        <v>3</v>
      </c>
      <c r="G534" s="8">
        <v>8</v>
      </c>
      <c r="H534" s="94">
        <f t="shared" si="8"/>
        <v>2</v>
      </c>
      <c r="I534" s="93"/>
      <c r="J534" s="94"/>
      <c r="K534" s="138"/>
    </row>
    <row r="535" spans="1:11" x14ac:dyDescent="0.2">
      <c r="A535" s="13" t="s">
        <v>1845</v>
      </c>
      <c r="B535" s="74">
        <v>77</v>
      </c>
      <c r="C535" s="133"/>
      <c r="D535" s="37"/>
      <c r="E535" s="87"/>
      <c r="F535" s="93">
        <v>1</v>
      </c>
      <c r="G535" s="8">
        <v>3</v>
      </c>
      <c r="H535" s="94">
        <f t="shared" si="8"/>
        <v>1</v>
      </c>
      <c r="I535" s="93"/>
      <c r="J535" s="94"/>
      <c r="K535" s="138"/>
    </row>
    <row r="536" spans="1:11" x14ac:dyDescent="0.2">
      <c r="A536" s="13" t="s">
        <v>3606</v>
      </c>
      <c r="B536" s="74">
        <v>482</v>
      </c>
      <c r="C536" s="133"/>
      <c r="D536" s="37"/>
      <c r="E536" s="87"/>
      <c r="F536" s="93">
        <v>3</v>
      </c>
      <c r="G536" s="8">
        <v>8</v>
      </c>
      <c r="H536" s="94">
        <f t="shared" si="8"/>
        <v>2</v>
      </c>
      <c r="I536" s="93"/>
      <c r="J536" s="94"/>
      <c r="K536" s="138"/>
    </row>
    <row r="537" spans="1:11" s="24" customFormat="1" x14ac:dyDescent="0.2">
      <c r="A537" s="20" t="s">
        <v>410</v>
      </c>
      <c r="B537" s="73">
        <v>612</v>
      </c>
      <c r="C537" s="134">
        <v>1</v>
      </c>
      <c r="D537" s="32">
        <v>3</v>
      </c>
      <c r="E537" s="84"/>
      <c r="F537" s="91"/>
      <c r="G537" s="8"/>
      <c r="H537" s="94"/>
      <c r="I537" s="91"/>
      <c r="J537" s="84"/>
      <c r="K537" s="111"/>
    </row>
    <row r="538" spans="1:11" x14ac:dyDescent="0.2">
      <c r="A538" s="13" t="s">
        <v>3607</v>
      </c>
      <c r="B538" s="74">
        <v>104</v>
      </c>
      <c r="C538" s="133"/>
      <c r="D538" s="37"/>
      <c r="E538" s="87"/>
      <c r="F538" s="93">
        <v>1</v>
      </c>
      <c r="G538" s="8">
        <v>3</v>
      </c>
      <c r="H538" s="94">
        <f t="shared" si="8"/>
        <v>1</v>
      </c>
      <c r="I538" s="93"/>
      <c r="J538" s="94"/>
      <c r="K538" s="138"/>
    </row>
    <row r="539" spans="1:11" x14ac:dyDescent="0.2">
      <c r="A539" s="13" t="s">
        <v>3608</v>
      </c>
      <c r="B539" s="74">
        <v>134</v>
      </c>
      <c r="C539" s="133"/>
      <c r="D539" s="37"/>
      <c r="E539" s="87"/>
      <c r="F539" s="93">
        <v>1</v>
      </c>
      <c r="G539" s="8">
        <v>3</v>
      </c>
      <c r="H539" s="94">
        <f t="shared" si="8"/>
        <v>1</v>
      </c>
      <c r="I539" s="93"/>
      <c r="J539" s="94"/>
      <c r="K539" s="138"/>
    </row>
    <row r="540" spans="1:11" x14ac:dyDescent="0.2">
      <c r="A540" s="13" t="s">
        <v>1784</v>
      </c>
      <c r="B540" s="74">
        <v>197</v>
      </c>
      <c r="C540" s="86"/>
      <c r="D540" s="37"/>
      <c r="E540" s="87"/>
      <c r="F540" s="93">
        <v>1</v>
      </c>
      <c r="G540" s="8">
        <v>3</v>
      </c>
      <c r="H540" s="94">
        <f t="shared" si="8"/>
        <v>1</v>
      </c>
      <c r="I540" s="93"/>
      <c r="J540" s="94"/>
      <c r="K540" s="138"/>
    </row>
    <row r="541" spans="1:11" x14ac:dyDescent="0.2">
      <c r="A541" s="13" t="s">
        <v>3609</v>
      </c>
      <c r="B541" s="74">
        <v>65</v>
      </c>
      <c r="C541" s="133"/>
      <c r="D541" s="37"/>
      <c r="E541" s="87"/>
      <c r="F541" s="93">
        <v>1</v>
      </c>
      <c r="G541" s="8">
        <v>3</v>
      </c>
      <c r="H541" s="94">
        <f t="shared" si="8"/>
        <v>1</v>
      </c>
      <c r="I541" s="93"/>
      <c r="J541" s="94"/>
      <c r="K541" s="138"/>
    </row>
    <row r="542" spans="1:11" x14ac:dyDescent="0.2">
      <c r="A542" s="13" t="s">
        <v>3610</v>
      </c>
      <c r="B542" s="74">
        <v>112</v>
      </c>
      <c r="C542" s="133"/>
      <c r="D542" s="37"/>
      <c r="E542" s="87"/>
      <c r="F542" s="93">
        <v>1</v>
      </c>
      <c r="G542" s="8">
        <v>3</v>
      </c>
      <c r="H542" s="94">
        <f t="shared" si="8"/>
        <v>1</v>
      </c>
      <c r="I542" s="93"/>
      <c r="J542" s="94"/>
      <c r="K542" s="138"/>
    </row>
    <row r="543" spans="1:11" s="24" customFormat="1" x14ac:dyDescent="0.2">
      <c r="A543" s="20" t="s">
        <v>980</v>
      </c>
      <c r="B543" s="73">
        <v>898</v>
      </c>
      <c r="C543" s="134">
        <v>1</v>
      </c>
      <c r="D543" s="32">
        <v>3</v>
      </c>
      <c r="E543" s="84"/>
      <c r="F543" s="91"/>
      <c r="G543" s="8"/>
      <c r="H543" s="94"/>
      <c r="I543" s="91"/>
      <c r="J543" s="84"/>
      <c r="K543" s="111"/>
    </row>
    <row r="544" spans="1:11" x14ac:dyDescent="0.2">
      <c r="A544" s="58" t="s">
        <v>6233</v>
      </c>
      <c r="B544" s="191">
        <v>95</v>
      </c>
      <c r="C544" s="133"/>
      <c r="D544" s="65"/>
      <c r="E544" s="151"/>
      <c r="F544" s="93">
        <v>1</v>
      </c>
      <c r="G544" s="8">
        <v>3</v>
      </c>
      <c r="H544" s="94">
        <f t="shared" ref="H544:H554" si="9">IF(F544=1,1,2)</f>
        <v>1</v>
      </c>
      <c r="I544" s="93"/>
      <c r="J544" s="94"/>
      <c r="K544" s="138"/>
    </row>
    <row r="545" spans="1:11" x14ac:dyDescent="0.2">
      <c r="A545" s="13" t="s">
        <v>2173</v>
      </c>
      <c r="B545" s="74">
        <v>85</v>
      </c>
      <c r="C545" s="133"/>
      <c r="D545" s="37"/>
      <c r="E545" s="87"/>
      <c r="F545" s="93">
        <v>1</v>
      </c>
      <c r="G545" s="8">
        <v>3</v>
      </c>
      <c r="H545" s="94">
        <f t="shared" si="9"/>
        <v>1</v>
      </c>
      <c r="I545" s="93"/>
      <c r="J545" s="94"/>
      <c r="K545" s="138"/>
    </row>
    <row r="546" spans="1:11" x14ac:dyDescent="0.2">
      <c r="A546" s="13" t="s">
        <v>1356</v>
      </c>
      <c r="B546" s="74">
        <v>32</v>
      </c>
      <c r="C546" s="133"/>
      <c r="D546" s="37"/>
      <c r="E546" s="87"/>
      <c r="F546" s="93">
        <v>1</v>
      </c>
      <c r="G546" s="8">
        <v>3</v>
      </c>
      <c r="H546" s="94">
        <f t="shared" si="9"/>
        <v>1</v>
      </c>
      <c r="I546" s="93"/>
      <c r="J546" s="94"/>
      <c r="K546" s="138"/>
    </row>
    <row r="547" spans="1:11" x14ac:dyDescent="0.2">
      <c r="A547" s="58" t="s">
        <v>2064</v>
      </c>
      <c r="B547" s="191">
        <v>98</v>
      </c>
      <c r="C547" s="133"/>
      <c r="D547" s="65"/>
      <c r="E547" s="151"/>
      <c r="F547" s="93">
        <v>1</v>
      </c>
      <c r="G547" s="8">
        <v>3</v>
      </c>
      <c r="H547" s="94">
        <f t="shared" si="9"/>
        <v>1</v>
      </c>
      <c r="I547" s="93"/>
      <c r="J547" s="94"/>
      <c r="K547" s="138"/>
    </row>
    <row r="548" spans="1:11" x14ac:dyDescent="0.2">
      <c r="A548" s="13" t="s">
        <v>3611</v>
      </c>
      <c r="B548" s="74">
        <v>87</v>
      </c>
      <c r="C548" s="133"/>
      <c r="D548" s="37"/>
      <c r="E548" s="87"/>
      <c r="F548" s="93">
        <v>1</v>
      </c>
      <c r="G548" s="8">
        <v>3</v>
      </c>
      <c r="H548" s="94">
        <f t="shared" si="9"/>
        <v>1</v>
      </c>
      <c r="I548" s="93"/>
      <c r="J548" s="94"/>
      <c r="K548" s="138"/>
    </row>
    <row r="549" spans="1:11" x14ac:dyDescent="0.2">
      <c r="A549" s="13" t="s">
        <v>3612</v>
      </c>
      <c r="B549" s="74">
        <v>114</v>
      </c>
      <c r="C549" s="133"/>
      <c r="D549" s="37"/>
      <c r="E549" s="87"/>
      <c r="F549" s="93">
        <v>1</v>
      </c>
      <c r="G549" s="8">
        <v>3</v>
      </c>
      <c r="H549" s="94">
        <f t="shared" si="9"/>
        <v>1</v>
      </c>
      <c r="I549" s="93"/>
      <c r="J549" s="94"/>
      <c r="K549" s="138"/>
    </row>
    <row r="550" spans="1:11" x14ac:dyDescent="0.2">
      <c r="A550" s="13" t="s">
        <v>3613</v>
      </c>
      <c r="B550" s="74">
        <v>94</v>
      </c>
      <c r="C550" s="133"/>
      <c r="D550" s="37"/>
      <c r="E550" s="87"/>
      <c r="F550" s="93">
        <v>1</v>
      </c>
      <c r="G550" s="8">
        <v>3</v>
      </c>
      <c r="H550" s="94">
        <f t="shared" si="9"/>
        <v>1</v>
      </c>
      <c r="I550" s="93"/>
      <c r="J550" s="94"/>
      <c r="K550" s="138"/>
    </row>
    <row r="551" spans="1:11" x14ac:dyDescent="0.2">
      <c r="A551" s="13" t="s">
        <v>3614</v>
      </c>
      <c r="B551" s="74">
        <v>100</v>
      </c>
      <c r="C551" s="133"/>
      <c r="D551" s="37"/>
      <c r="E551" s="87"/>
      <c r="F551" s="93">
        <v>1</v>
      </c>
      <c r="G551" s="8">
        <v>3</v>
      </c>
      <c r="H551" s="94">
        <f t="shared" si="9"/>
        <v>1</v>
      </c>
      <c r="I551" s="93"/>
      <c r="J551" s="94"/>
      <c r="K551" s="138"/>
    </row>
    <row r="552" spans="1:11" x14ac:dyDescent="0.2">
      <c r="A552" s="13" t="s">
        <v>2928</v>
      </c>
      <c r="B552" s="74">
        <v>193</v>
      </c>
      <c r="C552" s="133"/>
      <c r="D552" s="37"/>
      <c r="E552" s="87"/>
      <c r="F552" s="93">
        <v>1</v>
      </c>
      <c r="G552" s="8">
        <v>3</v>
      </c>
      <c r="H552" s="94">
        <f t="shared" si="9"/>
        <v>1</v>
      </c>
      <c r="I552" s="93"/>
      <c r="J552" s="94"/>
      <c r="K552" s="138"/>
    </row>
    <row r="553" spans="1:11" s="24" customFormat="1" x14ac:dyDescent="0.2">
      <c r="A553" s="20" t="s">
        <v>375</v>
      </c>
      <c r="B553" s="73">
        <v>2325</v>
      </c>
      <c r="C553" s="134">
        <v>4</v>
      </c>
      <c r="D553" s="32">
        <v>10</v>
      </c>
      <c r="E553" s="84"/>
      <c r="F553" s="91"/>
      <c r="G553" s="8"/>
      <c r="H553" s="94"/>
      <c r="I553" s="91"/>
      <c r="J553" s="84"/>
      <c r="K553" s="111"/>
    </row>
    <row r="554" spans="1:11" x14ac:dyDescent="0.2">
      <c r="A554" s="58" t="s">
        <v>1353</v>
      </c>
      <c r="B554" s="191">
        <v>102</v>
      </c>
      <c r="C554" s="133"/>
      <c r="D554" s="65"/>
      <c r="E554" s="151"/>
      <c r="F554" s="93">
        <v>1</v>
      </c>
      <c r="G554" s="8">
        <v>8</v>
      </c>
      <c r="H554" s="94">
        <f t="shared" si="9"/>
        <v>1</v>
      </c>
      <c r="I554" s="93"/>
      <c r="J554" s="94"/>
      <c r="K554" s="138"/>
    </row>
    <row r="555" spans="1:11" x14ac:dyDescent="0.2">
      <c r="A555" s="13" t="s">
        <v>3615</v>
      </c>
      <c r="B555" s="74">
        <v>348</v>
      </c>
      <c r="C555" s="133"/>
      <c r="D555" s="37"/>
      <c r="E555" s="87"/>
      <c r="F555" s="93">
        <v>3</v>
      </c>
      <c r="G555" s="8">
        <v>8</v>
      </c>
      <c r="H555" s="94">
        <f t="shared" si="8"/>
        <v>2</v>
      </c>
      <c r="I555" s="93"/>
      <c r="J555" s="94"/>
      <c r="K555" s="138"/>
    </row>
    <row r="556" spans="1:11" x14ac:dyDescent="0.2">
      <c r="A556" s="13" t="s">
        <v>3616</v>
      </c>
      <c r="B556" s="74">
        <v>310</v>
      </c>
      <c r="C556" s="133"/>
      <c r="D556" s="37"/>
      <c r="E556" s="87"/>
      <c r="F556" s="93">
        <v>3</v>
      </c>
      <c r="G556" s="8">
        <v>8</v>
      </c>
      <c r="H556" s="94">
        <f t="shared" si="8"/>
        <v>2</v>
      </c>
      <c r="I556" s="93"/>
      <c r="J556" s="94"/>
      <c r="K556" s="138"/>
    </row>
    <row r="557" spans="1:11" x14ac:dyDescent="0.2">
      <c r="A557" s="13" t="s">
        <v>2648</v>
      </c>
      <c r="B557" s="74">
        <v>477</v>
      </c>
      <c r="C557" s="133"/>
      <c r="D557" s="37"/>
      <c r="E557" s="87"/>
      <c r="F557" s="93">
        <v>3</v>
      </c>
      <c r="G557" s="8">
        <v>8</v>
      </c>
      <c r="H557" s="94">
        <f t="shared" si="8"/>
        <v>2</v>
      </c>
      <c r="I557" s="93"/>
      <c r="J557" s="94"/>
      <c r="K557" s="138"/>
    </row>
    <row r="558" spans="1:11" x14ac:dyDescent="0.2">
      <c r="A558" s="13" t="s">
        <v>1650</v>
      </c>
      <c r="B558" s="74">
        <v>130</v>
      </c>
      <c r="C558" s="133"/>
      <c r="D558" s="37"/>
      <c r="E558" s="87"/>
      <c r="F558" s="93">
        <v>1</v>
      </c>
      <c r="G558" s="8">
        <v>3</v>
      </c>
      <c r="H558" s="94">
        <f t="shared" si="8"/>
        <v>1</v>
      </c>
      <c r="I558" s="93"/>
      <c r="J558" s="94"/>
      <c r="K558" s="138"/>
    </row>
    <row r="559" spans="1:11" x14ac:dyDescent="0.2">
      <c r="A559" s="13" t="s">
        <v>2626</v>
      </c>
      <c r="B559" s="74">
        <v>143</v>
      </c>
      <c r="C559" s="133"/>
      <c r="D559" s="37"/>
      <c r="E559" s="87"/>
      <c r="F559" s="93">
        <v>1</v>
      </c>
      <c r="G559" s="8">
        <v>3</v>
      </c>
      <c r="H559" s="94">
        <f t="shared" si="8"/>
        <v>1</v>
      </c>
      <c r="I559" s="93"/>
      <c r="J559" s="94"/>
      <c r="K559" s="138"/>
    </row>
    <row r="560" spans="1:11" x14ac:dyDescent="0.2">
      <c r="A560" s="13" t="s">
        <v>3617</v>
      </c>
      <c r="B560" s="74">
        <v>309</v>
      </c>
      <c r="C560" s="133"/>
      <c r="D560" s="37"/>
      <c r="E560" s="87"/>
      <c r="F560" s="93">
        <v>3</v>
      </c>
      <c r="G560" s="8">
        <v>8</v>
      </c>
      <c r="H560" s="94">
        <f t="shared" si="8"/>
        <v>2</v>
      </c>
      <c r="I560" s="93"/>
      <c r="J560" s="94"/>
      <c r="K560" s="138"/>
    </row>
    <row r="561" spans="1:11" x14ac:dyDescent="0.2">
      <c r="A561" s="13" t="s">
        <v>3618</v>
      </c>
      <c r="B561" s="74">
        <v>364</v>
      </c>
      <c r="C561" s="133"/>
      <c r="D561" s="37"/>
      <c r="E561" s="87"/>
      <c r="F561" s="93">
        <v>3</v>
      </c>
      <c r="G561" s="8">
        <v>8</v>
      </c>
      <c r="H561" s="94">
        <f t="shared" si="8"/>
        <v>2</v>
      </c>
      <c r="I561" s="93"/>
      <c r="J561" s="94"/>
      <c r="K561" s="138"/>
    </row>
    <row r="562" spans="1:11" x14ac:dyDescent="0.2">
      <c r="A562" s="13" t="s">
        <v>3619</v>
      </c>
      <c r="B562" s="74">
        <v>142</v>
      </c>
      <c r="C562" s="133"/>
      <c r="D562" s="37"/>
      <c r="E562" s="87"/>
      <c r="F562" s="93">
        <v>1</v>
      </c>
      <c r="G562" s="8">
        <v>3</v>
      </c>
      <c r="H562" s="94">
        <f t="shared" si="8"/>
        <v>1</v>
      </c>
      <c r="I562" s="93"/>
      <c r="J562" s="94"/>
      <c r="K562" s="138"/>
    </row>
    <row r="563" spans="1:11" s="24" customFormat="1" x14ac:dyDescent="0.2">
      <c r="A563" s="22" t="s">
        <v>376</v>
      </c>
      <c r="B563" s="73">
        <v>12852</v>
      </c>
      <c r="C563" s="134">
        <v>29</v>
      </c>
      <c r="D563" s="36">
        <f>SUM(D564:D606)</f>
        <v>75</v>
      </c>
      <c r="E563" s="88">
        <v>4</v>
      </c>
      <c r="F563" s="91">
        <f>SUM(F565:F613)</f>
        <v>79</v>
      </c>
      <c r="G563" s="24">
        <f>SUM(G565:G613)</f>
        <v>219</v>
      </c>
      <c r="H563" s="94"/>
      <c r="I563" s="99">
        <f>(C563+F571+F577+F578+F579+F580+F581+F582+F584+F591+F592+F593+F594+F595+F605+F607+F609+F612+F613+1)*0.4</f>
        <v>33.6</v>
      </c>
      <c r="J563" s="99">
        <f>(D563+G571+G577+G578+G579+G580+G581+G582+G584+G591+G592+G593+G594+G595+G605+G607+G609+G612+G613+1)*0.4</f>
        <v>88</v>
      </c>
      <c r="K563" s="115">
        <f>43*0.6</f>
        <v>25.8</v>
      </c>
    </row>
    <row r="564" spans="1:11" s="24" customFormat="1" x14ac:dyDescent="0.2">
      <c r="A564" s="20" t="s">
        <v>377</v>
      </c>
      <c r="B564" s="73">
        <v>1200</v>
      </c>
      <c r="C564" s="134">
        <v>3</v>
      </c>
      <c r="D564" s="32">
        <v>8</v>
      </c>
      <c r="E564" s="84"/>
      <c r="F564" s="91"/>
      <c r="G564" s="8"/>
      <c r="H564" s="94"/>
      <c r="I564" s="91"/>
      <c r="J564" s="84"/>
      <c r="K564" s="111"/>
    </row>
    <row r="565" spans="1:11" x14ac:dyDescent="0.2">
      <c r="A565" s="13" t="s">
        <v>1492</v>
      </c>
      <c r="B565" s="74">
        <v>20</v>
      </c>
      <c r="C565" s="133"/>
      <c r="D565" s="37"/>
      <c r="E565" s="87"/>
      <c r="F565" s="93">
        <v>1</v>
      </c>
      <c r="G565" s="8">
        <v>3</v>
      </c>
      <c r="H565" s="94">
        <f t="shared" ref="H565:H582" si="10">IF(F565=1,1,2)</f>
        <v>1</v>
      </c>
      <c r="I565" s="93"/>
      <c r="J565" s="94"/>
      <c r="K565" s="138"/>
    </row>
    <row r="566" spans="1:11" x14ac:dyDescent="0.2">
      <c r="A566" s="13" t="s">
        <v>3620</v>
      </c>
      <c r="B566" s="74">
        <v>27</v>
      </c>
      <c r="C566" s="133"/>
      <c r="D566" s="37"/>
      <c r="E566" s="87"/>
      <c r="F566" s="93">
        <v>1</v>
      </c>
      <c r="G566" s="8">
        <v>3</v>
      </c>
      <c r="H566" s="94">
        <f t="shared" si="10"/>
        <v>1</v>
      </c>
      <c r="I566" s="93"/>
      <c r="J566" s="94"/>
      <c r="K566" s="138"/>
    </row>
    <row r="567" spans="1:11" x14ac:dyDescent="0.2">
      <c r="A567" s="13" t="s">
        <v>2815</v>
      </c>
      <c r="B567" s="74">
        <v>67</v>
      </c>
      <c r="C567" s="133"/>
      <c r="D567" s="37"/>
      <c r="E567" s="87"/>
      <c r="F567" s="93">
        <v>1</v>
      </c>
      <c r="G567" s="8">
        <v>3</v>
      </c>
      <c r="H567" s="94">
        <f t="shared" si="10"/>
        <v>1</v>
      </c>
      <c r="I567" s="93"/>
      <c r="J567" s="94"/>
      <c r="K567" s="138"/>
    </row>
    <row r="568" spans="1:11" x14ac:dyDescent="0.2">
      <c r="A568" s="13" t="s">
        <v>2957</v>
      </c>
      <c r="B568" s="74">
        <v>134</v>
      </c>
      <c r="C568" s="133"/>
      <c r="D568" s="37"/>
      <c r="E568" s="87"/>
      <c r="F568" s="93">
        <v>1</v>
      </c>
      <c r="G568" s="8">
        <v>3</v>
      </c>
      <c r="H568" s="94">
        <f t="shared" si="10"/>
        <v>1</v>
      </c>
      <c r="I568" s="93"/>
      <c r="J568" s="94"/>
      <c r="K568" s="138"/>
    </row>
    <row r="569" spans="1:11" x14ac:dyDescent="0.2">
      <c r="A569" s="13" t="s">
        <v>3621</v>
      </c>
      <c r="B569" s="74">
        <v>54</v>
      </c>
      <c r="C569" s="133"/>
      <c r="D569" s="37"/>
      <c r="E569" s="87"/>
      <c r="F569" s="93">
        <v>1</v>
      </c>
      <c r="G569" s="8">
        <v>3</v>
      </c>
      <c r="H569" s="94">
        <f t="shared" si="10"/>
        <v>1</v>
      </c>
      <c r="I569" s="93"/>
      <c r="J569" s="94"/>
      <c r="K569" s="138"/>
    </row>
    <row r="570" spans="1:11" x14ac:dyDescent="0.2">
      <c r="A570" s="13" t="s">
        <v>3179</v>
      </c>
      <c r="B570" s="74">
        <v>18</v>
      </c>
      <c r="C570" s="133"/>
      <c r="D570" s="37"/>
      <c r="E570" s="87"/>
      <c r="F570" s="93">
        <v>1</v>
      </c>
      <c r="G570" s="8">
        <v>3</v>
      </c>
      <c r="H570" s="94">
        <f t="shared" si="10"/>
        <v>1</v>
      </c>
      <c r="I570" s="93"/>
      <c r="J570" s="94"/>
      <c r="K570" s="138"/>
    </row>
    <row r="571" spans="1:11" x14ac:dyDescent="0.2">
      <c r="A571" s="13" t="s">
        <v>2768</v>
      </c>
      <c r="B571" s="74">
        <v>396</v>
      </c>
      <c r="C571" s="133"/>
      <c r="D571" s="37"/>
      <c r="E571" s="87"/>
      <c r="F571" s="93">
        <v>3</v>
      </c>
      <c r="G571" s="8">
        <v>8</v>
      </c>
      <c r="H571" s="94">
        <f t="shared" si="10"/>
        <v>2</v>
      </c>
      <c r="I571" s="93"/>
      <c r="J571" s="94"/>
      <c r="K571" s="138"/>
    </row>
    <row r="572" spans="1:11" x14ac:dyDescent="0.2">
      <c r="A572" s="13" t="s">
        <v>3622</v>
      </c>
      <c r="B572" s="74">
        <v>144</v>
      </c>
      <c r="C572" s="133"/>
      <c r="D572" s="37"/>
      <c r="E572" s="87"/>
      <c r="F572" s="93">
        <v>1</v>
      </c>
      <c r="G572" s="8">
        <v>3</v>
      </c>
      <c r="H572" s="94">
        <f t="shared" si="10"/>
        <v>1</v>
      </c>
      <c r="I572" s="93"/>
      <c r="J572" s="94"/>
      <c r="K572" s="138"/>
    </row>
    <row r="573" spans="1:11" x14ac:dyDescent="0.2">
      <c r="A573" s="13" t="s">
        <v>3623</v>
      </c>
      <c r="B573" s="74">
        <v>191</v>
      </c>
      <c r="C573" s="133"/>
      <c r="D573" s="37"/>
      <c r="E573" s="87"/>
      <c r="F573" s="93">
        <v>1</v>
      </c>
      <c r="G573" s="8">
        <v>3</v>
      </c>
      <c r="H573" s="94">
        <f t="shared" si="10"/>
        <v>1</v>
      </c>
      <c r="I573" s="93"/>
      <c r="J573" s="94"/>
      <c r="K573" s="138"/>
    </row>
    <row r="574" spans="1:11" x14ac:dyDescent="0.2">
      <c r="A574" s="13" t="s">
        <v>3624</v>
      </c>
      <c r="B574" s="74">
        <v>102</v>
      </c>
      <c r="C574" s="133"/>
      <c r="D574" s="37"/>
      <c r="E574" s="87"/>
      <c r="F574" s="93">
        <v>1</v>
      </c>
      <c r="G574" s="8">
        <v>3</v>
      </c>
      <c r="H574" s="94">
        <f t="shared" si="10"/>
        <v>1</v>
      </c>
      <c r="I574" s="93"/>
      <c r="J574" s="94"/>
      <c r="K574" s="138"/>
    </row>
    <row r="575" spans="1:11" x14ac:dyDescent="0.2">
      <c r="A575" s="13" t="s">
        <v>3625</v>
      </c>
      <c r="B575" s="74">
        <v>47</v>
      </c>
      <c r="C575" s="133"/>
      <c r="D575" s="37"/>
      <c r="E575" s="87"/>
      <c r="F575" s="93">
        <v>1</v>
      </c>
      <c r="G575" s="8">
        <v>3</v>
      </c>
      <c r="H575" s="94">
        <f t="shared" si="10"/>
        <v>1</v>
      </c>
      <c r="I575" s="93"/>
      <c r="J575" s="94"/>
      <c r="K575" s="138"/>
    </row>
    <row r="576" spans="1:11" s="24" customFormat="1" x14ac:dyDescent="0.2">
      <c r="A576" s="20" t="s">
        <v>94</v>
      </c>
      <c r="B576" s="73">
        <v>4097</v>
      </c>
      <c r="C576" s="134">
        <v>8</v>
      </c>
      <c r="D576" s="32">
        <v>20</v>
      </c>
      <c r="E576" s="84"/>
      <c r="F576" s="91"/>
      <c r="G576" s="8"/>
      <c r="H576" s="94"/>
      <c r="I576" s="91"/>
      <c r="J576" s="84"/>
      <c r="K576" s="111"/>
    </row>
    <row r="577" spans="1:11" x14ac:dyDescent="0.2">
      <c r="A577" s="13" t="s">
        <v>3626</v>
      </c>
      <c r="B577" s="74">
        <v>818</v>
      </c>
      <c r="C577" s="133"/>
      <c r="D577" s="37"/>
      <c r="E577" s="87"/>
      <c r="F577" s="93">
        <v>3</v>
      </c>
      <c r="G577" s="8">
        <v>8</v>
      </c>
      <c r="H577" s="94">
        <f t="shared" si="10"/>
        <v>2</v>
      </c>
      <c r="I577" s="93"/>
      <c r="J577" s="94"/>
      <c r="K577" s="138"/>
    </row>
    <row r="578" spans="1:11" x14ac:dyDescent="0.2">
      <c r="A578" s="13" t="s">
        <v>2278</v>
      </c>
      <c r="B578" s="74">
        <v>383</v>
      </c>
      <c r="C578" s="133"/>
      <c r="D578" s="37"/>
      <c r="E578" s="87"/>
      <c r="F578" s="93">
        <v>3</v>
      </c>
      <c r="G578" s="8">
        <v>8</v>
      </c>
      <c r="H578" s="94">
        <f t="shared" si="10"/>
        <v>2</v>
      </c>
      <c r="I578" s="93"/>
      <c r="J578" s="94"/>
      <c r="K578" s="138"/>
    </row>
    <row r="579" spans="1:11" x14ac:dyDescent="0.2">
      <c r="A579" s="13" t="s">
        <v>2372</v>
      </c>
      <c r="B579" s="74">
        <v>446</v>
      </c>
      <c r="C579" s="133"/>
      <c r="D579" s="37"/>
      <c r="E579" s="87"/>
      <c r="F579" s="93">
        <v>3</v>
      </c>
      <c r="G579" s="8">
        <v>8</v>
      </c>
      <c r="H579" s="94">
        <f t="shared" si="10"/>
        <v>2</v>
      </c>
      <c r="I579" s="93"/>
      <c r="J579" s="94"/>
      <c r="K579" s="138"/>
    </row>
    <row r="580" spans="1:11" x14ac:dyDescent="0.2">
      <c r="A580" s="13" t="s">
        <v>3627</v>
      </c>
      <c r="B580" s="74">
        <v>518</v>
      </c>
      <c r="C580" s="133"/>
      <c r="D580" s="37"/>
      <c r="E580" s="87"/>
      <c r="F580" s="93">
        <v>3</v>
      </c>
      <c r="G580" s="8">
        <v>8</v>
      </c>
      <c r="H580" s="94">
        <f t="shared" si="10"/>
        <v>2</v>
      </c>
      <c r="I580" s="93"/>
      <c r="J580" s="94"/>
      <c r="K580" s="138"/>
    </row>
    <row r="581" spans="1:11" x14ac:dyDescent="0.2">
      <c r="A581" s="13" t="s">
        <v>3628</v>
      </c>
      <c r="B581" s="74">
        <v>946</v>
      </c>
      <c r="C581" s="133"/>
      <c r="D581" s="37"/>
      <c r="E581" s="87"/>
      <c r="F581" s="93">
        <v>3</v>
      </c>
      <c r="G581" s="8">
        <v>8</v>
      </c>
      <c r="H581" s="94">
        <f t="shared" si="10"/>
        <v>2</v>
      </c>
      <c r="I581" s="93"/>
      <c r="J581" s="94"/>
      <c r="K581" s="138"/>
    </row>
    <row r="582" spans="1:11" x14ac:dyDescent="0.2">
      <c r="A582" s="13" t="s">
        <v>3212</v>
      </c>
      <c r="B582" s="74">
        <v>986</v>
      </c>
      <c r="C582" s="133"/>
      <c r="D582" s="37"/>
      <c r="E582" s="87"/>
      <c r="F582" s="93">
        <v>3</v>
      </c>
      <c r="G582" s="8">
        <v>8</v>
      </c>
      <c r="H582" s="94">
        <f t="shared" si="10"/>
        <v>2</v>
      </c>
      <c r="I582" s="93"/>
      <c r="J582" s="94"/>
      <c r="K582" s="138"/>
    </row>
    <row r="583" spans="1:11" s="24" customFormat="1" x14ac:dyDescent="0.2">
      <c r="A583" s="20" t="s">
        <v>528</v>
      </c>
      <c r="B583" s="73">
        <v>234</v>
      </c>
      <c r="C583" s="134">
        <v>1</v>
      </c>
      <c r="D583" s="32">
        <v>3</v>
      </c>
      <c r="E583" s="84"/>
      <c r="F583" s="91"/>
      <c r="G583" s="8"/>
      <c r="H583" s="94"/>
      <c r="I583" s="91"/>
      <c r="J583" s="84"/>
      <c r="K583" s="111"/>
    </row>
    <row r="584" spans="1:11" x14ac:dyDescent="0.2">
      <c r="A584" s="13" t="s">
        <v>3629</v>
      </c>
      <c r="B584" s="74">
        <v>234</v>
      </c>
      <c r="C584" s="133"/>
      <c r="D584" s="37"/>
      <c r="E584" s="87"/>
      <c r="F584" s="93">
        <v>3</v>
      </c>
      <c r="G584" s="8">
        <v>8</v>
      </c>
      <c r="H584" s="94">
        <f t="shared" ref="H584:H647" si="11">IF(F584=1,1,2)</f>
        <v>2</v>
      </c>
      <c r="I584" s="93"/>
      <c r="J584" s="94"/>
      <c r="K584" s="138"/>
    </row>
    <row r="585" spans="1:11" s="24" customFormat="1" x14ac:dyDescent="0.2">
      <c r="A585" s="20" t="s">
        <v>529</v>
      </c>
      <c r="B585" s="73">
        <v>250</v>
      </c>
      <c r="C585" s="134">
        <v>1</v>
      </c>
      <c r="D585" s="32">
        <v>3</v>
      </c>
      <c r="E585" s="84"/>
      <c r="F585" s="91"/>
      <c r="G585" s="8"/>
      <c r="H585" s="94"/>
      <c r="I585" s="91"/>
      <c r="J585" s="84"/>
      <c r="K585" s="111"/>
    </row>
    <row r="586" spans="1:11" x14ac:dyDescent="0.2">
      <c r="A586" s="13" t="s">
        <v>3630</v>
      </c>
      <c r="B586" s="74">
        <v>113</v>
      </c>
      <c r="C586" s="133"/>
      <c r="D586" s="37"/>
      <c r="E586" s="87"/>
      <c r="F586" s="93">
        <v>1</v>
      </c>
      <c r="G586" s="8">
        <v>3</v>
      </c>
      <c r="H586" s="94">
        <f t="shared" si="11"/>
        <v>1</v>
      </c>
      <c r="I586" s="93"/>
      <c r="J586" s="94"/>
      <c r="K586" s="138"/>
    </row>
    <row r="587" spans="1:11" x14ac:dyDescent="0.2">
      <c r="A587" s="13" t="s">
        <v>1991</v>
      </c>
      <c r="B587" s="74">
        <v>60</v>
      </c>
      <c r="C587" s="133"/>
      <c r="D587" s="37"/>
      <c r="E587" s="87"/>
      <c r="F587" s="93">
        <v>1</v>
      </c>
      <c r="G587" s="8">
        <v>3</v>
      </c>
      <c r="H587" s="94">
        <f t="shared" si="11"/>
        <v>1</v>
      </c>
      <c r="I587" s="93"/>
      <c r="J587" s="94"/>
      <c r="K587" s="138"/>
    </row>
    <row r="588" spans="1:11" x14ac:dyDescent="0.2">
      <c r="A588" s="13" t="s">
        <v>2780</v>
      </c>
      <c r="B588" s="74">
        <v>34</v>
      </c>
      <c r="C588" s="133"/>
      <c r="D588" s="37"/>
      <c r="E588" s="87"/>
      <c r="F588" s="93">
        <v>1</v>
      </c>
      <c r="G588" s="8">
        <v>3</v>
      </c>
      <c r="H588" s="94">
        <f t="shared" si="11"/>
        <v>1</v>
      </c>
      <c r="I588" s="93"/>
      <c r="J588" s="94"/>
      <c r="K588" s="138"/>
    </row>
    <row r="589" spans="1:11" x14ac:dyDescent="0.2">
      <c r="A589" s="13" t="s">
        <v>3631</v>
      </c>
      <c r="B589" s="74">
        <v>43</v>
      </c>
      <c r="C589" s="133"/>
      <c r="D589" s="37"/>
      <c r="E589" s="87"/>
      <c r="F589" s="93">
        <v>1</v>
      </c>
      <c r="G589" s="8">
        <v>3</v>
      </c>
      <c r="H589" s="94">
        <f t="shared" si="11"/>
        <v>1</v>
      </c>
      <c r="I589" s="93"/>
      <c r="J589" s="94"/>
      <c r="K589" s="138"/>
    </row>
    <row r="590" spans="1:11" s="24" customFormat="1" x14ac:dyDescent="0.2">
      <c r="A590" s="20" t="s">
        <v>63</v>
      </c>
      <c r="B590" s="73">
        <v>2897</v>
      </c>
      <c r="C590" s="134">
        <v>7</v>
      </c>
      <c r="D590" s="32">
        <v>18</v>
      </c>
      <c r="E590" s="84"/>
      <c r="F590" s="91"/>
      <c r="G590" s="8"/>
      <c r="H590" s="94"/>
      <c r="I590" s="91"/>
      <c r="J590" s="84"/>
      <c r="K590" s="111"/>
    </row>
    <row r="591" spans="1:11" x14ac:dyDescent="0.2">
      <c r="A591" s="13" t="s">
        <v>3632</v>
      </c>
      <c r="B591" s="74">
        <v>391</v>
      </c>
      <c r="C591" s="133"/>
      <c r="D591" s="37"/>
      <c r="E591" s="87"/>
      <c r="F591" s="93">
        <v>3</v>
      </c>
      <c r="G591" s="8">
        <v>8</v>
      </c>
      <c r="H591" s="94">
        <f t="shared" si="11"/>
        <v>2</v>
      </c>
      <c r="I591" s="93"/>
      <c r="J591" s="94"/>
      <c r="K591" s="138"/>
    </row>
    <row r="592" spans="1:11" x14ac:dyDescent="0.2">
      <c r="A592" s="13" t="s">
        <v>2951</v>
      </c>
      <c r="B592" s="74">
        <v>405</v>
      </c>
      <c r="C592" s="133"/>
      <c r="D592" s="37"/>
      <c r="E592" s="87"/>
      <c r="F592" s="93">
        <v>3</v>
      </c>
      <c r="G592" s="8">
        <v>8</v>
      </c>
      <c r="H592" s="94">
        <f t="shared" si="11"/>
        <v>2</v>
      </c>
      <c r="I592" s="93"/>
      <c r="J592" s="94"/>
      <c r="K592" s="138"/>
    </row>
    <row r="593" spans="1:11" x14ac:dyDescent="0.2">
      <c r="A593" s="13" t="s">
        <v>3633</v>
      </c>
      <c r="B593" s="74">
        <v>640</v>
      </c>
      <c r="C593" s="133"/>
      <c r="D593" s="37"/>
      <c r="E593" s="87"/>
      <c r="F593" s="93">
        <v>3</v>
      </c>
      <c r="G593" s="8">
        <v>8</v>
      </c>
      <c r="H593" s="94">
        <f t="shared" si="11"/>
        <v>2</v>
      </c>
      <c r="I593" s="93"/>
      <c r="J593" s="94"/>
      <c r="K593" s="138"/>
    </row>
    <row r="594" spans="1:11" x14ac:dyDescent="0.2">
      <c r="A594" s="13" t="s">
        <v>3634</v>
      </c>
      <c r="B594" s="74">
        <v>1136</v>
      </c>
      <c r="C594" s="133"/>
      <c r="D594" s="37"/>
      <c r="E594" s="87"/>
      <c r="F594" s="93">
        <v>3</v>
      </c>
      <c r="G594" s="8">
        <v>8</v>
      </c>
      <c r="H594" s="94">
        <f t="shared" si="11"/>
        <v>2</v>
      </c>
      <c r="I594" s="93"/>
      <c r="J594" s="94"/>
      <c r="K594" s="138"/>
    </row>
    <row r="595" spans="1:11" x14ac:dyDescent="0.2">
      <c r="A595" s="13" t="s">
        <v>3635</v>
      </c>
      <c r="B595" s="74">
        <v>325</v>
      </c>
      <c r="C595" s="133"/>
      <c r="D595" s="37"/>
      <c r="E595" s="87"/>
      <c r="F595" s="93">
        <v>3</v>
      </c>
      <c r="G595" s="8">
        <v>8</v>
      </c>
      <c r="H595" s="94">
        <f t="shared" si="11"/>
        <v>2</v>
      </c>
      <c r="I595" s="93"/>
      <c r="J595" s="94"/>
      <c r="K595" s="138"/>
    </row>
    <row r="596" spans="1:11" s="24" customFormat="1" x14ac:dyDescent="0.2">
      <c r="A596" s="20" t="s">
        <v>860</v>
      </c>
      <c r="B596" s="73">
        <v>1015</v>
      </c>
      <c r="C596" s="134">
        <v>2</v>
      </c>
      <c r="D596" s="32">
        <v>5</v>
      </c>
      <c r="E596" s="84"/>
      <c r="F596" s="91"/>
      <c r="G596" s="8"/>
      <c r="H596" s="94"/>
      <c r="I596" s="91"/>
      <c r="J596" s="84"/>
      <c r="K596" s="111"/>
    </row>
    <row r="597" spans="1:11" x14ac:dyDescent="0.2">
      <c r="A597" s="13" t="s">
        <v>3636</v>
      </c>
      <c r="B597" s="74">
        <v>54</v>
      </c>
      <c r="C597" s="133"/>
      <c r="D597" s="37"/>
      <c r="E597" s="87"/>
      <c r="F597" s="93">
        <v>1</v>
      </c>
      <c r="G597" s="8">
        <v>3</v>
      </c>
      <c r="H597" s="94">
        <f t="shared" si="11"/>
        <v>1</v>
      </c>
      <c r="I597" s="93"/>
      <c r="J597" s="94"/>
      <c r="K597" s="138"/>
    </row>
    <row r="598" spans="1:11" x14ac:dyDescent="0.2">
      <c r="A598" s="13" t="s">
        <v>3637</v>
      </c>
      <c r="B598" s="74">
        <v>59</v>
      </c>
      <c r="C598" s="133"/>
      <c r="D598" s="37"/>
      <c r="E598" s="87"/>
      <c r="F598" s="93">
        <v>1</v>
      </c>
      <c r="G598" s="8">
        <v>3</v>
      </c>
      <c r="H598" s="94">
        <f t="shared" si="11"/>
        <v>1</v>
      </c>
      <c r="I598" s="93"/>
      <c r="J598" s="94"/>
      <c r="K598" s="138"/>
    </row>
    <row r="599" spans="1:11" x14ac:dyDescent="0.2">
      <c r="A599" s="13" t="s">
        <v>2417</v>
      </c>
      <c r="B599" s="74">
        <v>14</v>
      </c>
      <c r="C599" s="133"/>
      <c r="D599" s="37"/>
      <c r="E599" s="87"/>
      <c r="F599" s="93">
        <v>1</v>
      </c>
      <c r="G599" s="8">
        <v>3</v>
      </c>
      <c r="H599" s="94">
        <f t="shared" si="11"/>
        <v>1</v>
      </c>
      <c r="I599" s="93"/>
      <c r="J599" s="94"/>
      <c r="K599" s="138"/>
    </row>
    <row r="600" spans="1:11" x14ac:dyDescent="0.2">
      <c r="A600" s="13" t="s">
        <v>3638</v>
      </c>
      <c r="B600" s="74">
        <v>179</v>
      </c>
      <c r="C600" s="133"/>
      <c r="D600" s="37"/>
      <c r="E600" s="87"/>
      <c r="F600" s="93">
        <v>1</v>
      </c>
      <c r="G600" s="8">
        <v>3</v>
      </c>
      <c r="H600" s="94">
        <f t="shared" si="11"/>
        <v>1</v>
      </c>
      <c r="I600" s="93"/>
      <c r="J600" s="94"/>
      <c r="K600" s="138"/>
    </row>
    <row r="601" spans="1:11" x14ac:dyDescent="0.2">
      <c r="A601" s="13" t="s">
        <v>3639</v>
      </c>
      <c r="B601" s="74">
        <v>41</v>
      </c>
      <c r="C601" s="133"/>
      <c r="D601" s="37"/>
      <c r="E601" s="87"/>
      <c r="F601" s="93">
        <v>1</v>
      </c>
      <c r="G601" s="8">
        <v>3</v>
      </c>
      <c r="H601" s="94">
        <f t="shared" si="11"/>
        <v>1</v>
      </c>
      <c r="I601" s="93"/>
      <c r="J601" s="94"/>
      <c r="K601" s="138"/>
    </row>
    <row r="602" spans="1:11" x14ac:dyDescent="0.2">
      <c r="A602" s="13" t="s">
        <v>3640</v>
      </c>
      <c r="B602" s="74">
        <v>39</v>
      </c>
      <c r="C602" s="133"/>
      <c r="D602" s="37"/>
      <c r="E602" s="87"/>
      <c r="F602" s="93">
        <v>1</v>
      </c>
      <c r="G602" s="8">
        <v>3</v>
      </c>
      <c r="H602" s="94">
        <f t="shared" si="11"/>
        <v>1</v>
      </c>
      <c r="I602" s="93"/>
      <c r="J602" s="94"/>
      <c r="K602" s="138"/>
    </row>
    <row r="603" spans="1:11" x14ac:dyDescent="0.2">
      <c r="A603" s="13" t="s">
        <v>3641</v>
      </c>
      <c r="B603" s="74">
        <v>14</v>
      </c>
      <c r="C603" s="133"/>
      <c r="D603" s="37"/>
      <c r="E603" s="87"/>
      <c r="F603" s="93">
        <v>1</v>
      </c>
      <c r="G603" s="8">
        <v>3</v>
      </c>
      <c r="H603" s="94">
        <f t="shared" si="11"/>
        <v>1</v>
      </c>
      <c r="I603" s="93"/>
      <c r="J603" s="94"/>
      <c r="K603" s="138"/>
    </row>
    <row r="604" spans="1:11" x14ac:dyDescent="0.2">
      <c r="A604" s="13" t="s">
        <v>2593</v>
      </c>
      <c r="B604" s="74">
        <v>70</v>
      </c>
      <c r="C604" s="133"/>
      <c r="D604" s="37"/>
      <c r="E604" s="87"/>
      <c r="F604" s="93">
        <v>1</v>
      </c>
      <c r="G604" s="8">
        <v>3</v>
      </c>
      <c r="H604" s="94">
        <f t="shared" si="11"/>
        <v>1</v>
      </c>
      <c r="I604" s="93"/>
      <c r="J604" s="94"/>
      <c r="K604" s="138"/>
    </row>
    <row r="605" spans="1:11" x14ac:dyDescent="0.2">
      <c r="A605" s="13" t="s">
        <v>3642</v>
      </c>
      <c r="B605" s="74">
        <v>545</v>
      </c>
      <c r="C605" s="133"/>
      <c r="D605" s="37"/>
      <c r="E605" s="87"/>
      <c r="F605" s="93">
        <v>3</v>
      </c>
      <c r="G605" s="8">
        <v>8</v>
      </c>
      <c r="H605" s="94">
        <f t="shared" si="11"/>
        <v>2</v>
      </c>
      <c r="I605" s="93"/>
      <c r="J605" s="94"/>
      <c r="K605" s="138"/>
    </row>
    <row r="606" spans="1:11" s="24" customFormat="1" x14ac:dyDescent="0.2">
      <c r="A606" s="20" t="s">
        <v>21</v>
      </c>
      <c r="B606" s="73">
        <v>3159</v>
      </c>
      <c r="C606" s="134">
        <v>7</v>
      </c>
      <c r="D606" s="32">
        <v>18</v>
      </c>
      <c r="E606" s="84"/>
      <c r="F606" s="91"/>
      <c r="G606" s="8"/>
      <c r="H606" s="94"/>
      <c r="I606" s="91"/>
      <c r="J606" s="84"/>
      <c r="K606" s="111"/>
    </row>
    <row r="607" spans="1:11" x14ac:dyDescent="0.2">
      <c r="A607" s="13" t="s">
        <v>3643</v>
      </c>
      <c r="B607" s="74">
        <v>537</v>
      </c>
      <c r="C607" s="133"/>
      <c r="D607" s="37"/>
      <c r="E607" s="87"/>
      <c r="F607" s="93">
        <v>3</v>
      </c>
      <c r="G607" s="8">
        <v>8</v>
      </c>
      <c r="H607" s="94">
        <f t="shared" si="11"/>
        <v>2</v>
      </c>
      <c r="I607" s="93"/>
      <c r="J607" s="94"/>
      <c r="K607" s="138"/>
    </row>
    <row r="608" spans="1:11" x14ac:dyDescent="0.2">
      <c r="A608" s="13" t="s">
        <v>1448</v>
      </c>
      <c r="B608" s="74">
        <v>69</v>
      </c>
      <c r="C608" s="133"/>
      <c r="D608" s="37"/>
      <c r="E608" s="87"/>
      <c r="F608" s="93">
        <v>1</v>
      </c>
      <c r="G608" s="8">
        <v>3</v>
      </c>
      <c r="H608" s="94">
        <f t="shared" si="11"/>
        <v>1</v>
      </c>
      <c r="I608" s="93"/>
      <c r="J608" s="94"/>
      <c r="K608" s="138"/>
    </row>
    <row r="609" spans="1:11" x14ac:dyDescent="0.2">
      <c r="A609" s="13" t="s">
        <v>3644</v>
      </c>
      <c r="B609" s="74">
        <v>321</v>
      </c>
      <c r="C609" s="133"/>
      <c r="D609" s="37"/>
      <c r="E609" s="87"/>
      <c r="F609" s="93">
        <v>3</v>
      </c>
      <c r="G609" s="8">
        <v>8</v>
      </c>
      <c r="H609" s="94">
        <f t="shared" si="11"/>
        <v>2</v>
      </c>
      <c r="I609" s="93"/>
      <c r="J609" s="94"/>
      <c r="K609" s="138"/>
    </row>
    <row r="610" spans="1:11" x14ac:dyDescent="0.2">
      <c r="A610" s="13" t="s">
        <v>3645</v>
      </c>
      <c r="B610" s="74">
        <v>102</v>
      </c>
      <c r="C610" s="133"/>
      <c r="D610" s="37"/>
      <c r="E610" s="87"/>
      <c r="F610" s="93">
        <v>1</v>
      </c>
      <c r="G610" s="8">
        <v>3</v>
      </c>
      <c r="H610" s="94">
        <f t="shared" si="11"/>
        <v>1</v>
      </c>
      <c r="I610" s="93"/>
      <c r="J610" s="94"/>
      <c r="K610" s="138"/>
    </row>
    <row r="611" spans="1:11" x14ac:dyDescent="0.2">
      <c r="A611" s="13" t="s">
        <v>3327</v>
      </c>
      <c r="B611" s="74">
        <v>83</v>
      </c>
      <c r="C611" s="133"/>
      <c r="D611" s="37"/>
      <c r="E611" s="87"/>
      <c r="F611" s="93">
        <v>1</v>
      </c>
      <c r="G611" s="8">
        <v>3</v>
      </c>
      <c r="H611" s="94">
        <f t="shared" si="11"/>
        <v>1</v>
      </c>
      <c r="I611" s="93"/>
      <c r="J611" s="94"/>
      <c r="K611" s="138"/>
    </row>
    <row r="612" spans="1:11" x14ac:dyDescent="0.2">
      <c r="A612" s="13" t="s">
        <v>3646</v>
      </c>
      <c r="B612" s="74">
        <v>1792</v>
      </c>
      <c r="C612" s="133"/>
      <c r="D612" s="37"/>
      <c r="E612" s="87"/>
      <c r="F612" s="93">
        <v>3</v>
      </c>
      <c r="G612" s="8">
        <v>8</v>
      </c>
      <c r="H612" s="94">
        <f t="shared" si="11"/>
        <v>2</v>
      </c>
      <c r="I612" s="93"/>
      <c r="J612" s="94"/>
      <c r="K612" s="138"/>
    </row>
    <row r="613" spans="1:11" x14ac:dyDescent="0.2">
      <c r="A613" s="13" t="s">
        <v>3647</v>
      </c>
      <c r="B613" s="74">
        <v>255</v>
      </c>
      <c r="C613" s="133"/>
      <c r="D613" s="37"/>
      <c r="E613" s="87"/>
      <c r="F613" s="93">
        <v>3</v>
      </c>
      <c r="G613" s="8">
        <v>8</v>
      </c>
      <c r="H613" s="94">
        <f t="shared" si="11"/>
        <v>2</v>
      </c>
      <c r="I613" s="93"/>
      <c r="J613" s="94"/>
      <c r="K613" s="138"/>
    </row>
    <row r="614" spans="1:11" s="24" customFormat="1" x14ac:dyDescent="0.2">
      <c r="A614" s="22" t="s">
        <v>221</v>
      </c>
      <c r="B614" s="73">
        <v>78605</v>
      </c>
      <c r="C614" s="134">
        <v>39</v>
      </c>
      <c r="D614" s="36">
        <f>SUM(D615:D651)</f>
        <v>101</v>
      </c>
      <c r="E614" s="88">
        <v>4</v>
      </c>
      <c r="F614" s="91">
        <f>SUM(F616:F656)</f>
        <v>105</v>
      </c>
      <c r="G614" s="24">
        <f>SUM(G616:G656)</f>
        <v>279</v>
      </c>
      <c r="H614" s="94"/>
      <c r="I614" s="99">
        <f>(C614+F614+1-F636-F641-F644)*0.4</f>
        <v>56.800000000000004</v>
      </c>
      <c r="J614" s="99">
        <f>(D614+G614+1-G636-G641-G644)*0.4</f>
        <v>148.80000000000001</v>
      </c>
      <c r="K614" s="115">
        <f>34*0.6</f>
        <v>20.399999999999999</v>
      </c>
    </row>
    <row r="615" spans="1:11" s="24" customFormat="1" x14ac:dyDescent="0.2">
      <c r="A615" s="20" t="s">
        <v>222</v>
      </c>
      <c r="B615" s="73">
        <v>2452</v>
      </c>
      <c r="C615" s="134">
        <v>1</v>
      </c>
      <c r="D615" s="32">
        <v>3</v>
      </c>
      <c r="E615" s="84"/>
      <c r="F615" s="91"/>
      <c r="G615" s="8"/>
      <c r="H615" s="94"/>
      <c r="I615" s="91"/>
      <c r="J615" s="84"/>
      <c r="K615" s="111"/>
    </row>
    <row r="616" spans="1:11" x14ac:dyDescent="0.2">
      <c r="A616" s="13" t="s">
        <v>3648</v>
      </c>
      <c r="B616" s="74">
        <v>303</v>
      </c>
      <c r="C616" s="133"/>
      <c r="D616" s="37"/>
      <c r="E616" s="87"/>
      <c r="F616" s="93">
        <v>3</v>
      </c>
      <c r="G616" s="8">
        <v>8</v>
      </c>
      <c r="H616" s="94">
        <f t="shared" si="11"/>
        <v>2</v>
      </c>
      <c r="I616" s="93"/>
      <c r="J616" s="94"/>
      <c r="K616" s="138"/>
    </row>
    <row r="617" spans="1:11" x14ac:dyDescent="0.2">
      <c r="A617" s="13" t="s">
        <v>2479</v>
      </c>
      <c r="B617" s="74">
        <v>1361</v>
      </c>
      <c r="C617" s="133"/>
      <c r="D617" s="37"/>
      <c r="E617" s="87"/>
      <c r="F617" s="93">
        <v>3</v>
      </c>
      <c r="G617" s="8">
        <v>8</v>
      </c>
      <c r="H617" s="94">
        <f t="shared" si="11"/>
        <v>2</v>
      </c>
      <c r="I617" s="93"/>
      <c r="J617" s="94"/>
      <c r="K617" s="138"/>
    </row>
    <row r="618" spans="1:11" x14ac:dyDescent="0.2">
      <c r="A618" s="13" t="s">
        <v>3649</v>
      </c>
      <c r="B618" s="74">
        <v>453</v>
      </c>
      <c r="C618" s="133"/>
      <c r="D618" s="37"/>
      <c r="E618" s="87"/>
      <c r="F618" s="93">
        <v>3</v>
      </c>
      <c r="G618" s="8">
        <v>8</v>
      </c>
      <c r="H618" s="94">
        <f t="shared" si="11"/>
        <v>2</v>
      </c>
      <c r="I618" s="93"/>
      <c r="J618" s="94"/>
      <c r="K618" s="138"/>
    </row>
    <row r="619" spans="1:11" x14ac:dyDescent="0.2">
      <c r="A619" s="13" t="s">
        <v>2118</v>
      </c>
      <c r="B619" s="74">
        <v>335</v>
      </c>
      <c r="C619" s="133"/>
      <c r="D619" s="37"/>
      <c r="E619" s="87"/>
      <c r="F619" s="93">
        <v>3</v>
      </c>
      <c r="G619" s="8">
        <v>8</v>
      </c>
      <c r="H619" s="94">
        <f t="shared" si="11"/>
        <v>2</v>
      </c>
      <c r="I619" s="93"/>
      <c r="J619" s="94"/>
      <c r="K619" s="138"/>
    </row>
    <row r="620" spans="1:11" s="24" customFormat="1" x14ac:dyDescent="0.2">
      <c r="A620" s="20" t="s">
        <v>1014</v>
      </c>
      <c r="B620" s="73">
        <v>1956</v>
      </c>
      <c r="C620" s="134">
        <v>1</v>
      </c>
      <c r="D620" s="32">
        <v>3</v>
      </c>
      <c r="E620" s="84"/>
      <c r="F620" s="91"/>
      <c r="G620" s="8"/>
      <c r="H620" s="94"/>
      <c r="I620" s="91"/>
      <c r="J620" s="84"/>
      <c r="K620" s="111"/>
    </row>
    <row r="621" spans="1:11" x14ac:dyDescent="0.2">
      <c r="A621" s="13" t="s">
        <v>3650</v>
      </c>
      <c r="B621" s="74">
        <v>574</v>
      </c>
      <c r="C621" s="133"/>
      <c r="D621" s="37"/>
      <c r="E621" s="87"/>
      <c r="F621" s="93">
        <v>3</v>
      </c>
      <c r="G621" s="8">
        <v>8</v>
      </c>
      <c r="H621" s="94">
        <f t="shared" si="11"/>
        <v>2</v>
      </c>
      <c r="I621" s="93"/>
      <c r="J621" s="94"/>
      <c r="K621" s="138"/>
    </row>
    <row r="622" spans="1:11" x14ac:dyDescent="0.2">
      <c r="A622" s="13" t="s">
        <v>2623</v>
      </c>
      <c r="B622" s="74">
        <v>754</v>
      </c>
      <c r="C622" s="133"/>
      <c r="D622" s="37"/>
      <c r="E622" s="87"/>
      <c r="F622" s="93">
        <v>3</v>
      </c>
      <c r="G622" s="8">
        <v>8</v>
      </c>
      <c r="H622" s="94">
        <f t="shared" si="11"/>
        <v>2</v>
      </c>
      <c r="I622" s="93"/>
      <c r="J622" s="94"/>
      <c r="K622" s="138"/>
    </row>
    <row r="623" spans="1:11" x14ac:dyDescent="0.2">
      <c r="A623" s="13" t="s">
        <v>3651</v>
      </c>
      <c r="B623" s="74">
        <v>320</v>
      </c>
      <c r="C623" s="133"/>
      <c r="D623" s="37"/>
      <c r="E623" s="87"/>
      <c r="F623" s="93">
        <v>3</v>
      </c>
      <c r="G623" s="8">
        <v>8</v>
      </c>
      <c r="H623" s="94">
        <f t="shared" si="11"/>
        <v>2</v>
      </c>
      <c r="I623" s="93"/>
      <c r="J623" s="94"/>
      <c r="K623" s="138"/>
    </row>
    <row r="624" spans="1:11" x14ac:dyDescent="0.2">
      <c r="A624" s="13" t="s">
        <v>3652</v>
      </c>
      <c r="B624" s="74">
        <v>308</v>
      </c>
      <c r="C624" s="133"/>
      <c r="D624" s="37"/>
      <c r="E624" s="87"/>
      <c r="F624" s="93">
        <v>3</v>
      </c>
      <c r="G624" s="8">
        <v>8</v>
      </c>
      <c r="H624" s="94">
        <f t="shared" si="11"/>
        <v>2</v>
      </c>
      <c r="I624" s="93"/>
      <c r="J624" s="94"/>
      <c r="K624" s="138"/>
    </row>
    <row r="625" spans="1:11" s="24" customFormat="1" x14ac:dyDescent="0.2">
      <c r="A625" s="20" t="s">
        <v>314</v>
      </c>
      <c r="B625" s="73">
        <v>1894</v>
      </c>
      <c r="C625" s="134">
        <v>1</v>
      </c>
      <c r="D625" s="32">
        <v>3</v>
      </c>
      <c r="E625" s="84"/>
      <c r="F625" s="91"/>
      <c r="G625" s="8"/>
      <c r="H625" s="94"/>
      <c r="I625" s="91"/>
      <c r="J625" s="84"/>
      <c r="K625" s="111"/>
    </row>
    <row r="626" spans="1:11" x14ac:dyDescent="0.2">
      <c r="A626" s="13" t="s">
        <v>3653</v>
      </c>
      <c r="B626" s="74">
        <v>283</v>
      </c>
      <c r="C626" s="133"/>
      <c r="D626" s="37"/>
      <c r="E626" s="87"/>
      <c r="F626" s="93">
        <v>3</v>
      </c>
      <c r="G626" s="8">
        <v>8</v>
      </c>
      <c r="H626" s="94">
        <f t="shared" si="11"/>
        <v>2</v>
      </c>
      <c r="I626" s="93"/>
      <c r="J626" s="94"/>
      <c r="K626" s="138"/>
    </row>
    <row r="627" spans="1:11" x14ac:dyDescent="0.2">
      <c r="A627" s="13" t="s">
        <v>3654</v>
      </c>
      <c r="B627" s="74">
        <v>474</v>
      </c>
      <c r="C627" s="133"/>
      <c r="D627" s="37"/>
      <c r="E627" s="87"/>
      <c r="F627" s="93">
        <v>3</v>
      </c>
      <c r="G627" s="8">
        <v>8</v>
      </c>
      <c r="H627" s="94">
        <f t="shared" si="11"/>
        <v>2</v>
      </c>
      <c r="I627" s="93"/>
      <c r="J627" s="94"/>
      <c r="K627" s="138"/>
    </row>
    <row r="628" spans="1:11" x14ac:dyDescent="0.2">
      <c r="A628" s="13" t="s">
        <v>3655</v>
      </c>
      <c r="B628" s="74">
        <v>240</v>
      </c>
      <c r="C628" s="133"/>
      <c r="D628" s="37"/>
      <c r="E628" s="87"/>
      <c r="F628" s="93">
        <v>3</v>
      </c>
      <c r="G628" s="8">
        <v>8</v>
      </c>
      <c r="H628" s="94">
        <f t="shared" si="11"/>
        <v>2</v>
      </c>
      <c r="I628" s="93"/>
      <c r="J628" s="94"/>
      <c r="K628" s="138"/>
    </row>
    <row r="629" spans="1:11" x14ac:dyDescent="0.2">
      <c r="A629" s="13" t="s">
        <v>1783</v>
      </c>
      <c r="B629" s="74">
        <v>486</v>
      </c>
      <c r="C629" s="133"/>
      <c r="D629" s="37"/>
      <c r="E629" s="87"/>
      <c r="F629" s="93">
        <v>3</v>
      </c>
      <c r="G629" s="8">
        <v>8</v>
      </c>
      <c r="H629" s="94">
        <f t="shared" si="11"/>
        <v>2</v>
      </c>
      <c r="I629" s="93"/>
      <c r="J629" s="94"/>
      <c r="K629" s="138"/>
    </row>
    <row r="630" spans="1:11" x14ac:dyDescent="0.2">
      <c r="A630" s="13" t="s">
        <v>1987</v>
      </c>
      <c r="B630" s="74">
        <v>411</v>
      </c>
      <c r="C630" s="133"/>
      <c r="D630" s="37"/>
      <c r="E630" s="87"/>
      <c r="F630" s="93">
        <v>3</v>
      </c>
      <c r="G630" s="8">
        <v>8</v>
      </c>
      <c r="H630" s="94">
        <f t="shared" si="11"/>
        <v>2</v>
      </c>
      <c r="I630" s="93"/>
      <c r="J630" s="94"/>
      <c r="K630" s="138"/>
    </row>
    <row r="631" spans="1:11" s="24" customFormat="1" ht="31.5" x14ac:dyDescent="0.2">
      <c r="A631" s="20" t="s">
        <v>315</v>
      </c>
      <c r="B631" s="73">
        <v>2345</v>
      </c>
      <c r="C631" s="134">
        <v>1</v>
      </c>
      <c r="D631" s="32">
        <v>3</v>
      </c>
      <c r="E631" s="84"/>
      <c r="F631" s="91"/>
      <c r="G631" s="8"/>
      <c r="H631" s="94"/>
      <c r="I631" s="91"/>
      <c r="J631" s="84"/>
      <c r="K631" s="111"/>
    </row>
    <row r="632" spans="1:11" x14ac:dyDescent="0.2">
      <c r="A632" s="13" t="s">
        <v>3656</v>
      </c>
      <c r="B632" s="74">
        <v>1598</v>
      </c>
      <c r="C632" s="133"/>
      <c r="D632" s="37"/>
      <c r="E632" s="87"/>
      <c r="F632" s="93">
        <v>3</v>
      </c>
      <c r="G632" s="8">
        <v>8</v>
      </c>
      <c r="H632" s="94">
        <f t="shared" si="11"/>
        <v>2</v>
      </c>
      <c r="I632" s="93"/>
      <c r="J632" s="94"/>
      <c r="K632" s="138"/>
    </row>
    <row r="633" spans="1:11" x14ac:dyDescent="0.2">
      <c r="A633" s="13" t="s">
        <v>2786</v>
      </c>
      <c r="B633" s="74">
        <v>281</v>
      </c>
      <c r="C633" s="133"/>
      <c r="D633" s="37"/>
      <c r="E633" s="87"/>
      <c r="F633" s="93">
        <v>3</v>
      </c>
      <c r="G633" s="8">
        <v>8</v>
      </c>
      <c r="H633" s="94">
        <f t="shared" si="11"/>
        <v>2</v>
      </c>
      <c r="I633" s="93"/>
      <c r="J633" s="94"/>
      <c r="K633" s="138"/>
    </row>
    <row r="634" spans="1:11" x14ac:dyDescent="0.2">
      <c r="A634" s="13" t="s">
        <v>3657</v>
      </c>
      <c r="B634" s="74">
        <v>466</v>
      </c>
      <c r="C634" s="133"/>
      <c r="D634" s="37"/>
      <c r="E634" s="87"/>
      <c r="F634" s="93">
        <v>3</v>
      </c>
      <c r="G634" s="8">
        <v>8</v>
      </c>
      <c r="H634" s="94">
        <f t="shared" si="11"/>
        <v>2</v>
      </c>
      <c r="I634" s="93"/>
      <c r="J634" s="94"/>
      <c r="K634" s="138"/>
    </row>
    <row r="635" spans="1:11" s="24" customFormat="1" x14ac:dyDescent="0.2">
      <c r="A635" s="20" t="s">
        <v>667</v>
      </c>
      <c r="B635" s="73">
        <v>2316</v>
      </c>
      <c r="C635" s="134">
        <v>1</v>
      </c>
      <c r="D635" s="32">
        <v>3</v>
      </c>
      <c r="E635" s="84"/>
      <c r="F635" s="91"/>
      <c r="G635" s="8"/>
      <c r="H635" s="94"/>
      <c r="I635" s="91"/>
      <c r="J635" s="84"/>
      <c r="K635" s="111"/>
    </row>
    <row r="636" spans="1:11" x14ac:dyDescent="0.2">
      <c r="A636" s="13" t="s">
        <v>3658</v>
      </c>
      <c r="B636" s="74">
        <v>145</v>
      </c>
      <c r="C636" s="133"/>
      <c r="D636" s="37"/>
      <c r="E636" s="87"/>
      <c r="F636" s="93">
        <v>1</v>
      </c>
      <c r="G636" s="8">
        <v>3</v>
      </c>
      <c r="H636" s="94">
        <f t="shared" si="11"/>
        <v>1</v>
      </c>
      <c r="I636" s="93"/>
      <c r="J636" s="94"/>
      <c r="K636" s="138"/>
    </row>
    <row r="637" spans="1:11" x14ac:dyDescent="0.2">
      <c r="A637" s="13" t="s">
        <v>1704</v>
      </c>
      <c r="B637" s="74">
        <v>324</v>
      </c>
      <c r="C637" s="133"/>
      <c r="D637" s="37"/>
      <c r="E637" s="87"/>
      <c r="F637" s="93">
        <v>3</v>
      </c>
      <c r="G637" s="8">
        <v>8</v>
      </c>
      <c r="H637" s="94">
        <f t="shared" si="11"/>
        <v>2</v>
      </c>
      <c r="I637" s="93"/>
      <c r="J637" s="94"/>
      <c r="K637" s="138"/>
    </row>
    <row r="638" spans="1:11" x14ac:dyDescent="0.2">
      <c r="A638" s="13" t="s">
        <v>3659</v>
      </c>
      <c r="B638" s="74">
        <v>387</v>
      </c>
      <c r="C638" s="133"/>
      <c r="D638" s="37"/>
      <c r="E638" s="87"/>
      <c r="F638" s="93">
        <v>3</v>
      </c>
      <c r="G638" s="8">
        <v>8</v>
      </c>
      <c r="H638" s="94">
        <f t="shared" si="11"/>
        <v>2</v>
      </c>
      <c r="I638" s="93"/>
      <c r="J638" s="94"/>
      <c r="K638" s="138"/>
    </row>
    <row r="639" spans="1:11" x14ac:dyDescent="0.2">
      <c r="A639" s="56" t="s">
        <v>2012</v>
      </c>
      <c r="B639" s="75">
        <v>0</v>
      </c>
      <c r="C639" s="133"/>
      <c r="D639" s="66"/>
      <c r="E639" s="96"/>
      <c r="F639" s="148" t="b">
        <f>IF(B507&gt;50000,"15",IF(B507&gt;10000,"11",IF(B507&gt;2000,"5",IF(B507&gt;200,"3",IF(B507&gt;0,"1")))))</f>
        <v>0</v>
      </c>
      <c r="H639" s="94"/>
      <c r="I639" s="93"/>
      <c r="J639" s="94"/>
      <c r="K639" s="138"/>
    </row>
    <row r="640" spans="1:11" x14ac:dyDescent="0.2">
      <c r="A640" s="13" t="s">
        <v>3660</v>
      </c>
      <c r="B640" s="74">
        <v>540</v>
      </c>
      <c r="C640" s="133"/>
      <c r="D640" s="37"/>
      <c r="E640" s="87"/>
      <c r="F640" s="93">
        <v>3</v>
      </c>
      <c r="G640" s="8">
        <v>8</v>
      </c>
      <c r="H640" s="94">
        <f t="shared" si="11"/>
        <v>2</v>
      </c>
      <c r="I640" s="93"/>
      <c r="J640" s="94"/>
      <c r="K640" s="138"/>
    </row>
    <row r="641" spans="1:11" x14ac:dyDescent="0.2">
      <c r="A641" s="13" t="s">
        <v>3661</v>
      </c>
      <c r="B641" s="74">
        <v>147</v>
      </c>
      <c r="C641" s="133"/>
      <c r="D641" s="37"/>
      <c r="E641" s="87"/>
      <c r="F641" s="93">
        <v>1</v>
      </c>
      <c r="G641" s="8">
        <v>3</v>
      </c>
      <c r="H641" s="94">
        <f t="shared" si="11"/>
        <v>1</v>
      </c>
      <c r="I641" s="93"/>
      <c r="J641" s="94"/>
      <c r="K641" s="138"/>
    </row>
    <row r="642" spans="1:11" x14ac:dyDescent="0.2">
      <c r="A642" s="13" t="s">
        <v>3246</v>
      </c>
      <c r="B642" s="74">
        <v>773</v>
      </c>
      <c r="C642" s="133"/>
      <c r="D642" s="37"/>
      <c r="E642" s="87"/>
      <c r="F642" s="93">
        <v>3</v>
      </c>
      <c r="G642" s="8">
        <v>8</v>
      </c>
      <c r="H642" s="94">
        <f t="shared" si="11"/>
        <v>2</v>
      </c>
      <c r="I642" s="93"/>
      <c r="J642" s="94"/>
      <c r="K642" s="138"/>
    </row>
    <row r="643" spans="1:11" s="24" customFormat="1" x14ac:dyDescent="0.2">
      <c r="A643" s="20" t="s">
        <v>871</v>
      </c>
      <c r="B643" s="73">
        <v>2202</v>
      </c>
      <c r="C643" s="134">
        <v>1</v>
      </c>
      <c r="D643" s="32">
        <v>3</v>
      </c>
      <c r="E643" s="84"/>
      <c r="F643" s="91"/>
      <c r="G643" s="8"/>
      <c r="H643" s="94"/>
      <c r="I643" s="91"/>
      <c r="J643" s="84"/>
      <c r="K643" s="111"/>
    </row>
    <row r="644" spans="1:11" x14ac:dyDescent="0.2">
      <c r="A644" s="13" t="s">
        <v>3384</v>
      </c>
      <c r="B644" s="74">
        <v>81</v>
      </c>
      <c r="C644" s="133"/>
      <c r="D644" s="37"/>
      <c r="E644" s="87"/>
      <c r="F644" s="93">
        <v>1</v>
      </c>
      <c r="G644" s="8">
        <v>3</v>
      </c>
      <c r="H644" s="94">
        <f t="shared" si="11"/>
        <v>1</v>
      </c>
      <c r="I644" s="93"/>
      <c r="J644" s="94"/>
      <c r="K644" s="138"/>
    </row>
    <row r="645" spans="1:11" x14ac:dyDescent="0.2">
      <c r="A645" s="13" t="s">
        <v>1993</v>
      </c>
      <c r="B645" s="74">
        <v>514</v>
      </c>
      <c r="C645" s="133"/>
      <c r="D645" s="37"/>
      <c r="E645" s="87"/>
      <c r="F645" s="93">
        <v>3</v>
      </c>
      <c r="G645" s="8">
        <v>8</v>
      </c>
      <c r="H645" s="94">
        <f t="shared" si="11"/>
        <v>2</v>
      </c>
      <c r="I645" s="93"/>
      <c r="J645" s="94"/>
      <c r="K645" s="138"/>
    </row>
    <row r="646" spans="1:11" x14ac:dyDescent="0.2">
      <c r="A646" s="13" t="s">
        <v>3662</v>
      </c>
      <c r="B646" s="74">
        <v>612</v>
      </c>
      <c r="C646" s="133"/>
      <c r="D646" s="37"/>
      <c r="E646" s="87"/>
      <c r="F646" s="93">
        <v>3</v>
      </c>
      <c r="G646" s="8">
        <v>8</v>
      </c>
      <c r="H646" s="94">
        <f t="shared" si="11"/>
        <v>2</v>
      </c>
      <c r="I646" s="93"/>
      <c r="J646" s="94"/>
      <c r="K646" s="138"/>
    </row>
    <row r="647" spans="1:11" x14ac:dyDescent="0.2">
      <c r="A647" s="13" t="s">
        <v>3663</v>
      </c>
      <c r="B647" s="74">
        <v>790</v>
      </c>
      <c r="C647" s="133"/>
      <c r="D647" s="37"/>
      <c r="E647" s="87"/>
      <c r="F647" s="93">
        <v>3</v>
      </c>
      <c r="G647" s="8">
        <v>8</v>
      </c>
      <c r="H647" s="94">
        <f t="shared" si="11"/>
        <v>2</v>
      </c>
      <c r="I647" s="93"/>
      <c r="J647" s="94"/>
      <c r="K647" s="138"/>
    </row>
    <row r="648" spans="1:11" x14ac:dyDescent="0.2">
      <c r="A648" s="13" t="s">
        <v>3664</v>
      </c>
      <c r="B648" s="74">
        <v>205</v>
      </c>
      <c r="C648" s="133"/>
      <c r="D648" s="37"/>
      <c r="E648" s="87"/>
      <c r="F648" s="93">
        <v>3</v>
      </c>
      <c r="G648" s="8">
        <v>8</v>
      </c>
      <c r="H648" s="94">
        <f t="shared" ref="H648:H678" si="12">IF(F648=1,1,2)</f>
        <v>2</v>
      </c>
      <c r="I648" s="93"/>
      <c r="J648" s="94"/>
      <c r="K648" s="138"/>
    </row>
    <row r="649" spans="1:11" s="24" customFormat="1" x14ac:dyDescent="0.2">
      <c r="A649" s="20" t="s">
        <v>116</v>
      </c>
      <c r="B649" s="73">
        <v>62064</v>
      </c>
      <c r="C649" s="134">
        <v>31</v>
      </c>
      <c r="D649" s="32">
        <v>78</v>
      </c>
      <c r="E649" s="84"/>
      <c r="F649" s="91"/>
      <c r="G649" s="8"/>
      <c r="H649" s="94"/>
      <c r="I649" s="91"/>
      <c r="J649" s="84"/>
      <c r="K649" s="111"/>
    </row>
    <row r="650" spans="1:11" x14ac:dyDescent="0.2">
      <c r="A650" s="13" t="s">
        <v>3665</v>
      </c>
      <c r="B650" s="74">
        <v>62064</v>
      </c>
      <c r="C650" s="133"/>
      <c r="D650" s="37"/>
      <c r="E650" s="87"/>
      <c r="F650" s="93">
        <v>15</v>
      </c>
      <c r="G650" s="8">
        <v>38</v>
      </c>
      <c r="H650" s="94">
        <f t="shared" si="12"/>
        <v>2</v>
      </c>
      <c r="I650" s="93"/>
      <c r="J650" s="94"/>
      <c r="K650" s="138"/>
    </row>
    <row r="651" spans="1:11" s="24" customFormat="1" x14ac:dyDescent="0.2">
      <c r="A651" s="20" t="s">
        <v>508</v>
      </c>
      <c r="B651" s="73">
        <v>3376</v>
      </c>
      <c r="C651" s="134">
        <v>2</v>
      </c>
      <c r="D651" s="32">
        <v>5</v>
      </c>
      <c r="E651" s="84"/>
      <c r="F651" s="91"/>
      <c r="G651" s="8"/>
      <c r="H651" s="94"/>
      <c r="I651" s="91"/>
      <c r="J651" s="84"/>
      <c r="K651" s="111"/>
    </row>
    <row r="652" spans="1:11" x14ac:dyDescent="0.2">
      <c r="A652" s="13" t="s">
        <v>1815</v>
      </c>
      <c r="B652" s="74">
        <v>584</v>
      </c>
      <c r="C652" s="133"/>
      <c r="D652" s="37"/>
      <c r="E652" s="87"/>
      <c r="F652" s="93">
        <v>3</v>
      </c>
      <c r="G652" s="8">
        <v>8</v>
      </c>
      <c r="H652" s="94">
        <f t="shared" si="12"/>
        <v>2</v>
      </c>
      <c r="I652" s="93"/>
      <c r="J652" s="94"/>
      <c r="K652" s="138"/>
    </row>
    <row r="653" spans="1:11" x14ac:dyDescent="0.2">
      <c r="A653" s="13" t="s">
        <v>1805</v>
      </c>
      <c r="B653" s="74">
        <v>376</v>
      </c>
      <c r="C653" s="133"/>
      <c r="D653" s="37"/>
      <c r="E653" s="87"/>
      <c r="F653" s="93">
        <v>3</v>
      </c>
      <c r="G653" s="8">
        <v>8</v>
      </c>
      <c r="H653" s="94">
        <f t="shared" si="12"/>
        <v>2</v>
      </c>
      <c r="I653" s="93"/>
      <c r="J653" s="94"/>
      <c r="K653" s="138"/>
    </row>
    <row r="654" spans="1:11" x14ac:dyDescent="0.2">
      <c r="A654" s="13" t="s">
        <v>3244</v>
      </c>
      <c r="B654" s="74">
        <v>777</v>
      </c>
      <c r="C654" s="133"/>
      <c r="D654" s="37"/>
      <c r="E654" s="87"/>
      <c r="F654" s="93">
        <v>3</v>
      </c>
      <c r="G654" s="8">
        <v>8</v>
      </c>
      <c r="H654" s="94">
        <f t="shared" si="12"/>
        <v>2</v>
      </c>
      <c r="I654" s="93"/>
      <c r="J654" s="94"/>
      <c r="K654" s="138"/>
    </row>
    <row r="655" spans="1:11" x14ac:dyDescent="0.2">
      <c r="A655" s="13" t="s">
        <v>3666</v>
      </c>
      <c r="B655" s="74">
        <v>791</v>
      </c>
      <c r="C655" s="133"/>
      <c r="D655" s="37"/>
      <c r="E655" s="87"/>
      <c r="F655" s="93">
        <v>3</v>
      </c>
      <c r="G655" s="8">
        <v>8</v>
      </c>
      <c r="H655" s="94">
        <f t="shared" si="12"/>
        <v>2</v>
      </c>
      <c r="I655" s="93"/>
      <c r="J655" s="94"/>
      <c r="K655" s="138"/>
    </row>
    <row r="656" spans="1:11" x14ac:dyDescent="0.2">
      <c r="A656" s="13" t="s">
        <v>2931</v>
      </c>
      <c r="B656" s="74">
        <v>848</v>
      </c>
      <c r="C656" s="133"/>
      <c r="D656" s="37"/>
      <c r="E656" s="87"/>
      <c r="F656" s="93">
        <v>3</v>
      </c>
      <c r="G656" s="8">
        <v>8</v>
      </c>
      <c r="H656" s="94">
        <f t="shared" si="12"/>
        <v>2</v>
      </c>
      <c r="I656" s="93"/>
      <c r="J656" s="94"/>
      <c r="K656" s="138"/>
    </row>
    <row r="657" spans="1:11" s="24" customFormat="1" x14ac:dyDescent="0.2">
      <c r="A657" s="22" t="s">
        <v>509</v>
      </c>
      <c r="B657" s="73">
        <v>11350</v>
      </c>
      <c r="C657" s="134">
        <v>25</v>
      </c>
      <c r="D657" s="36">
        <f>SUM(D658:D671)</f>
        <v>64</v>
      </c>
      <c r="E657" s="88">
        <v>4</v>
      </c>
      <c r="F657" s="91">
        <f>SUM(F659:F678)</f>
        <v>54</v>
      </c>
      <c r="G657" s="24">
        <f>SUM(G659:G678)</f>
        <v>144</v>
      </c>
      <c r="H657" s="94"/>
      <c r="I657" s="99">
        <f>(C657+F657+1-F672)*0.4</f>
        <v>31.6</v>
      </c>
      <c r="J657" s="99">
        <f>(D657+G657+1-G672)*0.4</f>
        <v>82.4</v>
      </c>
      <c r="K657" s="115">
        <f>18*0.6</f>
        <v>10.799999999999999</v>
      </c>
    </row>
    <row r="658" spans="1:11" s="24" customFormat="1" x14ac:dyDescent="0.2">
      <c r="A658" s="20" t="s">
        <v>1336</v>
      </c>
      <c r="B658" s="73">
        <v>4178</v>
      </c>
      <c r="C658" s="134">
        <v>9</v>
      </c>
      <c r="D658" s="32">
        <v>23</v>
      </c>
      <c r="E658" s="84"/>
      <c r="F658" s="91"/>
      <c r="G658" s="8"/>
      <c r="H658" s="94"/>
      <c r="I658" s="91"/>
      <c r="J658" s="84"/>
      <c r="K658" s="111"/>
    </row>
    <row r="659" spans="1:11" x14ac:dyDescent="0.2">
      <c r="A659" s="13" t="s">
        <v>3667</v>
      </c>
      <c r="B659" s="74">
        <v>2115</v>
      </c>
      <c r="C659" s="133"/>
      <c r="D659" s="37"/>
      <c r="E659" s="87"/>
      <c r="F659" s="93">
        <v>5</v>
      </c>
      <c r="G659" s="8">
        <v>13</v>
      </c>
      <c r="H659" s="94">
        <f t="shared" si="12"/>
        <v>2</v>
      </c>
      <c r="I659" s="93"/>
      <c r="J659" s="94"/>
      <c r="K659" s="138"/>
    </row>
    <row r="660" spans="1:11" x14ac:dyDescent="0.2">
      <c r="A660" s="13" t="s">
        <v>3668</v>
      </c>
      <c r="B660" s="74">
        <v>311</v>
      </c>
      <c r="C660" s="133"/>
      <c r="D660" s="37"/>
      <c r="E660" s="87"/>
      <c r="F660" s="93">
        <v>3</v>
      </c>
      <c r="G660" s="8">
        <v>8</v>
      </c>
      <c r="H660" s="94">
        <f t="shared" si="12"/>
        <v>2</v>
      </c>
      <c r="I660" s="93"/>
      <c r="J660" s="94"/>
      <c r="K660" s="138"/>
    </row>
    <row r="661" spans="1:11" x14ac:dyDescent="0.2">
      <c r="A661" s="13" t="s">
        <v>3669</v>
      </c>
      <c r="B661" s="74">
        <v>436</v>
      </c>
      <c r="C661" s="133"/>
      <c r="D661" s="37"/>
      <c r="E661" s="87"/>
      <c r="F661" s="93">
        <v>3</v>
      </c>
      <c r="G661" s="8">
        <v>8</v>
      </c>
      <c r="H661" s="94">
        <f t="shared" si="12"/>
        <v>2</v>
      </c>
      <c r="I661" s="93"/>
      <c r="J661" s="94"/>
      <c r="K661" s="138"/>
    </row>
    <row r="662" spans="1:11" x14ac:dyDescent="0.2">
      <c r="A662" s="13" t="s">
        <v>1469</v>
      </c>
      <c r="B662" s="74">
        <v>631</v>
      </c>
      <c r="C662" s="133"/>
      <c r="D662" s="37"/>
      <c r="E662" s="87"/>
      <c r="F662" s="93">
        <v>3</v>
      </c>
      <c r="G662" s="8">
        <v>8</v>
      </c>
      <c r="H662" s="94">
        <f t="shared" si="12"/>
        <v>2</v>
      </c>
      <c r="I662" s="93"/>
      <c r="J662" s="94"/>
      <c r="K662" s="138"/>
    </row>
    <row r="663" spans="1:11" x14ac:dyDescent="0.2">
      <c r="A663" s="13" t="s">
        <v>3335</v>
      </c>
      <c r="B663" s="74">
        <v>685</v>
      </c>
      <c r="C663" s="133"/>
      <c r="D663" s="37"/>
      <c r="E663" s="87"/>
      <c r="F663" s="93">
        <v>3</v>
      </c>
      <c r="G663" s="8">
        <v>8</v>
      </c>
      <c r="H663" s="94">
        <f t="shared" si="12"/>
        <v>2</v>
      </c>
      <c r="I663" s="93"/>
      <c r="J663" s="94"/>
      <c r="K663" s="138"/>
    </row>
    <row r="664" spans="1:11" s="24" customFormat="1" x14ac:dyDescent="0.2">
      <c r="A664" s="20" t="s">
        <v>345</v>
      </c>
      <c r="B664" s="73">
        <v>2170</v>
      </c>
      <c r="C664" s="134">
        <v>5</v>
      </c>
      <c r="D664" s="32">
        <v>13</v>
      </c>
      <c r="E664" s="84"/>
      <c r="F664" s="91"/>
      <c r="G664" s="8"/>
      <c r="H664" s="94"/>
      <c r="I664" s="91"/>
      <c r="J664" s="84"/>
      <c r="K664" s="111"/>
    </row>
    <row r="665" spans="1:11" x14ac:dyDescent="0.2">
      <c r="A665" s="13" t="s">
        <v>3670</v>
      </c>
      <c r="B665" s="74">
        <v>316</v>
      </c>
      <c r="C665" s="133"/>
      <c r="D665" s="37"/>
      <c r="E665" s="87"/>
      <c r="F665" s="93">
        <v>3</v>
      </c>
      <c r="G665" s="8">
        <v>8</v>
      </c>
      <c r="H665" s="94">
        <f t="shared" si="12"/>
        <v>2</v>
      </c>
      <c r="I665" s="93"/>
      <c r="J665" s="94"/>
      <c r="K665" s="138"/>
    </row>
    <row r="666" spans="1:11" x14ac:dyDescent="0.2">
      <c r="A666" s="13" t="s">
        <v>3671</v>
      </c>
      <c r="B666" s="74">
        <v>369</v>
      </c>
      <c r="C666" s="133"/>
      <c r="D666" s="37"/>
      <c r="E666" s="87"/>
      <c r="F666" s="93">
        <v>3</v>
      </c>
      <c r="G666" s="8">
        <v>8</v>
      </c>
      <c r="H666" s="94">
        <f t="shared" si="12"/>
        <v>2</v>
      </c>
      <c r="I666" s="93"/>
      <c r="J666" s="94"/>
      <c r="K666" s="138"/>
    </row>
    <row r="667" spans="1:11" x14ac:dyDescent="0.2">
      <c r="A667" s="13" t="s">
        <v>3672</v>
      </c>
      <c r="B667" s="74">
        <v>396</v>
      </c>
      <c r="C667" s="133"/>
      <c r="D667" s="37"/>
      <c r="E667" s="87"/>
      <c r="F667" s="93">
        <v>3</v>
      </c>
      <c r="G667" s="8">
        <v>8</v>
      </c>
      <c r="H667" s="94">
        <f t="shared" si="12"/>
        <v>2</v>
      </c>
      <c r="I667" s="93"/>
      <c r="J667" s="94"/>
      <c r="K667" s="138"/>
    </row>
    <row r="668" spans="1:11" x14ac:dyDescent="0.2">
      <c r="A668" s="13" t="s">
        <v>3673</v>
      </c>
      <c r="B668" s="74">
        <v>751</v>
      </c>
      <c r="C668" s="133"/>
      <c r="D668" s="37"/>
      <c r="E668" s="87"/>
      <c r="F668" s="93">
        <v>3</v>
      </c>
      <c r="G668" s="8">
        <v>8</v>
      </c>
      <c r="H668" s="94">
        <f t="shared" si="12"/>
        <v>2</v>
      </c>
      <c r="I668" s="93"/>
      <c r="J668" s="94"/>
      <c r="K668" s="138"/>
    </row>
    <row r="669" spans="1:11" x14ac:dyDescent="0.2">
      <c r="A669" s="13" t="s">
        <v>2884</v>
      </c>
      <c r="B669" s="74">
        <v>338</v>
      </c>
      <c r="C669" s="133"/>
      <c r="D669" s="37"/>
      <c r="E669" s="87"/>
      <c r="F669" s="93">
        <v>3</v>
      </c>
      <c r="G669" s="8">
        <v>8</v>
      </c>
      <c r="H669" s="94">
        <f t="shared" si="12"/>
        <v>2</v>
      </c>
      <c r="I669" s="93"/>
      <c r="J669" s="94"/>
      <c r="K669" s="138"/>
    </row>
    <row r="670" spans="1:11" s="24" customFormat="1" x14ac:dyDescent="0.2">
      <c r="A670" s="20" t="s">
        <v>349</v>
      </c>
      <c r="B670" s="73">
        <v>5002</v>
      </c>
      <c r="C670" s="134">
        <v>11</v>
      </c>
      <c r="D670" s="32">
        <v>28</v>
      </c>
      <c r="E670" s="84"/>
      <c r="F670" s="91"/>
      <c r="G670" s="8"/>
      <c r="H670" s="94"/>
      <c r="I670" s="91"/>
      <c r="J670" s="84"/>
      <c r="K670" s="111"/>
    </row>
    <row r="671" spans="1:11" x14ac:dyDescent="0.2">
      <c r="A671" s="13" t="s">
        <v>3674</v>
      </c>
      <c r="B671" s="74">
        <v>1829</v>
      </c>
      <c r="C671" s="133"/>
      <c r="D671" s="37"/>
      <c r="E671" s="87"/>
      <c r="F671" s="93">
        <v>3</v>
      </c>
      <c r="G671" s="8">
        <v>8</v>
      </c>
      <c r="H671" s="94">
        <f t="shared" si="12"/>
        <v>2</v>
      </c>
      <c r="I671" s="93"/>
      <c r="J671" s="94"/>
      <c r="K671" s="138"/>
    </row>
    <row r="672" spans="1:11" x14ac:dyDescent="0.2">
      <c r="A672" s="13" t="s">
        <v>2274</v>
      </c>
      <c r="B672" s="74">
        <v>82</v>
      </c>
      <c r="C672" s="133"/>
      <c r="D672" s="37"/>
      <c r="E672" s="87"/>
      <c r="F672" s="93">
        <v>1</v>
      </c>
      <c r="G672" s="8">
        <v>3</v>
      </c>
      <c r="H672" s="94">
        <f t="shared" si="12"/>
        <v>1</v>
      </c>
      <c r="I672" s="93"/>
      <c r="J672" s="94"/>
      <c r="K672" s="138"/>
    </row>
    <row r="673" spans="1:11" x14ac:dyDescent="0.2">
      <c r="A673" s="13" t="s">
        <v>3675</v>
      </c>
      <c r="B673" s="74">
        <v>1192</v>
      </c>
      <c r="C673" s="133"/>
      <c r="D673" s="37"/>
      <c r="E673" s="87"/>
      <c r="F673" s="93">
        <v>3</v>
      </c>
      <c r="G673" s="8">
        <v>8</v>
      </c>
      <c r="H673" s="94">
        <f t="shared" si="12"/>
        <v>2</v>
      </c>
      <c r="I673" s="93"/>
      <c r="J673" s="94"/>
      <c r="K673" s="138"/>
    </row>
    <row r="674" spans="1:11" x14ac:dyDescent="0.2">
      <c r="A674" s="13" t="s">
        <v>3676</v>
      </c>
      <c r="B674" s="74">
        <v>229</v>
      </c>
      <c r="C674" s="133"/>
      <c r="D674" s="37"/>
      <c r="E674" s="87"/>
      <c r="F674" s="93">
        <v>3</v>
      </c>
      <c r="G674" s="8">
        <v>8</v>
      </c>
      <c r="H674" s="94">
        <f t="shared" si="12"/>
        <v>2</v>
      </c>
      <c r="I674" s="93"/>
      <c r="J674" s="94"/>
      <c r="K674" s="138"/>
    </row>
    <row r="675" spans="1:11" x14ac:dyDescent="0.2">
      <c r="A675" s="13" t="s">
        <v>3677</v>
      </c>
      <c r="B675" s="74">
        <v>957</v>
      </c>
      <c r="C675" s="133"/>
      <c r="D675" s="37"/>
      <c r="E675" s="87"/>
      <c r="F675" s="93">
        <v>3</v>
      </c>
      <c r="G675" s="8">
        <v>8</v>
      </c>
      <c r="H675" s="94">
        <f t="shared" si="12"/>
        <v>2</v>
      </c>
      <c r="I675" s="93"/>
      <c r="J675" s="94"/>
      <c r="K675" s="138"/>
    </row>
    <row r="676" spans="1:11" x14ac:dyDescent="0.2">
      <c r="A676" s="13" t="s">
        <v>3579</v>
      </c>
      <c r="B676" s="74">
        <v>262</v>
      </c>
      <c r="C676" s="133"/>
      <c r="D676" s="37"/>
      <c r="E676" s="87"/>
      <c r="F676" s="93">
        <v>3</v>
      </c>
      <c r="G676" s="8">
        <v>8</v>
      </c>
      <c r="H676" s="94">
        <f t="shared" si="12"/>
        <v>2</v>
      </c>
      <c r="I676" s="93"/>
      <c r="J676" s="94"/>
      <c r="K676" s="138"/>
    </row>
    <row r="677" spans="1:11" x14ac:dyDescent="0.2">
      <c r="A677" s="13" t="s">
        <v>2257</v>
      </c>
      <c r="B677" s="74">
        <v>213</v>
      </c>
      <c r="C677" s="133"/>
      <c r="D677" s="37"/>
      <c r="E677" s="87"/>
      <c r="F677" s="93">
        <v>3</v>
      </c>
      <c r="G677" s="8">
        <v>8</v>
      </c>
      <c r="H677" s="94">
        <f t="shared" si="12"/>
        <v>2</v>
      </c>
      <c r="I677" s="93"/>
      <c r="J677" s="94"/>
      <c r="K677" s="138"/>
    </row>
    <row r="678" spans="1:11" ht="16.5" thickBot="1" x14ac:dyDescent="0.25">
      <c r="A678" s="15" t="s">
        <v>3678</v>
      </c>
      <c r="B678" s="76">
        <v>238</v>
      </c>
      <c r="C678" s="139"/>
      <c r="D678" s="38"/>
      <c r="E678" s="123"/>
      <c r="F678" s="124">
        <v>3</v>
      </c>
      <c r="G678" s="125">
        <v>8</v>
      </c>
      <c r="H678" s="126">
        <f t="shared" si="12"/>
        <v>2</v>
      </c>
      <c r="I678" s="124"/>
      <c r="J678" s="126"/>
      <c r="K678" s="140"/>
    </row>
    <row r="679" spans="1:11" ht="16.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337"/>
  <sheetViews>
    <sheetView workbookViewId="0">
      <pane xSplit="1" ySplit="2" topLeftCell="B3" activePane="bottomRight" state="frozenSplit"/>
      <selection pane="topRight" activeCell="B1" sqref="B1"/>
      <selection pane="bottomLeft" activeCell="A5" sqref="A5"/>
      <selection pane="bottomRight" activeCell="A2" sqref="A2"/>
    </sheetView>
  </sheetViews>
  <sheetFormatPr defaultRowHeight="15.75" x14ac:dyDescent="0.2"/>
  <cols>
    <col min="1" max="1" width="49.42578125" style="6" bestFit="1" customWidth="1"/>
    <col min="2" max="3" width="16" style="8" customWidth="1"/>
    <col min="4" max="8" width="15.85546875" style="6" customWidth="1"/>
    <col min="9" max="10" width="16.140625" style="6" customWidth="1"/>
    <col min="11" max="11" width="16.5703125" style="6" customWidth="1"/>
    <col min="12" max="16384" width="9.140625" style="6"/>
  </cols>
  <sheetData>
    <row r="1" spans="1:11" s="8" customFormat="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s="8" customFormat="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10" customFormat="1" x14ac:dyDescent="0.2">
      <c r="A3" s="9" t="s">
        <v>967</v>
      </c>
      <c r="B3" s="71">
        <v>204532</v>
      </c>
      <c r="C3" s="79"/>
      <c r="D3" s="40"/>
      <c r="E3" s="80"/>
      <c r="F3" s="155"/>
      <c r="H3" s="156"/>
      <c r="I3" s="155"/>
      <c r="J3" s="156"/>
      <c r="K3" s="157"/>
    </row>
    <row r="4" spans="1:11" s="12" customFormat="1" x14ac:dyDescent="0.2">
      <c r="A4" s="11" t="s">
        <v>968</v>
      </c>
      <c r="B4" s="72">
        <v>41180</v>
      </c>
      <c r="C4" s="81"/>
      <c r="D4" s="35"/>
      <c r="E4" s="82"/>
      <c r="F4" s="92"/>
      <c r="G4" s="18"/>
      <c r="H4" s="82"/>
      <c r="I4" s="92"/>
      <c r="J4" s="82"/>
      <c r="K4" s="137"/>
    </row>
    <row r="5" spans="1:11" s="7" customFormat="1" ht="31.5" x14ac:dyDescent="0.2">
      <c r="A5" s="22" t="s">
        <v>1346</v>
      </c>
      <c r="B5" s="73">
        <v>41180</v>
      </c>
      <c r="C5" s="85">
        <v>29</v>
      </c>
      <c r="D5" s="32">
        <f>SUM(D6:D52)</f>
        <v>74</v>
      </c>
      <c r="E5" s="84">
        <v>4</v>
      </c>
      <c r="F5" s="91">
        <f>SUM(F7:F58)</f>
        <v>135</v>
      </c>
      <c r="G5" s="24">
        <f>SUM(G7:G58)</f>
        <v>361</v>
      </c>
      <c r="H5" s="84"/>
      <c r="I5" s="99">
        <f>(C5+F5+1-F25-F30-F34-F42-F44)*0.4</f>
        <v>64</v>
      </c>
      <c r="J5" s="99">
        <f>(D5+G5+1-G25-G30-G34-G42-G44)*0.4</f>
        <v>168.4</v>
      </c>
      <c r="K5" s="115">
        <f>47*0.6</f>
        <v>28.2</v>
      </c>
    </row>
    <row r="6" spans="1:11" s="7" customFormat="1" x14ac:dyDescent="0.2">
      <c r="A6" s="20" t="s">
        <v>970</v>
      </c>
      <c r="B6" s="73">
        <v>5069</v>
      </c>
      <c r="C6" s="85">
        <v>4</v>
      </c>
      <c r="D6" s="32">
        <v>10</v>
      </c>
      <c r="E6" s="84"/>
      <c r="F6" s="91"/>
      <c r="G6" s="24"/>
      <c r="H6" s="84"/>
      <c r="I6" s="91"/>
      <c r="J6" s="84"/>
      <c r="K6" s="111"/>
    </row>
    <row r="7" spans="1:11" x14ac:dyDescent="0.2">
      <c r="A7" s="13" t="s">
        <v>1352</v>
      </c>
      <c r="B7" s="74">
        <v>1331</v>
      </c>
      <c r="C7" s="86"/>
      <c r="D7" s="37"/>
      <c r="E7" s="87"/>
      <c r="F7" s="93">
        <v>3</v>
      </c>
      <c r="G7" s="8">
        <v>8</v>
      </c>
      <c r="H7" s="94">
        <f>IF(F7=1,1,2)</f>
        <v>2</v>
      </c>
      <c r="I7" s="93"/>
      <c r="J7" s="94"/>
      <c r="K7" s="138"/>
    </row>
    <row r="8" spans="1:11" x14ac:dyDescent="0.2">
      <c r="A8" s="13" t="s">
        <v>1353</v>
      </c>
      <c r="B8" s="74">
        <v>610</v>
      </c>
      <c r="C8" s="86"/>
      <c r="D8" s="37"/>
      <c r="E8" s="87"/>
      <c r="F8" s="93">
        <v>3</v>
      </c>
      <c r="G8" s="8">
        <v>8</v>
      </c>
      <c r="H8" s="94">
        <f t="shared" ref="H8:H69" si="0">IF(F8=1,1,2)</f>
        <v>2</v>
      </c>
      <c r="I8" s="93"/>
      <c r="J8" s="94"/>
      <c r="K8" s="138"/>
    </row>
    <row r="9" spans="1:11" x14ac:dyDescent="0.2">
      <c r="A9" s="13" t="s">
        <v>1354</v>
      </c>
      <c r="B9" s="74">
        <v>434</v>
      </c>
      <c r="C9" s="86"/>
      <c r="D9" s="37"/>
      <c r="E9" s="87"/>
      <c r="F9" s="93">
        <v>3</v>
      </c>
      <c r="G9" s="8">
        <v>8</v>
      </c>
      <c r="H9" s="94">
        <f t="shared" si="0"/>
        <v>2</v>
      </c>
      <c r="I9" s="93"/>
      <c r="J9" s="94"/>
      <c r="K9" s="138"/>
    </row>
    <row r="10" spans="1:11" x14ac:dyDescent="0.2">
      <c r="A10" s="13" t="s">
        <v>1355</v>
      </c>
      <c r="B10" s="74">
        <v>700</v>
      </c>
      <c r="C10" s="86"/>
      <c r="D10" s="37"/>
      <c r="E10" s="87"/>
      <c r="F10" s="93">
        <v>3</v>
      </c>
      <c r="G10" s="8">
        <v>8</v>
      </c>
      <c r="H10" s="94">
        <f t="shared" si="0"/>
        <v>2</v>
      </c>
      <c r="I10" s="93"/>
      <c r="J10" s="94"/>
      <c r="K10" s="138"/>
    </row>
    <row r="11" spans="1:11" x14ac:dyDescent="0.2">
      <c r="A11" s="13" t="s">
        <v>1356</v>
      </c>
      <c r="B11" s="74">
        <v>251</v>
      </c>
      <c r="C11" s="86"/>
      <c r="D11" s="37"/>
      <c r="E11" s="87"/>
      <c r="F11" s="93">
        <v>3</v>
      </c>
      <c r="G11" s="8">
        <v>8</v>
      </c>
      <c r="H11" s="94">
        <f t="shared" si="0"/>
        <v>2</v>
      </c>
      <c r="I11" s="93"/>
      <c r="J11" s="94"/>
      <c r="K11" s="138"/>
    </row>
    <row r="12" spans="1:11" x14ac:dyDescent="0.2">
      <c r="A12" s="13" t="s">
        <v>1357</v>
      </c>
      <c r="B12" s="74">
        <v>342</v>
      </c>
      <c r="C12" s="86"/>
      <c r="D12" s="37"/>
      <c r="E12" s="87"/>
      <c r="F12" s="93">
        <v>3</v>
      </c>
      <c r="G12" s="8">
        <v>8</v>
      </c>
      <c r="H12" s="94">
        <f t="shared" si="0"/>
        <v>2</v>
      </c>
      <c r="I12" s="93"/>
      <c r="J12" s="94"/>
      <c r="K12" s="138"/>
    </row>
    <row r="13" spans="1:11" x14ac:dyDescent="0.2">
      <c r="A13" s="13" t="s">
        <v>1358</v>
      </c>
      <c r="B13" s="74">
        <v>343</v>
      </c>
      <c r="C13" s="86"/>
      <c r="D13" s="37"/>
      <c r="E13" s="87"/>
      <c r="F13" s="93">
        <v>3</v>
      </c>
      <c r="G13" s="8">
        <v>8</v>
      </c>
      <c r="H13" s="94">
        <f t="shared" si="0"/>
        <v>2</v>
      </c>
      <c r="I13" s="93"/>
      <c r="J13" s="94"/>
      <c r="K13" s="138"/>
    </row>
    <row r="14" spans="1:11" x14ac:dyDescent="0.2">
      <c r="A14" s="13" t="s">
        <v>1359</v>
      </c>
      <c r="B14" s="74">
        <v>478</v>
      </c>
      <c r="C14" s="86"/>
      <c r="D14" s="37"/>
      <c r="E14" s="87"/>
      <c r="F14" s="93">
        <v>3</v>
      </c>
      <c r="G14" s="8">
        <v>8</v>
      </c>
      <c r="H14" s="94">
        <f t="shared" si="0"/>
        <v>2</v>
      </c>
      <c r="I14" s="93"/>
      <c r="J14" s="94"/>
      <c r="K14" s="138"/>
    </row>
    <row r="15" spans="1:11" x14ac:dyDescent="0.2">
      <c r="A15" s="13" t="s">
        <v>1360</v>
      </c>
      <c r="B15" s="74">
        <v>580</v>
      </c>
      <c r="C15" s="86"/>
      <c r="D15" s="37"/>
      <c r="E15" s="87"/>
      <c r="F15" s="93">
        <v>3</v>
      </c>
      <c r="G15" s="8">
        <v>8</v>
      </c>
      <c r="H15" s="94">
        <f t="shared" si="0"/>
        <v>2</v>
      </c>
      <c r="I15" s="93"/>
      <c r="J15" s="94"/>
      <c r="K15" s="138"/>
    </row>
    <row r="16" spans="1:11" s="7" customFormat="1" x14ac:dyDescent="0.2">
      <c r="A16" s="20" t="s">
        <v>971</v>
      </c>
      <c r="B16" s="73">
        <v>5729</v>
      </c>
      <c r="C16" s="85">
        <v>4</v>
      </c>
      <c r="D16" s="32">
        <v>10</v>
      </c>
      <c r="E16" s="84"/>
      <c r="F16" s="91"/>
      <c r="G16" s="8"/>
      <c r="H16" s="94"/>
      <c r="I16" s="91"/>
      <c r="J16" s="84"/>
      <c r="K16" s="111"/>
    </row>
    <row r="17" spans="1:11" x14ac:dyDescent="0.2">
      <c r="A17" s="13" t="s">
        <v>1361</v>
      </c>
      <c r="B17" s="74">
        <v>972</v>
      </c>
      <c r="C17" s="86"/>
      <c r="D17" s="37"/>
      <c r="E17" s="87"/>
      <c r="F17" s="93">
        <v>3</v>
      </c>
      <c r="G17" s="8">
        <v>8</v>
      </c>
      <c r="H17" s="94">
        <f t="shared" si="0"/>
        <v>2</v>
      </c>
      <c r="I17" s="93"/>
      <c r="J17" s="94"/>
      <c r="K17" s="138"/>
    </row>
    <row r="18" spans="1:11" x14ac:dyDescent="0.2">
      <c r="A18" s="13" t="s">
        <v>1362</v>
      </c>
      <c r="B18" s="74">
        <v>1191</v>
      </c>
      <c r="C18" s="86"/>
      <c r="D18" s="37"/>
      <c r="E18" s="87"/>
      <c r="F18" s="93">
        <v>3</v>
      </c>
      <c r="G18" s="8">
        <v>8</v>
      </c>
      <c r="H18" s="94">
        <f t="shared" si="0"/>
        <v>2</v>
      </c>
      <c r="I18" s="93"/>
      <c r="J18" s="94"/>
      <c r="K18" s="138"/>
    </row>
    <row r="19" spans="1:11" x14ac:dyDescent="0.2">
      <c r="A19" s="13" t="s">
        <v>1363</v>
      </c>
      <c r="B19" s="74">
        <v>654</v>
      </c>
      <c r="C19" s="86"/>
      <c r="D19" s="37"/>
      <c r="E19" s="87"/>
      <c r="F19" s="93">
        <v>3</v>
      </c>
      <c r="G19" s="8">
        <v>8</v>
      </c>
      <c r="H19" s="94">
        <f t="shared" si="0"/>
        <v>2</v>
      </c>
      <c r="I19" s="93"/>
      <c r="J19" s="94"/>
      <c r="K19" s="138"/>
    </row>
    <row r="20" spans="1:11" x14ac:dyDescent="0.2">
      <c r="A20" s="13" t="s">
        <v>1364</v>
      </c>
      <c r="B20" s="74">
        <v>622</v>
      </c>
      <c r="C20" s="86"/>
      <c r="D20" s="37"/>
      <c r="E20" s="87"/>
      <c r="F20" s="93">
        <v>3</v>
      </c>
      <c r="G20" s="8">
        <v>8</v>
      </c>
      <c r="H20" s="94">
        <f t="shared" si="0"/>
        <v>2</v>
      </c>
      <c r="I20" s="93"/>
      <c r="J20" s="94"/>
      <c r="K20" s="138"/>
    </row>
    <row r="21" spans="1:11" x14ac:dyDescent="0.2">
      <c r="A21" s="13" t="s">
        <v>1365</v>
      </c>
      <c r="B21" s="74">
        <v>1011</v>
      </c>
      <c r="C21" s="86"/>
      <c r="D21" s="37"/>
      <c r="E21" s="87"/>
      <c r="F21" s="93">
        <v>3</v>
      </c>
      <c r="G21" s="8">
        <v>8</v>
      </c>
      <c r="H21" s="94">
        <f t="shared" si="0"/>
        <v>2</v>
      </c>
      <c r="I21" s="93"/>
      <c r="J21" s="94"/>
      <c r="K21" s="138"/>
    </row>
    <row r="22" spans="1:11" x14ac:dyDescent="0.2">
      <c r="A22" s="13" t="s">
        <v>1366</v>
      </c>
      <c r="B22" s="74">
        <v>671</v>
      </c>
      <c r="C22" s="86"/>
      <c r="D22" s="37"/>
      <c r="E22" s="87"/>
      <c r="F22" s="93">
        <v>3</v>
      </c>
      <c r="G22" s="8">
        <v>8</v>
      </c>
      <c r="H22" s="94">
        <f t="shared" si="0"/>
        <v>2</v>
      </c>
      <c r="I22" s="93"/>
      <c r="J22" s="94"/>
      <c r="K22" s="138"/>
    </row>
    <row r="23" spans="1:11" x14ac:dyDescent="0.2">
      <c r="A23" s="13" t="s">
        <v>1367</v>
      </c>
      <c r="B23" s="74">
        <v>608</v>
      </c>
      <c r="C23" s="86"/>
      <c r="D23" s="37"/>
      <c r="E23" s="87"/>
      <c r="F23" s="93">
        <v>3</v>
      </c>
      <c r="G23" s="8">
        <v>8</v>
      </c>
      <c r="H23" s="94">
        <f t="shared" si="0"/>
        <v>2</v>
      </c>
      <c r="I23" s="93"/>
      <c r="J23" s="94"/>
      <c r="K23" s="138"/>
    </row>
    <row r="24" spans="1:11" s="7" customFormat="1" x14ac:dyDescent="0.2">
      <c r="A24" s="20" t="s">
        <v>793</v>
      </c>
      <c r="B24" s="73">
        <v>4440</v>
      </c>
      <c r="C24" s="85">
        <v>3</v>
      </c>
      <c r="D24" s="32">
        <v>8</v>
      </c>
      <c r="E24" s="84"/>
      <c r="F24" s="91"/>
      <c r="G24" s="8"/>
      <c r="H24" s="94"/>
      <c r="I24" s="91"/>
      <c r="J24" s="84"/>
      <c r="K24" s="111"/>
    </row>
    <row r="25" spans="1:11" x14ac:dyDescent="0.2">
      <c r="A25" s="13" t="s">
        <v>1368</v>
      </c>
      <c r="B25" s="74">
        <v>184</v>
      </c>
      <c r="C25" s="86"/>
      <c r="D25" s="37"/>
      <c r="E25" s="87"/>
      <c r="F25" s="93">
        <v>1</v>
      </c>
      <c r="G25" s="8">
        <v>3</v>
      </c>
      <c r="H25" s="94">
        <f t="shared" si="0"/>
        <v>1</v>
      </c>
      <c r="I25" s="93"/>
      <c r="J25" s="94"/>
      <c r="K25" s="138"/>
    </row>
    <row r="26" spans="1:11" x14ac:dyDescent="0.2">
      <c r="A26" s="13" t="s">
        <v>1369</v>
      </c>
      <c r="B26" s="74">
        <v>379</v>
      </c>
      <c r="C26" s="86"/>
      <c r="D26" s="37"/>
      <c r="E26" s="87"/>
      <c r="F26" s="93">
        <v>3</v>
      </c>
      <c r="G26" s="8">
        <v>8</v>
      </c>
      <c r="H26" s="94">
        <f t="shared" si="0"/>
        <v>2</v>
      </c>
      <c r="I26" s="93"/>
      <c r="J26" s="94"/>
      <c r="K26" s="138"/>
    </row>
    <row r="27" spans="1:11" x14ac:dyDescent="0.2">
      <c r="A27" s="13" t="s">
        <v>1370</v>
      </c>
      <c r="B27" s="74">
        <v>331</v>
      </c>
      <c r="C27" s="86"/>
      <c r="D27" s="37"/>
      <c r="E27" s="87"/>
      <c r="F27" s="93">
        <v>3</v>
      </c>
      <c r="G27" s="8">
        <v>8</v>
      </c>
      <c r="H27" s="94">
        <f t="shared" si="0"/>
        <v>2</v>
      </c>
      <c r="I27" s="93"/>
      <c r="J27" s="94"/>
      <c r="K27" s="138"/>
    </row>
    <row r="28" spans="1:11" x14ac:dyDescent="0.2">
      <c r="A28" s="13" t="s">
        <v>1371</v>
      </c>
      <c r="B28" s="74">
        <v>349</v>
      </c>
      <c r="C28" s="86"/>
      <c r="D28" s="37"/>
      <c r="E28" s="87"/>
      <c r="F28" s="93">
        <v>3</v>
      </c>
      <c r="G28" s="8">
        <v>8</v>
      </c>
      <c r="H28" s="94">
        <f t="shared" si="0"/>
        <v>2</v>
      </c>
      <c r="I28" s="93"/>
      <c r="J28" s="94"/>
      <c r="K28" s="138"/>
    </row>
    <row r="29" spans="1:11" ht="31.5" x14ac:dyDescent="0.2">
      <c r="A29" s="13" t="s">
        <v>1372</v>
      </c>
      <c r="B29" s="74">
        <v>255</v>
      </c>
      <c r="C29" s="86"/>
      <c r="D29" s="37"/>
      <c r="E29" s="87"/>
      <c r="F29" s="93">
        <v>3</v>
      </c>
      <c r="G29" s="8">
        <v>8</v>
      </c>
      <c r="H29" s="94">
        <f t="shared" si="0"/>
        <v>2</v>
      </c>
      <c r="I29" s="93"/>
      <c r="J29" s="94"/>
      <c r="K29" s="138"/>
    </row>
    <row r="30" spans="1:11" x14ac:dyDescent="0.2">
      <c r="A30" s="13" t="s">
        <v>1373</v>
      </c>
      <c r="B30" s="74">
        <v>29</v>
      </c>
      <c r="C30" s="86"/>
      <c r="D30" s="37"/>
      <c r="E30" s="87"/>
      <c r="F30" s="93">
        <v>1</v>
      </c>
      <c r="G30" s="8">
        <v>3</v>
      </c>
      <c r="H30" s="94">
        <f t="shared" si="0"/>
        <v>1</v>
      </c>
      <c r="I30" s="93"/>
      <c r="J30" s="94"/>
      <c r="K30" s="138"/>
    </row>
    <row r="31" spans="1:11" ht="31.5" x14ac:dyDescent="0.2">
      <c r="A31" s="13" t="s">
        <v>1374</v>
      </c>
      <c r="B31" s="74">
        <v>333</v>
      </c>
      <c r="C31" s="86"/>
      <c r="D31" s="37"/>
      <c r="E31" s="87"/>
      <c r="F31" s="93">
        <v>3</v>
      </c>
      <c r="G31" s="8">
        <v>8</v>
      </c>
      <c r="H31" s="94">
        <f t="shared" si="0"/>
        <v>2</v>
      </c>
      <c r="I31" s="93"/>
      <c r="J31" s="94"/>
      <c r="K31" s="138"/>
    </row>
    <row r="32" spans="1:11" x14ac:dyDescent="0.2">
      <c r="A32" s="13" t="s">
        <v>1375</v>
      </c>
      <c r="B32" s="74">
        <v>344</v>
      </c>
      <c r="C32" s="86"/>
      <c r="D32" s="37"/>
      <c r="E32" s="87"/>
      <c r="F32" s="93">
        <v>3</v>
      </c>
      <c r="G32" s="8">
        <v>8</v>
      </c>
      <c r="H32" s="94">
        <f t="shared" si="0"/>
        <v>2</v>
      </c>
      <c r="I32" s="93"/>
      <c r="J32" s="94"/>
      <c r="K32" s="138"/>
    </row>
    <row r="33" spans="1:11" x14ac:dyDescent="0.2">
      <c r="A33" s="13" t="s">
        <v>1376</v>
      </c>
      <c r="B33" s="74">
        <v>478</v>
      </c>
      <c r="C33" s="86"/>
      <c r="D33" s="37"/>
      <c r="E33" s="87"/>
      <c r="F33" s="93">
        <v>3</v>
      </c>
      <c r="G33" s="8">
        <v>8</v>
      </c>
      <c r="H33" s="94">
        <f t="shared" si="0"/>
        <v>2</v>
      </c>
      <c r="I33" s="93"/>
      <c r="J33" s="94"/>
      <c r="K33" s="138"/>
    </row>
    <row r="34" spans="1:11" x14ac:dyDescent="0.2">
      <c r="A34" s="13" t="s">
        <v>1377</v>
      </c>
      <c r="B34" s="74">
        <v>44</v>
      </c>
      <c r="C34" s="86"/>
      <c r="D34" s="37"/>
      <c r="E34" s="87"/>
      <c r="F34" s="93">
        <v>1</v>
      </c>
      <c r="G34" s="8">
        <v>3</v>
      </c>
      <c r="H34" s="94">
        <f t="shared" si="0"/>
        <v>1</v>
      </c>
      <c r="I34" s="93"/>
      <c r="J34" s="94"/>
      <c r="K34" s="138"/>
    </row>
    <row r="35" spans="1:11" x14ac:dyDescent="0.2">
      <c r="A35" s="13" t="s">
        <v>1378</v>
      </c>
      <c r="B35" s="74">
        <v>912</v>
      </c>
      <c r="C35" s="86"/>
      <c r="D35" s="37"/>
      <c r="E35" s="87"/>
      <c r="F35" s="93">
        <v>3</v>
      </c>
      <c r="G35" s="8">
        <v>8</v>
      </c>
      <c r="H35" s="94">
        <f t="shared" si="0"/>
        <v>2</v>
      </c>
      <c r="I35" s="93"/>
      <c r="J35" s="94"/>
      <c r="K35" s="138"/>
    </row>
    <row r="36" spans="1:11" x14ac:dyDescent="0.2">
      <c r="A36" s="13" t="s">
        <v>1379</v>
      </c>
      <c r="B36" s="74">
        <v>579</v>
      </c>
      <c r="C36" s="86"/>
      <c r="D36" s="37"/>
      <c r="E36" s="87"/>
      <c r="F36" s="93">
        <v>3</v>
      </c>
      <c r="G36" s="8">
        <v>8</v>
      </c>
      <c r="H36" s="94">
        <f t="shared" si="0"/>
        <v>2</v>
      </c>
      <c r="I36" s="93"/>
      <c r="J36" s="94"/>
      <c r="K36" s="138"/>
    </row>
    <row r="37" spans="1:11" x14ac:dyDescent="0.2">
      <c r="A37" s="13" t="s">
        <v>1380</v>
      </c>
      <c r="B37" s="74">
        <v>223</v>
      </c>
      <c r="C37" s="86"/>
      <c r="D37" s="37"/>
      <c r="E37" s="87"/>
      <c r="F37" s="93">
        <v>3</v>
      </c>
      <c r="G37" s="8">
        <v>8</v>
      </c>
      <c r="H37" s="94">
        <f t="shared" si="0"/>
        <v>2</v>
      </c>
      <c r="I37" s="93"/>
      <c r="J37" s="94"/>
      <c r="K37" s="138"/>
    </row>
    <row r="38" spans="1:11" s="7" customFormat="1" x14ac:dyDescent="0.2">
      <c r="A38" s="20" t="s">
        <v>437</v>
      </c>
      <c r="B38" s="73">
        <v>1754</v>
      </c>
      <c r="C38" s="85">
        <v>1</v>
      </c>
      <c r="D38" s="32">
        <v>3</v>
      </c>
      <c r="E38" s="84"/>
      <c r="F38" s="91"/>
      <c r="G38" s="8"/>
      <c r="H38" s="94"/>
      <c r="I38" s="91"/>
      <c r="J38" s="84"/>
      <c r="K38" s="111"/>
    </row>
    <row r="39" spans="1:11" x14ac:dyDescent="0.2">
      <c r="A39" s="13" t="s">
        <v>1381</v>
      </c>
      <c r="B39" s="74">
        <v>203</v>
      </c>
      <c r="C39" s="86"/>
      <c r="D39" s="37"/>
      <c r="E39" s="87"/>
      <c r="F39" s="93">
        <v>3</v>
      </c>
      <c r="G39" s="8">
        <v>8</v>
      </c>
      <c r="H39" s="94">
        <f t="shared" si="0"/>
        <v>2</v>
      </c>
      <c r="I39" s="93"/>
      <c r="J39" s="94"/>
      <c r="K39" s="138"/>
    </row>
    <row r="40" spans="1:11" x14ac:dyDescent="0.2">
      <c r="A40" s="13" t="s">
        <v>1382</v>
      </c>
      <c r="B40" s="74">
        <v>322</v>
      </c>
      <c r="C40" s="86"/>
      <c r="D40" s="37"/>
      <c r="E40" s="87"/>
      <c r="F40" s="93">
        <v>3</v>
      </c>
      <c r="G40" s="8">
        <v>8</v>
      </c>
      <c r="H40" s="94">
        <f t="shared" si="0"/>
        <v>2</v>
      </c>
      <c r="I40" s="93"/>
      <c r="J40" s="94"/>
      <c r="K40" s="138"/>
    </row>
    <row r="41" spans="1:11" x14ac:dyDescent="0.2">
      <c r="A41" s="13" t="s">
        <v>1383</v>
      </c>
      <c r="B41" s="74">
        <v>534</v>
      </c>
      <c r="C41" s="86"/>
      <c r="D41" s="37"/>
      <c r="E41" s="87"/>
      <c r="F41" s="93">
        <v>3</v>
      </c>
      <c r="G41" s="8">
        <v>8</v>
      </c>
      <c r="H41" s="94">
        <f t="shared" si="0"/>
        <v>2</v>
      </c>
      <c r="I41" s="93"/>
      <c r="J41" s="94"/>
      <c r="K41" s="138"/>
    </row>
    <row r="42" spans="1:11" x14ac:dyDescent="0.2">
      <c r="A42" s="13" t="s">
        <v>1384</v>
      </c>
      <c r="B42" s="74">
        <v>148</v>
      </c>
      <c r="C42" s="86"/>
      <c r="D42" s="37"/>
      <c r="E42" s="87"/>
      <c r="F42" s="93">
        <v>1</v>
      </c>
      <c r="G42" s="8">
        <v>3</v>
      </c>
      <c r="H42" s="94">
        <f t="shared" si="0"/>
        <v>1</v>
      </c>
      <c r="I42" s="93"/>
      <c r="J42" s="94"/>
      <c r="K42" s="138"/>
    </row>
    <row r="43" spans="1:11" x14ac:dyDescent="0.2">
      <c r="A43" s="13" t="s">
        <v>1385</v>
      </c>
      <c r="B43" s="74">
        <v>356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x14ac:dyDescent="0.2">
      <c r="A44" s="13" t="s">
        <v>1386</v>
      </c>
      <c r="B44" s="74">
        <v>191</v>
      </c>
      <c r="C44" s="86"/>
      <c r="D44" s="37"/>
      <c r="E44" s="87"/>
      <c r="F44" s="93">
        <v>1</v>
      </c>
      <c r="G44" s="8">
        <v>3</v>
      </c>
      <c r="H44" s="94">
        <f t="shared" si="0"/>
        <v>1</v>
      </c>
      <c r="I44" s="93"/>
      <c r="J44" s="94"/>
      <c r="K44" s="138"/>
    </row>
    <row r="45" spans="1:11" s="7" customFormat="1" x14ac:dyDescent="0.2">
      <c r="A45" s="20" t="s">
        <v>872</v>
      </c>
      <c r="B45" s="73">
        <v>16996</v>
      </c>
      <c r="C45" s="85">
        <v>12</v>
      </c>
      <c r="D45" s="32">
        <v>30</v>
      </c>
      <c r="E45" s="84"/>
      <c r="F45" s="91"/>
      <c r="G45" s="8"/>
      <c r="H45" s="94"/>
      <c r="I45" s="91"/>
      <c r="J45" s="84"/>
      <c r="K45" s="111"/>
    </row>
    <row r="46" spans="1:11" x14ac:dyDescent="0.2">
      <c r="A46" s="13" t="s">
        <v>1387</v>
      </c>
      <c r="B46" s="74">
        <v>2082</v>
      </c>
      <c r="C46" s="86"/>
      <c r="D46" s="37"/>
      <c r="E46" s="87"/>
      <c r="F46" s="93">
        <v>5</v>
      </c>
      <c r="G46" s="8">
        <v>13</v>
      </c>
      <c r="H46" s="94">
        <f t="shared" si="0"/>
        <v>2</v>
      </c>
      <c r="I46" s="93"/>
      <c r="J46" s="94"/>
      <c r="K46" s="138"/>
    </row>
    <row r="47" spans="1:11" x14ac:dyDescent="0.2">
      <c r="A47" s="13" t="s">
        <v>1388</v>
      </c>
      <c r="B47" s="74">
        <v>1872</v>
      </c>
      <c r="C47" s="86"/>
      <c r="D47" s="37"/>
      <c r="E47" s="87"/>
      <c r="F47" s="93">
        <v>3</v>
      </c>
      <c r="G47" s="8">
        <v>8</v>
      </c>
      <c r="H47" s="94">
        <f t="shared" si="0"/>
        <v>2</v>
      </c>
      <c r="I47" s="93"/>
      <c r="J47" s="94"/>
      <c r="K47" s="138"/>
    </row>
    <row r="48" spans="1:11" x14ac:dyDescent="0.2">
      <c r="A48" s="13" t="s">
        <v>1389</v>
      </c>
      <c r="B48" s="74">
        <v>9760</v>
      </c>
      <c r="C48" s="86"/>
      <c r="D48" s="37"/>
      <c r="E48" s="87"/>
      <c r="F48" s="93">
        <v>5</v>
      </c>
      <c r="G48" s="8">
        <v>13</v>
      </c>
      <c r="H48" s="94">
        <f t="shared" si="0"/>
        <v>2</v>
      </c>
      <c r="I48" s="93"/>
      <c r="J48" s="94"/>
      <c r="K48" s="138"/>
    </row>
    <row r="49" spans="1:11" x14ac:dyDescent="0.2">
      <c r="A49" s="13" t="s">
        <v>1390</v>
      </c>
      <c r="B49" s="74">
        <v>1379</v>
      </c>
      <c r="C49" s="86"/>
      <c r="D49" s="37"/>
      <c r="E49" s="87"/>
      <c r="F49" s="93">
        <v>3</v>
      </c>
      <c r="G49" s="8">
        <v>8</v>
      </c>
      <c r="H49" s="94">
        <f t="shared" si="0"/>
        <v>2</v>
      </c>
      <c r="I49" s="93"/>
      <c r="J49" s="94"/>
      <c r="K49" s="138"/>
    </row>
    <row r="50" spans="1:11" x14ac:dyDescent="0.2">
      <c r="A50" s="13" t="s">
        <v>1391</v>
      </c>
      <c r="B50" s="74">
        <v>728</v>
      </c>
      <c r="C50" s="86"/>
      <c r="D50" s="37"/>
      <c r="E50" s="87"/>
      <c r="F50" s="93">
        <v>3</v>
      </c>
      <c r="G50" s="8">
        <v>8</v>
      </c>
      <c r="H50" s="94">
        <f t="shared" si="0"/>
        <v>2</v>
      </c>
      <c r="I50" s="93"/>
      <c r="J50" s="94"/>
      <c r="K50" s="138"/>
    </row>
    <row r="51" spans="1:11" x14ac:dyDescent="0.2">
      <c r="A51" s="13" t="s">
        <v>1392</v>
      </c>
      <c r="B51" s="74">
        <v>1175</v>
      </c>
      <c r="C51" s="86"/>
      <c r="D51" s="37"/>
      <c r="E51" s="87"/>
      <c r="F51" s="93">
        <v>3</v>
      </c>
      <c r="G51" s="8">
        <v>8</v>
      </c>
      <c r="H51" s="94">
        <f t="shared" si="0"/>
        <v>2</v>
      </c>
      <c r="I51" s="93"/>
      <c r="J51" s="94"/>
      <c r="K51" s="138"/>
    </row>
    <row r="52" spans="1:11" s="7" customFormat="1" x14ac:dyDescent="0.2">
      <c r="A52" s="20" t="s">
        <v>679</v>
      </c>
      <c r="B52" s="73">
        <v>7192</v>
      </c>
      <c r="C52" s="85">
        <v>5</v>
      </c>
      <c r="D52" s="32">
        <v>13</v>
      </c>
      <c r="E52" s="84"/>
      <c r="F52" s="91"/>
      <c r="G52" s="8"/>
      <c r="H52" s="94"/>
      <c r="I52" s="91"/>
      <c r="J52" s="84"/>
      <c r="K52" s="111"/>
    </row>
    <row r="53" spans="1:11" x14ac:dyDescent="0.2">
      <c r="A53" s="13" t="s">
        <v>1393</v>
      </c>
      <c r="B53" s="74">
        <v>1302</v>
      </c>
      <c r="C53" s="86"/>
      <c r="D53" s="37"/>
      <c r="E53" s="87"/>
      <c r="F53" s="93">
        <v>3</v>
      </c>
      <c r="G53" s="8">
        <v>8</v>
      </c>
      <c r="H53" s="94">
        <f t="shared" si="0"/>
        <v>2</v>
      </c>
      <c r="I53" s="93"/>
      <c r="J53" s="94"/>
      <c r="K53" s="138"/>
    </row>
    <row r="54" spans="1:11" x14ac:dyDescent="0.2">
      <c r="A54" s="13" t="s">
        <v>1394</v>
      </c>
      <c r="B54" s="74">
        <v>1965</v>
      </c>
      <c r="C54" s="86"/>
      <c r="D54" s="37"/>
      <c r="E54" s="87"/>
      <c r="F54" s="93">
        <v>3</v>
      </c>
      <c r="G54" s="8">
        <v>8</v>
      </c>
      <c r="H54" s="94">
        <f t="shared" si="0"/>
        <v>2</v>
      </c>
      <c r="I54" s="93"/>
      <c r="J54" s="94"/>
      <c r="K54" s="138"/>
    </row>
    <row r="55" spans="1:11" x14ac:dyDescent="0.2">
      <c r="A55" s="13" t="s">
        <v>1395</v>
      </c>
      <c r="B55" s="74">
        <v>1687</v>
      </c>
      <c r="C55" s="86"/>
      <c r="D55" s="37"/>
      <c r="E55" s="87"/>
      <c r="F55" s="93">
        <v>3</v>
      </c>
      <c r="G55" s="8">
        <v>8</v>
      </c>
      <c r="H55" s="94">
        <f t="shared" si="0"/>
        <v>2</v>
      </c>
      <c r="I55" s="93"/>
      <c r="J55" s="94"/>
      <c r="K55" s="138"/>
    </row>
    <row r="56" spans="1:11" x14ac:dyDescent="0.2">
      <c r="A56" s="13" t="s">
        <v>1396</v>
      </c>
      <c r="B56" s="74">
        <v>284</v>
      </c>
      <c r="C56" s="86"/>
      <c r="D56" s="37"/>
      <c r="E56" s="87"/>
      <c r="F56" s="93">
        <v>3</v>
      </c>
      <c r="G56" s="8">
        <v>8</v>
      </c>
      <c r="H56" s="94">
        <f t="shared" si="0"/>
        <v>2</v>
      </c>
      <c r="I56" s="93"/>
      <c r="J56" s="94"/>
      <c r="K56" s="138"/>
    </row>
    <row r="57" spans="1:11" x14ac:dyDescent="0.2">
      <c r="A57" s="13" t="s">
        <v>1397</v>
      </c>
      <c r="B57" s="74">
        <v>1226</v>
      </c>
      <c r="C57" s="86"/>
      <c r="D57" s="37"/>
      <c r="E57" s="87"/>
      <c r="F57" s="93">
        <v>3</v>
      </c>
      <c r="G57" s="8">
        <v>8</v>
      </c>
      <c r="H57" s="94">
        <f t="shared" si="0"/>
        <v>2</v>
      </c>
      <c r="I57" s="93"/>
      <c r="J57" s="94"/>
      <c r="K57" s="138"/>
    </row>
    <row r="58" spans="1:11" x14ac:dyDescent="0.2">
      <c r="A58" s="13" t="s">
        <v>1398</v>
      </c>
      <c r="B58" s="74">
        <v>728</v>
      </c>
      <c r="C58" s="86"/>
      <c r="D58" s="37"/>
      <c r="E58" s="87"/>
      <c r="F58" s="93">
        <v>3</v>
      </c>
      <c r="G58" s="8">
        <v>8</v>
      </c>
      <c r="H58" s="94">
        <f t="shared" si="0"/>
        <v>2</v>
      </c>
      <c r="I58" s="93"/>
      <c r="J58" s="94"/>
      <c r="K58" s="138"/>
    </row>
    <row r="59" spans="1:11" s="12" customFormat="1" x14ac:dyDescent="0.2">
      <c r="A59" s="11" t="s">
        <v>1075</v>
      </c>
      <c r="B59" s="72">
        <v>2862</v>
      </c>
      <c r="C59" s="81"/>
      <c r="D59" s="37"/>
      <c r="E59" s="87"/>
      <c r="F59" s="92"/>
      <c r="G59" s="8"/>
      <c r="H59" s="94"/>
      <c r="I59" s="92"/>
      <c r="J59" s="82"/>
      <c r="K59" s="137"/>
    </row>
    <row r="60" spans="1:11" s="7" customFormat="1" x14ac:dyDescent="0.2">
      <c r="A60" s="22" t="s">
        <v>344</v>
      </c>
      <c r="B60" s="73">
        <v>2862</v>
      </c>
      <c r="C60" s="85">
        <v>15</v>
      </c>
      <c r="D60" s="32">
        <v>38</v>
      </c>
      <c r="E60" s="84">
        <v>3</v>
      </c>
      <c r="F60" s="91">
        <f>SUM(F62:F69)</f>
        <v>16</v>
      </c>
      <c r="G60" s="24">
        <f>SUM(G62:G69)</f>
        <v>44</v>
      </c>
      <c r="H60" s="94"/>
      <c r="I60" s="99">
        <f>(C60+F62+F67+F68+F69+1)*0.4</f>
        <v>11.200000000000001</v>
      </c>
      <c r="J60" s="99">
        <f>(D60+G62+G67+G68+G69+1)*0.4</f>
        <v>28.400000000000002</v>
      </c>
      <c r="K60" s="115">
        <f>8*0.6</f>
        <v>4.8</v>
      </c>
    </row>
    <row r="61" spans="1:11" s="7" customFormat="1" x14ac:dyDescent="0.2">
      <c r="A61" s="20" t="s">
        <v>6151</v>
      </c>
      <c r="B61" s="73">
        <v>2862</v>
      </c>
      <c r="C61" s="85">
        <v>15</v>
      </c>
      <c r="D61" s="37"/>
      <c r="E61" s="87"/>
      <c r="F61" s="91"/>
      <c r="G61" s="8"/>
      <c r="H61" s="94"/>
      <c r="I61" s="91"/>
      <c r="J61" s="84"/>
      <c r="K61" s="111"/>
    </row>
    <row r="62" spans="1:11" x14ac:dyDescent="0.2">
      <c r="A62" s="13" t="s">
        <v>1399</v>
      </c>
      <c r="B62" s="74">
        <v>1693</v>
      </c>
      <c r="C62" s="86"/>
      <c r="D62" s="37"/>
      <c r="E62" s="87"/>
      <c r="F62" s="93">
        <v>3</v>
      </c>
      <c r="G62" s="8">
        <v>8</v>
      </c>
      <c r="H62" s="94">
        <f t="shared" si="0"/>
        <v>2</v>
      </c>
      <c r="I62" s="93"/>
      <c r="J62" s="94"/>
      <c r="K62" s="138"/>
    </row>
    <row r="63" spans="1:11" x14ac:dyDescent="0.2">
      <c r="A63" s="13" t="s">
        <v>1400</v>
      </c>
      <c r="B63" s="74">
        <v>34</v>
      </c>
      <c r="C63" s="86"/>
      <c r="D63" s="37"/>
      <c r="E63" s="87"/>
      <c r="F63" s="93">
        <v>1</v>
      </c>
      <c r="G63" s="8">
        <v>3</v>
      </c>
      <c r="H63" s="94">
        <f t="shared" si="0"/>
        <v>1</v>
      </c>
      <c r="I63" s="93"/>
      <c r="J63" s="94"/>
      <c r="K63" s="138"/>
    </row>
    <row r="64" spans="1:11" x14ac:dyDescent="0.2">
      <c r="A64" s="13" t="s">
        <v>1401</v>
      </c>
      <c r="B64" s="74">
        <v>18</v>
      </c>
      <c r="C64" s="86"/>
      <c r="D64" s="37"/>
      <c r="E64" s="87"/>
      <c r="F64" s="93">
        <v>1</v>
      </c>
      <c r="G64" s="8">
        <v>3</v>
      </c>
      <c r="H64" s="94">
        <f t="shared" si="0"/>
        <v>1</v>
      </c>
      <c r="I64" s="93"/>
      <c r="J64" s="94"/>
      <c r="K64" s="138"/>
    </row>
    <row r="65" spans="1:11" x14ac:dyDescent="0.2">
      <c r="A65" s="13" t="s">
        <v>1402</v>
      </c>
      <c r="B65" s="74">
        <v>131</v>
      </c>
      <c r="C65" s="86"/>
      <c r="D65" s="37"/>
      <c r="E65" s="87"/>
      <c r="F65" s="93">
        <v>1</v>
      </c>
      <c r="G65" s="8">
        <v>3</v>
      </c>
      <c r="H65" s="94">
        <f t="shared" si="0"/>
        <v>1</v>
      </c>
      <c r="I65" s="93"/>
      <c r="J65" s="94"/>
      <c r="K65" s="138"/>
    </row>
    <row r="66" spans="1:11" x14ac:dyDescent="0.2">
      <c r="A66" s="13" t="s">
        <v>1403</v>
      </c>
      <c r="B66" s="74">
        <v>33</v>
      </c>
      <c r="C66" s="86"/>
      <c r="D66" s="37"/>
      <c r="E66" s="87"/>
      <c r="F66" s="93">
        <v>1</v>
      </c>
      <c r="G66" s="8">
        <v>3</v>
      </c>
      <c r="H66" s="94">
        <f t="shared" si="0"/>
        <v>1</v>
      </c>
      <c r="I66" s="93"/>
      <c r="J66" s="94"/>
      <c r="K66" s="138"/>
    </row>
    <row r="67" spans="1:11" x14ac:dyDescent="0.2">
      <c r="A67" s="13" t="s">
        <v>1404</v>
      </c>
      <c r="B67" s="74">
        <v>368</v>
      </c>
      <c r="C67" s="86"/>
      <c r="D67" s="37"/>
      <c r="E67" s="87"/>
      <c r="F67" s="93">
        <v>3</v>
      </c>
      <c r="G67" s="8">
        <v>8</v>
      </c>
      <c r="H67" s="94">
        <f t="shared" si="0"/>
        <v>2</v>
      </c>
      <c r="I67" s="93"/>
      <c r="J67" s="94"/>
      <c r="K67" s="138"/>
    </row>
    <row r="68" spans="1:11" x14ac:dyDescent="0.2">
      <c r="A68" s="13" t="s">
        <v>1405</v>
      </c>
      <c r="B68" s="74">
        <v>258</v>
      </c>
      <c r="C68" s="86"/>
      <c r="D68" s="37"/>
      <c r="E68" s="87"/>
      <c r="F68" s="93">
        <v>3</v>
      </c>
      <c r="G68" s="8">
        <v>8</v>
      </c>
      <c r="H68" s="94">
        <f t="shared" si="0"/>
        <v>2</v>
      </c>
      <c r="I68" s="93"/>
      <c r="J68" s="94"/>
      <c r="K68" s="138"/>
    </row>
    <row r="69" spans="1:11" x14ac:dyDescent="0.2">
      <c r="A69" s="13" t="s">
        <v>1406</v>
      </c>
      <c r="B69" s="74">
        <v>327</v>
      </c>
      <c r="C69" s="86"/>
      <c r="D69" s="37"/>
      <c r="E69" s="87"/>
      <c r="F69" s="93">
        <v>3</v>
      </c>
      <c r="G69" s="8">
        <v>8</v>
      </c>
      <c r="H69" s="94">
        <f t="shared" si="0"/>
        <v>2</v>
      </c>
      <c r="I69" s="93"/>
      <c r="J69" s="94"/>
      <c r="K69" s="138"/>
    </row>
    <row r="70" spans="1:11" s="12" customFormat="1" x14ac:dyDescent="0.2">
      <c r="A70" s="11" t="s">
        <v>784</v>
      </c>
      <c r="B70" s="72">
        <v>101600</v>
      </c>
      <c r="C70" s="81"/>
      <c r="D70" s="37"/>
      <c r="E70" s="87"/>
      <c r="F70" s="92"/>
      <c r="G70" s="8"/>
      <c r="H70" s="94"/>
      <c r="I70" s="92"/>
      <c r="J70" s="82"/>
      <c r="K70" s="137"/>
    </row>
    <row r="71" spans="1:11" s="7" customFormat="1" ht="31.5" x14ac:dyDescent="0.2">
      <c r="A71" s="22" t="s">
        <v>1290</v>
      </c>
      <c r="B71" s="73">
        <v>17278</v>
      </c>
      <c r="C71" s="85">
        <v>25</v>
      </c>
      <c r="D71" s="36">
        <f>SUM(D72:D109)</f>
        <v>63</v>
      </c>
      <c r="E71" s="88">
        <v>4</v>
      </c>
      <c r="F71" s="91">
        <f>SUM(F73:F113)</f>
        <v>86</v>
      </c>
      <c r="G71" s="24">
        <f>SUM(G73:G113)</f>
        <v>234</v>
      </c>
      <c r="H71" s="94"/>
      <c r="I71" s="99">
        <f>(C71+F71+1-F73-F75-F76-F79-F81-F82-F84-F85-F90-F92-F104-F105-F107-F111)*0.4</f>
        <v>39.200000000000003</v>
      </c>
      <c r="J71" s="99">
        <f>(D71+G71+1-G73-G75-G76-G79-G81-G82-G84-G85-G90-G92-G104-G105-G107-G111)*0.4</f>
        <v>102.4</v>
      </c>
      <c r="K71" s="115">
        <f>38*0.6</f>
        <v>22.8</v>
      </c>
    </row>
    <row r="72" spans="1:11" s="7" customFormat="1" x14ac:dyDescent="0.2">
      <c r="A72" s="20" t="s">
        <v>785</v>
      </c>
      <c r="B72" s="73">
        <v>2992</v>
      </c>
      <c r="C72" s="85">
        <v>4</v>
      </c>
      <c r="D72" s="32">
        <v>10</v>
      </c>
      <c r="E72" s="84"/>
      <c r="F72" s="91"/>
      <c r="G72" s="8"/>
      <c r="H72" s="94"/>
      <c r="I72" s="91"/>
      <c r="J72" s="84"/>
      <c r="K72" s="111"/>
    </row>
    <row r="73" spans="1:11" x14ac:dyDescent="0.2">
      <c r="A73" s="13" t="s">
        <v>1407</v>
      </c>
      <c r="B73" s="74">
        <v>159</v>
      </c>
      <c r="C73" s="86"/>
      <c r="D73" s="37"/>
      <c r="E73" s="87"/>
      <c r="F73" s="93">
        <v>1</v>
      </c>
      <c r="G73" s="8">
        <v>3</v>
      </c>
      <c r="H73" s="94">
        <f t="shared" ref="H73:H135" si="1">IF(F73=1,1,2)</f>
        <v>1</v>
      </c>
      <c r="I73" s="93"/>
      <c r="J73" s="94"/>
      <c r="K73" s="138"/>
    </row>
    <row r="74" spans="1:11" x14ac:dyDescent="0.2">
      <c r="A74" s="13" t="s">
        <v>1408</v>
      </c>
      <c r="B74" s="74">
        <v>334</v>
      </c>
      <c r="C74" s="86"/>
      <c r="D74" s="37"/>
      <c r="E74" s="87"/>
      <c r="F74" s="93">
        <v>3</v>
      </c>
      <c r="G74" s="8">
        <v>8</v>
      </c>
      <c r="H74" s="94">
        <f t="shared" si="1"/>
        <v>2</v>
      </c>
      <c r="I74" s="93"/>
      <c r="J74" s="94"/>
      <c r="K74" s="138"/>
    </row>
    <row r="75" spans="1:11" x14ac:dyDescent="0.2">
      <c r="A75" s="13" t="s">
        <v>1409</v>
      </c>
      <c r="B75" s="74">
        <v>97</v>
      </c>
      <c r="C75" s="86"/>
      <c r="D75" s="37"/>
      <c r="E75" s="87"/>
      <c r="F75" s="93">
        <v>1</v>
      </c>
      <c r="G75" s="8">
        <v>3</v>
      </c>
      <c r="H75" s="94">
        <f t="shared" si="1"/>
        <v>1</v>
      </c>
      <c r="I75" s="93"/>
      <c r="J75" s="94"/>
      <c r="K75" s="138"/>
    </row>
    <row r="76" spans="1:11" x14ac:dyDescent="0.2">
      <c r="A76" s="13" t="s">
        <v>1410</v>
      </c>
      <c r="B76" s="74">
        <v>164</v>
      </c>
      <c r="C76" s="86"/>
      <c r="D76" s="37"/>
      <c r="E76" s="87"/>
      <c r="F76" s="93">
        <v>1</v>
      </c>
      <c r="G76" s="8">
        <v>3</v>
      </c>
      <c r="H76" s="94">
        <f t="shared" si="1"/>
        <v>1</v>
      </c>
      <c r="I76" s="93"/>
      <c r="J76" s="94"/>
      <c r="K76" s="138"/>
    </row>
    <row r="77" spans="1:11" x14ac:dyDescent="0.2">
      <c r="A77" s="13" t="s">
        <v>1411</v>
      </c>
      <c r="B77" s="74">
        <v>275</v>
      </c>
      <c r="C77" s="86"/>
      <c r="D77" s="37"/>
      <c r="E77" s="87"/>
      <c r="F77" s="93">
        <v>3</v>
      </c>
      <c r="G77" s="8">
        <v>8</v>
      </c>
      <c r="H77" s="94">
        <f t="shared" si="1"/>
        <v>2</v>
      </c>
      <c r="I77" s="93"/>
      <c r="J77" s="94"/>
      <c r="K77" s="138"/>
    </row>
    <row r="78" spans="1:11" x14ac:dyDescent="0.2">
      <c r="A78" s="13" t="s">
        <v>1412</v>
      </c>
      <c r="B78" s="74">
        <v>232</v>
      </c>
      <c r="C78" s="86"/>
      <c r="D78" s="37"/>
      <c r="E78" s="87"/>
      <c r="F78" s="93">
        <v>3</v>
      </c>
      <c r="G78" s="8">
        <v>8</v>
      </c>
      <c r="H78" s="94">
        <f t="shared" si="1"/>
        <v>2</v>
      </c>
      <c r="I78" s="93"/>
      <c r="J78" s="94"/>
      <c r="K78" s="138"/>
    </row>
    <row r="79" spans="1:11" x14ac:dyDescent="0.2">
      <c r="A79" s="13" t="s">
        <v>1413</v>
      </c>
      <c r="B79" s="74">
        <v>127</v>
      </c>
      <c r="C79" s="86"/>
      <c r="D79" s="37"/>
      <c r="E79" s="87"/>
      <c r="F79" s="93">
        <v>1</v>
      </c>
      <c r="G79" s="8">
        <v>3</v>
      </c>
      <c r="H79" s="94">
        <f t="shared" si="1"/>
        <v>1</v>
      </c>
      <c r="I79" s="93"/>
      <c r="J79" s="94"/>
      <c r="K79" s="138"/>
    </row>
    <row r="80" spans="1:11" x14ac:dyDescent="0.2">
      <c r="A80" s="13" t="s">
        <v>1414</v>
      </c>
      <c r="B80" s="74">
        <v>633</v>
      </c>
      <c r="C80" s="86"/>
      <c r="D80" s="37"/>
      <c r="E80" s="87"/>
      <c r="F80" s="93">
        <v>3</v>
      </c>
      <c r="G80" s="8">
        <v>8</v>
      </c>
      <c r="H80" s="94">
        <f t="shared" si="1"/>
        <v>2</v>
      </c>
      <c r="I80" s="93"/>
      <c r="J80" s="94"/>
      <c r="K80" s="138"/>
    </row>
    <row r="81" spans="1:11" x14ac:dyDescent="0.2">
      <c r="A81" s="13" t="s">
        <v>1415</v>
      </c>
      <c r="B81" s="74">
        <v>93</v>
      </c>
      <c r="C81" s="86"/>
      <c r="D81" s="37"/>
      <c r="E81" s="87"/>
      <c r="F81" s="93">
        <v>1</v>
      </c>
      <c r="G81" s="8">
        <v>3</v>
      </c>
      <c r="H81" s="94">
        <f t="shared" si="1"/>
        <v>1</v>
      </c>
      <c r="I81" s="93"/>
      <c r="J81" s="94"/>
      <c r="K81" s="138"/>
    </row>
    <row r="82" spans="1:11" x14ac:dyDescent="0.2">
      <c r="A82" s="13" t="s">
        <v>1416</v>
      </c>
      <c r="B82" s="74">
        <v>192</v>
      </c>
      <c r="C82" s="86"/>
      <c r="D82" s="37"/>
      <c r="E82" s="87"/>
      <c r="F82" s="93">
        <v>1</v>
      </c>
      <c r="G82" s="8">
        <v>3</v>
      </c>
      <c r="H82" s="94">
        <f t="shared" si="1"/>
        <v>1</v>
      </c>
      <c r="I82" s="93"/>
      <c r="J82" s="94"/>
      <c r="K82" s="138"/>
    </row>
    <row r="83" spans="1:11" x14ac:dyDescent="0.2">
      <c r="A83" s="13" t="s">
        <v>1417</v>
      </c>
      <c r="B83" s="74">
        <v>394</v>
      </c>
      <c r="C83" s="86"/>
      <c r="D83" s="37"/>
      <c r="E83" s="87"/>
      <c r="F83" s="93">
        <v>3</v>
      </c>
      <c r="G83" s="8">
        <v>8</v>
      </c>
      <c r="H83" s="94">
        <f t="shared" si="1"/>
        <v>2</v>
      </c>
      <c r="I83" s="93"/>
      <c r="J83" s="94"/>
      <c r="K83" s="138"/>
    </row>
    <row r="84" spans="1:11" x14ac:dyDescent="0.2">
      <c r="A84" s="13" t="s">
        <v>1418</v>
      </c>
      <c r="B84" s="74">
        <v>120</v>
      </c>
      <c r="C84" s="86"/>
      <c r="D84" s="37"/>
      <c r="E84" s="87"/>
      <c r="F84" s="93">
        <v>1</v>
      </c>
      <c r="G84" s="8">
        <v>3</v>
      </c>
      <c r="H84" s="94">
        <f t="shared" si="1"/>
        <v>1</v>
      </c>
      <c r="I84" s="93"/>
      <c r="J84" s="94"/>
      <c r="K84" s="138"/>
    </row>
    <row r="85" spans="1:11" x14ac:dyDescent="0.2">
      <c r="A85" s="13" t="s">
        <v>1419</v>
      </c>
      <c r="B85" s="74">
        <v>172</v>
      </c>
      <c r="C85" s="86"/>
      <c r="D85" s="37"/>
      <c r="E85" s="87"/>
      <c r="F85" s="93">
        <v>1</v>
      </c>
      <c r="G85" s="8">
        <v>3</v>
      </c>
      <c r="H85" s="94">
        <f t="shared" si="1"/>
        <v>1</v>
      </c>
      <c r="I85" s="93"/>
      <c r="J85" s="94"/>
      <c r="K85" s="138"/>
    </row>
    <row r="86" spans="1:11" s="7" customFormat="1" x14ac:dyDescent="0.2">
      <c r="A86" s="20" t="s">
        <v>1293</v>
      </c>
      <c r="B86" s="73">
        <v>6925</v>
      </c>
      <c r="C86" s="85">
        <v>10</v>
      </c>
      <c r="D86" s="32">
        <v>25</v>
      </c>
      <c r="E86" s="84"/>
      <c r="F86" s="91"/>
      <c r="G86" s="8"/>
      <c r="H86" s="94"/>
      <c r="I86" s="91"/>
      <c r="J86" s="84"/>
      <c r="K86" s="111"/>
    </row>
    <row r="87" spans="1:11" x14ac:dyDescent="0.2">
      <c r="A87" s="13" t="s">
        <v>1420</v>
      </c>
      <c r="B87" s="74">
        <v>1299</v>
      </c>
      <c r="C87" s="86"/>
      <c r="D87" s="37"/>
      <c r="E87" s="87"/>
      <c r="F87" s="93">
        <v>3</v>
      </c>
      <c r="G87" s="8">
        <v>8</v>
      </c>
      <c r="H87" s="94">
        <f t="shared" si="1"/>
        <v>2</v>
      </c>
      <c r="I87" s="93"/>
      <c r="J87" s="94"/>
      <c r="K87" s="138"/>
    </row>
    <row r="88" spans="1:11" x14ac:dyDescent="0.2">
      <c r="A88" s="13" t="s">
        <v>1421</v>
      </c>
      <c r="B88" s="74">
        <v>1271</v>
      </c>
      <c r="C88" s="86"/>
      <c r="D88" s="37"/>
      <c r="E88" s="87"/>
      <c r="F88" s="93">
        <v>3</v>
      </c>
      <c r="G88" s="8">
        <v>8</v>
      </c>
      <c r="H88" s="94">
        <f t="shared" si="1"/>
        <v>2</v>
      </c>
      <c r="I88" s="93"/>
      <c r="J88" s="94"/>
      <c r="K88" s="138"/>
    </row>
    <row r="89" spans="1:11" x14ac:dyDescent="0.2">
      <c r="A89" s="13" t="s">
        <v>1422</v>
      </c>
      <c r="B89" s="74">
        <v>959</v>
      </c>
      <c r="C89" s="86"/>
      <c r="D89" s="37"/>
      <c r="E89" s="87"/>
      <c r="F89" s="93">
        <v>3</v>
      </c>
      <c r="G89" s="8">
        <v>8</v>
      </c>
      <c r="H89" s="94">
        <f t="shared" si="1"/>
        <v>2</v>
      </c>
      <c r="I89" s="93"/>
      <c r="J89" s="94"/>
      <c r="K89" s="138"/>
    </row>
    <row r="90" spans="1:11" x14ac:dyDescent="0.2">
      <c r="A90" s="13" t="s">
        <v>1423</v>
      </c>
      <c r="B90" s="74">
        <v>160</v>
      </c>
      <c r="C90" s="86"/>
      <c r="D90" s="37"/>
      <c r="E90" s="87"/>
      <c r="F90" s="93">
        <v>1</v>
      </c>
      <c r="G90" s="8">
        <v>3</v>
      </c>
      <c r="H90" s="94">
        <f t="shared" si="1"/>
        <v>1</v>
      </c>
      <c r="I90" s="93"/>
      <c r="J90" s="94"/>
      <c r="K90" s="138"/>
    </row>
    <row r="91" spans="1:11" x14ac:dyDescent="0.2">
      <c r="A91" s="13" t="s">
        <v>1424</v>
      </c>
      <c r="B91" s="74">
        <v>358</v>
      </c>
      <c r="C91" s="86"/>
      <c r="D91" s="37"/>
      <c r="E91" s="87"/>
      <c r="F91" s="93">
        <v>3</v>
      </c>
      <c r="G91" s="8">
        <v>8</v>
      </c>
      <c r="H91" s="94">
        <f t="shared" si="1"/>
        <v>2</v>
      </c>
      <c r="I91" s="93"/>
      <c r="J91" s="94"/>
      <c r="K91" s="138"/>
    </row>
    <row r="92" spans="1:11" x14ac:dyDescent="0.2">
      <c r="A92" s="13" t="s">
        <v>1425</v>
      </c>
      <c r="B92" s="74">
        <v>198</v>
      </c>
      <c r="C92" s="86"/>
      <c r="D92" s="37"/>
      <c r="E92" s="87"/>
      <c r="F92" s="93">
        <v>1</v>
      </c>
      <c r="G92" s="8">
        <v>3</v>
      </c>
      <c r="H92" s="94">
        <f t="shared" si="1"/>
        <v>1</v>
      </c>
      <c r="I92" s="93"/>
      <c r="J92" s="94"/>
      <c r="K92" s="138"/>
    </row>
    <row r="93" spans="1:11" x14ac:dyDescent="0.2">
      <c r="A93" s="13" t="s">
        <v>1426</v>
      </c>
      <c r="B93" s="74">
        <v>206</v>
      </c>
      <c r="C93" s="86"/>
      <c r="D93" s="37"/>
      <c r="E93" s="87"/>
      <c r="F93" s="93">
        <v>3</v>
      </c>
      <c r="G93" s="8">
        <v>8</v>
      </c>
      <c r="H93" s="94">
        <f t="shared" si="1"/>
        <v>2</v>
      </c>
      <c r="I93" s="93"/>
      <c r="J93" s="94"/>
      <c r="K93" s="138"/>
    </row>
    <row r="94" spans="1:11" x14ac:dyDescent="0.2">
      <c r="A94" s="13" t="s">
        <v>1427</v>
      </c>
      <c r="B94" s="74">
        <v>908</v>
      </c>
      <c r="C94" s="86"/>
      <c r="D94" s="37"/>
      <c r="E94" s="87"/>
      <c r="F94" s="93">
        <v>3</v>
      </c>
      <c r="G94" s="8">
        <v>8</v>
      </c>
      <c r="H94" s="94">
        <f t="shared" si="1"/>
        <v>2</v>
      </c>
      <c r="I94" s="93"/>
      <c r="J94" s="94"/>
      <c r="K94" s="138"/>
    </row>
    <row r="95" spans="1:11" x14ac:dyDescent="0.2">
      <c r="A95" s="13" t="s">
        <v>1428</v>
      </c>
      <c r="B95" s="74">
        <v>375</v>
      </c>
      <c r="C95" s="86"/>
      <c r="D95" s="37"/>
      <c r="E95" s="87"/>
      <c r="F95" s="93">
        <v>3</v>
      </c>
      <c r="G95" s="8">
        <v>8</v>
      </c>
      <c r="H95" s="94">
        <f t="shared" si="1"/>
        <v>2</v>
      </c>
      <c r="I95" s="93"/>
      <c r="J95" s="94"/>
      <c r="K95" s="138"/>
    </row>
    <row r="96" spans="1:11" x14ac:dyDescent="0.2">
      <c r="A96" s="13" t="s">
        <v>1429</v>
      </c>
      <c r="B96" s="74">
        <v>685</v>
      </c>
      <c r="C96" s="86"/>
      <c r="D96" s="37"/>
      <c r="E96" s="87"/>
      <c r="F96" s="93">
        <v>3</v>
      </c>
      <c r="G96" s="8">
        <v>8</v>
      </c>
      <c r="H96" s="94">
        <f t="shared" si="1"/>
        <v>2</v>
      </c>
      <c r="I96" s="93"/>
      <c r="J96" s="94"/>
      <c r="K96" s="138"/>
    </row>
    <row r="97" spans="1:11" x14ac:dyDescent="0.2">
      <c r="A97" s="13" t="s">
        <v>1430</v>
      </c>
      <c r="B97" s="74">
        <v>506</v>
      </c>
      <c r="C97" s="86"/>
      <c r="D97" s="37"/>
      <c r="E97" s="87"/>
      <c r="F97" s="93">
        <v>3</v>
      </c>
      <c r="G97" s="8">
        <v>8</v>
      </c>
      <c r="H97" s="94">
        <f t="shared" si="1"/>
        <v>2</v>
      </c>
      <c r="I97" s="93"/>
      <c r="J97" s="94"/>
      <c r="K97" s="138"/>
    </row>
    <row r="98" spans="1:11" s="7" customFormat="1" x14ac:dyDescent="0.2">
      <c r="A98" s="20" t="s">
        <v>1294</v>
      </c>
      <c r="B98" s="73">
        <v>5080</v>
      </c>
      <c r="C98" s="85">
        <v>8</v>
      </c>
      <c r="D98" s="32">
        <v>20</v>
      </c>
      <c r="E98" s="84"/>
      <c r="F98" s="91"/>
      <c r="G98" s="8"/>
      <c r="H98" s="94"/>
      <c r="I98" s="91"/>
      <c r="J98" s="84"/>
      <c r="K98" s="111"/>
    </row>
    <row r="99" spans="1:11" x14ac:dyDescent="0.2">
      <c r="A99" s="13" t="s">
        <v>1431</v>
      </c>
      <c r="B99" s="74">
        <v>1033</v>
      </c>
      <c r="C99" s="86"/>
      <c r="D99" s="37"/>
      <c r="E99" s="87"/>
      <c r="F99" s="93">
        <v>3</v>
      </c>
      <c r="G99" s="8">
        <v>8</v>
      </c>
      <c r="H99" s="94">
        <f t="shared" si="1"/>
        <v>2</v>
      </c>
      <c r="I99" s="93"/>
      <c r="J99" s="94"/>
      <c r="K99" s="138"/>
    </row>
    <row r="100" spans="1:11" x14ac:dyDescent="0.2">
      <c r="A100" s="13" t="s">
        <v>1432</v>
      </c>
      <c r="B100" s="74">
        <v>1266</v>
      </c>
      <c r="C100" s="86"/>
      <c r="D100" s="37"/>
      <c r="E100" s="87"/>
      <c r="F100" s="93">
        <v>3</v>
      </c>
      <c r="G100" s="8">
        <v>8</v>
      </c>
      <c r="H100" s="94">
        <f t="shared" si="1"/>
        <v>2</v>
      </c>
      <c r="I100" s="93"/>
      <c r="J100" s="94"/>
      <c r="K100" s="138"/>
    </row>
    <row r="101" spans="1:11" x14ac:dyDescent="0.2">
      <c r="A101" s="13" t="s">
        <v>1433</v>
      </c>
      <c r="B101" s="74">
        <v>527</v>
      </c>
      <c r="C101" s="86"/>
      <c r="D101" s="37"/>
      <c r="E101" s="87"/>
      <c r="F101" s="93">
        <v>3</v>
      </c>
      <c r="G101" s="8">
        <v>8</v>
      </c>
      <c r="H101" s="94">
        <f t="shared" si="1"/>
        <v>2</v>
      </c>
      <c r="I101" s="93"/>
      <c r="J101" s="94"/>
      <c r="K101" s="138"/>
    </row>
    <row r="102" spans="1:11" x14ac:dyDescent="0.2">
      <c r="A102" s="13" t="s">
        <v>1434</v>
      </c>
      <c r="B102" s="74">
        <v>301</v>
      </c>
      <c r="C102" s="86"/>
      <c r="D102" s="37"/>
      <c r="E102" s="87"/>
      <c r="F102" s="93">
        <v>3</v>
      </c>
      <c r="G102" s="8">
        <v>8</v>
      </c>
      <c r="H102" s="94">
        <f t="shared" si="1"/>
        <v>2</v>
      </c>
      <c r="I102" s="93"/>
      <c r="J102" s="94"/>
      <c r="K102" s="138"/>
    </row>
    <row r="103" spans="1:11" x14ac:dyDescent="0.2">
      <c r="A103" s="13" t="s">
        <v>1435</v>
      </c>
      <c r="B103" s="74">
        <v>240</v>
      </c>
      <c r="C103" s="86"/>
      <c r="D103" s="37"/>
      <c r="E103" s="87"/>
      <c r="F103" s="93">
        <v>3</v>
      </c>
      <c r="G103" s="8">
        <v>8</v>
      </c>
      <c r="H103" s="94">
        <f t="shared" si="1"/>
        <v>2</v>
      </c>
      <c r="I103" s="93"/>
      <c r="J103" s="94"/>
      <c r="K103" s="138"/>
    </row>
    <row r="104" spans="1:11" x14ac:dyDescent="0.2">
      <c r="A104" s="13" t="s">
        <v>1436</v>
      </c>
      <c r="B104" s="74">
        <v>162</v>
      </c>
      <c r="C104" s="86"/>
      <c r="D104" s="37"/>
      <c r="E104" s="87"/>
      <c r="F104" s="93">
        <v>1</v>
      </c>
      <c r="G104" s="8">
        <v>3</v>
      </c>
      <c r="H104" s="94">
        <f t="shared" si="1"/>
        <v>1</v>
      </c>
      <c r="I104" s="93"/>
      <c r="J104" s="94"/>
      <c r="K104" s="138"/>
    </row>
    <row r="105" spans="1:11" x14ac:dyDescent="0.2">
      <c r="A105" s="13" t="s">
        <v>1437</v>
      </c>
      <c r="B105" s="74">
        <v>199</v>
      </c>
      <c r="C105" s="86"/>
      <c r="D105" s="37"/>
      <c r="E105" s="87"/>
      <c r="F105" s="93">
        <v>1</v>
      </c>
      <c r="G105" s="8">
        <v>3</v>
      </c>
      <c r="H105" s="94">
        <f t="shared" si="1"/>
        <v>1</v>
      </c>
      <c r="I105" s="93"/>
      <c r="J105" s="94"/>
      <c r="K105" s="138"/>
    </row>
    <row r="106" spans="1:11" x14ac:dyDescent="0.2">
      <c r="A106" s="13" t="s">
        <v>1438</v>
      </c>
      <c r="B106" s="74">
        <v>518</v>
      </c>
      <c r="C106" s="86"/>
      <c r="D106" s="37"/>
      <c r="E106" s="87"/>
      <c r="F106" s="93">
        <v>3</v>
      </c>
      <c r="G106" s="8">
        <v>8</v>
      </c>
      <c r="H106" s="94">
        <f t="shared" si="1"/>
        <v>2</v>
      </c>
      <c r="I106" s="93"/>
      <c r="J106" s="94"/>
      <c r="K106" s="138"/>
    </row>
    <row r="107" spans="1:11" x14ac:dyDescent="0.2">
      <c r="A107" s="13" t="s">
        <v>1439</v>
      </c>
      <c r="B107" s="74">
        <v>132</v>
      </c>
      <c r="C107" s="86"/>
      <c r="D107" s="37"/>
      <c r="E107" s="87"/>
      <c r="F107" s="93">
        <v>1</v>
      </c>
      <c r="G107" s="8">
        <v>3</v>
      </c>
      <c r="H107" s="94">
        <f t="shared" si="1"/>
        <v>1</v>
      </c>
      <c r="I107" s="93"/>
      <c r="J107" s="94"/>
      <c r="K107" s="138"/>
    </row>
    <row r="108" spans="1:11" x14ac:dyDescent="0.2">
      <c r="A108" s="13" t="s">
        <v>1440</v>
      </c>
      <c r="B108" s="74">
        <v>702</v>
      </c>
      <c r="C108" s="86"/>
      <c r="D108" s="37"/>
      <c r="E108" s="87"/>
      <c r="F108" s="93">
        <v>3</v>
      </c>
      <c r="G108" s="8">
        <v>8</v>
      </c>
      <c r="H108" s="94">
        <f t="shared" si="1"/>
        <v>2</v>
      </c>
      <c r="I108" s="93"/>
      <c r="J108" s="94"/>
      <c r="K108" s="138"/>
    </row>
    <row r="109" spans="1:11" s="7" customFormat="1" x14ac:dyDescent="0.2">
      <c r="A109" s="20" t="s">
        <v>1295</v>
      </c>
      <c r="B109" s="73">
        <v>2281</v>
      </c>
      <c r="C109" s="85">
        <v>3</v>
      </c>
      <c r="D109" s="32">
        <v>8</v>
      </c>
      <c r="E109" s="84"/>
      <c r="F109" s="91"/>
      <c r="G109" s="8"/>
      <c r="H109" s="94"/>
      <c r="I109" s="91"/>
      <c r="J109" s="84"/>
      <c r="K109" s="111"/>
    </row>
    <row r="110" spans="1:11" x14ac:dyDescent="0.2">
      <c r="A110" s="13" t="s">
        <v>1441</v>
      </c>
      <c r="B110" s="74">
        <v>1147</v>
      </c>
      <c r="C110" s="86"/>
      <c r="D110" s="37"/>
      <c r="E110" s="87"/>
      <c r="F110" s="93">
        <v>3</v>
      </c>
      <c r="G110" s="8">
        <v>8</v>
      </c>
      <c r="H110" s="94">
        <f t="shared" si="1"/>
        <v>2</v>
      </c>
      <c r="I110" s="93"/>
      <c r="J110" s="94"/>
      <c r="K110" s="138"/>
    </row>
    <row r="111" spans="1:11" x14ac:dyDescent="0.2">
      <c r="A111" s="13" t="s">
        <v>1442</v>
      </c>
      <c r="B111" s="74">
        <v>197</v>
      </c>
      <c r="C111" s="86"/>
      <c r="D111" s="37"/>
      <c r="E111" s="87"/>
      <c r="F111" s="93">
        <v>1</v>
      </c>
      <c r="G111" s="8">
        <v>3</v>
      </c>
      <c r="H111" s="94">
        <f t="shared" si="1"/>
        <v>1</v>
      </c>
      <c r="I111" s="93"/>
      <c r="J111" s="94"/>
      <c r="K111" s="138"/>
    </row>
    <row r="112" spans="1:11" x14ac:dyDescent="0.2">
      <c r="A112" s="13" t="s">
        <v>1443</v>
      </c>
      <c r="B112" s="74">
        <v>329</v>
      </c>
      <c r="C112" s="86"/>
      <c r="D112" s="37"/>
      <c r="E112" s="87"/>
      <c r="F112" s="93">
        <v>3</v>
      </c>
      <c r="G112" s="8">
        <v>8</v>
      </c>
      <c r="H112" s="94">
        <f t="shared" si="1"/>
        <v>2</v>
      </c>
      <c r="I112" s="93"/>
      <c r="J112" s="94"/>
      <c r="K112" s="138"/>
    </row>
    <row r="113" spans="1:11" x14ac:dyDescent="0.2">
      <c r="A113" s="13" t="s">
        <v>1444</v>
      </c>
      <c r="B113" s="74">
        <v>608</v>
      </c>
      <c r="C113" s="86"/>
      <c r="D113" s="37"/>
      <c r="E113" s="87"/>
      <c r="F113" s="93">
        <v>3</v>
      </c>
      <c r="G113" s="8">
        <v>8</v>
      </c>
      <c r="H113" s="94">
        <f t="shared" si="1"/>
        <v>2</v>
      </c>
      <c r="I113" s="93"/>
      <c r="J113" s="94"/>
      <c r="K113" s="138"/>
    </row>
    <row r="114" spans="1:11" ht="31.5" x14ac:dyDescent="0.2">
      <c r="A114" s="22" t="s">
        <v>1291</v>
      </c>
      <c r="B114" s="73">
        <v>67112</v>
      </c>
      <c r="C114" s="85">
        <v>39</v>
      </c>
      <c r="D114" s="36">
        <f>SUM(D115:D161)</f>
        <v>100</v>
      </c>
      <c r="E114" s="88">
        <v>4</v>
      </c>
      <c r="F114" s="91">
        <f>SUM(F116:F168)</f>
        <v>136</v>
      </c>
      <c r="G114" s="24">
        <f>SUM(G116:G168)</f>
        <v>363</v>
      </c>
      <c r="H114" s="94"/>
      <c r="I114" s="99">
        <f>(C114+F114+1-F121-F124-F138-F143-F148-F156-F159-F165-F166-F168)*0.4</f>
        <v>66.400000000000006</v>
      </c>
      <c r="J114" s="99">
        <f>(D114+G114+1-G121-G124-G138-G143-G148-G156-G159-G165-G166-G168)*0.4</f>
        <v>173.60000000000002</v>
      </c>
      <c r="K114" s="115">
        <f>46*0.6</f>
        <v>27.599999999999998</v>
      </c>
    </row>
    <row r="115" spans="1:11" s="7" customFormat="1" x14ac:dyDescent="0.2">
      <c r="A115" s="20" t="s">
        <v>1296</v>
      </c>
      <c r="B115" s="73">
        <v>10134</v>
      </c>
      <c r="C115" s="85">
        <v>5</v>
      </c>
      <c r="D115" s="32">
        <v>13</v>
      </c>
      <c r="E115" s="84"/>
      <c r="F115" s="91"/>
      <c r="G115" s="8"/>
      <c r="H115" s="94"/>
      <c r="I115" s="91"/>
      <c r="J115" s="84"/>
      <c r="K115" s="111"/>
    </row>
    <row r="116" spans="1:11" x14ac:dyDescent="0.2">
      <c r="A116" s="13" t="s">
        <v>1445</v>
      </c>
      <c r="B116" s="74">
        <v>2268</v>
      </c>
      <c r="C116" s="86"/>
      <c r="D116" s="37"/>
      <c r="E116" s="87"/>
      <c r="F116" s="93">
        <v>5</v>
      </c>
      <c r="G116" s="8">
        <v>13</v>
      </c>
      <c r="H116" s="94">
        <f t="shared" si="1"/>
        <v>2</v>
      </c>
      <c r="I116" s="93"/>
      <c r="J116" s="94"/>
      <c r="K116" s="138"/>
    </row>
    <row r="117" spans="1:11" x14ac:dyDescent="0.2">
      <c r="A117" s="13" t="s">
        <v>1446</v>
      </c>
      <c r="B117" s="74">
        <v>1303</v>
      </c>
      <c r="C117" s="86"/>
      <c r="D117" s="37"/>
      <c r="E117" s="87"/>
      <c r="F117" s="93">
        <v>3</v>
      </c>
      <c r="G117" s="8">
        <v>8</v>
      </c>
      <c r="H117" s="94">
        <f t="shared" si="1"/>
        <v>2</v>
      </c>
      <c r="I117" s="93"/>
      <c r="J117" s="94"/>
      <c r="K117" s="138"/>
    </row>
    <row r="118" spans="1:11" x14ac:dyDescent="0.2">
      <c r="A118" s="13" t="s">
        <v>1447</v>
      </c>
      <c r="B118" s="74">
        <v>2500</v>
      </c>
      <c r="C118" s="86"/>
      <c r="D118" s="37"/>
      <c r="E118" s="87"/>
      <c r="F118" s="93">
        <v>5</v>
      </c>
      <c r="G118" s="8">
        <v>13</v>
      </c>
      <c r="H118" s="94">
        <f t="shared" si="1"/>
        <v>2</v>
      </c>
      <c r="I118" s="93"/>
      <c r="J118" s="94"/>
      <c r="K118" s="138"/>
    </row>
    <row r="119" spans="1:11" x14ac:dyDescent="0.2">
      <c r="A119" s="13" t="s">
        <v>1448</v>
      </c>
      <c r="B119" s="74">
        <v>413</v>
      </c>
      <c r="C119" s="86"/>
      <c r="D119" s="37"/>
      <c r="E119" s="87"/>
      <c r="F119" s="93">
        <v>3</v>
      </c>
      <c r="G119" s="8">
        <v>8</v>
      </c>
      <c r="H119" s="94">
        <f t="shared" si="1"/>
        <v>2</v>
      </c>
      <c r="I119" s="93"/>
      <c r="J119" s="94"/>
      <c r="K119" s="138"/>
    </row>
    <row r="120" spans="1:11" x14ac:dyDescent="0.2">
      <c r="A120" s="13" t="s">
        <v>1449</v>
      </c>
      <c r="B120" s="74">
        <v>394</v>
      </c>
      <c r="C120" s="86"/>
      <c r="D120" s="37"/>
      <c r="E120" s="87"/>
      <c r="F120" s="93">
        <v>3</v>
      </c>
      <c r="G120" s="8">
        <v>8</v>
      </c>
      <c r="H120" s="94">
        <f t="shared" si="1"/>
        <v>2</v>
      </c>
      <c r="I120" s="93"/>
      <c r="J120" s="94"/>
      <c r="K120" s="138"/>
    </row>
    <row r="121" spans="1:11" x14ac:dyDescent="0.2">
      <c r="A121" s="13" t="s">
        <v>1450</v>
      </c>
      <c r="B121" s="74">
        <v>144</v>
      </c>
      <c r="C121" s="86"/>
      <c r="D121" s="37"/>
      <c r="E121" s="87"/>
      <c r="F121" s="93">
        <v>1</v>
      </c>
      <c r="G121" s="8">
        <v>3</v>
      </c>
      <c r="H121" s="94">
        <f t="shared" si="1"/>
        <v>1</v>
      </c>
      <c r="I121" s="93"/>
      <c r="J121" s="94"/>
      <c r="K121" s="138"/>
    </row>
    <row r="122" spans="1:11" x14ac:dyDescent="0.2">
      <c r="A122" s="13" t="s">
        <v>1451</v>
      </c>
      <c r="B122" s="74">
        <v>279</v>
      </c>
      <c r="C122" s="86"/>
      <c r="D122" s="37"/>
      <c r="E122" s="87"/>
      <c r="F122" s="93">
        <v>3</v>
      </c>
      <c r="G122" s="8">
        <v>8</v>
      </c>
      <c r="H122" s="94">
        <f t="shared" si="1"/>
        <v>2</v>
      </c>
      <c r="I122" s="93"/>
      <c r="J122" s="94"/>
      <c r="K122" s="138"/>
    </row>
    <row r="123" spans="1:11" x14ac:dyDescent="0.2">
      <c r="A123" s="13" t="s">
        <v>1452</v>
      </c>
      <c r="B123" s="74">
        <v>452</v>
      </c>
      <c r="C123" s="86"/>
      <c r="D123" s="37"/>
      <c r="E123" s="87"/>
      <c r="F123" s="93">
        <v>3</v>
      </c>
      <c r="G123" s="8">
        <v>8</v>
      </c>
      <c r="H123" s="94">
        <f t="shared" si="1"/>
        <v>2</v>
      </c>
      <c r="I123" s="93"/>
      <c r="J123" s="94"/>
      <c r="K123" s="138"/>
    </row>
    <row r="124" spans="1:11" x14ac:dyDescent="0.2">
      <c r="A124" s="13" t="s">
        <v>1453</v>
      </c>
      <c r="B124" s="74">
        <v>135</v>
      </c>
      <c r="C124" s="86"/>
      <c r="D124" s="37"/>
      <c r="E124" s="87"/>
      <c r="F124" s="93">
        <v>1</v>
      </c>
      <c r="G124" s="8">
        <v>3</v>
      </c>
      <c r="H124" s="94">
        <f t="shared" si="1"/>
        <v>1</v>
      </c>
      <c r="I124" s="93"/>
      <c r="J124" s="94"/>
      <c r="K124" s="138"/>
    </row>
    <row r="125" spans="1:11" x14ac:dyDescent="0.2">
      <c r="A125" s="13" t="s">
        <v>1454</v>
      </c>
      <c r="B125" s="74">
        <v>506</v>
      </c>
      <c r="C125" s="86"/>
      <c r="D125" s="37"/>
      <c r="E125" s="87"/>
      <c r="F125" s="93">
        <v>3</v>
      </c>
      <c r="G125" s="8">
        <v>8</v>
      </c>
      <c r="H125" s="94">
        <f t="shared" si="1"/>
        <v>2</v>
      </c>
      <c r="I125" s="93"/>
      <c r="J125" s="94"/>
      <c r="K125" s="138"/>
    </row>
    <row r="126" spans="1:11" x14ac:dyDescent="0.2">
      <c r="A126" s="13" t="s">
        <v>1455</v>
      </c>
      <c r="B126" s="74">
        <v>603</v>
      </c>
      <c r="C126" s="86"/>
      <c r="D126" s="37"/>
      <c r="E126" s="87"/>
      <c r="F126" s="93">
        <v>3</v>
      </c>
      <c r="G126" s="8">
        <v>8</v>
      </c>
      <c r="H126" s="94">
        <f t="shared" si="1"/>
        <v>2</v>
      </c>
      <c r="I126" s="93"/>
      <c r="J126" s="94"/>
      <c r="K126" s="138"/>
    </row>
    <row r="127" spans="1:11" x14ac:dyDescent="0.2">
      <c r="A127" s="13" t="s">
        <v>1456</v>
      </c>
      <c r="B127" s="74">
        <v>251</v>
      </c>
      <c r="C127" s="86"/>
      <c r="D127" s="37"/>
      <c r="E127" s="87"/>
      <c r="F127" s="93">
        <v>3</v>
      </c>
      <c r="G127" s="8">
        <v>8</v>
      </c>
      <c r="H127" s="94">
        <f t="shared" si="1"/>
        <v>2</v>
      </c>
      <c r="I127" s="93"/>
      <c r="J127" s="94"/>
      <c r="K127" s="138"/>
    </row>
    <row r="128" spans="1:11" x14ac:dyDescent="0.2">
      <c r="A128" s="13" t="s">
        <v>1457</v>
      </c>
      <c r="B128" s="74">
        <v>630</v>
      </c>
      <c r="C128" s="86"/>
      <c r="D128" s="37"/>
      <c r="E128" s="87"/>
      <c r="F128" s="93">
        <v>3</v>
      </c>
      <c r="G128" s="8">
        <v>8</v>
      </c>
      <c r="H128" s="94">
        <f t="shared" si="1"/>
        <v>2</v>
      </c>
      <c r="I128" s="93"/>
      <c r="J128" s="94"/>
      <c r="K128" s="138"/>
    </row>
    <row r="129" spans="1:11" x14ac:dyDescent="0.2">
      <c r="A129" s="13" t="s">
        <v>1406</v>
      </c>
      <c r="B129" s="74">
        <v>256</v>
      </c>
      <c r="C129" s="86"/>
      <c r="D129" s="37"/>
      <c r="E129" s="87"/>
      <c r="F129" s="93">
        <v>3</v>
      </c>
      <c r="G129" s="8">
        <v>8</v>
      </c>
      <c r="H129" s="94">
        <f t="shared" si="1"/>
        <v>2</v>
      </c>
      <c r="I129" s="93"/>
      <c r="J129" s="94"/>
      <c r="K129" s="138"/>
    </row>
    <row r="130" spans="1:11" s="7" customFormat="1" x14ac:dyDescent="0.2">
      <c r="A130" s="20" t="s">
        <v>1297</v>
      </c>
      <c r="B130" s="73">
        <v>447</v>
      </c>
      <c r="C130" s="85">
        <v>1</v>
      </c>
      <c r="D130" s="32">
        <v>3</v>
      </c>
      <c r="E130" s="84"/>
      <c r="F130" s="91"/>
      <c r="G130" s="8"/>
      <c r="H130" s="94"/>
      <c r="I130" s="91"/>
      <c r="J130" s="84"/>
      <c r="K130" s="111"/>
    </row>
    <row r="131" spans="1:11" x14ac:dyDescent="0.2">
      <c r="A131" s="13" t="s">
        <v>1458</v>
      </c>
      <c r="B131" s="74">
        <v>447</v>
      </c>
      <c r="C131" s="86"/>
      <c r="D131" s="37"/>
      <c r="E131" s="87"/>
      <c r="F131" s="93">
        <v>3</v>
      </c>
      <c r="G131" s="8">
        <v>8</v>
      </c>
      <c r="H131" s="94">
        <f t="shared" si="1"/>
        <v>2</v>
      </c>
      <c r="I131" s="93"/>
      <c r="J131" s="94"/>
      <c r="K131" s="138"/>
    </row>
    <row r="132" spans="1:11" s="7" customFormat="1" x14ac:dyDescent="0.2">
      <c r="A132" s="20" t="s">
        <v>1298</v>
      </c>
      <c r="B132" s="73">
        <v>40047</v>
      </c>
      <c r="C132" s="85">
        <v>22</v>
      </c>
      <c r="D132" s="32">
        <v>55</v>
      </c>
      <c r="E132" s="84"/>
      <c r="F132" s="91"/>
      <c r="G132" s="8"/>
      <c r="H132" s="94"/>
      <c r="I132" s="91"/>
      <c r="J132" s="84"/>
      <c r="K132" s="111"/>
    </row>
    <row r="133" spans="1:11" x14ac:dyDescent="0.2">
      <c r="A133" s="13" t="s">
        <v>1459</v>
      </c>
      <c r="B133" s="74">
        <v>4171</v>
      </c>
      <c r="C133" s="86"/>
      <c r="D133" s="37"/>
      <c r="E133" s="87"/>
      <c r="F133" s="93">
        <v>5</v>
      </c>
      <c r="G133" s="8">
        <v>13</v>
      </c>
      <c r="H133" s="94">
        <f t="shared" si="1"/>
        <v>2</v>
      </c>
      <c r="I133" s="93"/>
      <c r="J133" s="94"/>
      <c r="K133" s="138"/>
    </row>
    <row r="134" spans="1:11" x14ac:dyDescent="0.2">
      <c r="A134" s="13" t="s">
        <v>1460</v>
      </c>
      <c r="B134" s="74">
        <v>4768</v>
      </c>
      <c r="C134" s="86"/>
      <c r="D134" s="37"/>
      <c r="E134" s="87"/>
      <c r="F134" s="93">
        <v>5</v>
      </c>
      <c r="G134" s="8">
        <v>13</v>
      </c>
      <c r="H134" s="94">
        <f t="shared" si="1"/>
        <v>2</v>
      </c>
      <c r="I134" s="93"/>
      <c r="J134" s="94"/>
      <c r="K134" s="138"/>
    </row>
    <row r="135" spans="1:11" x14ac:dyDescent="0.2">
      <c r="A135" s="13" t="s">
        <v>1461</v>
      </c>
      <c r="B135" s="74">
        <v>30737</v>
      </c>
      <c r="C135" s="86"/>
      <c r="D135" s="37"/>
      <c r="E135" s="87"/>
      <c r="F135" s="93">
        <v>11</v>
      </c>
      <c r="G135" s="8">
        <v>28</v>
      </c>
      <c r="H135" s="94">
        <f t="shared" si="1"/>
        <v>2</v>
      </c>
      <c r="I135" s="93"/>
      <c r="J135" s="94"/>
      <c r="K135" s="138"/>
    </row>
    <row r="136" spans="1:11" x14ac:dyDescent="0.2">
      <c r="A136" s="13" t="s">
        <v>1462</v>
      </c>
      <c r="B136" s="74">
        <v>371</v>
      </c>
      <c r="C136" s="86"/>
      <c r="D136" s="37"/>
      <c r="E136" s="87"/>
      <c r="F136" s="93">
        <v>3</v>
      </c>
      <c r="G136" s="8">
        <v>8</v>
      </c>
      <c r="H136" s="94">
        <f t="shared" ref="H136:H197" si="2">IF(F136=1,1,2)</f>
        <v>2</v>
      </c>
      <c r="I136" s="93"/>
      <c r="J136" s="94"/>
      <c r="K136" s="138"/>
    </row>
    <row r="137" spans="1:11" s="7" customFormat="1" x14ac:dyDescent="0.2">
      <c r="A137" s="20" t="s">
        <v>1299</v>
      </c>
      <c r="B137" s="73">
        <v>174</v>
      </c>
      <c r="C137" s="85">
        <v>1</v>
      </c>
      <c r="D137" s="32">
        <v>3</v>
      </c>
      <c r="E137" s="84"/>
      <c r="F137" s="91"/>
      <c r="G137" s="8"/>
      <c r="H137" s="94"/>
      <c r="I137" s="91"/>
      <c r="J137" s="84"/>
      <c r="K137" s="111"/>
    </row>
    <row r="138" spans="1:11" x14ac:dyDescent="0.2">
      <c r="A138" s="13" t="s">
        <v>1463</v>
      </c>
      <c r="B138" s="74">
        <v>174</v>
      </c>
      <c r="C138" s="86"/>
      <c r="D138" s="37"/>
      <c r="E138" s="87"/>
      <c r="F138" s="93">
        <v>1</v>
      </c>
      <c r="G138" s="8">
        <v>3</v>
      </c>
      <c r="H138" s="94">
        <f t="shared" si="2"/>
        <v>1</v>
      </c>
      <c r="I138" s="93"/>
      <c r="J138" s="94"/>
      <c r="K138" s="138"/>
    </row>
    <row r="139" spans="1:11" s="7" customFormat="1" x14ac:dyDescent="0.2">
      <c r="A139" s="20" t="s">
        <v>1300</v>
      </c>
      <c r="B139" s="73">
        <v>386</v>
      </c>
      <c r="C139" s="85">
        <v>1</v>
      </c>
      <c r="D139" s="32">
        <v>3</v>
      </c>
      <c r="E139" s="84"/>
      <c r="F139" s="91"/>
      <c r="G139" s="8"/>
      <c r="H139" s="94"/>
      <c r="I139" s="91"/>
      <c r="J139" s="84"/>
      <c r="K139" s="111"/>
    </row>
    <row r="140" spans="1:11" x14ac:dyDescent="0.2">
      <c r="A140" s="13" t="s">
        <v>1464</v>
      </c>
      <c r="B140" s="74">
        <v>386</v>
      </c>
      <c r="C140" s="86"/>
      <c r="D140" s="37"/>
      <c r="E140" s="87"/>
      <c r="F140" s="93">
        <v>3</v>
      </c>
      <c r="G140" s="8">
        <v>8</v>
      </c>
      <c r="H140" s="94">
        <f t="shared" si="2"/>
        <v>2</v>
      </c>
      <c r="I140" s="93"/>
      <c r="J140" s="94"/>
      <c r="K140" s="138"/>
    </row>
    <row r="141" spans="1:11" s="7" customFormat="1" ht="31.5" x14ac:dyDescent="0.2">
      <c r="A141" s="20" t="s">
        <v>1301</v>
      </c>
      <c r="B141" s="73">
        <v>3389</v>
      </c>
      <c r="C141" s="85">
        <v>2</v>
      </c>
      <c r="D141" s="32">
        <v>5</v>
      </c>
      <c r="E141" s="84"/>
      <c r="F141" s="91"/>
      <c r="G141" s="8"/>
      <c r="H141" s="94"/>
      <c r="I141" s="91"/>
      <c r="J141" s="84"/>
      <c r="K141" s="111"/>
    </row>
    <row r="142" spans="1:11" x14ac:dyDescent="0.2">
      <c r="A142" s="13" t="s">
        <v>1465</v>
      </c>
      <c r="B142" s="74">
        <v>938</v>
      </c>
      <c r="C142" s="86"/>
      <c r="D142" s="37"/>
      <c r="E142" s="87"/>
      <c r="F142" s="93">
        <v>3</v>
      </c>
      <c r="G142" s="8">
        <v>8</v>
      </c>
      <c r="H142" s="94">
        <f t="shared" si="2"/>
        <v>2</v>
      </c>
      <c r="I142" s="93"/>
      <c r="J142" s="94"/>
      <c r="K142" s="138"/>
    </row>
    <row r="143" spans="1:11" x14ac:dyDescent="0.2">
      <c r="A143" s="13" t="s">
        <v>1466</v>
      </c>
      <c r="B143" s="74">
        <v>120</v>
      </c>
      <c r="C143" s="86"/>
      <c r="D143" s="37"/>
      <c r="E143" s="87"/>
      <c r="F143" s="93">
        <v>1</v>
      </c>
      <c r="G143" s="8">
        <v>3</v>
      </c>
      <c r="H143" s="94">
        <f t="shared" si="2"/>
        <v>1</v>
      </c>
      <c r="I143" s="93"/>
      <c r="J143" s="94"/>
      <c r="K143" s="138"/>
    </row>
    <row r="144" spans="1:11" x14ac:dyDescent="0.2">
      <c r="A144" s="13" t="s">
        <v>1467</v>
      </c>
      <c r="B144" s="74">
        <v>315</v>
      </c>
      <c r="C144" s="86"/>
      <c r="D144" s="37"/>
      <c r="E144" s="87"/>
      <c r="F144" s="93">
        <v>3</v>
      </c>
      <c r="G144" s="8">
        <v>8</v>
      </c>
      <c r="H144" s="94">
        <f t="shared" si="2"/>
        <v>2</v>
      </c>
      <c r="I144" s="93"/>
      <c r="J144" s="94"/>
      <c r="K144" s="138"/>
    </row>
    <row r="145" spans="1:11" x14ac:dyDescent="0.2">
      <c r="A145" s="13" t="s">
        <v>1468</v>
      </c>
      <c r="B145" s="74">
        <v>487</v>
      </c>
      <c r="C145" s="86"/>
      <c r="D145" s="37"/>
      <c r="E145" s="87"/>
      <c r="F145" s="93">
        <v>3</v>
      </c>
      <c r="G145" s="8">
        <v>8</v>
      </c>
      <c r="H145" s="94">
        <f t="shared" si="2"/>
        <v>2</v>
      </c>
      <c r="I145" s="93"/>
      <c r="J145" s="94"/>
      <c r="K145" s="138"/>
    </row>
    <row r="146" spans="1:11" x14ac:dyDescent="0.2">
      <c r="A146" s="13" t="s">
        <v>1469</v>
      </c>
      <c r="B146" s="74">
        <v>276</v>
      </c>
      <c r="C146" s="86"/>
      <c r="D146" s="37"/>
      <c r="E146" s="87"/>
      <c r="F146" s="93">
        <v>3</v>
      </c>
      <c r="G146" s="8">
        <v>8</v>
      </c>
      <c r="H146" s="94">
        <f t="shared" si="2"/>
        <v>2</v>
      </c>
      <c r="I146" s="93"/>
      <c r="J146" s="94"/>
      <c r="K146" s="138"/>
    </row>
    <row r="147" spans="1:11" x14ac:dyDescent="0.2">
      <c r="A147" s="13" t="s">
        <v>1470</v>
      </c>
      <c r="B147" s="74">
        <v>563</v>
      </c>
      <c r="C147" s="86"/>
      <c r="D147" s="37"/>
      <c r="E147" s="87"/>
      <c r="F147" s="93">
        <v>3</v>
      </c>
      <c r="G147" s="8">
        <v>8</v>
      </c>
      <c r="H147" s="94">
        <f t="shared" si="2"/>
        <v>2</v>
      </c>
      <c r="I147" s="93"/>
      <c r="J147" s="94"/>
      <c r="K147" s="138"/>
    </row>
    <row r="148" spans="1:11" x14ac:dyDescent="0.2">
      <c r="A148" s="13" t="s">
        <v>1471</v>
      </c>
      <c r="B148" s="74">
        <v>198</v>
      </c>
      <c r="C148" s="86"/>
      <c r="D148" s="37"/>
      <c r="E148" s="87"/>
      <c r="F148" s="93">
        <v>1</v>
      </c>
      <c r="G148" s="8">
        <v>3</v>
      </c>
      <c r="H148" s="94">
        <f t="shared" si="2"/>
        <v>1</v>
      </c>
      <c r="I148" s="93"/>
      <c r="J148" s="94"/>
      <c r="K148" s="138"/>
    </row>
    <row r="149" spans="1:11" x14ac:dyDescent="0.2">
      <c r="A149" s="13" t="s">
        <v>1472</v>
      </c>
      <c r="B149" s="74">
        <v>492</v>
      </c>
      <c r="C149" s="86"/>
      <c r="D149" s="37"/>
      <c r="E149" s="87"/>
      <c r="F149" s="93">
        <v>3</v>
      </c>
      <c r="G149" s="8">
        <v>8</v>
      </c>
      <c r="H149" s="94">
        <f t="shared" si="2"/>
        <v>2</v>
      </c>
      <c r="I149" s="93"/>
      <c r="J149" s="94"/>
      <c r="K149" s="138"/>
    </row>
    <row r="150" spans="1:11" s="7" customFormat="1" x14ac:dyDescent="0.2">
      <c r="A150" s="20" t="s">
        <v>1302</v>
      </c>
      <c r="B150" s="73">
        <v>6751</v>
      </c>
      <c r="C150" s="85">
        <v>4</v>
      </c>
      <c r="D150" s="32">
        <v>10</v>
      </c>
      <c r="E150" s="84"/>
      <c r="F150" s="91"/>
      <c r="G150" s="8"/>
      <c r="H150" s="94"/>
      <c r="I150" s="91"/>
      <c r="J150" s="84"/>
      <c r="K150" s="111"/>
    </row>
    <row r="151" spans="1:11" x14ac:dyDescent="0.2">
      <c r="A151" s="13" t="s">
        <v>1473</v>
      </c>
      <c r="B151" s="74">
        <v>722</v>
      </c>
      <c r="C151" s="86"/>
      <c r="D151" s="37"/>
      <c r="E151" s="87"/>
      <c r="F151" s="93">
        <v>3</v>
      </c>
      <c r="G151" s="8">
        <v>8</v>
      </c>
      <c r="H151" s="94">
        <f t="shared" si="2"/>
        <v>2</v>
      </c>
      <c r="I151" s="93"/>
      <c r="J151" s="94"/>
      <c r="K151" s="138"/>
    </row>
    <row r="152" spans="1:11" x14ac:dyDescent="0.2">
      <c r="A152" s="13" t="s">
        <v>1474</v>
      </c>
      <c r="B152" s="74">
        <v>1541</v>
      </c>
      <c r="C152" s="86"/>
      <c r="D152" s="37"/>
      <c r="E152" s="87"/>
      <c r="F152" s="93">
        <v>3</v>
      </c>
      <c r="G152" s="8">
        <v>8</v>
      </c>
      <c r="H152" s="94">
        <f t="shared" si="2"/>
        <v>2</v>
      </c>
      <c r="I152" s="93"/>
      <c r="J152" s="94"/>
      <c r="K152" s="138"/>
    </row>
    <row r="153" spans="1:11" x14ac:dyDescent="0.2">
      <c r="A153" s="13" t="s">
        <v>1475</v>
      </c>
      <c r="B153" s="74">
        <v>1292</v>
      </c>
      <c r="C153" s="86"/>
      <c r="D153" s="37"/>
      <c r="E153" s="87"/>
      <c r="F153" s="93">
        <v>3</v>
      </c>
      <c r="G153" s="8">
        <v>8</v>
      </c>
      <c r="H153" s="94">
        <f t="shared" si="2"/>
        <v>2</v>
      </c>
      <c r="I153" s="93"/>
      <c r="J153" s="94"/>
      <c r="K153" s="138"/>
    </row>
    <row r="154" spans="1:11" x14ac:dyDescent="0.2">
      <c r="A154" s="13" t="s">
        <v>1476</v>
      </c>
      <c r="B154" s="74">
        <v>408</v>
      </c>
      <c r="C154" s="86"/>
      <c r="D154" s="37"/>
      <c r="E154" s="87"/>
      <c r="F154" s="93">
        <v>3</v>
      </c>
      <c r="G154" s="8">
        <v>8</v>
      </c>
      <c r="H154" s="94">
        <f t="shared" si="2"/>
        <v>2</v>
      </c>
      <c r="I154" s="93"/>
      <c r="J154" s="94"/>
      <c r="K154" s="138"/>
    </row>
    <row r="155" spans="1:11" x14ac:dyDescent="0.2">
      <c r="A155" s="13" t="s">
        <v>1477</v>
      </c>
      <c r="B155" s="74">
        <v>504</v>
      </c>
      <c r="C155" s="86"/>
      <c r="D155" s="37"/>
      <c r="E155" s="87"/>
      <c r="F155" s="93">
        <v>3</v>
      </c>
      <c r="G155" s="8">
        <v>8</v>
      </c>
      <c r="H155" s="94">
        <f t="shared" si="2"/>
        <v>2</v>
      </c>
      <c r="I155" s="93"/>
      <c r="J155" s="94"/>
      <c r="K155" s="138"/>
    </row>
    <row r="156" spans="1:11" x14ac:dyDescent="0.2">
      <c r="A156" s="13" t="s">
        <v>1478</v>
      </c>
      <c r="B156" s="74">
        <v>182</v>
      </c>
      <c r="C156" s="86"/>
      <c r="D156" s="37"/>
      <c r="E156" s="87"/>
      <c r="F156" s="93">
        <v>1</v>
      </c>
      <c r="G156" s="8">
        <v>3</v>
      </c>
      <c r="H156" s="94">
        <f t="shared" si="2"/>
        <v>1</v>
      </c>
      <c r="I156" s="93"/>
      <c r="J156" s="94"/>
      <c r="K156" s="138"/>
    </row>
    <row r="157" spans="1:11" x14ac:dyDescent="0.2">
      <c r="A157" s="13" t="s">
        <v>1479</v>
      </c>
      <c r="B157" s="74">
        <v>566</v>
      </c>
      <c r="C157" s="86"/>
      <c r="D157" s="37"/>
      <c r="E157" s="87"/>
      <c r="F157" s="93">
        <v>3</v>
      </c>
      <c r="G157" s="8">
        <v>8</v>
      </c>
      <c r="H157" s="94">
        <f t="shared" si="2"/>
        <v>2</v>
      </c>
      <c r="I157" s="93"/>
      <c r="J157" s="94"/>
      <c r="K157" s="138"/>
    </row>
    <row r="158" spans="1:11" x14ac:dyDescent="0.2">
      <c r="A158" s="13" t="s">
        <v>1480</v>
      </c>
      <c r="B158" s="74">
        <v>704</v>
      </c>
      <c r="C158" s="86"/>
      <c r="D158" s="37"/>
      <c r="E158" s="87"/>
      <c r="F158" s="93">
        <v>3</v>
      </c>
      <c r="G158" s="8">
        <v>8</v>
      </c>
      <c r="H158" s="94">
        <f t="shared" si="2"/>
        <v>2</v>
      </c>
      <c r="I158" s="93"/>
      <c r="J158" s="94"/>
      <c r="K158" s="138"/>
    </row>
    <row r="159" spans="1:11" x14ac:dyDescent="0.2">
      <c r="A159" s="13" t="s">
        <v>1481</v>
      </c>
      <c r="B159" s="74">
        <v>185</v>
      </c>
      <c r="C159" s="86"/>
      <c r="D159" s="37"/>
      <c r="E159" s="87"/>
      <c r="F159" s="93">
        <v>1</v>
      </c>
      <c r="G159" s="8">
        <v>3</v>
      </c>
      <c r="H159" s="94">
        <f t="shared" si="2"/>
        <v>1</v>
      </c>
      <c r="I159" s="93"/>
      <c r="J159" s="94"/>
      <c r="K159" s="138"/>
    </row>
    <row r="160" spans="1:11" x14ac:dyDescent="0.2">
      <c r="A160" s="13" t="s">
        <v>1482</v>
      </c>
      <c r="B160" s="74">
        <v>647</v>
      </c>
      <c r="C160" s="86"/>
      <c r="D160" s="37"/>
      <c r="E160" s="87"/>
      <c r="F160" s="93">
        <v>3</v>
      </c>
      <c r="G160" s="8">
        <v>8</v>
      </c>
      <c r="H160" s="94">
        <f t="shared" si="2"/>
        <v>2</v>
      </c>
      <c r="I160" s="93"/>
      <c r="J160" s="94"/>
      <c r="K160" s="138"/>
    </row>
    <row r="161" spans="1:11" s="7" customFormat="1" x14ac:dyDescent="0.2">
      <c r="A161" s="20" t="s">
        <v>1303</v>
      </c>
      <c r="B161" s="73">
        <v>5784</v>
      </c>
      <c r="C161" s="85">
        <v>3</v>
      </c>
      <c r="D161" s="32">
        <v>8</v>
      </c>
      <c r="E161" s="84"/>
      <c r="F161" s="91"/>
      <c r="G161" s="8"/>
      <c r="H161" s="94"/>
      <c r="I161" s="91"/>
      <c r="J161" s="84"/>
      <c r="K161" s="111"/>
    </row>
    <row r="162" spans="1:11" x14ac:dyDescent="0.2">
      <c r="A162" s="13" t="s">
        <v>1483</v>
      </c>
      <c r="B162" s="74">
        <v>1161</v>
      </c>
      <c r="C162" s="86"/>
      <c r="D162" s="37"/>
      <c r="E162" s="87"/>
      <c r="F162" s="93">
        <v>3</v>
      </c>
      <c r="G162" s="8">
        <v>8</v>
      </c>
      <c r="H162" s="94">
        <f t="shared" si="2"/>
        <v>2</v>
      </c>
      <c r="I162" s="93"/>
      <c r="J162" s="94"/>
      <c r="K162" s="138"/>
    </row>
    <row r="163" spans="1:11" x14ac:dyDescent="0.2">
      <c r="A163" s="13" t="s">
        <v>1484</v>
      </c>
      <c r="B163" s="74">
        <v>2507</v>
      </c>
      <c r="C163" s="86"/>
      <c r="D163" s="37"/>
      <c r="E163" s="87"/>
      <c r="F163" s="93">
        <v>5</v>
      </c>
      <c r="G163" s="8">
        <v>13</v>
      </c>
      <c r="H163" s="94">
        <f t="shared" si="2"/>
        <v>2</v>
      </c>
      <c r="I163" s="93"/>
      <c r="J163" s="94"/>
      <c r="K163" s="138"/>
    </row>
    <row r="164" spans="1:11" x14ac:dyDescent="0.2">
      <c r="A164" s="13" t="s">
        <v>1485</v>
      </c>
      <c r="B164" s="74">
        <v>892</v>
      </c>
      <c r="C164" s="86"/>
      <c r="D164" s="37"/>
      <c r="E164" s="87"/>
      <c r="F164" s="93">
        <v>3</v>
      </c>
      <c r="G164" s="8">
        <v>8</v>
      </c>
      <c r="H164" s="94">
        <f t="shared" si="2"/>
        <v>2</v>
      </c>
      <c r="I164" s="93"/>
      <c r="J164" s="94"/>
      <c r="K164" s="138"/>
    </row>
    <row r="165" spans="1:11" x14ac:dyDescent="0.2">
      <c r="A165" s="13" t="s">
        <v>1486</v>
      </c>
      <c r="B165" s="74">
        <v>137</v>
      </c>
      <c r="C165" s="86"/>
      <c r="D165" s="37"/>
      <c r="E165" s="87"/>
      <c r="F165" s="93">
        <v>1</v>
      </c>
      <c r="G165" s="8">
        <v>3</v>
      </c>
      <c r="H165" s="94">
        <f t="shared" si="2"/>
        <v>1</v>
      </c>
      <c r="I165" s="93"/>
      <c r="J165" s="94"/>
      <c r="K165" s="138"/>
    </row>
    <row r="166" spans="1:11" x14ac:dyDescent="0.2">
      <c r="A166" s="13" t="s">
        <v>1487</v>
      </c>
      <c r="B166" s="74">
        <v>165</v>
      </c>
      <c r="C166" s="86"/>
      <c r="D166" s="37"/>
      <c r="E166" s="87"/>
      <c r="F166" s="93">
        <v>1</v>
      </c>
      <c r="G166" s="8">
        <v>3</v>
      </c>
      <c r="H166" s="94">
        <f t="shared" si="2"/>
        <v>1</v>
      </c>
      <c r="I166" s="93"/>
      <c r="J166" s="94"/>
      <c r="K166" s="138"/>
    </row>
    <row r="167" spans="1:11" x14ac:dyDescent="0.2">
      <c r="A167" s="13" t="s">
        <v>1488</v>
      </c>
      <c r="B167" s="74">
        <v>762</v>
      </c>
      <c r="C167" s="86"/>
      <c r="D167" s="37"/>
      <c r="E167" s="87"/>
      <c r="F167" s="93">
        <v>3</v>
      </c>
      <c r="G167" s="8">
        <v>8</v>
      </c>
      <c r="H167" s="94">
        <f t="shared" si="2"/>
        <v>2</v>
      </c>
      <c r="I167" s="93"/>
      <c r="J167" s="94"/>
      <c r="K167" s="138"/>
    </row>
    <row r="168" spans="1:11" x14ac:dyDescent="0.2">
      <c r="A168" s="13" t="s">
        <v>1489</v>
      </c>
      <c r="B168" s="74">
        <v>160</v>
      </c>
      <c r="C168" s="86"/>
      <c r="D168" s="37"/>
      <c r="E168" s="87"/>
      <c r="F168" s="93">
        <v>1</v>
      </c>
      <c r="G168" s="8">
        <v>3</v>
      </c>
      <c r="H168" s="94">
        <f t="shared" si="2"/>
        <v>1</v>
      </c>
      <c r="I168" s="93"/>
      <c r="J168" s="94"/>
      <c r="K168" s="138"/>
    </row>
    <row r="169" spans="1:11" s="7" customFormat="1" ht="31.5" x14ac:dyDescent="0.2">
      <c r="A169" s="22" t="s">
        <v>1292</v>
      </c>
      <c r="B169" s="73">
        <v>14744</v>
      </c>
      <c r="C169" s="85">
        <v>25</v>
      </c>
      <c r="D169" s="36">
        <f>SUM(D170:D182)</f>
        <v>63</v>
      </c>
      <c r="E169" s="88">
        <v>4</v>
      </c>
      <c r="F169" s="91">
        <f>SUM(F171:F191)</f>
        <v>53</v>
      </c>
      <c r="G169" s="24">
        <f>SUM(G171:G191)</f>
        <v>142</v>
      </c>
      <c r="H169" s="94"/>
      <c r="I169" s="99">
        <f>(C169+F169+1-F174-F186-F187)*0.4</f>
        <v>30.400000000000002</v>
      </c>
      <c r="J169" s="99">
        <f>(D169+G169+1-G174-G186-G187)*0.4</f>
        <v>78.800000000000011</v>
      </c>
      <c r="K169" s="115">
        <f>19*0.6</f>
        <v>11.4</v>
      </c>
    </row>
    <row r="170" spans="1:11" s="7" customFormat="1" x14ac:dyDescent="0.2">
      <c r="A170" s="20" t="s">
        <v>1304</v>
      </c>
      <c r="B170" s="73">
        <v>4364</v>
      </c>
      <c r="C170" s="85">
        <v>7</v>
      </c>
      <c r="D170" s="32">
        <v>18</v>
      </c>
      <c r="E170" s="84"/>
      <c r="F170" s="91"/>
      <c r="G170" s="8"/>
      <c r="H170" s="94"/>
      <c r="I170" s="91"/>
      <c r="J170" s="84"/>
      <c r="K170" s="111"/>
    </row>
    <row r="171" spans="1:11" x14ac:dyDescent="0.2">
      <c r="A171" s="13" t="s">
        <v>1490</v>
      </c>
      <c r="B171" s="74">
        <v>1555</v>
      </c>
      <c r="C171" s="86"/>
      <c r="D171" s="37"/>
      <c r="E171" s="87"/>
      <c r="F171" s="93">
        <v>3</v>
      </c>
      <c r="G171" s="8">
        <v>8</v>
      </c>
      <c r="H171" s="94">
        <f t="shared" si="2"/>
        <v>2</v>
      </c>
      <c r="I171" s="93"/>
      <c r="J171" s="94"/>
      <c r="K171" s="138"/>
    </row>
    <row r="172" spans="1:11" x14ac:dyDescent="0.2">
      <c r="A172" s="13" t="s">
        <v>1491</v>
      </c>
      <c r="B172" s="74">
        <v>1297</v>
      </c>
      <c r="C172" s="86"/>
      <c r="D172" s="37"/>
      <c r="E172" s="87"/>
      <c r="F172" s="93">
        <v>3</v>
      </c>
      <c r="G172" s="8">
        <v>8</v>
      </c>
      <c r="H172" s="94">
        <f t="shared" si="2"/>
        <v>2</v>
      </c>
      <c r="I172" s="93"/>
      <c r="J172" s="94"/>
      <c r="K172" s="138"/>
    </row>
    <row r="173" spans="1:11" x14ac:dyDescent="0.2">
      <c r="A173" s="13" t="s">
        <v>1492</v>
      </c>
      <c r="B173" s="74">
        <v>436</v>
      </c>
      <c r="C173" s="86"/>
      <c r="D173" s="37"/>
      <c r="E173" s="87"/>
      <c r="F173" s="93">
        <v>3</v>
      </c>
      <c r="G173" s="8">
        <v>8</v>
      </c>
      <c r="H173" s="94">
        <f t="shared" si="2"/>
        <v>2</v>
      </c>
      <c r="I173" s="93"/>
      <c r="J173" s="94"/>
      <c r="K173" s="138"/>
    </row>
    <row r="174" spans="1:11" x14ac:dyDescent="0.2">
      <c r="A174" s="13" t="s">
        <v>1493</v>
      </c>
      <c r="B174" s="74">
        <v>131</v>
      </c>
      <c r="C174" s="86"/>
      <c r="D174" s="37"/>
      <c r="E174" s="87"/>
      <c r="F174" s="93">
        <v>1</v>
      </c>
      <c r="G174" s="8">
        <v>3</v>
      </c>
      <c r="H174" s="94">
        <f t="shared" si="2"/>
        <v>1</v>
      </c>
      <c r="I174" s="93"/>
      <c r="J174" s="94"/>
      <c r="K174" s="138"/>
    </row>
    <row r="175" spans="1:11" x14ac:dyDescent="0.2">
      <c r="A175" s="13" t="s">
        <v>1494</v>
      </c>
      <c r="B175" s="74">
        <v>310</v>
      </c>
      <c r="C175" s="86"/>
      <c r="D175" s="37"/>
      <c r="E175" s="87"/>
      <c r="F175" s="93">
        <v>3</v>
      </c>
      <c r="G175" s="8">
        <v>8</v>
      </c>
      <c r="H175" s="94">
        <f t="shared" si="2"/>
        <v>2</v>
      </c>
      <c r="I175" s="93"/>
      <c r="J175" s="94"/>
      <c r="K175" s="138"/>
    </row>
    <row r="176" spans="1:11" x14ac:dyDescent="0.2">
      <c r="A176" s="13" t="s">
        <v>1495</v>
      </c>
      <c r="B176" s="74">
        <v>635</v>
      </c>
      <c r="C176" s="86"/>
      <c r="D176" s="37"/>
      <c r="E176" s="87"/>
      <c r="F176" s="93">
        <v>3</v>
      </c>
      <c r="G176" s="8">
        <v>8</v>
      </c>
      <c r="H176" s="94">
        <f t="shared" si="2"/>
        <v>2</v>
      </c>
      <c r="I176" s="93"/>
      <c r="J176" s="94"/>
      <c r="K176" s="138"/>
    </row>
    <row r="177" spans="1:11" s="7" customFormat="1" x14ac:dyDescent="0.2">
      <c r="A177" s="20" t="s">
        <v>1305</v>
      </c>
      <c r="B177" s="73">
        <v>5647</v>
      </c>
      <c r="C177" s="85">
        <v>10</v>
      </c>
      <c r="D177" s="32">
        <v>25</v>
      </c>
      <c r="E177" s="84"/>
      <c r="F177" s="91"/>
      <c r="G177" s="8"/>
      <c r="H177" s="94"/>
      <c r="I177" s="91"/>
      <c r="J177" s="84"/>
      <c r="K177" s="111"/>
    </row>
    <row r="178" spans="1:11" x14ac:dyDescent="0.2">
      <c r="A178" s="13" t="s">
        <v>1496</v>
      </c>
      <c r="B178" s="74">
        <v>3323</v>
      </c>
      <c r="C178" s="86"/>
      <c r="D178" s="37"/>
      <c r="E178" s="87"/>
      <c r="F178" s="93">
        <v>5</v>
      </c>
      <c r="G178" s="8">
        <v>13</v>
      </c>
      <c r="H178" s="94">
        <f t="shared" si="2"/>
        <v>2</v>
      </c>
      <c r="I178" s="93"/>
      <c r="J178" s="94"/>
      <c r="K178" s="138"/>
    </row>
    <row r="179" spans="1:11" x14ac:dyDescent="0.2">
      <c r="A179" s="13" t="s">
        <v>1497</v>
      </c>
      <c r="B179" s="74">
        <v>1421</v>
      </c>
      <c r="C179" s="86"/>
      <c r="D179" s="37"/>
      <c r="E179" s="87"/>
      <c r="F179" s="93">
        <v>3</v>
      </c>
      <c r="G179" s="8">
        <v>8</v>
      </c>
      <c r="H179" s="94">
        <f t="shared" si="2"/>
        <v>2</v>
      </c>
      <c r="I179" s="93"/>
      <c r="J179" s="94"/>
      <c r="K179" s="138"/>
    </row>
    <row r="180" spans="1:11" x14ac:dyDescent="0.2">
      <c r="A180" s="13" t="s">
        <v>1498</v>
      </c>
      <c r="B180" s="74">
        <v>418</v>
      </c>
      <c r="C180" s="86"/>
      <c r="D180" s="37"/>
      <c r="E180" s="87"/>
      <c r="F180" s="93">
        <v>3</v>
      </c>
      <c r="G180" s="8">
        <v>8</v>
      </c>
      <c r="H180" s="94">
        <f t="shared" si="2"/>
        <v>2</v>
      </c>
      <c r="I180" s="93"/>
      <c r="J180" s="94"/>
      <c r="K180" s="138"/>
    </row>
    <row r="181" spans="1:11" x14ac:dyDescent="0.2">
      <c r="A181" s="13" t="s">
        <v>1499</v>
      </c>
      <c r="B181" s="74">
        <v>485</v>
      </c>
      <c r="C181" s="86"/>
      <c r="D181" s="37"/>
      <c r="E181" s="87"/>
      <c r="F181" s="93">
        <v>3</v>
      </c>
      <c r="G181" s="8">
        <v>8</v>
      </c>
      <c r="H181" s="94">
        <f t="shared" si="2"/>
        <v>2</v>
      </c>
      <c r="I181" s="93"/>
      <c r="J181" s="94"/>
      <c r="K181" s="138"/>
    </row>
    <row r="182" spans="1:11" s="7" customFormat="1" x14ac:dyDescent="0.2">
      <c r="A182" s="20" t="s">
        <v>1306</v>
      </c>
      <c r="B182" s="73">
        <v>4733</v>
      </c>
      <c r="C182" s="85">
        <v>8</v>
      </c>
      <c r="D182" s="32">
        <v>20</v>
      </c>
      <c r="E182" s="84"/>
      <c r="F182" s="91"/>
      <c r="G182" s="8"/>
      <c r="H182" s="94"/>
      <c r="I182" s="91"/>
      <c r="J182" s="84"/>
      <c r="K182" s="111"/>
    </row>
    <row r="183" spans="1:11" x14ac:dyDescent="0.2">
      <c r="A183" s="13" t="s">
        <v>1500</v>
      </c>
      <c r="B183" s="74">
        <v>1276</v>
      </c>
      <c r="C183" s="86"/>
      <c r="D183" s="37"/>
      <c r="E183" s="87"/>
      <c r="F183" s="93">
        <v>3</v>
      </c>
      <c r="G183" s="8">
        <v>8</v>
      </c>
      <c r="H183" s="94">
        <f t="shared" si="2"/>
        <v>2</v>
      </c>
      <c r="I183" s="93"/>
      <c r="J183" s="94"/>
      <c r="K183" s="138"/>
    </row>
    <row r="184" spans="1:11" x14ac:dyDescent="0.2">
      <c r="A184" s="13" t="s">
        <v>1501</v>
      </c>
      <c r="B184" s="74">
        <v>536</v>
      </c>
      <c r="C184" s="86"/>
      <c r="D184" s="37"/>
      <c r="E184" s="87"/>
      <c r="F184" s="93">
        <v>3</v>
      </c>
      <c r="G184" s="8">
        <v>8</v>
      </c>
      <c r="H184" s="94">
        <f t="shared" si="2"/>
        <v>2</v>
      </c>
      <c r="I184" s="93"/>
      <c r="J184" s="94"/>
      <c r="K184" s="138"/>
    </row>
    <row r="185" spans="1:11" x14ac:dyDescent="0.2">
      <c r="A185" s="13" t="s">
        <v>1502</v>
      </c>
      <c r="B185" s="74">
        <v>402</v>
      </c>
      <c r="C185" s="86"/>
      <c r="D185" s="37"/>
      <c r="E185" s="87"/>
      <c r="F185" s="93">
        <v>3</v>
      </c>
      <c r="G185" s="8">
        <v>8</v>
      </c>
      <c r="H185" s="94">
        <f t="shared" si="2"/>
        <v>2</v>
      </c>
      <c r="I185" s="93"/>
      <c r="J185" s="94"/>
      <c r="K185" s="138"/>
    </row>
    <row r="186" spans="1:11" x14ac:dyDescent="0.2">
      <c r="A186" s="13" t="s">
        <v>1503</v>
      </c>
      <c r="B186" s="74">
        <v>195</v>
      </c>
      <c r="C186" s="86"/>
      <c r="D186" s="37"/>
      <c r="E186" s="87"/>
      <c r="F186" s="93">
        <v>1</v>
      </c>
      <c r="G186" s="8">
        <v>3</v>
      </c>
      <c r="H186" s="94">
        <f t="shared" si="2"/>
        <v>1</v>
      </c>
      <c r="I186" s="93"/>
      <c r="J186" s="94"/>
      <c r="K186" s="138"/>
    </row>
    <row r="187" spans="1:11" x14ac:dyDescent="0.2">
      <c r="A187" s="13" t="s">
        <v>1504</v>
      </c>
      <c r="B187" s="74">
        <v>116</v>
      </c>
      <c r="C187" s="86"/>
      <c r="D187" s="37"/>
      <c r="E187" s="87"/>
      <c r="F187" s="93">
        <v>1</v>
      </c>
      <c r="G187" s="8">
        <v>3</v>
      </c>
      <c r="H187" s="94">
        <f t="shared" si="2"/>
        <v>1</v>
      </c>
      <c r="I187" s="93"/>
      <c r="J187" s="94"/>
      <c r="K187" s="138"/>
    </row>
    <row r="188" spans="1:11" x14ac:dyDescent="0.2">
      <c r="A188" s="13" t="s">
        <v>1505</v>
      </c>
      <c r="B188" s="74">
        <v>803</v>
      </c>
      <c r="C188" s="86"/>
      <c r="D188" s="37"/>
      <c r="E188" s="87"/>
      <c r="F188" s="93">
        <v>3</v>
      </c>
      <c r="G188" s="8">
        <v>8</v>
      </c>
      <c r="H188" s="94">
        <f t="shared" si="2"/>
        <v>2</v>
      </c>
      <c r="I188" s="93"/>
      <c r="J188" s="94"/>
      <c r="K188" s="138"/>
    </row>
    <row r="189" spans="1:11" x14ac:dyDescent="0.2">
      <c r="A189" s="13" t="s">
        <v>1506</v>
      </c>
      <c r="B189" s="74">
        <v>235</v>
      </c>
      <c r="C189" s="86"/>
      <c r="D189" s="37"/>
      <c r="E189" s="87"/>
      <c r="F189" s="93">
        <v>3</v>
      </c>
      <c r="G189" s="8">
        <v>8</v>
      </c>
      <c r="H189" s="94">
        <f t="shared" si="2"/>
        <v>2</v>
      </c>
      <c r="I189" s="93"/>
      <c r="J189" s="94"/>
      <c r="K189" s="138"/>
    </row>
    <row r="190" spans="1:11" x14ac:dyDescent="0.2">
      <c r="A190" s="13" t="s">
        <v>1507</v>
      </c>
      <c r="B190" s="74">
        <v>416</v>
      </c>
      <c r="C190" s="86"/>
      <c r="D190" s="37"/>
      <c r="E190" s="87"/>
      <c r="F190" s="93">
        <v>3</v>
      </c>
      <c r="G190" s="8">
        <v>8</v>
      </c>
      <c r="H190" s="94">
        <f t="shared" si="2"/>
        <v>2</v>
      </c>
      <c r="I190" s="93"/>
      <c r="J190" s="94"/>
      <c r="K190" s="138"/>
    </row>
    <row r="191" spans="1:11" x14ac:dyDescent="0.2">
      <c r="A191" s="13" t="s">
        <v>1508</v>
      </c>
      <c r="B191" s="74">
        <v>754</v>
      </c>
      <c r="C191" s="86"/>
      <c r="D191" s="37"/>
      <c r="E191" s="87"/>
      <c r="F191" s="93">
        <v>3</v>
      </c>
      <c r="G191" s="8">
        <v>8</v>
      </c>
      <c r="H191" s="94">
        <f t="shared" si="2"/>
        <v>2</v>
      </c>
      <c r="I191" s="93"/>
      <c r="J191" s="94"/>
      <c r="K191" s="138"/>
    </row>
    <row r="192" spans="1:11" s="7" customFormat="1" x14ac:dyDescent="0.2">
      <c r="A192" s="22" t="s">
        <v>1289</v>
      </c>
      <c r="B192" s="73">
        <v>2466</v>
      </c>
      <c r="C192" s="85">
        <v>15</v>
      </c>
      <c r="D192" s="32">
        <v>38</v>
      </c>
      <c r="E192" s="84">
        <v>3</v>
      </c>
      <c r="F192" s="91">
        <f>SUM(F194:F197)</f>
        <v>12</v>
      </c>
      <c r="G192" s="24">
        <f>SUM(G194:G197)</f>
        <v>32</v>
      </c>
      <c r="H192" s="94"/>
      <c r="I192" s="99">
        <f>(C192+F192+1)*0.4</f>
        <v>11.200000000000001</v>
      </c>
      <c r="J192" s="100">
        <f>(D192+G192+1)*0.4</f>
        <v>28.400000000000002</v>
      </c>
      <c r="K192" s="115">
        <f>4*0.6</f>
        <v>2.4</v>
      </c>
    </row>
    <row r="193" spans="1:11" s="7" customFormat="1" x14ac:dyDescent="0.2">
      <c r="A193" s="20" t="s">
        <v>6152</v>
      </c>
      <c r="B193" s="73">
        <v>2466</v>
      </c>
      <c r="C193" s="85">
        <v>15</v>
      </c>
      <c r="D193" s="37"/>
      <c r="E193" s="87"/>
      <c r="F193" s="91"/>
      <c r="G193" s="8"/>
      <c r="H193" s="94"/>
      <c r="I193" s="91"/>
      <c r="J193" s="84"/>
      <c r="K193" s="111"/>
    </row>
    <row r="194" spans="1:11" x14ac:dyDescent="0.2">
      <c r="A194" s="13" t="s">
        <v>1509</v>
      </c>
      <c r="B194" s="74">
        <v>1396</v>
      </c>
      <c r="C194" s="86"/>
      <c r="D194" s="37"/>
      <c r="E194" s="87"/>
      <c r="F194" s="93">
        <v>3</v>
      </c>
      <c r="G194" s="8">
        <v>8</v>
      </c>
      <c r="H194" s="94">
        <f t="shared" si="2"/>
        <v>2</v>
      </c>
      <c r="I194" s="93"/>
      <c r="J194" s="94"/>
      <c r="K194" s="138"/>
    </row>
    <row r="195" spans="1:11" x14ac:dyDescent="0.2">
      <c r="A195" s="13" t="s">
        <v>1510</v>
      </c>
      <c r="B195" s="74">
        <v>487</v>
      </c>
      <c r="C195" s="86"/>
      <c r="D195" s="37"/>
      <c r="E195" s="87"/>
      <c r="F195" s="93">
        <v>3</v>
      </c>
      <c r="G195" s="8">
        <v>8</v>
      </c>
      <c r="H195" s="94">
        <f t="shared" si="2"/>
        <v>2</v>
      </c>
      <c r="I195" s="93"/>
      <c r="J195" s="94"/>
      <c r="K195" s="138"/>
    </row>
    <row r="196" spans="1:11" x14ac:dyDescent="0.2">
      <c r="A196" s="13" t="s">
        <v>1511</v>
      </c>
      <c r="B196" s="74">
        <v>267</v>
      </c>
      <c r="C196" s="86"/>
      <c r="D196" s="37"/>
      <c r="E196" s="87"/>
      <c r="F196" s="93">
        <v>3</v>
      </c>
      <c r="G196" s="8">
        <v>8</v>
      </c>
      <c r="H196" s="94">
        <f t="shared" si="2"/>
        <v>2</v>
      </c>
      <c r="I196" s="93"/>
      <c r="J196" s="94"/>
      <c r="K196" s="138"/>
    </row>
    <row r="197" spans="1:11" x14ac:dyDescent="0.2">
      <c r="A197" s="13" t="s">
        <v>1512</v>
      </c>
      <c r="B197" s="74">
        <v>316</v>
      </c>
      <c r="C197" s="86"/>
      <c r="D197" s="37"/>
      <c r="E197" s="87"/>
      <c r="F197" s="93">
        <v>3</v>
      </c>
      <c r="G197" s="8">
        <v>8</v>
      </c>
      <c r="H197" s="94">
        <f t="shared" si="2"/>
        <v>2</v>
      </c>
      <c r="I197" s="93"/>
      <c r="J197" s="94"/>
      <c r="K197" s="138"/>
    </row>
    <row r="198" spans="1:11" s="12" customFormat="1" ht="31.5" x14ac:dyDescent="0.2">
      <c r="A198" s="11" t="s">
        <v>847</v>
      </c>
      <c r="B198" s="72">
        <v>36064</v>
      </c>
      <c r="C198" s="81"/>
      <c r="D198" s="37"/>
      <c r="E198" s="87"/>
      <c r="F198" s="92"/>
      <c r="G198" s="8"/>
      <c r="H198" s="94"/>
      <c r="I198" s="92"/>
      <c r="J198" s="82"/>
      <c r="K198" s="137"/>
    </row>
    <row r="199" spans="1:11" s="7" customFormat="1" x14ac:dyDescent="0.2">
      <c r="A199" s="22" t="s">
        <v>1307</v>
      </c>
      <c r="B199" s="142">
        <v>23574</v>
      </c>
      <c r="C199" s="85">
        <v>25</v>
      </c>
      <c r="D199" s="36">
        <f>SUM(D200:D236)</f>
        <v>63</v>
      </c>
      <c r="E199" s="88">
        <v>4</v>
      </c>
      <c r="F199" s="91">
        <f>SUM(F201:F237)</f>
        <v>84</v>
      </c>
      <c r="G199" s="24">
        <f>SUM(G201:G237)</f>
        <v>227</v>
      </c>
      <c r="H199" s="94"/>
      <c r="I199" s="99">
        <f>(C199+F199+1-F202-F203-F205-F206-F207-F208-F215-F216-F219-F220-F221-F223-F229)*0.4</f>
        <v>38.800000000000004</v>
      </c>
      <c r="J199" s="99">
        <f>(D199+G199+1-G202-G203-G205-G206-G207-G208-G215-G216-G219-G220-G221-G223-G229)*0.4</f>
        <v>100.80000000000001</v>
      </c>
      <c r="K199" s="115">
        <f>34*0.6</f>
        <v>20.399999999999999</v>
      </c>
    </row>
    <row r="200" spans="1:11" s="7" customFormat="1" x14ac:dyDescent="0.2">
      <c r="A200" s="20" t="s">
        <v>458</v>
      </c>
      <c r="B200" s="73">
        <v>13666</v>
      </c>
      <c r="C200" s="85">
        <v>14</v>
      </c>
      <c r="D200" s="32">
        <v>35</v>
      </c>
      <c r="E200" s="84"/>
      <c r="F200" s="91"/>
      <c r="G200" s="8"/>
      <c r="H200" s="94"/>
      <c r="I200" s="91"/>
      <c r="J200" s="84"/>
      <c r="K200" s="111"/>
    </row>
    <row r="201" spans="1:11" x14ac:dyDescent="0.2">
      <c r="A201" s="13" t="s">
        <v>1513</v>
      </c>
      <c r="B201" s="74">
        <v>10982</v>
      </c>
      <c r="C201" s="86"/>
      <c r="D201" s="37"/>
      <c r="E201" s="87"/>
      <c r="F201" s="93">
        <v>11</v>
      </c>
      <c r="G201" s="8">
        <v>28</v>
      </c>
      <c r="H201" s="94">
        <f t="shared" ref="H201:H263" si="3">IF(F201=1,1,2)</f>
        <v>2</v>
      </c>
      <c r="I201" s="93"/>
      <c r="J201" s="94"/>
      <c r="K201" s="138"/>
    </row>
    <row r="202" spans="1:11" x14ac:dyDescent="0.2">
      <c r="A202" s="13" t="s">
        <v>1514</v>
      </c>
      <c r="B202" s="74">
        <v>143</v>
      </c>
      <c r="C202" s="86"/>
      <c r="D202" s="37"/>
      <c r="E202" s="87"/>
      <c r="F202" s="93">
        <v>1</v>
      </c>
      <c r="G202" s="8">
        <v>3</v>
      </c>
      <c r="H202" s="94">
        <f t="shared" si="3"/>
        <v>1</v>
      </c>
      <c r="I202" s="93"/>
      <c r="J202" s="94"/>
      <c r="K202" s="138"/>
    </row>
    <row r="203" spans="1:11" x14ac:dyDescent="0.2">
      <c r="A203" s="13" t="s">
        <v>1515</v>
      </c>
      <c r="B203" s="74">
        <v>62</v>
      </c>
      <c r="C203" s="86"/>
      <c r="D203" s="37"/>
      <c r="E203" s="87"/>
      <c r="F203" s="93">
        <v>1</v>
      </c>
      <c r="G203" s="8">
        <v>3</v>
      </c>
      <c r="H203" s="94">
        <f t="shared" si="3"/>
        <v>1</v>
      </c>
      <c r="I203" s="93"/>
      <c r="J203" s="94"/>
      <c r="K203" s="138"/>
    </row>
    <row r="204" spans="1:11" x14ac:dyDescent="0.2">
      <c r="A204" s="13" t="s">
        <v>1516</v>
      </c>
      <c r="B204" s="74">
        <v>507</v>
      </c>
      <c r="C204" s="86"/>
      <c r="D204" s="37"/>
      <c r="E204" s="87"/>
      <c r="F204" s="93">
        <v>3</v>
      </c>
      <c r="G204" s="8">
        <v>8</v>
      </c>
      <c r="H204" s="94">
        <f t="shared" si="3"/>
        <v>2</v>
      </c>
      <c r="I204" s="93"/>
      <c r="J204" s="94"/>
      <c r="K204" s="138"/>
    </row>
    <row r="205" spans="1:11" x14ac:dyDescent="0.2">
      <c r="A205" s="13" t="s">
        <v>1517</v>
      </c>
      <c r="B205" s="74">
        <v>89</v>
      </c>
      <c r="C205" s="86"/>
      <c r="D205" s="37"/>
      <c r="E205" s="87"/>
      <c r="F205" s="93">
        <v>1</v>
      </c>
      <c r="G205" s="8">
        <v>3</v>
      </c>
      <c r="H205" s="94">
        <f t="shared" si="3"/>
        <v>1</v>
      </c>
      <c r="I205" s="93"/>
      <c r="J205" s="94"/>
      <c r="K205" s="138"/>
    </row>
    <row r="206" spans="1:11" x14ac:dyDescent="0.2">
      <c r="A206" s="13" t="s">
        <v>1518</v>
      </c>
      <c r="B206" s="74">
        <v>200</v>
      </c>
      <c r="C206" s="86"/>
      <c r="D206" s="37"/>
      <c r="E206" s="87"/>
      <c r="F206" s="93">
        <v>1</v>
      </c>
      <c r="G206" s="8">
        <v>3</v>
      </c>
      <c r="H206" s="94">
        <f t="shared" si="3"/>
        <v>1</v>
      </c>
      <c r="I206" s="93"/>
      <c r="J206" s="94"/>
      <c r="K206" s="138"/>
    </row>
    <row r="207" spans="1:11" x14ac:dyDescent="0.2">
      <c r="A207" s="13" t="s">
        <v>1519</v>
      </c>
      <c r="B207" s="74">
        <v>63</v>
      </c>
      <c r="C207" s="86"/>
      <c r="D207" s="37"/>
      <c r="E207" s="87"/>
      <c r="F207" s="93">
        <v>1</v>
      </c>
      <c r="G207" s="8">
        <v>3</v>
      </c>
      <c r="H207" s="94">
        <f t="shared" si="3"/>
        <v>1</v>
      </c>
      <c r="I207" s="93"/>
      <c r="J207" s="94"/>
      <c r="K207" s="138"/>
    </row>
    <row r="208" spans="1:11" x14ac:dyDescent="0.2">
      <c r="A208" s="13" t="s">
        <v>1520</v>
      </c>
      <c r="B208" s="74">
        <v>47</v>
      </c>
      <c r="C208" s="86"/>
      <c r="D208" s="37"/>
      <c r="E208" s="87"/>
      <c r="F208" s="93">
        <v>1</v>
      </c>
      <c r="G208" s="8">
        <v>3</v>
      </c>
      <c r="H208" s="94">
        <f t="shared" si="3"/>
        <v>1</v>
      </c>
      <c r="I208" s="93"/>
      <c r="J208" s="94"/>
      <c r="K208" s="138"/>
    </row>
    <row r="209" spans="1:11" x14ac:dyDescent="0.2">
      <c r="A209" s="13" t="s">
        <v>1521</v>
      </c>
      <c r="B209" s="74">
        <v>248</v>
      </c>
      <c r="C209" s="86"/>
      <c r="D209" s="37"/>
      <c r="E209" s="87"/>
      <c r="F209" s="93">
        <v>3</v>
      </c>
      <c r="G209" s="8">
        <v>8</v>
      </c>
      <c r="H209" s="94">
        <f t="shared" si="3"/>
        <v>2</v>
      </c>
      <c r="I209" s="93"/>
      <c r="J209" s="94"/>
      <c r="K209" s="138"/>
    </row>
    <row r="210" spans="1:11" x14ac:dyDescent="0.2">
      <c r="A210" s="13" t="s">
        <v>1522</v>
      </c>
      <c r="B210" s="74">
        <v>1123</v>
      </c>
      <c r="C210" s="86"/>
      <c r="D210" s="37"/>
      <c r="E210" s="87"/>
      <c r="F210" s="93">
        <v>3</v>
      </c>
      <c r="G210" s="8">
        <v>8</v>
      </c>
      <c r="H210" s="94">
        <f t="shared" si="3"/>
        <v>2</v>
      </c>
      <c r="I210" s="93"/>
      <c r="J210" s="94"/>
      <c r="K210" s="138"/>
    </row>
    <row r="211" spans="1:11" x14ac:dyDescent="0.2">
      <c r="A211" s="13" t="s">
        <v>1523</v>
      </c>
      <c r="B211" s="74">
        <v>202</v>
      </c>
      <c r="C211" s="86"/>
      <c r="D211" s="37"/>
      <c r="E211" s="87"/>
      <c r="F211" s="93">
        <v>3</v>
      </c>
      <c r="G211" s="8">
        <v>8</v>
      </c>
      <c r="H211" s="94">
        <f t="shared" si="3"/>
        <v>2</v>
      </c>
      <c r="I211" s="93"/>
      <c r="J211" s="94"/>
      <c r="K211" s="138"/>
    </row>
    <row r="212" spans="1:11" s="7" customFormat="1" x14ac:dyDescent="0.2">
      <c r="A212" s="20" t="s">
        <v>1077</v>
      </c>
      <c r="B212" s="73">
        <v>3395</v>
      </c>
      <c r="C212" s="85">
        <v>4</v>
      </c>
      <c r="D212" s="32">
        <v>10</v>
      </c>
      <c r="E212" s="84"/>
      <c r="F212" s="91"/>
      <c r="G212" s="8"/>
      <c r="H212" s="94"/>
      <c r="I212" s="91"/>
      <c r="J212" s="84"/>
      <c r="K212" s="111"/>
    </row>
    <row r="213" spans="1:11" x14ac:dyDescent="0.2">
      <c r="A213" s="13" t="s">
        <v>1524</v>
      </c>
      <c r="B213" s="74">
        <v>1131</v>
      </c>
      <c r="C213" s="86"/>
      <c r="D213" s="37"/>
      <c r="E213" s="87"/>
      <c r="F213" s="93">
        <v>3</v>
      </c>
      <c r="G213" s="8">
        <v>8</v>
      </c>
      <c r="H213" s="94">
        <f t="shared" si="3"/>
        <v>2</v>
      </c>
      <c r="I213" s="93"/>
      <c r="J213" s="94"/>
      <c r="K213" s="138"/>
    </row>
    <row r="214" spans="1:11" x14ac:dyDescent="0.2">
      <c r="A214" s="13" t="s">
        <v>1525</v>
      </c>
      <c r="B214" s="74">
        <v>294</v>
      </c>
      <c r="C214" s="86"/>
      <c r="D214" s="37"/>
      <c r="E214" s="87"/>
      <c r="F214" s="93">
        <v>3</v>
      </c>
      <c r="G214" s="8">
        <v>8</v>
      </c>
      <c r="H214" s="94">
        <f t="shared" si="3"/>
        <v>2</v>
      </c>
      <c r="I214" s="93"/>
      <c r="J214" s="94"/>
      <c r="K214" s="138"/>
    </row>
    <row r="215" spans="1:11" x14ac:dyDescent="0.2">
      <c r="A215" s="13" t="s">
        <v>1492</v>
      </c>
      <c r="B215" s="74">
        <v>82</v>
      </c>
      <c r="C215" s="86"/>
      <c r="D215" s="37"/>
      <c r="E215" s="87"/>
      <c r="F215" s="93">
        <v>1</v>
      </c>
      <c r="G215" s="8">
        <v>3</v>
      </c>
      <c r="H215" s="94">
        <f t="shared" si="3"/>
        <v>1</v>
      </c>
      <c r="I215" s="93"/>
      <c r="J215" s="94"/>
      <c r="K215" s="138"/>
    </row>
    <row r="216" spans="1:11" x14ac:dyDescent="0.2">
      <c r="A216" s="13" t="s">
        <v>1526</v>
      </c>
      <c r="B216" s="74">
        <v>21</v>
      </c>
      <c r="C216" s="86"/>
      <c r="D216" s="37"/>
      <c r="E216" s="87"/>
      <c r="F216" s="93">
        <v>1</v>
      </c>
      <c r="G216" s="8">
        <v>3</v>
      </c>
      <c r="H216" s="94">
        <f t="shared" si="3"/>
        <v>1</v>
      </c>
      <c r="I216" s="93"/>
      <c r="J216" s="94"/>
      <c r="K216" s="138"/>
    </row>
    <row r="217" spans="1:11" x14ac:dyDescent="0.2">
      <c r="A217" s="13" t="s">
        <v>1527</v>
      </c>
      <c r="B217" s="74">
        <v>284</v>
      </c>
      <c r="C217" s="86"/>
      <c r="D217" s="37"/>
      <c r="E217" s="87"/>
      <c r="F217" s="93">
        <v>3</v>
      </c>
      <c r="G217" s="8">
        <v>8</v>
      </c>
      <c r="H217" s="94">
        <f t="shared" si="3"/>
        <v>2</v>
      </c>
      <c r="I217" s="93"/>
      <c r="J217" s="94"/>
      <c r="K217" s="138"/>
    </row>
    <row r="218" spans="1:11" x14ac:dyDescent="0.2">
      <c r="A218" s="13" t="s">
        <v>1528</v>
      </c>
      <c r="B218" s="74">
        <v>254</v>
      </c>
      <c r="C218" s="86"/>
      <c r="D218" s="37"/>
      <c r="E218" s="87"/>
      <c r="F218" s="93">
        <v>3</v>
      </c>
      <c r="G218" s="8">
        <v>8</v>
      </c>
      <c r="H218" s="94">
        <f t="shared" si="3"/>
        <v>2</v>
      </c>
      <c r="I218" s="93"/>
      <c r="J218" s="94"/>
      <c r="K218" s="138"/>
    </row>
    <row r="219" spans="1:11" x14ac:dyDescent="0.2">
      <c r="A219" s="13" t="s">
        <v>1529</v>
      </c>
      <c r="B219" s="74">
        <v>120</v>
      </c>
      <c r="C219" s="86"/>
      <c r="D219" s="37"/>
      <c r="E219" s="87"/>
      <c r="F219" s="93">
        <v>1</v>
      </c>
      <c r="G219" s="8">
        <v>3</v>
      </c>
      <c r="H219" s="94">
        <f t="shared" si="3"/>
        <v>1</v>
      </c>
      <c r="I219" s="93"/>
      <c r="J219" s="94"/>
      <c r="K219" s="138"/>
    </row>
    <row r="220" spans="1:11" x14ac:dyDescent="0.2">
      <c r="A220" s="13" t="s">
        <v>1530</v>
      </c>
      <c r="B220" s="74">
        <v>94</v>
      </c>
      <c r="C220" s="86"/>
      <c r="D220" s="37"/>
      <c r="E220" s="87"/>
      <c r="F220" s="93">
        <v>1</v>
      </c>
      <c r="G220" s="8">
        <v>3</v>
      </c>
      <c r="H220" s="94">
        <f t="shared" si="3"/>
        <v>1</v>
      </c>
      <c r="I220" s="93"/>
      <c r="J220" s="94"/>
      <c r="K220" s="138"/>
    </row>
    <row r="221" spans="1:11" x14ac:dyDescent="0.2">
      <c r="A221" s="13" t="s">
        <v>1531</v>
      </c>
      <c r="B221" s="74">
        <v>160</v>
      </c>
      <c r="C221" s="86"/>
      <c r="D221" s="37"/>
      <c r="E221" s="87"/>
      <c r="F221" s="93">
        <v>1</v>
      </c>
      <c r="G221" s="8">
        <v>3</v>
      </c>
      <c r="H221" s="94">
        <f t="shared" si="3"/>
        <v>1</v>
      </c>
      <c r="I221" s="93"/>
      <c r="J221" s="94"/>
      <c r="K221" s="138"/>
    </row>
    <row r="222" spans="1:11" x14ac:dyDescent="0.2">
      <c r="A222" s="13" t="s">
        <v>1532</v>
      </c>
      <c r="B222" s="74">
        <v>804</v>
      </c>
      <c r="C222" s="86"/>
      <c r="D222" s="37"/>
      <c r="E222" s="87"/>
      <c r="F222" s="93">
        <v>3</v>
      </c>
      <c r="G222" s="8">
        <v>8</v>
      </c>
      <c r="H222" s="94">
        <f t="shared" si="3"/>
        <v>2</v>
      </c>
      <c r="I222" s="93"/>
      <c r="J222" s="94"/>
      <c r="K222" s="138"/>
    </row>
    <row r="223" spans="1:11" x14ac:dyDescent="0.2">
      <c r="A223" s="13" t="s">
        <v>1533</v>
      </c>
      <c r="B223" s="74">
        <v>151</v>
      </c>
      <c r="C223" s="86"/>
      <c r="D223" s="37"/>
      <c r="E223" s="87"/>
      <c r="F223" s="93">
        <v>1</v>
      </c>
      <c r="G223" s="8">
        <v>3</v>
      </c>
      <c r="H223" s="94">
        <f t="shared" si="3"/>
        <v>1</v>
      </c>
      <c r="I223" s="93"/>
      <c r="J223" s="94"/>
      <c r="K223" s="138"/>
    </row>
    <row r="224" spans="1:11" s="7" customFormat="1" x14ac:dyDescent="0.2">
      <c r="A224" s="20" t="s">
        <v>1309</v>
      </c>
      <c r="B224" s="73">
        <v>5765</v>
      </c>
      <c r="C224" s="85">
        <v>6</v>
      </c>
      <c r="D224" s="32">
        <v>15</v>
      </c>
      <c r="E224" s="84"/>
      <c r="F224" s="91"/>
      <c r="G224" s="8"/>
      <c r="H224" s="94"/>
      <c r="I224" s="91"/>
      <c r="J224" s="84"/>
      <c r="K224" s="111"/>
    </row>
    <row r="225" spans="1:11" x14ac:dyDescent="0.2">
      <c r="A225" s="13" t="s">
        <v>1534</v>
      </c>
      <c r="B225" s="74">
        <v>799</v>
      </c>
      <c r="C225" s="86"/>
      <c r="D225" s="37"/>
      <c r="E225" s="87"/>
      <c r="F225" s="93">
        <v>3</v>
      </c>
      <c r="G225" s="8">
        <v>8</v>
      </c>
      <c r="H225" s="94">
        <f t="shared" si="3"/>
        <v>2</v>
      </c>
      <c r="I225" s="93"/>
      <c r="J225" s="94"/>
      <c r="K225" s="138"/>
    </row>
    <row r="226" spans="1:11" x14ac:dyDescent="0.2">
      <c r="A226" s="13" t="s">
        <v>1535</v>
      </c>
      <c r="B226" s="74">
        <v>456</v>
      </c>
      <c r="C226" s="86"/>
      <c r="D226" s="37"/>
      <c r="E226" s="87"/>
      <c r="F226" s="93">
        <v>3</v>
      </c>
      <c r="G226" s="8">
        <v>8</v>
      </c>
      <c r="H226" s="94">
        <f t="shared" si="3"/>
        <v>2</v>
      </c>
      <c r="I226" s="93"/>
      <c r="J226" s="94"/>
      <c r="K226" s="138"/>
    </row>
    <row r="227" spans="1:11" x14ac:dyDescent="0.2">
      <c r="A227" s="13" t="s">
        <v>1536</v>
      </c>
      <c r="B227" s="74">
        <v>380</v>
      </c>
      <c r="C227" s="86"/>
      <c r="D227" s="37"/>
      <c r="E227" s="87"/>
      <c r="F227" s="93">
        <v>3</v>
      </c>
      <c r="G227" s="8">
        <v>8</v>
      </c>
      <c r="H227" s="94">
        <f t="shared" si="3"/>
        <v>2</v>
      </c>
      <c r="I227" s="93"/>
      <c r="J227" s="94"/>
      <c r="K227" s="138"/>
    </row>
    <row r="228" spans="1:11" x14ac:dyDescent="0.2">
      <c r="A228" s="13" t="s">
        <v>1537</v>
      </c>
      <c r="B228" s="74">
        <v>726</v>
      </c>
      <c r="C228" s="86"/>
      <c r="D228" s="37"/>
      <c r="E228" s="87"/>
      <c r="F228" s="93">
        <v>3</v>
      </c>
      <c r="G228" s="8">
        <v>8</v>
      </c>
      <c r="H228" s="94">
        <f t="shared" si="3"/>
        <v>2</v>
      </c>
      <c r="I228" s="93"/>
      <c r="J228" s="94"/>
      <c r="K228" s="138"/>
    </row>
    <row r="229" spans="1:11" x14ac:dyDescent="0.2">
      <c r="A229" s="13" t="s">
        <v>1538</v>
      </c>
      <c r="B229" s="74">
        <v>147</v>
      </c>
      <c r="C229" s="86"/>
      <c r="D229" s="37"/>
      <c r="E229" s="87"/>
      <c r="F229" s="93">
        <v>1</v>
      </c>
      <c r="G229" s="8">
        <v>3</v>
      </c>
      <c r="H229" s="94">
        <f t="shared" si="3"/>
        <v>1</v>
      </c>
      <c r="I229" s="93"/>
      <c r="J229" s="94"/>
      <c r="K229" s="138"/>
    </row>
    <row r="230" spans="1:11" x14ac:dyDescent="0.2">
      <c r="A230" s="13" t="s">
        <v>1539</v>
      </c>
      <c r="B230" s="74">
        <v>439</v>
      </c>
      <c r="C230" s="86"/>
      <c r="D230" s="37"/>
      <c r="E230" s="87"/>
      <c r="F230" s="93">
        <v>3</v>
      </c>
      <c r="G230" s="8">
        <v>8</v>
      </c>
      <c r="H230" s="94">
        <f t="shared" si="3"/>
        <v>2</v>
      </c>
      <c r="I230" s="93"/>
      <c r="J230" s="94"/>
      <c r="K230" s="138"/>
    </row>
    <row r="231" spans="1:11" x14ac:dyDescent="0.2">
      <c r="A231" s="13" t="s">
        <v>1540</v>
      </c>
      <c r="B231" s="74">
        <v>335</v>
      </c>
      <c r="C231" s="86"/>
      <c r="D231" s="37"/>
      <c r="E231" s="87"/>
      <c r="F231" s="93">
        <v>3</v>
      </c>
      <c r="G231" s="8">
        <v>8</v>
      </c>
      <c r="H231" s="94">
        <f t="shared" si="3"/>
        <v>2</v>
      </c>
      <c r="I231" s="93"/>
      <c r="J231" s="94"/>
      <c r="K231" s="138"/>
    </row>
    <row r="232" spans="1:11" x14ac:dyDescent="0.2">
      <c r="A232" s="13" t="s">
        <v>1541</v>
      </c>
      <c r="B232" s="74">
        <v>845</v>
      </c>
      <c r="C232" s="86"/>
      <c r="D232" s="37"/>
      <c r="E232" s="87"/>
      <c r="F232" s="93">
        <v>3</v>
      </c>
      <c r="G232" s="8">
        <v>8</v>
      </c>
      <c r="H232" s="94">
        <f t="shared" si="3"/>
        <v>2</v>
      </c>
      <c r="I232" s="93"/>
      <c r="J232" s="94"/>
      <c r="K232" s="138"/>
    </row>
    <row r="233" spans="1:11" x14ac:dyDescent="0.2">
      <c r="A233" s="13" t="s">
        <v>1542</v>
      </c>
      <c r="B233" s="74">
        <v>416</v>
      </c>
      <c r="C233" s="86"/>
      <c r="D233" s="37"/>
      <c r="E233" s="87"/>
      <c r="F233" s="93">
        <v>3</v>
      </c>
      <c r="G233" s="8">
        <v>8</v>
      </c>
      <c r="H233" s="94">
        <f t="shared" si="3"/>
        <v>2</v>
      </c>
      <c r="I233" s="93"/>
      <c r="J233" s="94"/>
      <c r="K233" s="138"/>
    </row>
    <row r="234" spans="1:11" x14ac:dyDescent="0.2">
      <c r="A234" s="13" t="s">
        <v>1543</v>
      </c>
      <c r="B234" s="74">
        <v>694</v>
      </c>
      <c r="C234" s="86"/>
      <c r="D234" s="37"/>
      <c r="E234" s="87"/>
      <c r="F234" s="93">
        <v>3</v>
      </c>
      <c r="G234" s="8">
        <v>8</v>
      </c>
      <c r="H234" s="94">
        <f t="shared" si="3"/>
        <v>2</v>
      </c>
      <c r="I234" s="93"/>
      <c r="J234" s="94"/>
      <c r="K234" s="138"/>
    </row>
    <row r="235" spans="1:11" x14ac:dyDescent="0.2">
      <c r="A235" s="13" t="s">
        <v>1544</v>
      </c>
      <c r="B235" s="74">
        <v>528</v>
      </c>
      <c r="C235" s="86"/>
      <c r="D235" s="37"/>
      <c r="E235" s="87"/>
      <c r="F235" s="93">
        <v>3</v>
      </c>
      <c r="G235" s="8">
        <v>8</v>
      </c>
      <c r="H235" s="94">
        <f t="shared" si="3"/>
        <v>2</v>
      </c>
      <c r="I235" s="93"/>
      <c r="J235" s="94"/>
      <c r="K235" s="138"/>
    </row>
    <row r="236" spans="1:11" s="7" customFormat="1" x14ac:dyDescent="0.2">
      <c r="A236" s="20" t="s">
        <v>1310</v>
      </c>
      <c r="B236" s="73">
        <v>748</v>
      </c>
      <c r="C236" s="85">
        <v>1</v>
      </c>
      <c r="D236" s="32">
        <v>3</v>
      </c>
      <c r="E236" s="84"/>
      <c r="F236" s="91"/>
      <c r="G236" s="8"/>
      <c r="H236" s="94"/>
      <c r="I236" s="91"/>
      <c r="J236" s="84"/>
      <c r="K236" s="111"/>
    </row>
    <row r="237" spans="1:11" x14ac:dyDescent="0.2">
      <c r="A237" s="13" t="s">
        <v>1545</v>
      </c>
      <c r="B237" s="74">
        <v>748</v>
      </c>
      <c r="C237" s="86"/>
      <c r="D237" s="37"/>
      <c r="E237" s="87"/>
      <c r="F237" s="93">
        <v>3</v>
      </c>
      <c r="G237" s="8">
        <v>8</v>
      </c>
      <c r="H237" s="94">
        <f t="shared" si="3"/>
        <v>2</v>
      </c>
      <c r="I237" s="93"/>
      <c r="J237" s="94"/>
      <c r="K237" s="138"/>
    </row>
    <row r="238" spans="1:11" x14ac:dyDescent="0.2">
      <c r="A238" s="22" t="s">
        <v>1308</v>
      </c>
      <c r="B238" s="73">
        <v>6989</v>
      </c>
      <c r="C238" s="85">
        <v>19</v>
      </c>
      <c r="D238" s="32">
        <v>48</v>
      </c>
      <c r="E238" s="84">
        <v>3</v>
      </c>
      <c r="F238" s="91">
        <f>SUM(F240:F254)</f>
        <v>33</v>
      </c>
      <c r="G238" s="24">
        <f>SUM(G240:G254)</f>
        <v>90</v>
      </c>
      <c r="H238" s="94"/>
      <c r="I238" s="99">
        <f>(C238+F238+1-F242-F243-F246-F248-F249-F250-F252)*0.4</f>
        <v>18.400000000000002</v>
      </c>
      <c r="J238" s="99">
        <f>(D238+G238+1-G242-G243-G246-G248-G249-G250-G252)*0.4</f>
        <v>47.2</v>
      </c>
      <c r="K238" s="115">
        <f>15*0.6</f>
        <v>9</v>
      </c>
    </row>
    <row r="239" spans="1:11" x14ac:dyDescent="0.2">
      <c r="A239" s="20" t="s">
        <v>6245</v>
      </c>
      <c r="B239" s="73">
        <v>6989</v>
      </c>
      <c r="C239" s="85">
        <v>19</v>
      </c>
      <c r="D239" s="37"/>
      <c r="E239" s="87"/>
      <c r="F239" s="93"/>
      <c r="G239" s="8"/>
      <c r="H239" s="94"/>
      <c r="I239" s="93"/>
      <c r="J239" s="94"/>
      <c r="K239" s="138"/>
    </row>
    <row r="240" spans="1:11" x14ac:dyDescent="0.2">
      <c r="A240" s="13" t="s">
        <v>1546</v>
      </c>
      <c r="B240" s="74">
        <v>4128</v>
      </c>
      <c r="C240" s="86"/>
      <c r="D240" s="37"/>
      <c r="E240" s="87"/>
      <c r="F240" s="93">
        <v>5</v>
      </c>
      <c r="G240" s="8">
        <v>13</v>
      </c>
      <c r="H240" s="94">
        <f t="shared" si="3"/>
        <v>2</v>
      </c>
      <c r="I240" s="93"/>
      <c r="J240" s="94"/>
      <c r="K240" s="138"/>
    </row>
    <row r="241" spans="1:11" x14ac:dyDescent="0.2">
      <c r="A241" s="13" t="s">
        <v>1547</v>
      </c>
      <c r="B241" s="74">
        <v>239</v>
      </c>
      <c r="C241" s="86"/>
      <c r="D241" s="37"/>
      <c r="E241" s="87"/>
      <c r="F241" s="93">
        <v>3</v>
      </c>
      <c r="G241" s="8">
        <v>8</v>
      </c>
      <c r="H241" s="94">
        <f t="shared" si="3"/>
        <v>2</v>
      </c>
      <c r="I241" s="93"/>
      <c r="J241" s="94"/>
      <c r="K241" s="138"/>
    </row>
    <row r="242" spans="1:11" x14ac:dyDescent="0.2">
      <c r="A242" s="13" t="s">
        <v>1548</v>
      </c>
      <c r="B242" s="74">
        <v>134</v>
      </c>
      <c r="C242" s="86"/>
      <c r="D242" s="37"/>
      <c r="E242" s="87"/>
      <c r="F242" s="93">
        <v>1</v>
      </c>
      <c r="G242" s="8">
        <v>3</v>
      </c>
      <c r="H242" s="94">
        <f t="shared" si="3"/>
        <v>1</v>
      </c>
      <c r="I242" s="93"/>
      <c r="J242" s="94"/>
      <c r="K242" s="138"/>
    </row>
    <row r="243" spans="1:11" x14ac:dyDescent="0.2">
      <c r="A243" s="13" t="s">
        <v>1549</v>
      </c>
      <c r="B243" s="74">
        <v>126</v>
      </c>
      <c r="C243" s="86"/>
      <c r="D243" s="37"/>
      <c r="E243" s="87"/>
      <c r="F243" s="93">
        <v>1</v>
      </c>
      <c r="G243" s="8">
        <v>3</v>
      </c>
      <c r="H243" s="94">
        <f t="shared" si="3"/>
        <v>1</v>
      </c>
      <c r="I243" s="93"/>
      <c r="J243" s="94"/>
      <c r="K243" s="138"/>
    </row>
    <row r="244" spans="1:11" x14ac:dyDescent="0.2">
      <c r="A244" s="13" t="s">
        <v>1550</v>
      </c>
      <c r="B244" s="74">
        <v>250</v>
      </c>
      <c r="C244" s="86"/>
      <c r="D244" s="37"/>
      <c r="E244" s="87"/>
      <c r="F244" s="93">
        <v>3</v>
      </c>
      <c r="G244" s="8">
        <v>8</v>
      </c>
      <c r="H244" s="94">
        <f t="shared" si="3"/>
        <v>2</v>
      </c>
      <c r="I244" s="93"/>
      <c r="J244" s="94"/>
      <c r="K244" s="138"/>
    </row>
    <row r="245" spans="1:11" x14ac:dyDescent="0.2">
      <c r="A245" s="13" t="s">
        <v>1551</v>
      </c>
      <c r="B245" s="74">
        <v>389</v>
      </c>
      <c r="C245" s="86"/>
      <c r="D245" s="37"/>
      <c r="E245" s="87"/>
      <c r="F245" s="93">
        <v>3</v>
      </c>
      <c r="G245" s="8">
        <v>8</v>
      </c>
      <c r="H245" s="94">
        <f t="shared" si="3"/>
        <v>2</v>
      </c>
      <c r="I245" s="93"/>
      <c r="J245" s="94"/>
      <c r="K245" s="138"/>
    </row>
    <row r="246" spans="1:11" x14ac:dyDescent="0.2">
      <c r="A246" s="13" t="s">
        <v>1552</v>
      </c>
      <c r="B246" s="74">
        <v>76</v>
      </c>
      <c r="C246" s="86"/>
      <c r="D246" s="37"/>
      <c r="E246" s="87"/>
      <c r="F246" s="93">
        <v>1</v>
      </c>
      <c r="G246" s="8">
        <v>3</v>
      </c>
      <c r="H246" s="94">
        <f t="shared" si="3"/>
        <v>1</v>
      </c>
      <c r="I246" s="93"/>
      <c r="J246" s="94"/>
      <c r="K246" s="138"/>
    </row>
    <row r="247" spans="1:11" x14ac:dyDescent="0.2">
      <c r="A247" s="13" t="s">
        <v>1553</v>
      </c>
      <c r="B247" s="74">
        <v>311</v>
      </c>
      <c r="C247" s="86"/>
      <c r="D247" s="37"/>
      <c r="E247" s="87"/>
      <c r="F247" s="93">
        <v>3</v>
      </c>
      <c r="G247" s="8">
        <v>8</v>
      </c>
      <c r="H247" s="94">
        <f t="shared" si="3"/>
        <v>2</v>
      </c>
      <c r="I247" s="93"/>
      <c r="J247" s="94"/>
      <c r="K247" s="138"/>
    </row>
    <row r="248" spans="1:11" x14ac:dyDescent="0.2">
      <c r="A248" s="13" t="s">
        <v>1554</v>
      </c>
      <c r="B248" s="74">
        <v>106</v>
      </c>
      <c r="C248" s="86"/>
      <c r="D248" s="37"/>
      <c r="E248" s="87"/>
      <c r="F248" s="93">
        <v>1</v>
      </c>
      <c r="G248" s="8">
        <v>3</v>
      </c>
      <c r="H248" s="94">
        <f t="shared" si="3"/>
        <v>1</v>
      </c>
      <c r="I248" s="93"/>
      <c r="J248" s="94"/>
      <c r="K248" s="138"/>
    </row>
    <row r="249" spans="1:11" x14ac:dyDescent="0.2">
      <c r="A249" s="13" t="s">
        <v>1555</v>
      </c>
      <c r="B249" s="74">
        <v>53</v>
      </c>
      <c r="C249" s="86"/>
      <c r="D249" s="37"/>
      <c r="E249" s="87"/>
      <c r="F249" s="93">
        <v>1</v>
      </c>
      <c r="G249" s="8">
        <v>3</v>
      </c>
      <c r="H249" s="94">
        <f t="shared" si="3"/>
        <v>1</v>
      </c>
      <c r="I249" s="93"/>
      <c r="J249" s="94"/>
      <c r="K249" s="138"/>
    </row>
    <row r="250" spans="1:11" x14ac:dyDescent="0.2">
      <c r="A250" s="13" t="s">
        <v>1556</v>
      </c>
      <c r="B250" s="74">
        <v>146</v>
      </c>
      <c r="C250" s="86"/>
      <c r="D250" s="37"/>
      <c r="E250" s="87"/>
      <c r="F250" s="93">
        <v>1</v>
      </c>
      <c r="G250" s="8">
        <v>3</v>
      </c>
      <c r="H250" s="94">
        <f t="shared" si="3"/>
        <v>1</v>
      </c>
      <c r="I250" s="93"/>
      <c r="J250" s="94"/>
      <c r="K250" s="138"/>
    </row>
    <row r="251" spans="1:11" x14ac:dyDescent="0.2">
      <c r="A251" s="13" t="s">
        <v>1557</v>
      </c>
      <c r="B251" s="74">
        <v>352</v>
      </c>
      <c r="C251" s="86"/>
      <c r="D251" s="37"/>
      <c r="E251" s="87"/>
      <c r="F251" s="93">
        <v>3</v>
      </c>
      <c r="G251" s="8">
        <v>8</v>
      </c>
      <c r="H251" s="94">
        <f t="shared" si="3"/>
        <v>2</v>
      </c>
      <c r="I251" s="93"/>
      <c r="J251" s="94"/>
      <c r="K251" s="138"/>
    </row>
    <row r="252" spans="1:11" x14ac:dyDescent="0.2">
      <c r="A252" s="13" t="s">
        <v>1558</v>
      </c>
      <c r="B252" s="74">
        <v>124</v>
      </c>
      <c r="C252" s="86"/>
      <c r="D252" s="37"/>
      <c r="E252" s="87"/>
      <c r="F252" s="93">
        <v>1</v>
      </c>
      <c r="G252" s="8">
        <v>3</v>
      </c>
      <c r="H252" s="94">
        <f t="shared" si="3"/>
        <v>1</v>
      </c>
      <c r="I252" s="93"/>
      <c r="J252" s="94"/>
      <c r="K252" s="138"/>
    </row>
    <row r="253" spans="1:11" x14ac:dyDescent="0.2">
      <c r="A253" s="13" t="s">
        <v>1559</v>
      </c>
      <c r="B253" s="74">
        <v>332</v>
      </c>
      <c r="C253" s="86"/>
      <c r="D253" s="37"/>
      <c r="E253" s="87"/>
      <c r="F253" s="93">
        <v>3</v>
      </c>
      <c r="G253" s="8">
        <v>8</v>
      </c>
      <c r="H253" s="94">
        <f t="shared" si="3"/>
        <v>2</v>
      </c>
      <c r="I253" s="93"/>
      <c r="J253" s="94"/>
      <c r="K253" s="138"/>
    </row>
    <row r="254" spans="1:11" x14ac:dyDescent="0.2">
      <c r="A254" s="13" t="s">
        <v>1560</v>
      </c>
      <c r="B254" s="74">
        <v>223</v>
      </c>
      <c r="C254" s="86"/>
      <c r="D254" s="37"/>
      <c r="E254" s="87"/>
      <c r="F254" s="93">
        <v>3</v>
      </c>
      <c r="G254" s="8">
        <v>8</v>
      </c>
      <c r="H254" s="94">
        <f t="shared" si="3"/>
        <v>2</v>
      </c>
      <c r="I254" s="93"/>
      <c r="J254" s="94"/>
      <c r="K254" s="138"/>
    </row>
    <row r="255" spans="1:11" x14ac:dyDescent="0.2">
      <c r="A255" s="22" t="s">
        <v>1311</v>
      </c>
      <c r="B255" s="142">
        <v>5501</v>
      </c>
      <c r="C255" s="85">
        <v>19</v>
      </c>
      <c r="D255" s="36">
        <f>SUM(D256:D274)</f>
        <v>49</v>
      </c>
      <c r="E255" s="88">
        <v>3</v>
      </c>
      <c r="F255" s="91">
        <f>SUM(F257:F280)</f>
        <v>40</v>
      </c>
      <c r="G255" s="24">
        <f>SUM(G257:G280)</f>
        <v>111</v>
      </c>
      <c r="H255" s="94"/>
      <c r="I255" s="99">
        <f>(C255+F268+F269+F271+F272+F273+F275+F276+F277+F279+1)*0.4</f>
        <v>18.8</v>
      </c>
      <c r="J255" s="99">
        <f>(D255+G268+G269+G271+G272+G273+G275+G276+G277+G279+1)*0.4</f>
        <v>48.800000000000004</v>
      </c>
      <c r="K255" s="115">
        <f>22*0.6</f>
        <v>13.2</v>
      </c>
    </row>
    <row r="256" spans="1:11" s="7" customFormat="1" x14ac:dyDescent="0.2">
      <c r="A256" s="20" t="s">
        <v>1312</v>
      </c>
      <c r="B256" s="73">
        <v>1601</v>
      </c>
      <c r="C256" s="85">
        <v>5</v>
      </c>
      <c r="D256" s="32">
        <v>13</v>
      </c>
      <c r="E256" s="84"/>
      <c r="F256" s="91"/>
      <c r="G256" s="8"/>
      <c r="H256" s="94"/>
      <c r="I256" s="91"/>
      <c r="J256" s="84"/>
      <c r="K256" s="111"/>
    </row>
    <row r="257" spans="1:11" x14ac:dyDescent="0.2">
      <c r="A257" s="13" t="s">
        <v>1561</v>
      </c>
      <c r="B257" s="74">
        <v>193</v>
      </c>
      <c r="C257" s="86"/>
      <c r="D257" s="37"/>
      <c r="E257" s="87"/>
      <c r="F257" s="93">
        <v>1</v>
      </c>
      <c r="G257" s="8">
        <v>3</v>
      </c>
      <c r="H257" s="94">
        <f t="shared" si="3"/>
        <v>1</v>
      </c>
      <c r="I257" s="93"/>
      <c r="J257" s="94"/>
      <c r="K257" s="138"/>
    </row>
    <row r="258" spans="1:11" x14ac:dyDescent="0.2">
      <c r="A258" s="13" t="s">
        <v>1562</v>
      </c>
      <c r="B258" s="74">
        <v>61</v>
      </c>
      <c r="C258" s="86"/>
      <c r="D258" s="37"/>
      <c r="E258" s="87"/>
      <c r="F258" s="93">
        <v>1</v>
      </c>
      <c r="G258" s="8">
        <v>3</v>
      </c>
      <c r="H258" s="94">
        <f t="shared" si="3"/>
        <v>1</v>
      </c>
      <c r="I258" s="93"/>
      <c r="J258" s="94"/>
      <c r="K258" s="138"/>
    </row>
    <row r="259" spans="1:11" x14ac:dyDescent="0.2">
      <c r="A259" s="13" t="s">
        <v>1563</v>
      </c>
      <c r="B259" s="74">
        <v>50</v>
      </c>
      <c r="C259" s="86"/>
      <c r="D259" s="37"/>
      <c r="E259" s="87"/>
      <c r="F259" s="93">
        <v>1</v>
      </c>
      <c r="G259" s="8">
        <v>3</v>
      </c>
      <c r="H259" s="94">
        <f t="shared" si="3"/>
        <v>1</v>
      </c>
      <c r="I259" s="93"/>
      <c r="J259" s="94"/>
      <c r="K259" s="138"/>
    </row>
    <row r="260" spans="1:11" x14ac:dyDescent="0.2">
      <c r="A260" s="13" t="s">
        <v>1564</v>
      </c>
      <c r="B260" s="74">
        <v>138</v>
      </c>
      <c r="C260" s="86"/>
      <c r="D260" s="37"/>
      <c r="E260" s="87"/>
      <c r="F260" s="93">
        <v>1</v>
      </c>
      <c r="G260" s="8">
        <v>3</v>
      </c>
      <c r="H260" s="94">
        <f t="shared" si="3"/>
        <v>1</v>
      </c>
      <c r="I260" s="93"/>
      <c r="J260" s="94"/>
      <c r="K260" s="138"/>
    </row>
    <row r="261" spans="1:11" x14ac:dyDescent="0.2">
      <c r="A261" s="13" t="s">
        <v>1565</v>
      </c>
      <c r="B261" s="74">
        <v>46</v>
      </c>
      <c r="C261" s="86"/>
      <c r="D261" s="37"/>
      <c r="E261" s="87"/>
      <c r="F261" s="93">
        <v>1</v>
      </c>
      <c r="G261" s="8">
        <v>3</v>
      </c>
      <c r="H261" s="94">
        <f t="shared" si="3"/>
        <v>1</v>
      </c>
      <c r="I261" s="93"/>
      <c r="J261" s="94"/>
      <c r="K261" s="138"/>
    </row>
    <row r="262" spans="1:11" x14ac:dyDescent="0.2">
      <c r="A262" s="13" t="s">
        <v>1566</v>
      </c>
      <c r="B262" s="74">
        <v>101</v>
      </c>
      <c r="C262" s="86"/>
      <c r="D262" s="37"/>
      <c r="E262" s="87"/>
      <c r="F262" s="93">
        <v>1</v>
      </c>
      <c r="G262" s="8">
        <v>3</v>
      </c>
      <c r="H262" s="94">
        <f t="shared" si="3"/>
        <v>1</v>
      </c>
      <c r="I262" s="93"/>
      <c r="J262" s="94"/>
      <c r="K262" s="138"/>
    </row>
    <row r="263" spans="1:11" x14ac:dyDescent="0.2">
      <c r="A263" s="13" t="s">
        <v>1567</v>
      </c>
      <c r="B263" s="74">
        <v>71</v>
      </c>
      <c r="C263" s="86"/>
      <c r="D263" s="37"/>
      <c r="E263" s="87"/>
      <c r="F263" s="93">
        <v>1</v>
      </c>
      <c r="G263" s="8">
        <v>3</v>
      </c>
      <c r="H263" s="94">
        <f t="shared" si="3"/>
        <v>1</v>
      </c>
      <c r="I263" s="93"/>
      <c r="J263" s="94"/>
      <c r="K263" s="138"/>
    </row>
    <row r="264" spans="1:11" x14ac:dyDescent="0.2">
      <c r="A264" s="13" t="s">
        <v>1568</v>
      </c>
      <c r="B264" s="74">
        <v>125</v>
      </c>
      <c r="C264" s="86"/>
      <c r="D264" s="37"/>
      <c r="E264" s="87"/>
      <c r="F264" s="93">
        <v>1</v>
      </c>
      <c r="G264" s="8">
        <v>3</v>
      </c>
      <c r="H264" s="94">
        <f t="shared" ref="H264:H327" si="4">IF(F264=1,1,2)</f>
        <v>1</v>
      </c>
      <c r="I264" s="93"/>
      <c r="J264" s="94"/>
      <c r="K264" s="138"/>
    </row>
    <row r="265" spans="1:11" x14ac:dyDescent="0.2">
      <c r="A265" s="13" t="s">
        <v>1497</v>
      </c>
      <c r="B265" s="74">
        <v>27</v>
      </c>
      <c r="C265" s="86"/>
      <c r="D265" s="37"/>
      <c r="E265" s="87"/>
      <c r="F265" s="93">
        <v>1</v>
      </c>
      <c r="G265" s="8">
        <v>3</v>
      </c>
      <c r="H265" s="94">
        <f t="shared" si="4"/>
        <v>1</v>
      </c>
      <c r="I265" s="93"/>
      <c r="J265" s="94"/>
      <c r="K265" s="138"/>
    </row>
    <row r="266" spans="1:11" x14ac:dyDescent="0.2">
      <c r="A266" s="13" t="s">
        <v>1569</v>
      </c>
      <c r="B266" s="74">
        <v>39</v>
      </c>
      <c r="C266" s="86"/>
      <c r="D266" s="37"/>
      <c r="E266" s="87"/>
      <c r="F266" s="93">
        <v>1</v>
      </c>
      <c r="G266" s="8">
        <v>3</v>
      </c>
      <c r="H266" s="94">
        <f t="shared" si="4"/>
        <v>1</v>
      </c>
      <c r="I266" s="93"/>
      <c r="J266" s="94"/>
      <c r="K266" s="138"/>
    </row>
    <row r="267" spans="1:11" x14ac:dyDescent="0.2">
      <c r="A267" s="13" t="s">
        <v>1570</v>
      </c>
      <c r="B267" s="74">
        <v>66</v>
      </c>
      <c r="C267" s="86"/>
      <c r="D267" s="37"/>
      <c r="E267" s="87"/>
      <c r="F267" s="93">
        <v>1</v>
      </c>
      <c r="G267" s="8">
        <v>3</v>
      </c>
      <c r="H267" s="94">
        <f t="shared" si="4"/>
        <v>1</v>
      </c>
      <c r="I267" s="93"/>
      <c r="J267" s="94"/>
      <c r="K267" s="138"/>
    </row>
    <row r="268" spans="1:11" x14ac:dyDescent="0.2">
      <c r="A268" s="13" t="s">
        <v>1571</v>
      </c>
      <c r="B268" s="74">
        <v>362</v>
      </c>
      <c r="C268" s="86"/>
      <c r="D268" s="37"/>
      <c r="E268" s="87"/>
      <c r="F268" s="93">
        <v>3</v>
      </c>
      <c r="G268" s="8">
        <v>8</v>
      </c>
      <c r="H268" s="94">
        <f t="shared" si="4"/>
        <v>2</v>
      </c>
      <c r="I268" s="93"/>
      <c r="J268" s="94"/>
      <c r="K268" s="138"/>
    </row>
    <row r="269" spans="1:11" x14ac:dyDescent="0.2">
      <c r="A269" s="13" t="s">
        <v>1572</v>
      </c>
      <c r="B269" s="74">
        <v>322</v>
      </c>
      <c r="C269" s="86"/>
      <c r="D269" s="37"/>
      <c r="E269" s="87"/>
      <c r="F269" s="93">
        <v>3</v>
      </c>
      <c r="G269" s="8">
        <v>8</v>
      </c>
      <c r="H269" s="94">
        <f t="shared" si="4"/>
        <v>2</v>
      </c>
      <c r="I269" s="93"/>
      <c r="J269" s="94"/>
      <c r="K269" s="138"/>
    </row>
    <row r="270" spans="1:11" s="7" customFormat="1" x14ac:dyDescent="0.2">
      <c r="A270" s="20" t="s">
        <v>1313</v>
      </c>
      <c r="B270" s="73">
        <v>1422</v>
      </c>
      <c r="C270" s="85">
        <v>5</v>
      </c>
      <c r="D270" s="32">
        <v>13</v>
      </c>
      <c r="E270" s="84"/>
      <c r="F270" s="91"/>
      <c r="G270" s="8"/>
      <c r="H270" s="94"/>
      <c r="I270" s="91"/>
      <c r="J270" s="84"/>
      <c r="K270" s="111"/>
    </row>
    <row r="271" spans="1:11" x14ac:dyDescent="0.2">
      <c r="A271" s="13" t="s">
        <v>1573</v>
      </c>
      <c r="B271" s="74">
        <v>638</v>
      </c>
      <c r="C271" s="86"/>
      <c r="D271" s="37"/>
      <c r="E271" s="87"/>
      <c r="F271" s="93">
        <v>3</v>
      </c>
      <c r="G271" s="8">
        <v>8</v>
      </c>
      <c r="H271" s="94">
        <f t="shared" si="4"/>
        <v>2</v>
      </c>
      <c r="I271" s="93"/>
      <c r="J271" s="94"/>
      <c r="K271" s="138"/>
    </row>
    <row r="272" spans="1:11" x14ac:dyDescent="0.2">
      <c r="A272" s="13" t="s">
        <v>1574</v>
      </c>
      <c r="B272" s="74">
        <v>382</v>
      </c>
      <c r="C272" s="86"/>
      <c r="D272" s="37"/>
      <c r="E272" s="87"/>
      <c r="F272" s="93">
        <v>3</v>
      </c>
      <c r="G272" s="8">
        <v>8</v>
      </c>
      <c r="H272" s="94">
        <f t="shared" si="4"/>
        <v>2</v>
      </c>
      <c r="I272" s="93"/>
      <c r="J272" s="94"/>
      <c r="K272" s="138"/>
    </row>
    <row r="273" spans="1:11" x14ac:dyDescent="0.2">
      <c r="A273" s="13" t="s">
        <v>1575</v>
      </c>
      <c r="B273" s="74">
        <v>402</v>
      </c>
      <c r="C273" s="86"/>
      <c r="D273" s="37"/>
      <c r="E273" s="87"/>
      <c r="F273" s="93">
        <v>3</v>
      </c>
      <c r="G273" s="8">
        <v>8</v>
      </c>
      <c r="H273" s="94">
        <f t="shared" si="4"/>
        <v>2</v>
      </c>
      <c r="I273" s="93"/>
      <c r="J273" s="94"/>
      <c r="K273" s="138"/>
    </row>
    <row r="274" spans="1:11" s="7" customFormat="1" x14ac:dyDescent="0.2">
      <c r="A274" s="20" t="s">
        <v>1314</v>
      </c>
      <c r="B274" s="73">
        <v>2478</v>
      </c>
      <c r="C274" s="85">
        <v>9</v>
      </c>
      <c r="D274" s="32">
        <v>23</v>
      </c>
      <c r="E274" s="84"/>
      <c r="F274" s="91"/>
      <c r="G274" s="8"/>
      <c r="H274" s="94"/>
      <c r="I274" s="91"/>
      <c r="J274" s="84"/>
      <c r="K274" s="111"/>
    </row>
    <row r="275" spans="1:11" x14ac:dyDescent="0.2">
      <c r="A275" s="13" t="s">
        <v>1576</v>
      </c>
      <c r="B275" s="74">
        <v>1078</v>
      </c>
      <c r="C275" s="86"/>
      <c r="D275" s="37"/>
      <c r="E275" s="87"/>
      <c r="F275" s="93">
        <v>3</v>
      </c>
      <c r="G275" s="8">
        <v>8</v>
      </c>
      <c r="H275" s="94">
        <f t="shared" si="4"/>
        <v>2</v>
      </c>
      <c r="I275" s="93"/>
      <c r="J275" s="94"/>
      <c r="K275" s="138"/>
    </row>
    <row r="276" spans="1:11" x14ac:dyDescent="0.2">
      <c r="A276" s="13" t="s">
        <v>1577</v>
      </c>
      <c r="B276" s="74">
        <v>401</v>
      </c>
      <c r="C276" s="86"/>
      <c r="D276" s="37"/>
      <c r="E276" s="87"/>
      <c r="F276" s="93">
        <v>3</v>
      </c>
      <c r="G276" s="8">
        <v>8</v>
      </c>
      <c r="H276" s="94">
        <f t="shared" si="4"/>
        <v>2</v>
      </c>
      <c r="I276" s="93"/>
      <c r="J276" s="94"/>
      <c r="K276" s="138"/>
    </row>
    <row r="277" spans="1:11" x14ac:dyDescent="0.2">
      <c r="A277" s="13" t="s">
        <v>1578</v>
      </c>
      <c r="B277" s="74">
        <v>391</v>
      </c>
      <c r="C277" s="86"/>
      <c r="D277" s="37"/>
      <c r="E277" s="87"/>
      <c r="F277" s="93">
        <v>3</v>
      </c>
      <c r="G277" s="8">
        <v>8</v>
      </c>
      <c r="H277" s="94">
        <f t="shared" si="4"/>
        <v>2</v>
      </c>
      <c r="I277" s="93"/>
      <c r="J277" s="94"/>
      <c r="K277" s="138"/>
    </row>
    <row r="278" spans="1:11" x14ac:dyDescent="0.2">
      <c r="A278" s="13" t="s">
        <v>1579</v>
      </c>
      <c r="B278" s="74">
        <v>174</v>
      </c>
      <c r="C278" s="86"/>
      <c r="D278" s="37"/>
      <c r="E278" s="87"/>
      <c r="F278" s="93">
        <v>1</v>
      </c>
      <c r="G278" s="8">
        <v>3</v>
      </c>
      <c r="H278" s="94">
        <f t="shared" si="4"/>
        <v>1</v>
      </c>
      <c r="I278" s="93"/>
      <c r="J278" s="94"/>
      <c r="K278" s="138"/>
    </row>
    <row r="279" spans="1:11" x14ac:dyDescent="0.2">
      <c r="A279" s="13" t="s">
        <v>1580</v>
      </c>
      <c r="B279" s="74">
        <v>348</v>
      </c>
      <c r="C279" s="86"/>
      <c r="D279" s="37"/>
      <c r="E279" s="87"/>
      <c r="F279" s="93">
        <v>3</v>
      </c>
      <c r="G279" s="8">
        <v>8</v>
      </c>
      <c r="H279" s="94">
        <f t="shared" si="4"/>
        <v>2</v>
      </c>
      <c r="I279" s="93"/>
      <c r="J279" s="94"/>
      <c r="K279" s="138"/>
    </row>
    <row r="280" spans="1:11" x14ac:dyDescent="0.2">
      <c r="A280" s="13" t="s">
        <v>1581</v>
      </c>
      <c r="B280" s="74">
        <v>86</v>
      </c>
      <c r="C280" s="86"/>
      <c r="D280" s="37"/>
      <c r="E280" s="87"/>
      <c r="F280" s="93">
        <v>1</v>
      </c>
      <c r="G280" s="8">
        <v>3</v>
      </c>
      <c r="H280" s="94">
        <f t="shared" si="4"/>
        <v>1</v>
      </c>
      <c r="I280" s="93"/>
      <c r="J280" s="94"/>
      <c r="K280" s="138"/>
    </row>
    <row r="281" spans="1:11" s="14" customFormat="1" ht="30" customHeight="1" x14ac:dyDescent="0.2">
      <c r="A281" s="11" t="s">
        <v>1104</v>
      </c>
      <c r="B281" s="72">
        <v>22826</v>
      </c>
      <c r="C281" s="81"/>
      <c r="D281" s="37"/>
      <c r="E281" s="87"/>
      <c r="F281" s="92"/>
      <c r="G281" s="8"/>
      <c r="H281" s="94"/>
      <c r="I281" s="92"/>
      <c r="J281" s="82"/>
      <c r="K281" s="137"/>
    </row>
    <row r="282" spans="1:11" s="7" customFormat="1" x14ac:dyDescent="0.2">
      <c r="A282" s="22" t="s">
        <v>1105</v>
      </c>
      <c r="B282" s="73">
        <v>21900</v>
      </c>
      <c r="C282" s="85">
        <v>29</v>
      </c>
      <c r="D282" s="36">
        <f>SUM(D283:D324)</f>
        <v>76</v>
      </c>
      <c r="E282" s="88">
        <v>4</v>
      </c>
      <c r="F282" s="91">
        <f>SUM(F284:F331)</f>
        <v>84</v>
      </c>
      <c r="G282" s="24">
        <f>SUM(G284:G331)</f>
        <v>231</v>
      </c>
      <c r="H282" s="94"/>
      <c r="I282" s="99">
        <f>(C282+F285+F287+F293+F295+F298+F300+F302+F303+F304+F306+F308+F311+F316+F318+F319+F321+F322+F323+F329+F330+1)*0.4</f>
        <v>36.800000000000004</v>
      </c>
      <c r="J282" s="99">
        <f>(D282+G285+G287+G293+G295+G298+G300+G302+G303+G304+G306+G308+G311+G316+G318+G319+G321+G322+G323+G329+G330+1)*0.4</f>
        <v>96.800000000000011</v>
      </c>
      <c r="K282" s="115">
        <f>42*0.6</f>
        <v>25.2</v>
      </c>
    </row>
    <row r="283" spans="1:11" s="7" customFormat="1" x14ac:dyDescent="0.2">
      <c r="A283" s="20" t="s">
        <v>1106</v>
      </c>
      <c r="B283" s="73">
        <v>2389</v>
      </c>
      <c r="C283" s="85">
        <v>3</v>
      </c>
      <c r="D283" s="32">
        <v>8</v>
      </c>
      <c r="E283" s="84"/>
      <c r="F283" s="91"/>
      <c r="G283" s="8"/>
      <c r="H283" s="94"/>
      <c r="I283" s="91"/>
      <c r="J283" s="84"/>
      <c r="K283" s="111"/>
    </row>
    <row r="284" spans="1:11" x14ac:dyDescent="0.2">
      <c r="A284" s="13" t="s">
        <v>1582</v>
      </c>
      <c r="B284" s="74">
        <v>78</v>
      </c>
      <c r="C284" s="86"/>
      <c r="D284" s="37"/>
      <c r="E284" s="87"/>
      <c r="F284" s="93">
        <v>1</v>
      </c>
      <c r="G284" s="8">
        <v>3</v>
      </c>
      <c r="H284" s="94">
        <f t="shared" si="4"/>
        <v>1</v>
      </c>
      <c r="I284" s="93"/>
      <c r="J284" s="94"/>
      <c r="K284" s="138"/>
    </row>
    <row r="285" spans="1:11" x14ac:dyDescent="0.2">
      <c r="A285" s="13" t="s">
        <v>1583</v>
      </c>
      <c r="B285" s="74">
        <v>461</v>
      </c>
      <c r="C285" s="86"/>
      <c r="D285" s="37"/>
      <c r="E285" s="87"/>
      <c r="F285" s="93">
        <v>3</v>
      </c>
      <c r="G285" s="8">
        <v>8</v>
      </c>
      <c r="H285" s="94">
        <f t="shared" si="4"/>
        <v>2</v>
      </c>
      <c r="I285" s="93"/>
      <c r="J285" s="94"/>
      <c r="K285" s="138"/>
    </row>
    <row r="286" spans="1:11" x14ac:dyDescent="0.2">
      <c r="A286" s="13" t="s">
        <v>1584</v>
      </c>
      <c r="B286" s="74">
        <v>172</v>
      </c>
      <c r="C286" s="86"/>
      <c r="D286" s="37"/>
      <c r="E286" s="87"/>
      <c r="F286" s="93">
        <v>1</v>
      </c>
      <c r="G286" s="8">
        <v>3</v>
      </c>
      <c r="H286" s="94">
        <f t="shared" si="4"/>
        <v>1</v>
      </c>
      <c r="I286" s="93"/>
      <c r="J286" s="94"/>
      <c r="K286" s="138"/>
    </row>
    <row r="287" spans="1:11" x14ac:dyDescent="0.2">
      <c r="A287" s="13" t="s">
        <v>1585</v>
      </c>
      <c r="B287" s="74">
        <v>407</v>
      </c>
      <c r="C287" s="86"/>
      <c r="D287" s="37"/>
      <c r="E287" s="87"/>
      <c r="F287" s="93">
        <v>3</v>
      </c>
      <c r="G287" s="8">
        <v>8</v>
      </c>
      <c r="H287" s="94">
        <f t="shared" si="4"/>
        <v>2</v>
      </c>
      <c r="I287" s="93"/>
      <c r="J287" s="94"/>
      <c r="K287" s="138"/>
    </row>
    <row r="288" spans="1:11" x14ac:dyDescent="0.2">
      <c r="A288" s="13" t="s">
        <v>1586</v>
      </c>
      <c r="B288" s="74">
        <v>113</v>
      </c>
      <c r="C288" s="86"/>
      <c r="D288" s="37"/>
      <c r="E288" s="87"/>
      <c r="F288" s="93">
        <v>1</v>
      </c>
      <c r="G288" s="8">
        <v>3</v>
      </c>
      <c r="H288" s="94">
        <f t="shared" si="4"/>
        <v>1</v>
      </c>
      <c r="I288" s="93"/>
      <c r="J288" s="94"/>
      <c r="K288" s="138"/>
    </row>
    <row r="289" spans="1:11" x14ac:dyDescent="0.2">
      <c r="A289" s="13" t="s">
        <v>1587</v>
      </c>
      <c r="B289" s="74">
        <v>50</v>
      </c>
      <c r="C289" s="86"/>
      <c r="D289" s="37"/>
      <c r="E289" s="87"/>
      <c r="F289" s="93">
        <v>1</v>
      </c>
      <c r="G289" s="8">
        <v>3</v>
      </c>
      <c r="H289" s="94">
        <f t="shared" si="4"/>
        <v>1</v>
      </c>
      <c r="I289" s="93"/>
      <c r="J289" s="94"/>
      <c r="K289" s="138"/>
    </row>
    <row r="290" spans="1:11" x14ac:dyDescent="0.2">
      <c r="A290" s="13" t="s">
        <v>1588</v>
      </c>
      <c r="B290" s="74">
        <v>121</v>
      </c>
      <c r="C290" s="86"/>
      <c r="D290" s="37"/>
      <c r="E290" s="87"/>
      <c r="F290" s="93">
        <v>1</v>
      </c>
      <c r="G290" s="8">
        <v>3</v>
      </c>
      <c r="H290" s="94">
        <f t="shared" si="4"/>
        <v>1</v>
      </c>
      <c r="I290" s="93"/>
      <c r="J290" s="94"/>
      <c r="K290" s="138"/>
    </row>
    <row r="291" spans="1:11" x14ac:dyDescent="0.2">
      <c r="A291" s="13" t="s">
        <v>1589</v>
      </c>
      <c r="B291" s="74">
        <v>10</v>
      </c>
      <c r="C291" s="86"/>
      <c r="D291" s="37"/>
      <c r="E291" s="87"/>
      <c r="F291" s="93">
        <v>1</v>
      </c>
      <c r="G291" s="8">
        <v>3</v>
      </c>
      <c r="H291" s="94">
        <f t="shared" si="4"/>
        <v>1</v>
      </c>
      <c r="I291" s="93"/>
      <c r="J291" s="94"/>
      <c r="K291" s="138"/>
    </row>
    <row r="292" spans="1:11" x14ac:dyDescent="0.2">
      <c r="A292" s="13" t="s">
        <v>1590</v>
      </c>
      <c r="B292" s="74">
        <v>195</v>
      </c>
      <c r="C292" s="86"/>
      <c r="D292" s="37"/>
      <c r="E292" s="87"/>
      <c r="F292" s="93">
        <v>1</v>
      </c>
      <c r="G292" s="8">
        <v>3</v>
      </c>
      <c r="H292" s="94">
        <f t="shared" si="4"/>
        <v>1</v>
      </c>
      <c r="I292" s="93"/>
      <c r="J292" s="94"/>
      <c r="K292" s="138"/>
    </row>
    <row r="293" spans="1:11" x14ac:dyDescent="0.2">
      <c r="A293" s="13" t="s">
        <v>1591</v>
      </c>
      <c r="B293" s="74">
        <v>330</v>
      </c>
      <c r="C293" s="86"/>
      <c r="D293" s="37"/>
      <c r="E293" s="87"/>
      <c r="F293" s="93">
        <v>3</v>
      </c>
      <c r="G293" s="8">
        <v>8</v>
      </c>
      <c r="H293" s="94">
        <f t="shared" si="4"/>
        <v>2</v>
      </c>
      <c r="I293" s="93"/>
      <c r="J293" s="94"/>
      <c r="K293" s="138"/>
    </row>
    <row r="294" spans="1:11" x14ac:dyDescent="0.2">
      <c r="A294" s="13" t="s">
        <v>1592</v>
      </c>
      <c r="B294" s="74">
        <v>53</v>
      </c>
      <c r="C294" s="86"/>
      <c r="D294" s="37"/>
      <c r="E294" s="87"/>
      <c r="F294" s="93">
        <v>1</v>
      </c>
      <c r="G294" s="8">
        <v>3</v>
      </c>
      <c r="H294" s="94">
        <f t="shared" si="4"/>
        <v>1</v>
      </c>
      <c r="I294" s="93"/>
      <c r="J294" s="94"/>
      <c r="K294" s="138"/>
    </row>
    <row r="295" spans="1:11" x14ac:dyDescent="0.2">
      <c r="A295" s="13" t="s">
        <v>1593</v>
      </c>
      <c r="B295" s="74">
        <v>346</v>
      </c>
      <c r="C295" s="86"/>
      <c r="D295" s="37"/>
      <c r="E295" s="87"/>
      <c r="F295" s="93">
        <v>3</v>
      </c>
      <c r="G295" s="8">
        <v>8</v>
      </c>
      <c r="H295" s="94">
        <f t="shared" si="4"/>
        <v>2</v>
      </c>
      <c r="I295" s="93"/>
      <c r="J295" s="94"/>
      <c r="K295" s="138"/>
    </row>
    <row r="296" spans="1:11" x14ac:dyDescent="0.2">
      <c r="A296" s="13" t="s">
        <v>1594</v>
      </c>
      <c r="B296" s="74">
        <v>53</v>
      </c>
      <c r="C296" s="86"/>
      <c r="D296" s="37"/>
      <c r="E296" s="87"/>
      <c r="F296" s="93">
        <v>1</v>
      </c>
      <c r="G296" s="8">
        <v>3</v>
      </c>
      <c r="H296" s="94">
        <f t="shared" si="4"/>
        <v>1</v>
      </c>
      <c r="I296" s="93"/>
      <c r="J296" s="94"/>
      <c r="K296" s="138"/>
    </row>
    <row r="297" spans="1:11" s="7" customFormat="1" x14ac:dyDescent="0.2">
      <c r="A297" s="20" t="s">
        <v>999</v>
      </c>
      <c r="B297" s="73">
        <v>3832</v>
      </c>
      <c r="C297" s="85">
        <v>5</v>
      </c>
      <c r="D297" s="32">
        <v>13</v>
      </c>
      <c r="E297" s="84"/>
      <c r="F297" s="91"/>
      <c r="G297" s="8"/>
      <c r="H297" s="94"/>
      <c r="I297" s="91"/>
      <c r="J297" s="84"/>
      <c r="K297" s="111"/>
    </row>
    <row r="298" spans="1:11" x14ac:dyDescent="0.2">
      <c r="A298" s="13" t="s">
        <v>1595</v>
      </c>
      <c r="B298" s="74">
        <v>1402</v>
      </c>
      <c r="C298" s="86"/>
      <c r="D298" s="37"/>
      <c r="E298" s="87"/>
      <c r="F298" s="93">
        <v>3</v>
      </c>
      <c r="G298" s="8">
        <v>8</v>
      </c>
      <c r="H298" s="94">
        <f t="shared" si="4"/>
        <v>2</v>
      </c>
      <c r="I298" s="93"/>
      <c r="J298" s="94"/>
      <c r="K298" s="138"/>
    </row>
    <row r="299" spans="1:11" x14ac:dyDescent="0.2">
      <c r="A299" s="13" t="s">
        <v>1596</v>
      </c>
      <c r="B299" s="74">
        <v>56</v>
      </c>
      <c r="C299" s="86"/>
      <c r="D299" s="37"/>
      <c r="E299" s="87"/>
      <c r="F299" s="93">
        <v>1</v>
      </c>
      <c r="G299" s="8">
        <v>3</v>
      </c>
      <c r="H299" s="94">
        <f t="shared" si="4"/>
        <v>1</v>
      </c>
      <c r="I299" s="93"/>
      <c r="J299" s="94"/>
      <c r="K299" s="138"/>
    </row>
    <row r="300" spans="1:11" x14ac:dyDescent="0.2">
      <c r="A300" s="13" t="s">
        <v>1597</v>
      </c>
      <c r="B300" s="74">
        <v>610</v>
      </c>
      <c r="C300" s="86"/>
      <c r="D300" s="37"/>
      <c r="E300" s="87"/>
      <c r="F300" s="93">
        <v>3</v>
      </c>
      <c r="G300" s="8">
        <v>8</v>
      </c>
      <c r="H300" s="94">
        <f t="shared" si="4"/>
        <v>2</v>
      </c>
      <c r="I300" s="93"/>
      <c r="J300" s="94"/>
      <c r="K300" s="138"/>
    </row>
    <row r="301" spans="1:11" x14ac:dyDescent="0.2">
      <c r="A301" s="13" t="s">
        <v>1598</v>
      </c>
      <c r="B301" s="74">
        <v>192</v>
      </c>
      <c r="C301" s="86"/>
      <c r="D301" s="37"/>
      <c r="E301" s="87"/>
      <c r="F301" s="93">
        <v>1</v>
      </c>
      <c r="G301" s="8">
        <v>3</v>
      </c>
      <c r="H301" s="94">
        <f t="shared" si="4"/>
        <v>1</v>
      </c>
      <c r="I301" s="93"/>
      <c r="J301" s="94"/>
      <c r="K301" s="138"/>
    </row>
    <row r="302" spans="1:11" x14ac:dyDescent="0.2">
      <c r="A302" s="13" t="s">
        <v>1497</v>
      </c>
      <c r="B302" s="74">
        <v>633</v>
      </c>
      <c r="C302" s="86"/>
      <c r="D302" s="37"/>
      <c r="E302" s="87"/>
      <c r="F302" s="93">
        <v>3</v>
      </c>
      <c r="G302" s="8">
        <v>8</v>
      </c>
      <c r="H302" s="94">
        <f t="shared" si="4"/>
        <v>2</v>
      </c>
      <c r="I302" s="93"/>
      <c r="J302" s="94"/>
      <c r="K302" s="138"/>
    </row>
    <row r="303" spans="1:11" x14ac:dyDescent="0.2">
      <c r="A303" s="13" t="s">
        <v>1599</v>
      </c>
      <c r="B303" s="74">
        <v>368</v>
      </c>
      <c r="C303" s="86"/>
      <c r="D303" s="37"/>
      <c r="E303" s="87"/>
      <c r="F303" s="93">
        <v>3</v>
      </c>
      <c r="G303" s="8">
        <v>8</v>
      </c>
      <c r="H303" s="94">
        <f t="shared" si="4"/>
        <v>2</v>
      </c>
      <c r="I303" s="93"/>
      <c r="J303" s="94"/>
      <c r="K303" s="138"/>
    </row>
    <row r="304" spans="1:11" x14ac:dyDescent="0.2">
      <c r="A304" s="13" t="s">
        <v>1524</v>
      </c>
      <c r="B304" s="74">
        <v>209</v>
      </c>
      <c r="C304" s="86"/>
      <c r="D304" s="37"/>
      <c r="E304" s="87"/>
      <c r="F304" s="93">
        <v>3</v>
      </c>
      <c r="G304" s="8">
        <v>8</v>
      </c>
      <c r="H304" s="94">
        <f t="shared" si="4"/>
        <v>2</v>
      </c>
      <c r="I304" s="93"/>
      <c r="J304" s="94"/>
      <c r="K304" s="138"/>
    </row>
    <row r="305" spans="1:11" x14ac:dyDescent="0.2">
      <c r="A305" s="13" t="s">
        <v>1600</v>
      </c>
      <c r="B305" s="74">
        <v>143</v>
      </c>
      <c r="C305" s="86"/>
      <c r="D305" s="37"/>
      <c r="E305" s="87"/>
      <c r="F305" s="93">
        <v>1</v>
      </c>
      <c r="G305" s="8">
        <v>3</v>
      </c>
      <c r="H305" s="94">
        <f t="shared" si="4"/>
        <v>1</v>
      </c>
      <c r="I305" s="93"/>
      <c r="J305" s="94"/>
      <c r="K305" s="138"/>
    </row>
    <row r="306" spans="1:11" x14ac:dyDescent="0.2">
      <c r="A306" s="13" t="s">
        <v>1601</v>
      </c>
      <c r="B306" s="74">
        <v>219</v>
      </c>
      <c r="C306" s="86"/>
      <c r="D306" s="37"/>
      <c r="E306" s="87"/>
      <c r="F306" s="93">
        <v>3</v>
      </c>
      <c r="G306" s="8">
        <v>8</v>
      </c>
      <c r="H306" s="94">
        <f t="shared" si="4"/>
        <v>2</v>
      </c>
      <c r="I306" s="93"/>
      <c r="J306" s="94"/>
      <c r="K306" s="138"/>
    </row>
    <row r="307" spans="1:11" s="7" customFormat="1" x14ac:dyDescent="0.2">
      <c r="A307" s="20" t="s">
        <v>95</v>
      </c>
      <c r="B307" s="73">
        <v>342</v>
      </c>
      <c r="C307" s="85">
        <v>1</v>
      </c>
      <c r="D307" s="32">
        <v>3</v>
      </c>
      <c r="E307" s="84"/>
      <c r="F307" s="91"/>
      <c r="G307" s="8"/>
      <c r="H307" s="94"/>
      <c r="I307" s="91"/>
      <c r="J307" s="84"/>
      <c r="K307" s="111"/>
    </row>
    <row r="308" spans="1:11" ht="31.5" x14ac:dyDescent="0.2">
      <c r="A308" s="13" t="s">
        <v>1602</v>
      </c>
      <c r="B308" s="74">
        <v>342</v>
      </c>
      <c r="C308" s="86"/>
      <c r="D308" s="37"/>
      <c r="E308" s="87"/>
      <c r="F308" s="93">
        <v>3</v>
      </c>
      <c r="G308" s="8">
        <v>8</v>
      </c>
      <c r="H308" s="94">
        <f t="shared" si="4"/>
        <v>2</v>
      </c>
      <c r="I308" s="93"/>
      <c r="J308" s="94"/>
      <c r="K308" s="138"/>
    </row>
    <row r="309" spans="1:11" s="7" customFormat="1" x14ac:dyDescent="0.2">
      <c r="A309" s="20" t="s">
        <v>198</v>
      </c>
      <c r="B309" s="73">
        <v>663</v>
      </c>
      <c r="C309" s="85">
        <v>1</v>
      </c>
      <c r="D309" s="32">
        <v>3</v>
      </c>
      <c r="E309" s="84"/>
      <c r="F309" s="91"/>
      <c r="G309" s="8"/>
      <c r="H309" s="94"/>
      <c r="I309" s="91"/>
      <c r="J309" s="84"/>
      <c r="K309" s="111"/>
    </row>
    <row r="310" spans="1:11" x14ac:dyDescent="0.2">
      <c r="A310" s="13" t="s">
        <v>1603</v>
      </c>
      <c r="B310" s="74">
        <v>101</v>
      </c>
      <c r="C310" s="86"/>
      <c r="D310" s="37"/>
      <c r="E310" s="87"/>
      <c r="F310" s="93">
        <v>1</v>
      </c>
      <c r="G310" s="8">
        <v>3</v>
      </c>
      <c r="H310" s="94">
        <f t="shared" si="4"/>
        <v>1</v>
      </c>
      <c r="I310" s="93"/>
      <c r="J310" s="94"/>
      <c r="K310" s="138"/>
    </row>
    <row r="311" spans="1:11" x14ac:dyDescent="0.2">
      <c r="A311" s="13" t="s">
        <v>1565</v>
      </c>
      <c r="B311" s="74">
        <v>429</v>
      </c>
      <c r="C311" s="86"/>
      <c r="D311" s="37"/>
      <c r="E311" s="87"/>
      <c r="F311" s="93">
        <v>3</v>
      </c>
      <c r="G311" s="8">
        <v>8</v>
      </c>
      <c r="H311" s="94">
        <f t="shared" si="4"/>
        <v>2</v>
      </c>
      <c r="I311" s="93"/>
      <c r="J311" s="94"/>
      <c r="K311" s="138"/>
    </row>
    <row r="312" spans="1:11" x14ac:dyDescent="0.2">
      <c r="A312" s="13" t="s">
        <v>1604</v>
      </c>
      <c r="B312" s="74">
        <v>133</v>
      </c>
      <c r="C312" s="86"/>
      <c r="D312" s="37"/>
      <c r="E312" s="87"/>
      <c r="F312" s="93">
        <v>1</v>
      </c>
      <c r="G312" s="8">
        <v>3</v>
      </c>
      <c r="H312" s="94">
        <f t="shared" si="4"/>
        <v>1</v>
      </c>
      <c r="I312" s="93"/>
      <c r="J312" s="94"/>
      <c r="K312" s="138"/>
    </row>
    <row r="313" spans="1:11" s="7" customFormat="1" x14ac:dyDescent="0.2">
      <c r="A313" s="20" t="s">
        <v>245</v>
      </c>
      <c r="B313" s="73">
        <v>40</v>
      </c>
      <c r="C313" s="85">
        <v>1</v>
      </c>
      <c r="D313" s="32">
        <v>3</v>
      </c>
      <c r="E313" s="84"/>
      <c r="F313" s="91"/>
      <c r="G313" s="8"/>
      <c r="H313" s="94"/>
      <c r="I313" s="91"/>
      <c r="J313" s="84"/>
      <c r="K313" s="111"/>
    </row>
    <row r="314" spans="1:11" x14ac:dyDescent="0.2">
      <c r="A314" s="13" t="s">
        <v>1605</v>
      </c>
      <c r="B314" s="74">
        <v>40</v>
      </c>
      <c r="C314" s="86"/>
      <c r="D314" s="37"/>
      <c r="E314" s="87"/>
      <c r="F314" s="93">
        <v>1</v>
      </c>
      <c r="G314" s="8">
        <v>3</v>
      </c>
      <c r="H314" s="94">
        <f t="shared" si="4"/>
        <v>1</v>
      </c>
      <c r="I314" s="93"/>
      <c r="J314" s="94"/>
      <c r="K314" s="138"/>
    </row>
    <row r="315" spans="1:11" s="7" customFormat="1" x14ac:dyDescent="0.2">
      <c r="A315" s="20" t="s">
        <v>808</v>
      </c>
      <c r="B315" s="73">
        <v>13540</v>
      </c>
      <c r="C315" s="85">
        <v>17</v>
      </c>
      <c r="D315" s="32">
        <v>43</v>
      </c>
      <c r="E315" s="84"/>
      <c r="F315" s="91"/>
      <c r="G315" s="8"/>
      <c r="H315" s="94"/>
      <c r="I315" s="91"/>
      <c r="J315" s="84"/>
      <c r="K315" s="111"/>
    </row>
    <row r="316" spans="1:11" x14ac:dyDescent="0.2">
      <c r="A316" s="13" t="s">
        <v>1606</v>
      </c>
      <c r="B316" s="74">
        <v>9253</v>
      </c>
      <c r="C316" s="86"/>
      <c r="D316" s="37"/>
      <c r="E316" s="87"/>
      <c r="F316" s="93">
        <v>5</v>
      </c>
      <c r="G316" s="8">
        <v>13</v>
      </c>
      <c r="H316" s="94">
        <f t="shared" si="4"/>
        <v>2</v>
      </c>
      <c r="I316" s="93"/>
      <c r="J316" s="94"/>
      <c r="K316" s="138"/>
    </row>
    <row r="317" spans="1:11" x14ac:dyDescent="0.2">
      <c r="A317" s="13" t="s">
        <v>1607</v>
      </c>
      <c r="B317" s="74">
        <v>63</v>
      </c>
      <c r="C317" s="86"/>
      <c r="D317" s="37"/>
      <c r="E317" s="87"/>
      <c r="F317" s="93">
        <v>1</v>
      </c>
      <c r="G317" s="8">
        <v>3</v>
      </c>
      <c r="H317" s="94">
        <f t="shared" si="4"/>
        <v>1</v>
      </c>
      <c r="I317" s="93"/>
      <c r="J317" s="94"/>
      <c r="K317" s="138"/>
    </row>
    <row r="318" spans="1:11" x14ac:dyDescent="0.2">
      <c r="A318" s="13" t="s">
        <v>1608</v>
      </c>
      <c r="B318" s="74">
        <v>750</v>
      </c>
      <c r="C318" s="86"/>
      <c r="D318" s="37"/>
      <c r="E318" s="87"/>
      <c r="F318" s="93">
        <v>3</v>
      </c>
      <c r="G318" s="8">
        <v>8</v>
      </c>
      <c r="H318" s="94">
        <f t="shared" si="4"/>
        <v>2</v>
      </c>
      <c r="I318" s="93"/>
      <c r="J318" s="94"/>
      <c r="K318" s="138"/>
    </row>
    <row r="319" spans="1:11" x14ac:dyDescent="0.2">
      <c r="A319" s="13" t="s">
        <v>1609</v>
      </c>
      <c r="B319" s="74">
        <v>969</v>
      </c>
      <c r="C319" s="86"/>
      <c r="D319" s="37"/>
      <c r="E319" s="87"/>
      <c r="F319" s="93">
        <v>3</v>
      </c>
      <c r="G319" s="8">
        <v>8</v>
      </c>
      <c r="H319" s="94">
        <f t="shared" si="4"/>
        <v>2</v>
      </c>
      <c r="I319" s="93"/>
      <c r="J319" s="94"/>
      <c r="K319" s="138"/>
    </row>
    <row r="320" spans="1:11" x14ac:dyDescent="0.2">
      <c r="A320" s="13" t="s">
        <v>1610</v>
      </c>
      <c r="B320" s="74">
        <v>174</v>
      </c>
      <c r="C320" s="86"/>
      <c r="D320" s="37"/>
      <c r="E320" s="87"/>
      <c r="F320" s="93">
        <v>1</v>
      </c>
      <c r="G320" s="8">
        <v>3</v>
      </c>
      <c r="H320" s="94">
        <f t="shared" si="4"/>
        <v>1</v>
      </c>
      <c r="I320" s="93"/>
      <c r="J320" s="94"/>
      <c r="K320" s="138"/>
    </row>
    <row r="321" spans="1:11" x14ac:dyDescent="0.2">
      <c r="A321" s="13" t="s">
        <v>1611</v>
      </c>
      <c r="B321" s="74">
        <v>514</v>
      </c>
      <c r="C321" s="86"/>
      <c r="D321" s="37"/>
      <c r="E321" s="87"/>
      <c r="F321" s="93">
        <v>3</v>
      </c>
      <c r="G321" s="8">
        <v>8</v>
      </c>
      <c r="H321" s="94">
        <f t="shared" si="4"/>
        <v>2</v>
      </c>
      <c r="I321" s="93"/>
      <c r="J321" s="94"/>
      <c r="K321" s="138"/>
    </row>
    <row r="322" spans="1:11" x14ac:dyDescent="0.2">
      <c r="A322" s="13" t="s">
        <v>1612</v>
      </c>
      <c r="B322" s="74">
        <v>1234</v>
      </c>
      <c r="C322" s="86"/>
      <c r="D322" s="37"/>
      <c r="E322" s="87"/>
      <c r="F322" s="93">
        <v>3</v>
      </c>
      <c r="G322" s="8">
        <v>8</v>
      </c>
      <c r="H322" s="94">
        <f t="shared" si="4"/>
        <v>2</v>
      </c>
      <c r="I322" s="93"/>
      <c r="J322" s="94"/>
      <c r="K322" s="138"/>
    </row>
    <row r="323" spans="1:11" x14ac:dyDescent="0.2">
      <c r="A323" s="13" t="s">
        <v>1613</v>
      </c>
      <c r="B323" s="74">
        <v>583</v>
      </c>
      <c r="C323" s="86"/>
      <c r="D323" s="37"/>
      <c r="E323" s="87"/>
      <c r="F323" s="93">
        <v>3</v>
      </c>
      <c r="G323" s="8">
        <v>8</v>
      </c>
      <c r="H323" s="94">
        <f t="shared" si="4"/>
        <v>2</v>
      </c>
      <c r="I323" s="93"/>
      <c r="J323" s="94"/>
      <c r="K323" s="138"/>
    </row>
    <row r="324" spans="1:11" s="7" customFormat="1" x14ac:dyDescent="0.2">
      <c r="A324" s="20" t="s">
        <v>313</v>
      </c>
      <c r="B324" s="73">
        <v>1094</v>
      </c>
      <c r="C324" s="85">
        <v>1</v>
      </c>
      <c r="D324" s="32">
        <v>3</v>
      </c>
      <c r="E324" s="84"/>
      <c r="F324" s="91"/>
      <c r="G324" s="8"/>
      <c r="H324" s="94"/>
      <c r="I324" s="91"/>
      <c r="J324" s="84"/>
      <c r="K324" s="111"/>
    </row>
    <row r="325" spans="1:11" x14ac:dyDescent="0.2">
      <c r="A325" s="13" t="s">
        <v>1614</v>
      </c>
      <c r="B325" s="74">
        <v>79</v>
      </c>
      <c r="C325" s="86"/>
      <c r="D325" s="37"/>
      <c r="E325" s="87"/>
      <c r="F325" s="93">
        <v>1</v>
      </c>
      <c r="G325" s="8">
        <v>3</v>
      </c>
      <c r="H325" s="94">
        <f t="shared" si="4"/>
        <v>1</v>
      </c>
      <c r="I325" s="93"/>
      <c r="J325" s="94"/>
      <c r="K325" s="138"/>
    </row>
    <row r="326" spans="1:11" x14ac:dyDescent="0.2">
      <c r="A326" s="13" t="s">
        <v>1615</v>
      </c>
      <c r="B326" s="74">
        <v>54</v>
      </c>
      <c r="C326" s="86"/>
      <c r="D326" s="37"/>
      <c r="E326" s="87"/>
      <c r="F326" s="93">
        <v>1</v>
      </c>
      <c r="G326" s="8">
        <v>3</v>
      </c>
      <c r="H326" s="94">
        <f t="shared" si="4"/>
        <v>1</v>
      </c>
      <c r="I326" s="93"/>
      <c r="J326" s="94"/>
      <c r="K326" s="138"/>
    </row>
    <row r="327" spans="1:11" x14ac:dyDescent="0.2">
      <c r="A327" s="13" t="s">
        <v>1616</v>
      </c>
      <c r="B327" s="74">
        <v>165</v>
      </c>
      <c r="C327" s="86"/>
      <c r="D327" s="37"/>
      <c r="E327" s="87"/>
      <c r="F327" s="93">
        <v>1</v>
      </c>
      <c r="G327" s="8">
        <v>3</v>
      </c>
      <c r="H327" s="94">
        <f t="shared" si="4"/>
        <v>1</v>
      </c>
      <c r="I327" s="93"/>
      <c r="J327" s="94"/>
      <c r="K327" s="138"/>
    </row>
    <row r="328" spans="1:11" x14ac:dyDescent="0.2">
      <c r="A328" s="13" t="s">
        <v>1617</v>
      </c>
      <c r="B328" s="74">
        <v>130</v>
      </c>
      <c r="C328" s="86"/>
      <c r="D328" s="37"/>
      <c r="E328" s="87"/>
      <c r="F328" s="93">
        <v>1</v>
      </c>
      <c r="G328" s="8">
        <v>3</v>
      </c>
      <c r="H328" s="94">
        <f t="shared" ref="H328:H336" si="5">IF(F328=1,1,2)</f>
        <v>1</v>
      </c>
      <c r="I328" s="93"/>
      <c r="J328" s="94"/>
      <c r="K328" s="138"/>
    </row>
    <row r="329" spans="1:11" x14ac:dyDescent="0.2">
      <c r="A329" s="13" t="s">
        <v>1618</v>
      </c>
      <c r="B329" s="74">
        <v>332</v>
      </c>
      <c r="C329" s="86"/>
      <c r="D329" s="37"/>
      <c r="E329" s="87"/>
      <c r="F329" s="93">
        <v>3</v>
      </c>
      <c r="G329" s="8">
        <v>8</v>
      </c>
      <c r="H329" s="94">
        <f t="shared" si="5"/>
        <v>2</v>
      </c>
      <c r="I329" s="93"/>
      <c r="J329" s="94"/>
      <c r="K329" s="138"/>
    </row>
    <row r="330" spans="1:11" x14ac:dyDescent="0.2">
      <c r="A330" s="13" t="s">
        <v>1619</v>
      </c>
      <c r="B330" s="74">
        <v>210</v>
      </c>
      <c r="C330" s="86"/>
      <c r="D330" s="37"/>
      <c r="E330" s="87"/>
      <c r="F330" s="93">
        <v>3</v>
      </c>
      <c r="G330" s="8">
        <v>8</v>
      </c>
      <c r="H330" s="94">
        <f t="shared" si="5"/>
        <v>2</v>
      </c>
      <c r="I330" s="93"/>
      <c r="J330" s="94"/>
      <c r="K330" s="138"/>
    </row>
    <row r="331" spans="1:11" x14ac:dyDescent="0.2">
      <c r="A331" s="13" t="s">
        <v>1620</v>
      </c>
      <c r="B331" s="74">
        <v>124</v>
      </c>
      <c r="C331" s="86"/>
      <c r="D331" s="37"/>
      <c r="E331" s="87"/>
      <c r="F331" s="93">
        <v>1</v>
      </c>
      <c r="G331" s="8">
        <v>3</v>
      </c>
      <c r="H331" s="94">
        <f t="shared" si="5"/>
        <v>1</v>
      </c>
      <c r="I331" s="93"/>
      <c r="J331" s="94"/>
      <c r="K331" s="138"/>
    </row>
    <row r="332" spans="1:11" s="7" customFormat="1" x14ac:dyDescent="0.2">
      <c r="A332" s="22" t="s">
        <v>731</v>
      </c>
      <c r="B332" s="73">
        <v>926</v>
      </c>
      <c r="C332" s="85">
        <v>13</v>
      </c>
      <c r="D332" s="32">
        <v>33</v>
      </c>
      <c r="E332" s="84">
        <v>3</v>
      </c>
      <c r="F332" s="91">
        <f>SUM(F334:F336)</f>
        <v>7</v>
      </c>
      <c r="G332" s="24">
        <f>SUM(G334:G336)</f>
        <v>19</v>
      </c>
      <c r="H332" s="94"/>
      <c r="I332" s="99">
        <f>(C332+F335+F336+1)*0.4</f>
        <v>8</v>
      </c>
      <c r="J332" s="99">
        <f>(D332+G335+G336+1)*0.4</f>
        <v>20</v>
      </c>
      <c r="K332" s="115">
        <f>3*0.6</f>
        <v>1.7999999999999998</v>
      </c>
    </row>
    <row r="333" spans="1:11" s="7" customFormat="1" x14ac:dyDescent="0.2">
      <c r="A333" s="20" t="s">
        <v>6153</v>
      </c>
      <c r="B333" s="73">
        <v>926</v>
      </c>
      <c r="C333" s="85">
        <v>13</v>
      </c>
      <c r="D333" s="37"/>
      <c r="E333" s="87"/>
      <c r="F333" s="91"/>
      <c r="G333" s="8"/>
      <c r="H333" s="94"/>
      <c r="I333" s="91"/>
      <c r="J333" s="84"/>
      <c r="K333" s="111"/>
    </row>
    <row r="334" spans="1:11" x14ac:dyDescent="0.2">
      <c r="A334" s="13" t="s">
        <v>1621</v>
      </c>
      <c r="B334" s="74">
        <v>177</v>
      </c>
      <c r="C334" s="86"/>
      <c r="D334" s="37"/>
      <c r="E334" s="87"/>
      <c r="F334" s="93">
        <v>1</v>
      </c>
      <c r="G334" s="8">
        <v>3</v>
      </c>
      <c r="H334" s="94">
        <f t="shared" si="5"/>
        <v>1</v>
      </c>
      <c r="I334" s="93"/>
      <c r="J334" s="94"/>
      <c r="K334" s="138"/>
    </row>
    <row r="335" spans="1:11" x14ac:dyDescent="0.2">
      <c r="A335" s="13" t="s">
        <v>1622</v>
      </c>
      <c r="B335" s="74">
        <v>388</v>
      </c>
      <c r="C335" s="86"/>
      <c r="D335" s="37"/>
      <c r="E335" s="87"/>
      <c r="F335" s="93">
        <v>3</v>
      </c>
      <c r="G335" s="8">
        <v>8</v>
      </c>
      <c r="H335" s="94">
        <f t="shared" si="5"/>
        <v>2</v>
      </c>
      <c r="I335" s="93"/>
      <c r="J335" s="94"/>
      <c r="K335" s="138"/>
    </row>
    <row r="336" spans="1:11" ht="16.5" thickBot="1" x14ac:dyDescent="0.25">
      <c r="A336" s="15" t="s">
        <v>1623</v>
      </c>
      <c r="B336" s="76">
        <v>361</v>
      </c>
      <c r="C336" s="122"/>
      <c r="D336" s="38"/>
      <c r="E336" s="123"/>
      <c r="F336" s="124">
        <v>3</v>
      </c>
      <c r="G336" s="125">
        <v>8</v>
      </c>
      <c r="H336" s="126">
        <f t="shared" si="5"/>
        <v>2</v>
      </c>
      <c r="I336" s="124"/>
      <c r="J336" s="126"/>
      <c r="K336" s="140"/>
    </row>
    <row r="337" ht="16.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808"/>
  <sheetViews>
    <sheetView zoomScaleNormal="100" workbookViewId="0">
      <pane xSplit="1" ySplit="2" topLeftCell="B3" activePane="bottomRight" state="frozenSplit"/>
      <selection pane="topRight" activeCell="B1" sqref="B1"/>
      <selection pane="bottomLeft" activeCell="A5" sqref="A5"/>
      <selection pane="bottomRight" activeCell="A2" sqref="A2"/>
    </sheetView>
  </sheetViews>
  <sheetFormatPr defaultColWidth="8.85546875" defaultRowHeight="15.75" x14ac:dyDescent="0.2"/>
  <cols>
    <col min="1" max="1" width="53.140625" style="8" bestFit="1" customWidth="1"/>
    <col min="2" max="2" width="16" style="8" customWidth="1"/>
    <col min="3" max="9" width="15.85546875" style="8" customWidth="1"/>
    <col min="10" max="10" width="16.140625" style="8" customWidth="1"/>
    <col min="11" max="11" width="17" style="8" customWidth="1"/>
    <col min="12" max="16384" width="8.85546875" style="8"/>
  </cols>
  <sheetData>
    <row r="1" spans="1:1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4" customFormat="1" x14ac:dyDescent="0.2">
      <c r="A3" s="9" t="s">
        <v>445</v>
      </c>
      <c r="B3" s="192">
        <v>648220</v>
      </c>
      <c r="C3" s="79"/>
      <c r="D3" s="40"/>
      <c r="E3" s="80"/>
      <c r="F3" s="91"/>
      <c r="H3" s="84"/>
      <c r="I3" s="91"/>
      <c r="J3" s="84"/>
      <c r="K3" s="111"/>
    </row>
    <row r="4" spans="1:11" s="18" customFormat="1" ht="31.5" x14ac:dyDescent="0.2">
      <c r="A4" s="11" t="s">
        <v>277</v>
      </c>
      <c r="B4" s="72">
        <v>192345</v>
      </c>
      <c r="C4" s="81"/>
      <c r="D4" s="35"/>
      <c r="E4" s="82"/>
      <c r="F4" s="92"/>
      <c r="H4" s="82"/>
      <c r="I4" s="92"/>
      <c r="J4" s="82"/>
      <c r="K4" s="137"/>
    </row>
    <row r="5" spans="1:11" s="24" customFormat="1" x14ac:dyDescent="0.2">
      <c r="A5" s="46" t="s">
        <v>1178</v>
      </c>
      <c r="B5" s="73">
        <v>89691</v>
      </c>
      <c r="C5" s="85">
        <v>39</v>
      </c>
      <c r="D5" s="32">
        <f>SUM(D6:D75)</f>
        <v>101</v>
      </c>
      <c r="E5" s="84">
        <v>4</v>
      </c>
      <c r="F5" s="91">
        <f>SUM(F7:F83)</f>
        <v>171</v>
      </c>
      <c r="G5" s="24">
        <f>SUM(G7:G83)</f>
        <v>462</v>
      </c>
      <c r="H5" s="84"/>
      <c r="I5" s="99">
        <f>(C5+F5+1-F13-F17-F29-F32-F34-F39-F40-F47-F48-F49-F50-F54-F55-F56-F57-F59-F62-F63-F65-F66-F67-F68-F69-F71-F72-F73-F74-F80)*0.4</f>
        <v>73.2</v>
      </c>
      <c r="J5" s="99">
        <f>(D5+G5+1-G13-G17-G29-G32-G34-G39-G40-G47-G48-G49-G50-G54-G55-G56-G57-G59-G62-G63-G65-G66-G67-G68-G69-G71-G72-G73-G74-G80)*0.4</f>
        <v>192</v>
      </c>
      <c r="K5" s="115">
        <f>68*0.6</f>
        <v>40.799999999999997</v>
      </c>
    </row>
    <row r="6" spans="1:11" s="24" customFormat="1" x14ac:dyDescent="0.2">
      <c r="A6" s="20" t="s">
        <v>1179</v>
      </c>
      <c r="B6" s="73">
        <v>1661</v>
      </c>
      <c r="C6" s="85">
        <v>1</v>
      </c>
      <c r="D6" s="32">
        <v>3</v>
      </c>
      <c r="E6" s="84"/>
      <c r="F6" s="91"/>
      <c r="H6" s="84"/>
      <c r="I6" s="91"/>
      <c r="J6" s="84"/>
      <c r="K6" s="111"/>
    </row>
    <row r="7" spans="1:11" x14ac:dyDescent="0.2">
      <c r="A7" s="13" t="s">
        <v>3679</v>
      </c>
      <c r="B7" s="74">
        <v>1099</v>
      </c>
      <c r="C7" s="86"/>
      <c r="D7" s="37"/>
      <c r="E7" s="87"/>
      <c r="F7" s="93">
        <v>3</v>
      </c>
      <c r="G7" s="8">
        <v>8</v>
      </c>
      <c r="H7" s="94">
        <f>IF(F7=1,1,2)</f>
        <v>2</v>
      </c>
      <c r="I7" s="93"/>
      <c r="J7" s="94"/>
      <c r="K7" s="138"/>
    </row>
    <row r="8" spans="1:11" s="24" customFormat="1" x14ac:dyDescent="0.2">
      <c r="A8" s="13" t="s">
        <v>3680</v>
      </c>
      <c r="B8" s="74">
        <v>295</v>
      </c>
      <c r="C8" s="85"/>
      <c r="D8" s="37"/>
      <c r="E8" s="87"/>
      <c r="F8" s="93">
        <v>3</v>
      </c>
      <c r="G8" s="8">
        <v>8</v>
      </c>
      <c r="H8" s="94">
        <f t="shared" ref="H8:H71" si="0">IF(F8=1,1,2)</f>
        <v>2</v>
      </c>
      <c r="I8" s="91"/>
      <c r="J8" s="84"/>
      <c r="K8" s="111"/>
    </row>
    <row r="9" spans="1:11" x14ac:dyDescent="0.2">
      <c r="A9" s="13" t="s">
        <v>3681</v>
      </c>
      <c r="B9" s="74">
        <v>267</v>
      </c>
      <c r="C9" s="86"/>
      <c r="D9" s="37"/>
      <c r="E9" s="87"/>
      <c r="F9" s="93">
        <v>3</v>
      </c>
      <c r="G9" s="8">
        <v>8</v>
      </c>
      <c r="H9" s="94">
        <f t="shared" si="0"/>
        <v>2</v>
      </c>
      <c r="I9" s="93"/>
      <c r="J9" s="94"/>
      <c r="K9" s="138"/>
    </row>
    <row r="10" spans="1:11" s="24" customFormat="1" x14ac:dyDescent="0.2">
      <c r="A10" s="20" t="s">
        <v>711</v>
      </c>
      <c r="B10" s="73">
        <v>60609</v>
      </c>
      <c r="C10" s="85">
        <v>25</v>
      </c>
      <c r="D10" s="32">
        <v>63</v>
      </c>
      <c r="E10" s="84"/>
      <c r="F10" s="93"/>
      <c r="G10" s="8"/>
      <c r="H10" s="94"/>
      <c r="I10" s="91"/>
      <c r="J10" s="84"/>
      <c r="K10" s="111"/>
    </row>
    <row r="11" spans="1:11" x14ac:dyDescent="0.2">
      <c r="A11" s="13" t="s">
        <v>3682</v>
      </c>
      <c r="B11" s="74">
        <v>6194</v>
      </c>
      <c r="C11" s="86"/>
      <c r="D11" s="37"/>
      <c r="E11" s="87"/>
      <c r="F11" s="93">
        <v>5</v>
      </c>
      <c r="G11" s="8">
        <v>13</v>
      </c>
      <c r="H11" s="94">
        <f t="shared" si="0"/>
        <v>2</v>
      </c>
      <c r="I11" s="93"/>
      <c r="J11" s="94"/>
      <c r="K11" s="138"/>
    </row>
    <row r="12" spans="1:11" x14ac:dyDescent="0.2">
      <c r="A12" s="13" t="s">
        <v>3683</v>
      </c>
      <c r="B12" s="74">
        <v>50690</v>
      </c>
      <c r="C12" s="86"/>
      <c r="D12" s="37"/>
      <c r="E12" s="87"/>
      <c r="F12" s="93">
        <v>15</v>
      </c>
      <c r="G12" s="8">
        <v>38</v>
      </c>
      <c r="H12" s="94">
        <f t="shared" si="0"/>
        <v>2</v>
      </c>
      <c r="I12" s="93"/>
      <c r="J12" s="94"/>
      <c r="K12" s="138"/>
    </row>
    <row r="13" spans="1:11" x14ac:dyDescent="0.2">
      <c r="A13" s="13" t="s">
        <v>3684</v>
      </c>
      <c r="B13" s="74">
        <v>97</v>
      </c>
      <c r="C13" s="86"/>
      <c r="D13" s="37"/>
      <c r="E13" s="87"/>
      <c r="F13" s="93">
        <v>1</v>
      </c>
      <c r="G13" s="8">
        <v>3</v>
      </c>
      <c r="H13" s="94">
        <f t="shared" si="0"/>
        <v>1</v>
      </c>
      <c r="I13" s="93"/>
      <c r="J13" s="94"/>
      <c r="K13" s="138"/>
    </row>
    <row r="14" spans="1:11" x14ac:dyDescent="0.2">
      <c r="A14" s="13" t="s">
        <v>3685</v>
      </c>
      <c r="B14" s="74">
        <v>1476</v>
      </c>
      <c r="C14" s="86"/>
      <c r="D14" s="37"/>
      <c r="E14" s="87"/>
      <c r="F14" s="93">
        <v>3</v>
      </c>
      <c r="G14" s="8">
        <v>8</v>
      </c>
      <c r="H14" s="94">
        <f t="shared" si="0"/>
        <v>2</v>
      </c>
      <c r="I14" s="93"/>
      <c r="J14" s="94"/>
      <c r="K14" s="138"/>
    </row>
    <row r="15" spans="1:11" x14ac:dyDescent="0.2">
      <c r="A15" s="13" t="s">
        <v>2296</v>
      </c>
      <c r="B15" s="74">
        <v>1186</v>
      </c>
      <c r="C15" s="86"/>
      <c r="D15" s="37"/>
      <c r="E15" s="87"/>
      <c r="F15" s="93">
        <v>3</v>
      </c>
      <c r="G15" s="8">
        <v>8</v>
      </c>
      <c r="H15" s="94">
        <f t="shared" si="0"/>
        <v>2</v>
      </c>
      <c r="I15" s="93"/>
      <c r="J15" s="94"/>
      <c r="K15" s="138"/>
    </row>
    <row r="16" spans="1:11" x14ac:dyDescent="0.2">
      <c r="A16" s="13" t="s">
        <v>3686</v>
      </c>
      <c r="B16" s="74">
        <v>796</v>
      </c>
      <c r="C16" s="86"/>
      <c r="D16" s="37"/>
      <c r="E16" s="87"/>
      <c r="F16" s="93">
        <v>3</v>
      </c>
      <c r="G16" s="8">
        <v>8</v>
      </c>
      <c r="H16" s="94">
        <f t="shared" si="0"/>
        <v>2</v>
      </c>
      <c r="I16" s="93"/>
      <c r="J16" s="94"/>
      <c r="K16" s="138"/>
    </row>
    <row r="17" spans="1:11" x14ac:dyDescent="0.2">
      <c r="A17" s="13" t="s">
        <v>3687</v>
      </c>
      <c r="B17" s="74">
        <v>170</v>
      </c>
      <c r="C17" s="86"/>
      <c r="D17" s="37"/>
      <c r="E17" s="87"/>
      <c r="F17" s="93">
        <v>1</v>
      </c>
      <c r="G17" s="8">
        <v>3</v>
      </c>
      <c r="H17" s="94">
        <f t="shared" si="0"/>
        <v>1</v>
      </c>
      <c r="I17" s="93"/>
      <c r="J17" s="94"/>
      <c r="K17" s="138"/>
    </row>
    <row r="18" spans="1:11" s="24" customFormat="1" x14ac:dyDescent="0.2">
      <c r="A18" s="20" t="s">
        <v>633</v>
      </c>
      <c r="B18" s="73">
        <v>4197</v>
      </c>
      <c r="C18" s="85">
        <v>2</v>
      </c>
      <c r="D18" s="32">
        <v>5</v>
      </c>
      <c r="E18" s="84"/>
      <c r="F18" s="93"/>
      <c r="G18" s="8"/>
      <c r="H18" s="94"/>
      <c r="I18" s="91"/>
      <c r="J18" s="84"/>
      <c r="K18" s="111"/>
    </row>
    <row r="19" spans="1:11" x14ac:dyDescent="0.2">
      <c r="A19" s="13" t="s">
        <v>3688</v>
      </c>
      <c r="B19" s="74">
        <v>222</v>
      </c>
      <c r="C19" s="86"/>
      <c r="D19" s="37"/>
      <c r="E19" s="87"/>
      <c r="F19" s="93">
        <v>3</v>
      </c>
      <c r="G19" s="8">
        <v>8</v>
      </c>
      <c r="H19" s="94">
        <f t="shared" si="0"/>
        <v>2</v>
      </c>
      <c r="I19" s="93"/>
      <c r="J19" s="94"/>
      <c r="K19" s="138"/>
    </row>
    <row r="20" spans="1:11" x14ac:dyDescent="0.2">
      <c r="A20" s="13" t="s">
        <v>3689</v>
      </c>
      <c r="B20" s="74">
        <v>667</v>
      </c>
      <c r="C20" s="86"/>
      <c r="D20" s="37"/>
      <c r="E20" s="87"/>
      <c r="F20" s="93">
        <v>3</v>
      </c>
      <c r="G20" s="8">
        <v>8</v>
      </c>
      <c r="H20" s="94">
        <f t="shared" si="0"/>
        <v>2</v>
      </c>
      <c r="I20" s="93"/>
      <c r="J20" s="94"/>
      <c r="K20" s="138"/>
    </row>
    <row r="21" spans="1:11" x14ac:dyDescent="0.2">
      <c r="A21" s="13" t="s">
        <v>3690</v>
      </c>
      <c r="B21" s="74">
        <v>787</v>
      </c>
      <c r="C21" s="86"/>
      <c r="D21" s="37"/>
      <c r="E21" s="87"/>
      <c r="F21" s="93">
        <v>3</v>
      </c>
      <c r="G21" s="8">
        <v>8</v>
      </c>
      <c r="H21" s="94">
        <f t="shared" si="0"/>
        <v>2</v>
      </c>
      <c r="I21" s="93"/>
      <c r="J21" s="94"/>
      <c r="K21" s="138"/>
    </row>
    <row r="22" spans="1:11" x14ac:dyDescent="0.2">
      <c r="A22" s="13" t="s">
        <v>3691</v>
      </c>
      <c r="B22" s="74">
        <v>303</v>
      </c>
      <c r="C22" s="86"/>
      <c r="D22" s="37"/>
      <c r="E22" s="87"/>
      <c r="F22" s="93">
        <v>3</v>
      </c>
      <c r="G22" s="8">
        <v>8</v>
      </c>
      <c r="H22" s="94">
        <f t="shared" si="0"/>
        <v>2</v>
      </c>
      <c r="I22" s="93"/>
      <c r="J22" s="94"/>
      <c r="K22" s="138"/>
    </row>
    <row r="23" spans="1:11" x14ac:dyDescent="0.2">
      <c r="A23" s="13" t="s">
        <v>3404</v>
      </c>
      <c r="B23" s="74">
        <v>1394</v>
      </c>
      <c r="C23" s="86"/>
      <c r="D23" s="37"/>
      <c r="E23" s="87"/>
      <c r="F23" s="93">
        <v>3</v>
      </c>
      <c r="G23" s="8">
        <v>8</v>
      </c>
      <c r="H23" s="94">
        <f t="shared" si="0"/>
        <v>2</v>
      </c>
      <c r="I23" s="93"/>
      <c r="J23" s="94"/>
      <c r="K23" s="138"/>
    </row>
    <row r="24" spans="1:11" x14ac:dyDescent="0.2">
      <c r="A24" s="13" t="s">
        <v>3280</v>
      </c>
      <c r="B24" s="74">
        <v>824</v>
      </c>
      <c r="C24" s="86"/>
      <c r="D24" s="37"/>
      <c r="E24" s="87"/>
      <c r="F24" s="93">
        <v>3</v>
      </c>
      <c r="G24" s="8">
        <v>8</v>
      </c>
      <c r="H24" s="94">
        <f t="shared" si="0"/>
        <v>2</v>
      </c>
      <c r="I24" s="93"/>
      <c r="J24" s="94"/>
      <c r="K24" s="138"/>
    </row>
    <row r="25" spans="1:11" s="24" customFormat="1" x14ac:dyDescent="0.2">
      <c r="A25" s="20" t="s">
        <v>768</v>
      </c>
      <c r="B25" s="73">
        <v>5874</v>
      </c>
      <c r="C25" s="85">
        <v>3</v>
      </c>
      <c r="D25" s="32">
        <v>8</v>
      </c>
      <c r="E25" s="84"/>
      <c r="F25" s="93"/>
      <c r="G25" s="8"/>
      <c r="H25" s="94"/>
      <c r="I25" s="91"/>
      <c r="J25" s="84"/>
      <c r="K25" s="111"/>
    </row>
    <row r="26" spans="1:11" s="24" customFormat="1" x14ac:dyDescent="0.2">
      <c r="A26" s="13" t="s">
        <v>3692</v>
      </c>
      <c r="B26" s="74">
        <v>2669</v>
      </c>
      <c r="C26" s="85"/>
      <c r="D26" s="37"/>
      <c r="E26" s="87"/>
      <c r="F26" s="93">
        <v>5</v>
      </c>
      <c r="G26" s="8">
        <v>13</v>
      </c>
      <c r="H26" s="94">
        <f t="shared" si="0"/>
        <v>2</v>
      </c>
      <c r="I26" s="91"/>
      <c r="J26" s="84"/>
      <c r="K26" s="111"/>
    </row>
    <row r="27" spans="1:11" x14ac:dyDescent="0.2">
      <c r="A27" s="13" t="s">
        <v>3693</v>
      </c>
      <c r="B27" s="74">
        <v>2560</v>
      </c>
      <c r="C27" s="86"/>
      <c r="D27" s="37"/>
      <c r="E27" s="87"/>
      <c r="F27" s="93">
        <v>5</v>
      </c>
      <c r="G27" s="8">
        <v>13</v>
      </c>
      <c r="H27" s="94">
        <f t="shared" si="0"/>
        <v>2</v>
      </c>
      <c r="I27" s="93"/>
      <c r="J27" s="94"/>
      <c r="K27" s="138"/>
    </row>
    <row r="28" spans="1:11" x14ac:dyDescent="0.2">
      <c r="A28" s="13" t="s">
        <v>3694</v>
      </c>
      <c r="B28" s="74">
        <v>623</v>
      </c>
      <c r="C28" s="86"/>
      <c r="D28" s="37"/>
      <c r="E28" s="87"/>
      <c r="F28" s="93">
        <v>3</v>
      </c>
      <c r="G28" s="8">
        <v>8</v>
      </c>
      <c r="H28" s="94">
        <f t="shared" si="0"/>
        <v>2</v>
      </c>
      <c r="I28" s="93"/>
      <c r="J28" s="94"/>
      <c r="K28" s="138"/>
    </row>
    <row r="29" spans="1:11" x14ac:dyDescent="0.2">
      <c r="A29" s="13" t="s">
        <v>3695</v>
      </c>
      <c r="B29" s="74">
        <v>22</v>
      </c>
      <c r="C29" s="86"/>
      <c r="D29" s="37"/>
      <c r="E29" s="87"/>
      <c r="F29" s="93">
        <v>1</v>
      </c>
      <c r="G29" s="8">
        <v>3</v>
      </c>
      <c r="H29" s="94">
        <f t="shared" si="0"/>
        <v>1</v>
      </c>
      <c r="I29" s="93"/>
      <c r="J29" s="94"/>
      <c r="K29" s="138"/>
    </row>
    <row r="30" spans="1:11" s="24" customFormat="1" x14ac:dyDescent="0.2">
      <c r="A30" s="20" t="s">
        <v>1238</v>
      </c>
      <c r="B30" s="73">
        <v>2988</v>
      </c>
      <c r="C30" s="85">
        <v>1</v>
      </c>
      <c r="D30" s="32">
        <v>3</v>
      </c>
      <c r="E30" s="84"/>
      <c r="F30" s="93">
        <v>5</v>
      </c>
      <c r="G30" s="8">
        <v>13</v>
      </c>
      <c r="H30" s="94">
        <f t="shared" si="0"/>
        <v>2</v>
      </c>
      <c r="I30" s="91"/>
      <c r="J30" s="84"/>
      <c r="K30" s="111"/>
    </row>
    <row r="31" spans="1:11" x14ac:dyDescent="0.2">
      <c r="A31" s="13" t="s">
        <v>1831</v>
      </c>
      <c r="B31" s="74">
        <v>516</v>
      </c>
      <c r="C31" s="86"/>
      <c r="D31" s="37"/>
      <c r="E31" s="87"/>
      <c r="F31" s="93">
        <v>3</v>
      </c>
      <c r="G31" s="8">
        <v>8</v>
      </c>
      <c r="H31" s="94">
        <f t="shared" si="0"/>
        <v>2</v>
      </c>
      <c r="I31" s="93"/>
      <c r="J31" s="94"/>
      <c r="K31" s="138"/>
    </row>
    <row r="32" spans="1:11" x14ac:dyDescent="0.2">
      <c r="A32" s="13" t="s">
        <v>3696</v>
      </c>
      <c r="B32" s="74">
        <v>59</v>
      </c>
      <c r="C32" s="86"/>
      <c r="D32" s="37"/>
      <c r="E32" s="87"/>
      <c r="F32" s="93">
        <v>1</v>
      </c>
      <c r="G32" s="8">
        <v>3</v>
      </c>
      <c r="H32" s="94">
        <f t="shared" si="0"/>
        <v>1</v>
      </c>
      <c r="I32" s="93"/>
      <c r="J32" s="94"/>
      <c r="K32" s="138"/>
    </row>
    <row r="33" spans="1:11" s="24" customFormat="1" x14ac:dyDescent="0.2">
      <c r="A33" s="13" t="s">
        <v>3697</v>
      </c>
      <c r="B33" s="74">
        <v>944</v>
      </c>
      <c r="C33" s="85"/>
      <c r="D33" s="37"/>
      <c r="E33" s="87"/>
      <c r="F33" s="93">
        <v>3</v>
      </c>
      <c r="G33" s="8">
        <v>8</v>
      </c>
      <c r="H33" s="94">
        <f t="shared" si="0"/>
        <v>2</v>
      </c>
      <c r="I33" s="91"/>
      <c r="J33" s="84"/>
      <c r="K33" s="111"/>
    </row>
    <row r="34" spans="1:11" x14ac:dyDescent="0.2">
      <c r="A34" s="13" t="s">
        <v>3698</v>
      </c>
      <c r="B34" s="74">
        <v>191</v>
      </c>
      <c r="C34" s="86"/>
      <c r="D34" s="37"/>
      <c r="E34" s="87"/>
      <c r="F34" s="93">
        <v>1</v>
      </c>
      <c r="G34" s="8">
        <v>3</v>
      </c>
      <c r="H34" s="94">
        <f t="shared" si="0"/>
        <v>1</v>
      </c>
      <c r="I34" s="93"/>
      <c r="J34" s="94"/>
      <c r="K34" s="138"/>
    </row>
    <row r="35" spans="1:11" x14ac:dyDescent="0.2">
      <c r="A35" s="13" t="s">
        <v>3699</v>
      </c>
      <c r="B35" s="74">
        <v>401</v>
      </c>
      <c r="C35" s="86"/>
      <c r="D35" s="37"/>
      <c r="E35" s="87"/>
      <c r="F35" s="93">
        <v>3</v>
      </c>
      <c r="G35" s="8">
        <v>8</v>
      </c>
      <c r="H35" s="94">
        <f t="shared" si="0"/>
        <v>2</v>
      </c>
      <c r="I35" s="93"/>
      <c r="J35" s="94"/>
      <c r="K35" s="138"/>
    </row>
    <row r="36" spans="1:11" x14ac:dyDescent="0.2">
      <c r="A36" s="13" t="s">
        <v>3700</v>
      </c>
      <c r="B36" s="74">
        <v>218</v>
      </c>
      <c r="C36" s="86"/>
      <c r="D36" s="37"/>
      <c r="E36" s="87"/>
      <c r="F36" s="93">
        <v>3</v>
      </c>
      <c r="G36" s="8">
        <v>8</v>
      </c>
      <c r="H36" s="94">
        <f t="shared" si="0"/>
        <v>2</v>
      </c>
      <c r="I36" s="93"/>
      <c r="J36" s="94"/>
      <c r="K36" s="138"/>
    </row>
    <row r="37" spans="1:11" x14ac:dyDescent="0.2">
      <c r="A37" s="13" t="s">
        <v>3701</v>
      </c>
      <c r="B37" s="74">
        <v>255</v>
      </c>
      <c r="C37" s="86"/>
      <c r="D37" s="37"/>
      <c r="E37" s="87"/>
      <c r="F37" s="93">
        <v>3</v>
      </c>
      <c r="G37" s="8">
        <v>8</v>
      </c>
      <c r="H37" s="94">
        <f t="shared" si="0"/>
        <v>2</v>
      </c>
      <c r="I37" s="93"/>
      <c r="J37" s="94"/>
      <c r="K37" s="138"/>
    </row>
    <row r="38" spans="1:11" x14ac:dyDescent="0.2">
      <c r="A38" s="13" t="s">
        <v>3702</v>
      </c>
      <c r="B38" s="74">
        <v>253</v>
      </c>
      <c r="C38" s="86"/>
      <c r="D38" s="37"/>
      <c r="E38" s="87"/>
      <c r="F38" s="93">
        <v>3</v>
      </c>
      <c r="G38" s="8">
        <v>8</v>
      </c>
      <c r="H38" s="94">
        <f t="shared" si="0"/>
        <v>2</v>
      </c>
      <c r="I38" s="93"/>
      <c r="J38" s="94"/>
      <c r="K38" s="138"/>
    </row>
    <row r="39" spans="1:11" x14ac:dyDescent="0.2">
      <c r="A39" s="13" t="s">
        <v>3703</v>
      </c>
      <c r="B39" s="74">
        <v>14</v>
      </c>
      <c r="C39" s="86"/>
      <c r="D39" s="37"/>
      <c r="E39" s="87"/>
      <c r="F39" s="93">
        <v>1</v>
      </c>
      <c r="G39" s="8">
        <v>3</v>
      </c>
      <c r="H39" s="94">
        <f t="shared" si="0"/>
        <v>1</v>
      </c>
      <c r="I39" s="93"/>
      <c r="J39" s="94"/>
      <c r="K39" s="138"/>
    </row>
    <row r="40" spans="1:11" x14ac:dyDescent="0.2">
      <c r="A40" s="13" t="s">
        <v>3704</v>
      </c>
      <c r="B40" s="74">
        <v>137</v>
      </c>
      <c r="C40" s="86"/>
      <c r="D40" s="37"/>
      <c r="E40" s="87"/>
      <c r="F40" s="93">
        <v>1</v>
      </c>
      <c r="G40" s="8">
        <v>3</v>
      </c>
      <c r="H40" s="94">
        <f t="shared" si="0"/>
        <v>1</v>
      </c>
      <c r="I40" s="93"/>
      <c r="J40" s="94"/>
      <c r="K40" s="138"/>
    </row>
    <row r="41" spans="1:11" s="24" customFormat="1" x14ac:dyDescent="0.2">
      <c r="A41" s="20" t="s">
        <v>309</v>
      </c>
      <c r="B41" s="73">
        <v>4415</v>
      </c>
      <c r="C41" s="85">
        <v>2</v>
      </c>
      <c r="D41" s="32">
        <v>5</v>
      </c>
      <c r="E41" s="84"/>
      <c r="F41" s="93"/>
      <c r="G41" s="8"/>
      <c r="H41" s="94"/>
      <c r="I41" s="91"/>
      <c r="J41" s="84"/>
      <c r="K41" s="111"/>
    </row>
    <row r="42" spans="1:11" x14ac:dyDescent="0.2">
      <c r="A42" s="13" t="s">
        <v>3705</v>
      </c>
      <c r="B42" s="74">
        <v>1525</v>
      </c>
      <c r="C42" s="86"/>
      <c r="D42" s="37"/>
      <c r="E42" s="87"/>
      <c r="F42" s="93">
        <v>3</v>
      </c>
      <c r="G42" s="8">
        <v>8</v>
      </c>
      <c r="H42" s="94">
        <f t="shared" si="0"/>
        <v>2</v>
      </c>
      <c r="I42" s="93"/>
      <c r="J42" s="94"/>
      <c r="K42" s="138"/>
    </row>
    <row r="43" spans="1:11" x14ac:dyDescent="0.2">
      <c r="A43" s="13" t="s">
        <v>3706</v>
      </c>
      <c r="B43" s="74">
        <v>1238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x14ac:dyDescent="0.2">
      <c r="A44" s="13" t="s">
        <v>2666</v>
      </c>
      <c r="B44" s="74">
        <v>1266</v>
      </c>
      <c r="C44" s="86"/>
      <c r="D44" s="37"/>
      <c r="E44" s="87"/>
      <c r="F44" s="93">
        <v>3</v>
      </c>
      <c r="G44" s="8">
        <v>8</v>
      </c>
      <c r="H44" s="94">
        <f t="shared" si="0"/>
        <v>2</v>
      </c>
      <c r="I44" s="93"/>
      <c r="J44" s="94"/>
      <c r="K44" s="138"/>
    </row>
    <row r="45" spans="1:11" x14ac:dyDescent="0.2">
      <c r="A45" s="13" t="s">
        <v>3707</v>
      </c>
      <c r="B45" s="74">
        <v>386</v>
      </c>
      <c r="C45" s="86"/>
      <c r="D45" s="37"/>
      <c r="E45" s="87"/>
      <c r="F45" s="93">
        <v>3</v>
      </c>
      <c r="G45" s="8">
        <v>8</v>
      </c>
      <c r="H45" s="94">
        <f t="shared" si="0"/>
        <v>2</v>
      </c>
      <c r="I45" s="93"/>
      <c r="J45" s="94"/>
      <c r="K45" s="138"/>
    </row>
    <row r="46" spans="1:11" s="24" customFormat="1" x14ac:dyDescent="0.2">
      <c r="A46" s="20" t="s">
        <v>310</v>
      </c>
      <c r="B46" s="73">
        <v>1073</v>
      </c>
      <c r="C46" s="85">
        <v>1</v>
      </c>
      <c r="D46" s="32">
        <v>3</v>
      </c>
      <c r="E46" s="84"/>
      <c r="F46" s="93"/>
      <c r="G46" s="8"/>
      <c r="H46" s="94"/>
      <c r="I46" s="91"/>
      <c r="J46" s="84"/>
      <c r="K46" s="111"/>
    </row>
    <row r="47" spans="1:11" s="24" customFormat="1" x14ac:dyDescent="0.2">
      <c r="A47" s="13" t="s">
        <v>2006</v>
      </c>
      <c r="B47" s="74">
        <v>153</v>
      </c>
      <c r="C47" s="85"/>
      <c r="D47" s="37"/>
      <c r="E47" s="87"/>
      <c r="F47" s="93">
        <v>1</v>
      </c>
      <c r="G47" s="8">
        <v>3</v>
      </c>
      <c r="H47" s="94">
        <f t="shared" si="0"/>
        <v>1</v>
      </c>
      <c r="I47" s="91"/>
      <c r="J47" s="84"/>
      <c r="K47" s="111"/>
    </row>
    <row r="48" spans="1:11" x14ac:dyDescent="0.2">
      <c r="A48" s="13" t="s">
        <v>1630</v>
      </c>
      <c r="B48" s="74">
        <v>164</v>
      </c>
      <c r="C48" s="86"/>
      <c r="D48" s="37"/>
      <c r="E48" s="87"/>
      <c r="F48" s="93">
        <v>1</v>
      </c>
      <c r="G48" s="8">
        <v>3</v>
      </c>
      <c r="H48" s="94">
        <f t="shared" si="0"/>
        <v>1</v>
      </c>
      <c r="I48" s="93"/>
      <c r="J48" s="94"/>
      <c r="K48" s="138"/>
    </row>
    <row r="49" spans="1:11" s="24" customFormat="1" x14ac:dyDescent="0.2">
      <c r="A49" s="13" t="s">
        <v>3708</v>
      </c>
      <c r="B49" s="74">
        <v>43</v>
      </c>
      <c r="C49" s="85"/>
      <c r="D49" s="37"/>
      <c r="E49" s="87"/>
      <c r="F49" s="93">
        <v>1</v>
      </c>
      <c r="G49" s="8">
        <v>3</v>
      </c>
      <c r="H49" s="94">
        <f t="shared" si="0"/>
        <v>1</v>
      </c>
      <c r="I49" s="91"/>
      <c r="J49" s="84"/>
      <c r="K49" s="111"/>
    </row>
    <row r="50" spans="1:11" x14ac:dyDescent="0.2">
      <c r="A50" s="13" t="s">
        <v>1927</v>
      </c>
      <c r="B50" s="74">
        <v>131</v>
      </c>
      <c r="C50" s="86"/>
      <c r="D50" s="37"/>
      <c r="E50" s="87"/>
      <c r="F50" s="93">
        <v>1</v>
      </c>
      <c r="G50" s="8">
        <v>3</v>
      </c>
      <c r="H50" s="94">
        <f t="shared" si="0"/>
        <v>1</v>
      </c>
      <c r="I50" s="93"/>
      <c r="J50" s="94"/>
      <c r="K50" s="138"/>
    </row>
    <row r="51" spans="1:11" x14ac:dyDescent="0.2">
      <c r="A51" s="13" t="s">
        <v>3709</v>
      </c>
      <c r="B51" s="74">
        <v>311</v>
      </c>
      <c r="C51" s="86"/>
      <c r="D51" s="37"/>
      <c r="E51" s="87"/>
      <c r="F51" s="93">
        <v>3</v>
      </c>
      <c r="G51" s="8">
        <v>8</v>
      </c>
      <c r="H51" s="94">
        <f t="shared" si="0"/>
        <v>2</v>
      </c>
      <c r="I51" s="93"/>
      <c r="J51" s="94"/>
      <c r="K51" s="138"/>
    </row>
    <row r="52" spans="1:11" x14ac:dyDescent="0.2">
      <c r="A52" s="13" t="s">
        <v>3710</v>
      </c>
      <c r="B52" s="74">
        <v>271</v>
      </c>
      <c r="C52" s="86"/>
      <c r="D52" s="37"/>
      <c r="E52" s="87"/>
      <c r="F52" s="93">
        <v>3</v>
      </c>
      <c r="G52" s="8">
        <v>8</v>
      </c>
      <c r="H52" s="94">
        <f t="shared" si="0"/>
        <v>2</v>
      </c>
      <c r="I52" s="93"/>
      <c r="J52" s="94"/>
      <c r="K52" s="138"/>
    </row>
    <row r="53" spans="1:11" s="24" customFormat="1" x14ac:dyDescent="0.2">
      <c r="A53" s="20" t="s">
        <v>1115</v>
      </c>
      <c r="B53" s="73">
        <v>3105</v>
      </c>
      <c r="C53" s="85">
        <v>1</v>
      </c>
      <c r="D53" s="32">
        <v>3</v>
      </c>
      <c r="E53" s="84"/>
      <c r="F53" s="93"/>
      <c r="G53" s="8"/>
      <c r="H53" s="94"/>
      <c r="I53" s="91"/>
      <c r="J53" s="84"/>
      <c r="K53" s="111"/>
    </row>
    <row r="54" spans="1:11" x14ac:dyDescent="0.2">
      <c r="A54" s="13" t="s">
        <v>3711</v>
      </c>
      <c r="B54" s="74">
        <v>11</v>
      </c>
      <c r="C54" s="86"/>
      <c r="D54" s="37"/>
      <c r="E54" s="87"/>
      <c r="F54" s="93">
        <v>1</v>
      </c>
      <c r="G54" s="8">
        <v>3</v>
      </c>
      <c r="H54" s="94">
        <f t="shared" si="0"/>
        <v>1</v>
      </c>
      <c r="I54" s="93"/>
      <c r="J54" s="94"/>
      <c r="K54" s="138"/>
    </row>
    <row r="55" spans="1:11" x14ac:dyDescent="0.2">
      <c r="A55" s="13" t="s">
        <v>1356</v>
      </c>
      <c r="B55" s="74">
        <v>168</v>
      </c>
      <c r="C55" s="86"/>
      <c r="D55" s="37"/>
      <c r="E55" s="87"/>
      <c r="F55" s="93">
        <v>1</v>
      </c>
      <c r="G55" s="8">
        <v>3</v>
      </c>
      <c r="H55" s="94">
        <f t="shared" si="0"/>
        <v>1</v>
      </c>
      <c r="I55" s="93"/>
      <c r="J55" s="94"/>
      <c r="K55" s="138"/>
    </row>
    <row r="56" spans="1:11" x14ac:dyDescent="0.2">
      <c r="A56" s="13" t="s">
        <v>3712</v>
      </c>
      <c r="B56" s="74">
        <v>82</v>
      </c>
      <c r="C56" s="86"/>
      <c r="D56" s="37"/>
      <c r="E56" s="87"/>
      <c r="F56" s="93">
        <v>1</v>
      </c>
      <c r="G56" s="8">
        <v>3</v>
      </c>
      <c r="H56" s="94">
        <f t="shared" si="0"/>
        <v>1</v>
      </c>
      <c r="I56" s="93"/>
      <c r="J56" s="94"/>
      <c r="K56" s="138"/>
    </row>
    <row r="57" spans="1:11" x14ac:dyDescent="0.2">
      <c r="A57" s="13" t="s">
        <v>3713</v>
      </c>
      <c r="B57" s="74">
        <v>199</v>
      </c>
      <c r="C57" s="86"/>
      <c r="D57" s="37"/>
      <c r="E57" s="87"/>
      <c r="F57" s="93">
        <v>1</v>
      </c>
      <c r="G57" s="8">
        <v>3</v>
      </c>
      <c r="H57" s="94">
        <f t="shared" si="0"/>
        <v>1</v>
      </c>
      <c r="I57" s="93"/>
      <c r="J57" s="94"/>
      <c r="K57" s="138"/>
    </row>
    <row r="58" spans="1:11" s="24" customFormat="1" ht="30.75" customHeight="1" x14ac:dyDescent="0.2">
      <c r="A58" s="13" t="s">
        <v>3714</v>
      </c>
      <c r="B58" s="74">
        <v>340</v>
      </c>
      <c r="C58" s="85"/>
      <c r="D58" s="37"/>
      <c r="E58" s="87"/>
      <c r="F58" s="93">
        <v>3</v>
      </c>
      <c r="G58" s="8">
        <v>8</v>
      </c>
      <c r="H58" s="94">
        <f t="shared" si="0"/>
        <v>2</v>
      </c>
      <c r="I58" s="91"/>
      <c r="J58" s="84"/>
      <c r="K58" s="111"/>
    </row>
    <row r="59" spans="1:11" x14ac:dyDescent="0.2">
      <c r="A59" s="13" t="s">
        <v>3645</v>
      </c>
      <c r="B59" s="74">
        <v>135</v>
      </c>
      <c r="C59" s="86"/>
      <c r="D59" s="37"/>
      <c r="E59" s="87"/>
      <c r="F59" s="93">
        <v>1</v>
      </c>
      <c r="G59" s="8">
        <v>3</v>
      </c>
      <c r="H59" s="94">
        <f t="shared" si="0"/>
        <v>1</v>
      </c>
      <c r="I59" s="93"/>
      <c r="J59" s="94"/>
      <c r="K59" s="138"/>
    </row>
    <row r="60" spans="1:11" x14ac:dyDescent="0.2">
      <c r="A60" s="13" t="s">
        <v>2880</v>
      </c>
      <c r="B60" s="74">
        <v>547</v>
      </c>
      <c r="C60" s="86"/>
      <c r="D60" s="37"/>
      <c r="E60" s="87"/>
      <c r="F60" s="93">
        <v>3</v>
      </c>
      <c r="G60" s="8">
        <v>8</v>
      </c>
      <c r="H60" s="94">
        <f t="shared" si="0"/>
        <v>2</v>
      </c>
      <c r="I60" s="93"/>
      <c r="J60" s="94"/>
      <c r="K60" s="138"/>
    </row>
    <row r="61" spans="1:11" x14ac:dyDescent="0.2">
      <c r="A61" s="13" t="s">
        <v>3715</v>
      </c>
      <c r="B61" s="74">
        <v>1408</v>
      </c>
      <c r="C61" s="86"/>
      <c r="D61" s="37"/>
      <c r="E61" s="87"/>
      <c r="F61" s="93">
        <v>3</v>
      </c>
      <c r="G61" s="8">
        <v>8</v>
      </c>
      <c r="H61" s="94">
        <f t="shared" si="0"/>
        <v>2</v>
      </c>
      <c r="I61" s="93"/>
      <c r="J61" s="94"/>
      <c r="K61" s="138"/>
    </row>
    <row r="62" spans="1:11" x14ac:dyDescent="0.2">
      <c r="A62" s="13" t="s">
        <v>3256</v>
      </c>
      <c r="B62" s="74">
        <v>106</v>
      </c>
      <c r="C62" s="86"/>
      <c r="D62" s="37"/>
      <c r="E62" s="87"/>
      <c r="F62" s="93">
        <v>1</v>
      </c>
      <c r="G62" s="8">
        <v>3</v>
      </c>
      <c r="H62" s="94">
        <f t="shared" si="0"/>
        <v>1</v>
      </c>
      <c r="I62" s="93"/>
      <c r="J62" s="94"/>
      <c r="K62" s="138"/>
    </row>
    <row r="63" spans="1:11" x14ac:dyDescent="0.2">
      <c r="A63" s="13" t="s">
        <v>3716</v>
      </c>
      <c r="B63" s="74">
        <v>109</v>
      </c>
      <c r="C63" s="86"/>
      <c r="D63" s="37"/>
      <c r="E63" s="87"/>
      <c r="F63" s="93">
        <v>1</v>
      </c>
      <c r="G63" s="8">
        <v>3</v>
      </c>
      <c r="H63" s="94">
        <f t="shared" si="0"/>
        <v>1</v>
      </c>
      <c r="I63" s="93"/>
      <c r="J63" s="94"/>
      <c r="K63" s="138"/>
    </row>
    <row r="64" spans="1:11" s="24" customFormat="1" x14ac:dyDescent="0.2">
      <c r="A64" s="20" t="s">
        <v>1114</v>
      </c>
      <c r="B64" s="73">
        <v>1400</v>
      </c>
      <c r="C64" s="85">
        <v>1</v>
      </c>
      <c r="D64" s="32">
        <v>3</v>
      </c>
      <c r="E64" s="84"/>
      <c r="F64" s="93"/>
      <c r="G64" s="8"/>
      <c r="H64" s="94"/>
      <c r="I64" s="91"/>
      <c r="J64" s="84"/>
      <c r="K64" s="111"/>
    </row>
    <row r="65" spans="1:11" x14ac:dyDescent="0.2">
      <c r="A65" s="13" t="s">
        <v>3717</v>
      </c>
      <c r="B65" s="74">
        <v>49</v>
      </c>
      <c r="C65" s="86"/>
      <c r="D65" s="37"/>
      <c r="E65" s="87"/>
      <c r="F65" s="93">
        <v>1</v>
      </c>
      <c r="G65" s="8">
        <v>3</v>
      </c>
      <c r="H65" s="94">
        <f t="shared" si="0"/>
        <v>1</v>
      </c>
      <c r="I65" s="93"/>
      <c r="J65" s="94"/>
      <c r="K65" s="138"/>
    </row>
    <row r="66" spans="1:11" x14ac:dyDescent="0.2">
      <c r="A66" s="13" t="s">
        <v>2933</v>
      </c>
      <c r="B66" s="74">
        <v>136</v>
      </c>
      <c r="C66" s="86"/>
      <c r="D66" s="37"/>
      <c r="E66" s="87"/>
      <c r="F66" s="93">
        <v>1</v>
      </c>
      <c r="G66" s="8">
        <v>3</v>
      </c>
      <c r="H66" s="94">
        <f t="shared" si="0"/>
        <v>1</v>
      </c>
      <c r="I66" s="93"/>
      <c r="J66" s="94"/>
      <c r="K66" s="138"/>
    </row>
    <row r="67" spans="1:11" x14ac:dyDescent="0.2">
      <c r="A67" s="13" t="s">
        <v>3718</v>
      </c>
      <c r="B67" s="74">
        <v>153</v>
      </c>
      <c r="C67" s="86"/>
      <c r="D67" s="37"/>
      <c r="E67" s="87"/>
      <c r="F67" s="93">
        <v>1</v>
      </c>
      <c r="G67" s="8">
        <v>3</v>
      </c>
      <c r="H67" s="94">
        <f t="shared" si="0"/>
        <v>1</v>
      </c>
      <c r="I67" s="93"/>
      <c r="J67" s="94"/>
      <c r="K67" s="138"/>
    </row>
    <row r="68" spans="1:11" x14ac:dyDescent="0.2">
      <c r="A68" s="13" t="s">
        <v>3001</v>
      </c>
      <c r="B68" s="74">
        <v>191</v>
      </c>
      <c r="C68" s="86"/>
      <c r="D68" s="37"/>
      <c r="E68" s="87"/>
      <c r="F68" s="93">
        <v>1</v>
      </c>
      <c r="G68" s="8">
        <v>3</v>
      </c>
      <c r="H68" s="94">
        <f t="shared" si="0"/>
        <v>1</v>
      </c>
      <c r="I68" s="93"/>
      <c r="J68" s="94"/>
      <c r="K68" s="138"/>
    </row>
    <row r="69" spans="1:11" x14ac:dyDescent="0.2">
      <c r="A69" s="13" t="s">
        <v>3719</v>
      </c>
      <c r="B69" s="74">
        <v>152</v>
      </c>
      <c r="C69" s="86"/>
      <c r="D69" s="37"/>
      <c r="E69" s="87"/>
      <c r="F69" s="93">
        <v>1</v>
      </c>
      <c r="G69" s="8">
        <v>3</v>
      </c>
      <c r="H69" s="94">
        <f t="shared" si="0"/>
        <v>1</v>
      </c>
      <c r="I69" s="93"/>
      <c r="J69" s="94"/>
      <c r="K69" s="138"/>
    </row>
    <row r="70" spans="1:11" x14ac:dyDescent="0.2">
      <c r="A70" s="13" t="s">
        <v>3720</v>
      </c>
      <c r="B70" s="74">
        <v>259</v>
      </c>
      <c r="C70" s="86"/>
      <c r="D70" s="37"/>
      <c r="E70" s="87"/>
      <c r="F70" s="93">
        <v>3</v>
      </c>
      <c r="G70" s="8">
        <v>8</v>
      </c>
      <c r="H70" s="94">
        <f t="shared" si="0"/>
        <v>2</v>
      </c>
      <c r="I70" s="93"/>
      <c r="J70" s="94"/>
      <c r="K70" s="138"/>
    </row>
    <row r="71" spans="1:11" s="24" customFormat="1" x14ac:dyDescent="0.2">
      <c r="A71" s="13" t="s">
        <v>3721</v>
      </c>
      <c r="B71" s="74">
        <v>195</v>
      </c>
      <c r="C71" s="85"/>
      <c r="D71" s="37"/>
      <c r="E71" s="87"/>
      <c r="F71" s="93">
        <v>1</v>
      </c>
      <c r="G71" s="8">
        <v>3</v>
      </c>
      <c r="H71" s="94">
        <f t="shared" si="0"/>
        <v>1</v>
      </c>
      <c r="I71" s="91"/>
      <c r="J71" s="84"/>
      <c r="K71" s="111"/>
    </row>
    <row r="72" spans="1:11" x14ac:dyDescent="0.2">
      <c r="A72" s="13" t="s">
        <v>3722</v>
      </c>
      <c r="B72" s="74">
        <v>32</v>
      </c>
      <c r="C72" s="86"/>
      <c r="D72" s="37"/>
      <c r="E72" s="87"/>
      <c r="F72" s="93">
        <v>1</v>
      </c>
      <c r="G72" s="8">
        <v>3</v>
      </c>
      <c r="H72" s="94">
        <f t="shared" ref="H72:H135" si="1">IF(F72=1,1,2)</f>
        <v>1</v>
      </c>
      <c r="I72" s="93"/>
      <c r="J72" s="94"/>
      <c r="K72" s="138"/>
    </row>
    <row r="73" spans="1:11" s="24" customFormat="1" x14ac:dyDescent="0.2">
      <c r="A73" s="13" t="s">
        <v>3723</v>
      </c>
      <c r="B73" s="74">
        <v>125</v>
      </c>
      <c r="C73" s="85"/>
      <c r="D73" s="37"/>
      <c r="E73" s="87"/>
      <c r="F73" s="93">
        <v>1</v>
      </c>
      <c r="G73" s="8">
        <v>3</v>
      </c>
      <c r="H73" s="94">
        <f t="shared" si="1"/>
        <v>1</v>
      </c>
      <c r="I73" s="91"/>
      <c r="J73" s="84"/>
      <c r="K73" s="111"/>
    </row>
    <row r="74" spans="1:11" x14ac:dyDescent="0.2">
      <c r="A74" s="13" t="s">
        <v>3724</v>
      </c>
      <c r="B74" s="74">
        <v>108</v>
      </c>
      <c r="C74" s="86"/>
      <c r="D74" s="37"/>
      <c r="E74" s="87"/>
      <c r="F74" s="93">
        <v>1</v>
      </c>
      <c r="G74" s="8">
        <v>3</v>
      </c>
      <c r="H74" s="94">
        <f t="shared" si="1"/>
        <v>1</v>
      </c>
      <c r="I74" s="93"/>
      <c r="J74" s="94"/>
      <c r="K74" s="138"/>
    </row>
    <row r="75" spans="1:11" s="24" customFormat="1" x14ac:dyDescent="0.2">
      <c r="A75" s="20" t="s">
        <v>321</v>
      </c>
      <c r="B75" s="73">
        <v>4369</v>
      </c>
      <c r="C75" s="85">
        <v>2</v>
      </c>
      <c r="D75" s="32">
        <v>5</v>
      </c>
      <c r="E75" s="84"/>
      <c r="F75" s="93"/>
      <c r="G75" s="8"/>
      <c r="H75" s="94"/>
      <c r="I75" s="91"/>
      <c r="J75" s="84"/>
      <c r="K75" s="111"/>
    </row>
    <row r="76" spans="1:11" x14ac:dyDescent="0.2">
      <c r="A76" s="13" t="s">
        <v>3725</v>
      </c>
      <c r="B76" s="74">
        <v>1763</v>
      </c>
      <c r="C76" s="86"/>
      <c r="D76" s="37"/>
      <c r="E76" s="87"/>
      <c r="F76" s="93">
        <v>3</v>
      </c>
      <c r="G76" s="8">
        <v>8</v>
      </c>
      <c r="H76" s="94">
        <f t="shared" si="1"/>
        <v>2</v>
      </c>
      <c r="I76" s="93"/>
      <c r="J76" s="94"/>
      <c r="K76" s="138"/>
    </row>
    <row r="77" spans="1:11" s="24" customFormat="1" x14ac:dyDescent="0.2">
      <c r="A77" s="13" t="s">
        <v>3726</v>
      </c>
      <c r="B77" s="74">
        <v>297</v>
      </c>
      <c r="C77" s="85"/>
      <c r="D77" s="37"/>
      <c r="E77" s="87"/>
      <c r="F77" s="93">
        <v>3</v>
      </c>
      <c r="G77" s="8">
        <v>8</v>
      </c>
      <c r="H77" s="94">
        <f t="shared" si="1"/>
        <v>2</v>
      </c>
      <c r="I77" s="91"/>
      <c r="J77" s="84"/>
      <c r="K77" s="111"/>
    </row>
    <row r="78" spans="1:11" x14ac:dyDescent="0.2">
      <c r="A78" s="13" t="s">
        <v>3596</v>
      </c>
      <c r="B78" s="74">
        <v>356</v>
      </c>
      <c r="C78" s="86"/>
      <c r="D78" s="37"/>
      <c r="E78" s="87"/>
      <c r="F78" s="93">
        <v>3</v>
      </c>
      <c r="G78" s="8">
        <v>8</v>
      </c>
      <c r="H78" s="94">
        <f t="shared" si="1"/>
        <v>2</v>
      </c>
      <c r="I78" s="93"/>
      <c r="J78" s="94"/>
      <c r="K78" s="138"/>
    </row>
    <row r="79" spans="1:11" s="24" customFormat="1" x14ac:dyDescent="0.2">
      <c r="A79" s="13" t="s">
        <v>3727</v>
      </c>
      <c r="B79" s="74">
        <v>209</v>
      </c>
      <c r="C79" s="85"/>
      <c r="D79" s="37"/>
      <c r="E79" s="87"/>
      <c r="F79" s="93">
        <v>3</v>
      </c>
      <c r="G79" s="8">
        <v>8</v>
      </c>
      <c r="H79" s="94">
        <f t="shared" si="1"/>
        <v>2</v>
      </c>
      <c r="I79" s="91"/>
      <c r="J79" s="84"/>
      <c r="K79" s="111"/>
    </row>
    <row r="80" spans="1:11" x14ac:dyDescent="0.2">
      <c r="A80" s="13" t="s">
        <v>3023</v>
      </c>
      <c r="B80" s="74">
        <v>172</v>
      </c>
      <c r="C80" s="86"/>
      <c r="D80" s="37"/>
      <c r="E80" s="87"/>
      <c r="F80" s="93">
        <v>1</v>
      </c>
      <c r="G80" s="8">
        <v>3</v>
      </c>
      <c r="H80" s="94">
        <f t="shared" si="1"/>
        <v>1</v>
      </c>
      <c r="I80" s="93"/>
      <c r="J80" s="94"/>
      <c r="K80" s="138"/>
    </row>
    <row r="81" spans="1:11" s="24" customFormat="1" x14ac:dyDescent="0.2">
      <c r="A81" s="13" t="s">
        <v>3728</v>
      </c>
      <c r="B81" s="74">
        <v>384</v>
      </c>
      <c r="C81" s="85"/>
      <c r="D81" s="37"/>
      <c r="E81" s="87"/>
      <c r="F81" s="93">
        <v>3</v>
      </c>
      <c r="G81" s="8">
        <v>8</v>
      </c>
      <c r="H81" s="94">
        <f t="shared" si="1"/>
        <v>2</v>
      </c>
      <c r="I81" s="91"/>
      <c r="J81" s="84"/>
      <c r="K81" s="111"/>
    </row>
    <row r="82" spans="1:11" s="24" customFormat="1" x14ac:dyDescent="0.2">
      <c r="A82" s="13" t="s">
        <v>3729</v>
      </c>
      <c r="B82" s="74">
        <v>328</v>
      </c>
      <c r="C82" s="85"/>
      <c r="D82" s="37"/>
      <c r="E82" s="87"/>
      <c r="F82" s="93">
        <v>3</v>
      </c>
      <c r="G82" s="8">
        <v>8</v>
      </c>
      <c r="H82" s="94">
        <f t="shared" si="1"/>
        <v>2</v>
      </c>
      <c r="I82" s="91"/>
      <c r="J82" s="84"/>
      <c r="K82" s="111"/>
    </row>
    <row r="83" spans="1:11" x14ac:dyDescent="0.2">
      <c r="A83" s="13" t="s">
        <v>3730</v>
      </c>
      <c r="B83" s="74">
        <v>860</v>
      </c>
      <c r="C83" s="86"/>
      <c r="D83" s="37"/>
      <c r="E83" s="87"/>
      <c r="F83" s="93">
        <v>3</v>
      </c>
      <c r="G83" s="8">
        <v>8</v>
      </c>
      <c r="H83" s="94">
        <f t="shared" si="1"/>
        <v>2</v>
      </c>
      <c r="I83" s="93"/>
      <c r="J83" s="94"/>
      <c r="K83" s="138"/>
    </row>
    <row r="84" spans="1:11" s="24" customFormat="1" x14ac:dyDescent="0.2">
      <c r="A84" s="46" t="s">
        <v>1138</v>
      </c>
      <c r="B84" s="73">
        <v>14644</v>
      </c>
      <c r="C84" s="85">
        <v>25</v>
      </c>
      <c r="D84" s="36">
        <f>SUM(D85:D99)</f>
        <v>63</v>
      </c>
      <c r="E84" s="88">
        <v>4</v>
      </c>
      <c r="F84" s="91">
        <f>SUM(F86:F104)</f>
        <v>51</v>
      </c>
      <c r="G84" s="24">
        <f>SUM(G86:G104)</f>
        <v>136</v>
      </c>
      <c r="H84" s="94"/>
      <c r="I84" s="99">
        <f>(C84+F84+1-F94-F101)*0.4</f>
        <v>30</v>
      </c>
      <c r="J84" s="99">
        <f>(D84+G84+1-G94-G101)*0.4</f>
        <v>77.600000000000009</v>
      </c>
      <c r="K84" s="115">
        <f>17*0.6</f>
        <v>10.199999999999999</v>
      </c>
    </row>
    <row r="85" spans="1:11" s="24" customFormat="1" x14ac:dyDescent="0.2">
      <c r="A85" s="20" t="s">
        <v>1139</v>
      </c>
      <c r="B85" s="73">
        <v>7534</v>
      </c>
      <c r="C85" s="85">
        <v>13</v>
      </c>
      <c r="D85" s="32">
        <v>33</v>
      </c>
      <c r="E85" s="84"/>
      <c r="F85" s="93"/>
      <c r="G85" s="8"/>
      <c r="H85" s="94"/>
      <c r="I85" s="91"/>
      <c r="J85" s="84"/>
      <c r="K85" s="111"/>
    </row>
    <row r="86" spans="1:11" x14ac:dyDescent="0.2">
      <c r="A86" s="13" t="s">
        <v>3731</v>
      </c>
      <c r="B86" s="74">
        <v>4264</v>
      </c>
      <c r="C86" s="86"/>
      <c r="D86" s="37"/>
      <c r="E86" s="87"/>
      <c r="F86" s="93">
        <v>5</v>
      </c>
      <c r="G86" s="8">
        <v>13</v>
      </c>
      <c r="H86" s="94">
        <f t="shared" si="1"/>
        <v>2</v>
      </c>
      <c r="I86" s="93"/>
      <c r="J86" s="94"/>
      <c r="K86" s="138"/>
    </row>
    <row r="87" spans="1:11" ht="31.5" x14ac:dyDescent="0.2">
      <c r="A87" s="13" t="s">
        <v>3732</v>
      </c>
      <c r="B87" s="74">
        <v>572</v>
      </c>
      <c r="C87" s="86"/>
      <c r="D87" s="37"/>
      <c r="E87" s="87"/>
      <c r="F87" s="93">
        <v>3</v>
      </c>
      <c r="G87" s="8">
        <v>8</v>
      </c>
      <c r="H87" s="94">
        <f t="shared" si="1"/>
        <v>2</v>
      </c>
      <c r="I87" s="93"/>
      <c r="J87" s="94"/>
      <c r="K87" s="138"/>
    </row>
    <row r="88" spans="1:11" s="24" customFormat="1" x14ac:dyDescent="0.2">
      <c r="A88" s="13" t="s">
        <v>2151</v>
      </c>
      <c r="B88" s="74">
        <v>419</v>
      </c>
      <c r="C88" s="85"/>
      <c r="D88" s="37"/>
      <c r="E88" s="87"/>
      <c r="F88" s="93">
        <v>3</v>
      </c>
      <c r="G88" s="8">
        <v>8</v>
      </c>
      <c r="H88" s="94">
        <f t="shared" si="1"/>
        <v>2</v>
      </c>
      <c r="I88" s="91"/>
      <c r="J88" s="84"/>
      <c r="K88" s="111"/>
    </row>
    <row r="89" spans="1:11" x14ac:dyDescent="0.2">
      <c r="A89" s="13" t="s">
        <v>3733</v>
      </c>
      <c r="B89" s="74">
        <v>579</v>
      </c>
      <c r="C89" s="86"/>
      <c r="D89" s="37"/>
      <c r="E89" s="87"/>
      <c r="F89" s="93">
        <v>3</v>
      </c>
      <c r="G89" s="8">
        <v>8</v>
      </c>
      <c r="H89" s="94">
        <f t="shared" si="1"/>
        <v>2</v>
      </c>
      <c r="I89" s="93"/>
      <c r="J89" s="94"/>
      <c r="K89" s="138"/>
    </row>
    <row r="90" spans="1:11" x14ac:dyDescent="0.2">
      <c r="A90" s="13" t="s">
        <v>1644</v>
      </c>
      <c r="B90" s="74">
        <v>1179</v>
      </c>
      <c r="C90" s="86"/>
      <c r="D90" s="37"/>
      <c r="E90" s="87"/>
      <c r="F90" s="93">
        <v>3</v>
      </c>
      <c r="G90" s="8">
        <v>8</v>
      </c>
      <c r="H90" s="94">
        <f t="shared" si="1"/>
        <v>2</v>
      </c>
      <c r="I90" s="93"/>
      <c r="J90" s="94"/>
      <c r="K90" s="138"/>
    </row>
    <row r="91" spans="1:11" x14ac:dyDescent="0.2">
      <c r="A91" s="13" t="s">
        <v>3734</v>
      </c>
      <c r="B91" s="74">
        <v>521</v>
      </c>
      <c r="C91" s="86"/>
      <c r="D91" s="37"/>
      <c r="E91" s="87"/>
      <c r="F91" s="93">
        <v>3</v>
      </c>
      <c r="G91" s="8">
        <v>8</v>
      </c>
      <c r="H91" s="94">
        <f t="shared" si="1"/>
        <v>2</v>
      </c>
      <c r="I91" s="93"/>
      <c r="J91" s="94"/>
      <c r="K91" s="138"/>
    </row>
    <row r="92" spans="1:11" s="18" customFormat="1" x14ac:dyDescent="0.2">
      <c r="A92" s="20" t="s">
        <v>1262</v>
      </c>
      <c r="B92" s="73">
        <v>3311</v>
      </c>
      <c r="C92" s="85">
        <v>6</v>
      </c>
      <c r="D92" s="32">
        <v>15</v>
      </c>
      <c r="E92" s="84"/>
      <c r="F92" s="152"/>
      <c r="G92" s="8"/>
      <c r="H92" s="94"/>
      <c r="I92" s="92"/>
      <c r="J92" s="82"/>
      <c r="K92" s="137"/>
    </row>
    <row r="93" spans="1:11" s="24" customFormat="1" x14ac:dyDescent="0.2">
      <c r="A93" s="13" t="s">
        <v>2790</v>
      </c>
      <c r="B93" s="74">
        <v>424</v>
      </c>
      <c r="C93" s="85"/>
      <c r="D93" s="37"/>
      <c r="E93" s="87"/>
      <c r="F93" s="93">
        <v>3</v>
      </c>
      <c r="G93" s="8">
        <v>8</v>
      </c>
      <c r="H93" s="94">
        <f t="shared" si="1"/>
        <v>2</v>
      </c>
      <c r="I93" s="91"/>
      <c r="J93" s="84"/>
      <c r="K93" s="111"/>
    </row>
    <row r="94" spans="1:11" s="24" customFormat="1" x14ac:dyDescent="0.2">
      <c r="A94" s="13" t="s">
        <v>3735</v>
      </c>
      <c r="B94" s="74">
        <v>101</v>
      </c>
      <c r="C94" s="85"/>
      <c r="D94" s="37"/>
      <c r="E94" s="87"/>
      <c r="F94" s="93">
        <v>1</v>
      </c>
      <c r="G94" s="8">
        <v>3</v>
      </c>
      <c r="H94" s="94">
        <f t="shared" si="1"/>
        <v>1</v>
      </c>
      <c r="I94" s="91"/>
      <c r="J94" s="84"/>
      <c r="K94" s="111"/>
    </row>
    <row r="95" spans="1:11" x14ac:dyDescent="0.2">
      <c r="A95" s="13" t="s">
        <v>3736</v>
      </c>
      <c r="B95" s="74">
        <v>1634</v>
      </c>
      <c r="C95" s="86"/>
      <c r="D95" s="37"/>
      <c r="E95" s="87"/>
      <c r="F95" s="93">
        <v>3</v>
      </c>
      <c r="G95" s="8">
        <v>8</v>
      </c>
      <c r="H95" s="94">
        <f t="shared" si="1"/>
        <v>2</v>
      </c>
      <c r="I95" s="93"/>
      <c r="J95" s="94"/>
      <c r="K95" s="138"/>
    </row>
    <row r="96" spans="1:11" x14ac:dyDescent="0.2">
      <c r="A96" s="13" t="s">
        <v>3737</v>
      </c>
      <c r="B96" s="74">
        <v>317</v>
      </c>
      <c r="C96" s="86"/>
      <c r="D96" s="37"/>
      <c r="E96" s="87"/>
      <c r="F96" s="93">
        <v>3</v>
      </c>
      <c r="G96" s="8">
        <v>8</v>
      </c>
      <c r="H96" s="94">
        <f t="shared" si="1"/>
        <v>2</v>
      </c>
      <c r="I96" s="93"/>
      <c r="J96" s="94"/>
      <c r="K96" s="138"/>
    </row>
    <row r="97" spans="1:11" x14ac:dyDescent="0.2">
      <c r="A97" s="13" t="s">
        <v>3738</v>
      </c>
      <c r="B97" s="74">
        <v>310</v>
      </c>
      <c r="C97" s="86"/>
      <c r="D97" s="37"/>
      <c r="E97" s="87"/>
      <c r="F97" s="93">
        <v>3</v>
      </c>
      <c r="G97" s="8">
        <v>8</v>
      </c>
      <c r="H97" s="94">
        <f t="shared" si="1"/>
        <v>2</v>
      </c>
      <c r="I97" s="93"/>
      <c r="J97" s="94"/>
      <c r="K97" s="138"/>
    </row>
    <row r="98" spans="1:11" x14ac:dyDescent="0.2">
      <c r="A98" s="13" t="s">
        <v>3739</v>
      </c>
      <c r="B98" s="74">
        <v>525</v>
      </c>
      <c r="C98" s="86"/>
      <c r="D98" s="37"/>
      <c r="E98" s="87"/>
      <c r="F98" s="93">
        <v>3</v>
      </c>
      <c r="G98" s="8">
        <v>8</v>
      </c>
      <c r="H98" s="94">
        <f t="shared" si="1"/>
        <v>2</v>
      </c>
      <c r="I98" s="93"/>
      <c r="J98" s="94"/>
      <c r="K98" s="138"/>
    </row>
    <row r="99" spans="1:11" s="24" customFormat="1" x14ac:dyDescent="0.2">
      <c r="A99" s="20" t="s">
        <v>922</v>
      </c>
      <c r="B99" s="73">
        <v>3799</v>
      </c>
      <c r="C99" s="85">
        <v>6</v>
      </c>
      <c r="D99" s="32">
        <v>15</v>
      </c>
      <c r="E99" s="84"/>
      <c r="F99" s="93"/>
      <c r="G99" s="8"/>
      <c r="H99" s="94"/>
      <c r="I99" s="91"/>
      <c r="J99" s="84"/>
      <c r="K99" s="111"/>
    </row>
    <row r="100" spans="1:11" x14ac:dyDescent="0.2">
      <c r="A100" s="13" t="s">
        <v>3740</v>
      </c>
      <c r="B100" s="74">
        <v>2029</v>
      </c>
      <c r="C100" s="86"/>
      <c r="D100" s="37"/>
      <c r="E100" s="87"/>
      <c r="F100" s="93">
        <v>5</v>
      </c>
      <c r="G100" s="8">
        <v>13</v>
      </c>
      <c r="H100" s="94">
        <f t="shared" si="1"/>
        <v>2</v>
      </c>
      <c r="I100" s="93"/>
      <c r="J100" s="94"/>
      <c r="K100" s="138"/>
    </row>
    <row r="101" spans="1:11" x14ac:dyDescent="0.2">
      <c r="A101" s="13" t="s">
        <v>1476</v>
      </c>
      <c r="B101" s="74">
        <v>1</v>
      </c>
      <c r="C101" s="86"/>
      <c r="D101" s="37"/>
      <c r="E101" s="87"/>
      <c r="F101" s="93">
        <v>1</v>
      </c>
      <c r="G101" s="8">
        <v>3</v>
      </c>
      <c r="H101" s="94">
        <f t="shared" si="1"/>
        <v>1</v>
      </c>
      <c r="I101" s="93"/>
      <c r="J101" s="94"/>
      <c r="K101" s="138"/>
    </row>
    <row r="102" spans="1:11" x14ac:dyDescent="0.2">
      <c r="A102" s="13" t="s">
        <v>3741</v>
      </c>
      <c r="B102" s="74">
        <v>380</v>
      </c>
      <c r="C102" s="86"/>
      <c r="D102" s="37"/>
      <c r="E102" s="87"/>
      <c r="F102" s="93">
        <v>3</v>
      </c>
      <c r="G102" s="8">
        <v>8</v>
      </c>
      <c r="H102" s="94">
        <f t="shared" si="1"/>
        <v>2</v>
      </c>
      <c r="I102" s="93"/>
      <c r="J102" s="94"/>
      <c r="K102" s="138"/>
    </row>
    <row r="103" spans="1:11" s="24" customFormat="1" x14ac:dyDescent="0.2">
      <c r="A103" s="13" t="s">
        <v>1570</v>
      </c>
      <c r="B103" s="74">
        <v>1007</v>
      </c>
      <c r="C103" s="85"/>
      <c r="D103" s="37"/>
      <c r="E103" s="87"/>
      <c r="F103" s="93">
        <v>3</v>
      </c>
      <c r="G103" s="8">
        <v>8</v>
      </c>
      <c r="H103" s="94">
        <f t="shared" si="1"/>
        <v>2</v>
      </c>
      <c r="I103" s="91"/>
      <c r="J103" s="84"/>
      <c r="K103" s="111"/>
    </row>
    <row r="104" spans="1:11" x14ac:dyDescent="0.2">
      <c r="A104" s="13" t="s">
        <v>3742</v>
      </c>
      <c r="B104" s="74">
        <v>382</v>
      </c>
      <c r="C104" s="86"/>
      <c r="D104" s="37"/>
      <c r="E104" s="87"/>
      <c r="F104" s="93">
        <v>3</v>
      </c>
      <c r="G104" s="8">
        <v>8</v>
      </c>
      <c r="H104" s="94">
        <f t="shared" si="1"/>
        <v>2</v>
      </c>
      <c r="I104" s="93"/>
      <c r="J104" s="94"/>
      <c r="K104" s="138"/>
    </row>
    <row r="105" spans="1:11" s="24" customFormat="1" x14ac:dyDescent="0.2">
      <c r="A105" s="46" t="s">
        <v>1141</v>
      </c>
      <c r="B105" s="73">
        <v>14979</v>
      </c>
      <c r="C105" s="85">
        <v>25</v>
      </c>
      <c r="D105" s="36">
        <f>SUM(D106:D133)</f>
        <v>64</v>
      </c>
      <c r="E105" s="88">
        <v>4</v>
      </c>
      <c r="F105" s="91">
        <f>SUM(F107:F135)</f>
        <v>67</v>
      </c>
      <c r="G105" s="24">
        <f>SUM(G107:G135)</f>
        <v>181</v>
      </c>
      <c r="H105" s="94"/>
      <c r="I105" s="99">
        <f>(C105+F105+1-F113-F118-F119-F122-F125-F128-F129-F131)*0.4</f>
        <v>34</v>
      </c>
      <c r="J105" s="99">
        <f>(D105+G105+1-G113-G118-G119-G122-G125-G128-G129-G131)*0.4</f>
        <v>88.800000000000011</v>
      </c>
      <c r="K105" s="115">
        <f>27*0.6</f>
        <v>16.2</v>
      </c>
    </row>
    <row r="106" spans="1:11" s="24" customFormat="1" x14ac:dyDescent="0.2">
      <c r="A106" s="20" t="s">
        <v>1142</v>
      </c>
      <c r="B106" s="73">
        <v>9154</v>
      </c>
      <c r="C106" s="85">
        <v>15</v>
      </c>
      <c r="D106" s="32">
        <v>38</v>
      </c>
      <c r="E106" s="84"/>
      <c r="F106" s="93"/>
      <c r="G106" s="8"/>
      <c r="H106" s="94"/>
      <c r="I106" s="91"/>
      <c r="J106" s="84"/>
      <c r="K106" s="111"/>
    </row>
    <row r="107" spans="1:11" x14ac:dyDescent="0.2">
      <c r="A107" s="13" t="s">
        <v>3743</v>
      </c>
      <c r="B107" s="74">
        <v>4241</v>
      </c>
      <c r="C107" s="86"/>
      <c r="D107" s="37"/>
      <c r="E107" s="87"/>
      <c r="F107" s="93">
        <v>5</v>
      </c>
      <c r="G107" s="8">
        <v>13</v>
      </c>
      <c r="H107" s="94">
        <f t="shared" si="1"/>
        <v>2</v>
      </c>
      <c r="I107" s="93"/>
      <c r="J107" s="94"/>
      <c r="K107" s="138"/>
    </row>
    <row r="108" spans="1:11" s="24" customFormat="1" x14ac:dyDescent="0.2">
      <c r="A108" s="13" t="s">
        <v>3744</v>
      </c>
      <c r="B108" s="74">
        <v>581</v>
      </c>
      <c r="C108" s="85"/>
      <c r="D108" s="37"/>
      <c r="E108" s="87"/>
      <c r="F108" s="93">
        <v>3</v>
      </c>
      <c r="G108" s="8">
        <v>8</v>
      </c>
      <c r="H108" s="94">
        <f t="shared" si="1"/>
        <v>2</v>
      </c>
      <c r="I108" s="91"/>
      <c r="J108" s="84"/>
      <c r="K108" s="111"/>
    </row>
    <row r="109" spans="1:11" x14ac:dyDescent="0.2">
      <c r="A109" s="13" t="s">
        <v>3745</v>
      </c>
      <c r="B109" s="74">
        <v>812</v>
      </c>
      <c r="C109" s="86"/>
      <c r="D109" s="37"/>
      <c r="E109" s="87"/>
      <c r="F109" s="93">
        <v>3</v>
      </c>
      <c r="G109" s="8">
        <v>8</v>
      </c>
      <c r="H109" s="94">
        <f t="shared" si="1"/>
        <v>2</v>
      </c>
      <c r="I109" s="93"/>
      <c r="J109" s="94"/>
      <c r="K109" s="138"/>
    </row>
    <row r="110" spans="1:11" x14ac:dyDescent="0.2">
      <c r="A110" s="13" t="s">
        <v>3746</v>
      </c>
      <c r="B110" s="74">
        <v>212</v>
      </c>
      <c r="C110" s="86"/>
      <c r="D110" s="37"/>
      <c r="E110" s="87"/>
      <c r="F110" s="93">
        <v>3</v>
      </c>
      <c r="G110" s="8">
        <v>8</v>
      </c>
      <c r="H110" s="94">
        <f t="shared" si="1"/>
        <v>2</v>
      </c>
      <c r="I110" s="93"/>
      <c r="J110" s="94"/>
      <c r="K110" s="138"/>
    </row>
    <row r="111" spans="1:11" x14ac:dyDescent="0.2">
      <c r="A111" s="13" t="s">
        <v>3747</v>
      </c>
      <c r="B111" s="74">
        <v>526</v>
      </c>
      <c r="C111" s="86"/>
      <c r="D111" s="37"/>
      <c r="E111" s="87"/>
      <c r="F111" s="93">
        <v>3</v>
      </c>
      <c r="G111" s="8">
        <v>8</v>
      </c>
      <c r="H111" s="94">
        <f t="shared" si="1"/>
        <v>2</v>
      </c>
      <c r="I111" s="93"/>
      <c r="J111" s="94"/>
      <c r="K111" s="138"/>
    </row>
    <row r="112" spans="1:11" x14ac:dyDescent="0.2">
      <c r="A112" s="13" t="s">
        <v>1701</v>
      </c>
      <c r="B112" s="74">
        <v>1002</v>
      </c>
      <c r="C112" s="86"/>
      <c r="D112" s="37"/>
      <c r="E112" s="87"/>
      <c r="F112" s="93">
        <v>3</v>
      </c>
      <c r="G112" s="8">
        <v>8</v>
      </c>
      <c r="H112" s="94">
        <f t="shared" si="1"/>
        <v>2</v>
      </c>
      <c r="I112" s="93"/>
      <c r="J112" s="94"/>
      <c r="K112" s="138"/>
    </row>
    <row r="113" spans="1:11" x14ac:dyDescent="0.2">
      <c r="A113" s="13" t="s">
        <v>3748</v>
      </c>
      <c r="B113" s="74">
        <v>47</v>
      </c>
      <c r="C113" s="86"/>
      <c r="D113" s="37"/>
      <c r="E113" s="87"/>
      <c r="F113" s="93">
        <v>1</v>
      </c>
      <c r="G113" s="8">
        <v>3</v>
      </c>
      <c r="H113" s="94">
        <f t="shared" si="1"/>
        <v>1</v>
      </c>
      <c r="I113" s="93"/>
      <c r="J113" s="94"/>
      <c r="K113" s="138"/>
    </row>
    <row r="114" spans="1:11" x14ac:dyDescent="0.2">
      <c r="A114" s="13" t="s">
        <v>3749</v>
      </c>
      <c r="B114" s="74">
        <v>516</v>
      </c>
      <c r="C114" s="86"/>
      <c r="D114" s="37"/>
      <c r="E114" s="87"/>
      <c r="F114" s="93">
        <v>3</v>
      </c>
      <c r="G114" s="8">
        <v>8</v>
      </c>
      <c r="H114" s="94">
        <f t="shared" si="1"/>
        <v>2</v>
      </c>
      <c r="I114" s="93"/>
      <c r="J114" s="94"/>
      <c r="K114" s="138"/>
    </row>
    <row r="115" spans="1:11" s="24" customFormat="1" x14ac:dyDescent="0.2">
      <c r="A115" s="13" t="s">
        <v>2740</v>
      </c>
      <c r="B115" s="74">
        <v>447</v>
      </c>
      <c r="C115" s="85"/>
      <c r="D115" s="37"/>
      <c r="E115" s="87"/>
      <c r="F115" s="93">
        <v>3</v>
      </c>
      <c r="G115" s="8">
        <v>8</v>
      </c>
      <c r="H115" s="94">
        <f t="shared" si="1"/>
        <v>2</v>
      </c>
      <c r="I115" s="91"/>
      <c r="J115" s="84"/>
      <c r="K115" s="111"/>
    </row>
    <row r="116" spans="1:11" x14ac:dyDescent="0.2">
      <c r="A116" s="13" t="s">
        <v>3750</v>
      </c>
      <c r="B116" s="74">
        <v>770</v>
      </c>
      <c r="C116" s="86"/>
      <c r="D116" s="37"/>
      <c r="E116" s="87"/>
      <c r="F116" s="93">
        <v>3</v>
      </c>
      <c r="G116" s="8">
        <v>8</v>
      </c>
      <c r="H116" s="94">
        <f t="shared" si="1"/>
        <v>2</v>
      </c>
      <c r="I116" s="93"/>
      <c r="J116" s="94"/>
      <c r="K116" s="138"/>
    </row>
    <row r="117" spans="1:11" s="24" customFormat="1" x14ac:dyDescent="0.2">
      <c r="A117" s="20" t="s">
        <v>1079</v>
      </c>
      <c r="B117" s="73">
        <v>3967</v>
      </c>
      <c r="C117" s="85">
        <v>7</v>
      </c>
      <c r="D117" s="32">
        <v>18</v>
      </c>
      <c r="E117" s="84"/>
      <c r="F117" s="93"/>
      <c r="G117" s="8"/>
      <c r="H117" s="94"/>
      <c r="I117" s="91"/>
      <c r="J117" s="84"/>
      <c r="K117" s="111"/>
    </row>
    <row r="118" spans="1:11" x14ac:dyDescent="0.2">
      <c r="A118" s="13" t="s">
        <v>3751</v>
      </c>
      <c r="B118" s="74">
        <v>133</v>
      </c>
      <c r="C118" s="86"/>
      <c r="D118" s="37"/>
      <c r="E118" s="87"/>
      <c r="F118" s="93">
        <v>1</v>
      </c>
      <c r="G118" s="8">
        <v>3</v>
      </c>
      <c r="H118" s="94">
        <f t="shared" si="1"/>
        <v>1</v>
      </c>
      <c r="I118" s="93"/>
      <c r="J118" s="94"/>
      <c r="K118" s="138"/>
    </row>
    <row r="119" spans="1:11" x14ac:dyDescent="0.2">
      <c r="A119" s="13" t="s">
        <v>3752</v>
      </c>
      <c r="B119" s="74">
        <v>84</v>
      </c>
      <c r="C119" s="86"/>
      <c r="D119" s="37"/>
      <c r="E119" s="87"/>
      <c r="F119" s="93">
        <v>1</v>
      </c>
      <c r="G119" s="8">
        <v>3</v>
      </c>
      <c r="H119" s="94">
        <f t="shared" si="1"/>
        <v>1</v>
      </c>
      <c r="I119" s="93"/>
      <c r="J119" s="94"/>
      <c r="K119" s="138"/>
    </row>
    <row r="120" spans="1:11" s="24" customFormat="1" x14ac:dyDescent="0.2">
      <c r="A120" s="13" t="s">
        <v>3753</v>
      </c>
      <c r="B120" s="74">
        <v>324</v>
      </c>
      <c r="C120" s="85"/>
      <c r="D120" s="37"/>
      <c r="E120" s="87"/>
      <c r="F120" s="93">
        <v>3</v>
      </c>
      <c r="G120" s="8">
        <v>8</v>
      </c>
      <c r="H120" s="94">
        <f t="shared" si="1"/>
        <v>2</v>
      </c>
      <c r="I120" s="91"/>
      <c r="J120" s="84"/>
      <c r="K120" s="111"/>
    </row>
    <row r="121" spans="1:11" x14ac:dyDescent="0.2">
      <c r="A121" s="13" t="s">
        <v>3754</v>
      </c>
      <c r="B121" s="74">
        <v>297</v>
      </c>
      <c r="C121" s="86"/>
      <c r="D121" s="37"/>
      <c r="E121" s="87"/>
      <c r="F121" s="93">
        <v>3</v>
      </c>
      <c r="G121" s="8">
        <v>8</v>
      </c>
      <c r="H121" s="94">
        <f t="shared" si="1"/>
        <v>2</v>
      </c>
      <c r="I121" s="93"/>
      <c r="J121" s="94"/>
      <c r="K121" s="138"/>
    </row>
    <row r="122" spans="1:11" s="24" customFormat="1" x14ac:dyDescent="0.2">
      <c r="A122" s="13" t="s">
        <v>3755</v>
      </c>
      <c r="B122" s="74">
        <v>179</v>
      </c>
      <c r="C122" s="85"/>
      <c r="D122" s="37"/>
      <c r="E122" s="87"/>
      <c r="F122" s="93">
        <v>1</v>
      </c>
      <c r="G122" s="8">
        <v>3</v>
      </c>
      <c r="H122" s="94">
        <f t="shared" si="1"/>
        <v>1</v>
      </c>
      <c r="I122" s="91"/>
      <c r="J122" s="84"/>
      <c r="K122" s="111"/>
    </row>
    <row r="123" spans="1:11" x14ac:dyDescent="0.2">
      <c r="A123" s="13" t="s">
        <v>3756</v>
      </c>
      <c r="B123" s="74">
        <v>406</v>
      </c>
      <c r="C123" s="86"/>
      <c r="D123" s="37"/>
      <c r="E123" s="87"/>
      <c r="F123" s="93">
        <v>3</v>
      </c>
      <c r="G123" s="8">
        <v>8</v>
      </c>
      <c r="H123" s="94">
        <f t="shared" si="1"/>
        <v>2</v>
      </c>
      <c r="I123" s="93"/>
      <c r="J123" s="94"/>
      <c r="K123" s="138"/>
    </row>
    <row r="124" spans="1:11" x14ac:dyDescent="0.2">
      <c r="A124" s="13" t="s">
        <v>3757</v>
      </c>
      <c r="B124" s="74">
        <v>286</v>
      </c>
      <c r="C124" s="86"/>
      <c r="D124" s="37"/>
      <c r="E124" s="87"/>
      <c r="F124" s="93">
        <v>3</v>
      </c>
      <c r="G124" s="8">
        <v>8</v>
      </c>
      <c r="H124" s="94">
        <f t="shared" si="1"/>
        <v>2</v>
      </c>
      <c r="I124" s="93"/>
      <c r="J124" s="94"/>
      <c r="K124" s="138"/>
    </row>
    <row r="125" spans="1:11" x14ac:dyDescent="0.2">
      <c r="A125" s="13" t="s">
        <v>3758</v>
      </c>
      <c r="B125" s="74">
        <v>54</v>
      </c>
      <c r="C125" s="86"/>
      <c r="D125" s="37"/>
      <c r="E125" s="87"/>
      <c r="F125" s="93">
        <v>1</v>
      </c>
      <c r="G125" s="8">
        <v>3</v>
      </c>
      <c r="H125" s="94">
        <f t="shared" si="1"/>
        <v>1</v>
      </c>
      <c r="I125" s="93"/>
      <c r="J125" s="94"/>
      <c r="K125" s="138"/>
    </row>
    <row r="126" spans="1:11" x14ac:dyDescent="0.2">
      <c r="A126" s="13" t="s">
        <v>3759</v>
      </c>
      <c r="B126" s="74">
        <v>504</v>
      </c>
      <c r="C126" s="86"/>
      <c r="D126" s="37"/>
      <c r="E126" s="87"/>
      <c r="F126" s="93">
        <v>3</v>
      </c>
      <c r="G126" s="8">
        <v>8</v>
      </c>
      <c r="H126" s="94">
        <f t="shared" si="1"/>
        <v>2</v>
      </c>
      <c r="I126" s="93"/>
      <c r="J126" s="94"/>
      <c r="K126" s="138"/>
    </row>
    <row r="127" spans="1:11" x14ac:dyDescent="0.2">
      <c r="A127" s="13" t="s">
        <v>3760</v>
      </c>
      <c r="B127" s="74">
        <v>310</v>
      </c>
      <c r="C127" s="86"/>
      <c r="D127" s="37"/>
      <c r="E127" s="87"/>
      <c r="F127" s="93">
        <v>3</v>
      </c>
      <c r="G127" s="8">
        <v>8</v>
      </c>
      <c r="H127" s="94">
        <f t="shared" si="1"/>
        <v>2</v>
      </c>
      <c r="I127" s="93"/>
      <c r="J127" s="94"/>
      <c r="K127" s="138"/>
    </row>
    <row r="128" spans="1:11" x14ac:dyDescent="0.2">
      <c r="A128" s="13" t="s">
        <v>3761</v>
      </c>
      <c r="B128" s="74">
        <v>146</v>
      </c>
      <c r="C128" s="86"/>
      <c r="D128" s="37"/>
      <c r="E128" s="87"/>
      <c r="F128" s="93">
        <v>1</v>
      </c>
      <c r="G128" s="8">
        <v>3</v>
      </c>
      <c r="H128" s="94">
        <f t="shared" si="1"/>
        <v>1</v>
      </c>
      <c r="I128" s="93"/>
      <c r="J128" s="94"/>
      <c r="K128" s="138"/>
    </row>
    <row r="129" spans="1:11" x14ac:dyDescent="0.2">
      <c r="A129" s="13" t="s">
        <v>3762</v>
      </c>
      <c r="B129" s="74">
        <v>113</v>
      </c>
      <c r="C129" s="86"/>
      <c r="D129" s="37"/>
      <c r="E129" s="87"/>
      <c r="F129" s="93">
        <v>1</v>
      </c>
      <c r="G129" s="8">
        <v>3</v>
      </c>
      <c r="H129" s="94">
        <f t="shared" si="1"/>
        <v>1</v>
      </c>
      <c r="I129" s="93"/>
      <c r="J129" s="94"/>
      <c r="K129" s="138"/>
    </row>
    <row r="130" spans="1:11" s="24" customFormat="1" x14ac:dyDescent="0.2">
      <c r="A130" s="13" t="s">
        <v>3763</v>
      </c>
      <c r="B130" s="74">
        <v>248</v>
      </c>
      <c r="C130" s="85"/>
      <c r="D130" s="37"/>
      <c r="E130" s="87"/>
      <c r="F130" s="93">
        <v>3</v>
      </c>
      <c r="G130" s="8">
        <v>8</v>
      </c>
      <c r="H130" s="94">
        <f t="shared" si="1"/>
        <v>2</v>
      </c>
      <c r="I130" s="91"/>
      <c r="J130" s="84"/>
      <c r="K130" s="111"/>
    </row>
    <row r="131" spans="1:11" x14ac:dyDescent="0.2">
      <c r="A131" s="13" t="s">
        <v>3764</v>
      </c>
      <c r="B131" s="74">
        <v>119</v>
      </c>
      <c r="C131" s="86"/>
      <c r="D131" s="37"/>
      <c r="E131" s="87"/>
      <c r="F131" s="93">
        <v>1</v>
      </c>
      <c r="G131" s="8">
        <v>3</v>
      </c>
      <c r="H131" s="94">
        <f t="shared" si="1"/>
        <v>1</v>
      </c>
      <c r="I131" s="93"/>
      <c r="J131" s="94"/>
      <c r="K131" s="138"/>
    </row>
    <row r="132" spans="1:11" x14ac:dyDescent="0.2">
      <c r="A132" s="13" t="s">
        <v>3765</v>
      </c>
      <c r="B132" s="74">
        <v>764</v>
      </c>
      <c r="C132" s="86"/>
      <c r="D132" s="37"/>
      <c r="E132" s="87"/>
      <c r="F132" s="93">
        <v>3</v>
      </c>
      <c r="G132" s="8">
        <v>8</v>
      </c>
      <c r="H132" s="94">
        <f t="shared" si="1"/>
        <v>2</v>
      </c>
      <c r="I132" s="93"/>
      <c r="J132" s="94"/>
      <c r="K132" s="138"/>
    </row>
    <row r="133" spans="1:11" s="24" customFormat="1" x14ac:dyDescent="0.2">
      <c r="A133" s="20" t="s">
        <v>175</v>
      </c>
      <c r="B133" s="73">
        <v>1858</v>
      </c>
      <c r="C133" s="85">
        <v>3</v>
      </c>
      <c r="D133" s="32">
        <v>8</v>
      </c>
      <c r="E133" s="84"/>
      <c r="F133" s="93"/>
      <c r="G133" s="8"/>
      <c r="H133" s="94"/>
      <c r="I133" s="91"/>
      <c r="J133" s="84"/>
      <c r="K133" s="111"/>
    </row>
    <row r="134" spans="1:11" s="24" customFormat="1" x14ac:dyDescent="0.2">
      <c r="A134" s="13" t="s">
        <v>3766</v>
      </c>
      <c r="B134" s="74">
        <v>1190</v>
      </c>
      <c r="C134" s="85"/>
      <c r="D134" s="37"/>
      <c r="E134" s="87"/>
      <c r="F134" s="93">
        <v>3</v>
      </c>
      <c r="G134" s="8">
        <v>8</v>
      </c>
      <c r="H134" s="94">
        <f t="shared" si="1"/>
        <v>2</v>
      </c>
      <c r="I134" s="91"/>
      <c r="J134" s="84"/>
      <c r="K134" s="111"/>
    </row>
    <row r="135" spans="1:11" x14ac:dyDescent="0.2">
      <c r="A135" s="13" t="s">
        <v>3767</v>
      </c>
      <c r="B135" s="74">
        <v>668</v>
      </c>
      <c r="C135" s="86"/>
      <c r="D135" s="37"/>
      <c r="E135" s="87"/>
      <c r="F135" s="93">
        <v>3</v>
      </c>
      <c r="G135" s="8">
        <v>8</v>
      </c>
      <c r="H135" s="94">
        <f t="shared" si="1"/>
        <v>2</v>
      </c>
      <c r="I135" s="93"/>
      <c r="J135" s="94"/>
      <c r="K135" s="138"/>
    </row>
    <row r="136" spans="1:11" s="24" customFormat="1" x14ac:dyDescent="0.2">
      <c r="A136" s="46" t="s">
        <v>180</v>
      </c>
      <c r="B136" s="73">
        <v>5712</v>
      </c>
      <c r="C136" s="85">
        <v>19</v>
      </c>
      <c r="D136" s="32">
        <v>48</v>
      </c>
      <c r="E136" s="84">
        <v>3</v>
      </c>
      <c r="F136" s="91">
        <f>SUM(F138:F160)</f>
        <v>41</v>
      </c>
      <c r="G136" s="24">
        <f>SUM(G138:G160)</f>
        <v>114</v>
      </c>
      <c r="H136" s="94"/>
      <c r="I136" s="99">
        <f>(C136+F139+F140+F142+F146+F147+F148+F153+F157+F158+1)*0.4</f>
        <v>18.8</v>
      </c>
      <c r="J136" s="99">
        <f>(D136+G139+G140+G142+G146+G147+G148+G153+G157+G158+1)*0.4</f>
        <v>48.400000000000006</v>
      </c>
      <c r="K136" s="115">
        <f>23*0.6</f>
        <v>13.799999999999999</v>
      </c>
    </row>
    <row r="137" spans="1:11" s="24" customFormat="1" x14ac:dyDescent="0.2">
      <c r="A137" s="20" t="s">
        <v>6154</v>
      </c>
      <c r="B137" s="73">
        <v>5712</v>
      </c>
      <c r="C137" s="85">
        <v>19</v>
      </c>
      <c r="D137" s="37"/>
      <c r="E137" s="87"/>
      <c r="F137" s="93"/>
      <c r="G137" s="8"/>
      <c r="H137" s="94"/>
      <c r="I137" s="91"/>
      <c r="J137" s="84"/>
      <c r="K137" s="111"/>
    </row>
    <row r="138" spans="1:11" x14ac:dyDescent="0.2">
      <c r="A138" s="13" t="s">
        <v>3768</v>
      </c>
      <c r="B138" s="74">
        <v>170</v>
      </c>
      <c r="C138" s="86"/>
      <c r="D138" s="37"/>
      <c r="E138" s="87"/>
      <c r="F138" s="93">
        <v>1</v>
      </c>
      <c r="G138" s="8">
        <v>3</v>
      </c>
      <c r="H138" s="94">
        <f t="shared" ref="H138:H199" si="2">IF(F138=1,1,2)</f>
        <v>1</v>
      </c>
      <c r="I138" s="93"/>
      <c r="J138" s="94"/>
      <c r="K138" s="138"/>
    </row>
    <row r="139" spans="1:11" x14ac:dyDescent="0.2">
      <c r="A139" s="13" t="s">
        <v>3769</v>
      </c>
      <c r="B139" s="74">
        <v>281</v>
      </c>
      <c r="C139" s="86"/>
      <c r="D139" s="37"/>
      <c r="E139" s="87"/>
      <c r="F139" s="93">
        <v>3</v>
      </c>
      <c r="G139" s="8">
        <v>8</v>
      </c>
      <c r="H139" s="94">
        <f t="shared" si="2"/>
        <v>2</v>
      </c>
      <c r="I139" s="93"/>
      <c r="J139" s="94"/>
      <c r="K139" s="138"/>
    </row>
    <row r="140" spans="1:11" x14ac:dyDescent="0.2">
      <c r="A140" s="13" t="s">
        <v>3770</v>
      </c>
      <c r="B140" s="74">
        <v>211</v>
      </c>
      <c r="C140" s="86"/>
      <c r="D140" s="37"/>
      <c r="E140" s="87"/>
      <c r="F140" s="93">
        <v>3</v>
      </c>
      <c r="G140" s="8">
        <v>8</v>
      </c>
      <c r="H140" s="94">
        <f t="shared" si="2"/>
        <v>2</v>
      </c>
      <c r="I140" s="93"/>
      <c r="J140" s="94"/>
      <c r="K140" s="138"/>
    </row>
    <row r="141" spans="1:11" s="24" customFormat="1" x14ac:dyDescent="0.2">
      <c r="A141" s="13" t="s">
        <v>3771</v>
      </c>
      <c r="B141" s="74">
        <v>92</v>
      </c>
      <c r="C141" s="85"/>
      <c r="D141" s="37"/>
      <c r="E141" s="87"/>
      <c r="F141" s="93">
        <v>1</v>
      </c>
      <c r="G141" s="8">
        <v>3</v>
      </c>
      <c r="H141" s="94">
        <f t="shared" si="2"/>
        <v>1</v>
      </c>
      <c r="I141" s="91"/>
      <c r="J141" s="84"/>
      <c r="K141" s="111"/>
    </row>
    <row r="142" spans="1:11" s="24" customFormat="1" x14ac:dyDescent="0.2">
      <c r="A142" s="13" t="s">
        <v>2114</v>
      </c>
      <c r="B142" s="74">
        <v>521</v>
      </c>
      <c r="C142" s="85"/>
      <c r="D142" s="37"/>
      <c r="E142" s="87"/>
      <c r="F142" s="93">
        <v>3</v>
      </c>
      <c r="G142" s="8">
        <v>8</v>
      </c>
      <c r="H142" s="94">
        <f t="shared" si="2"/>
        <v>2</v>
      </c>
      <c r="I142" s="91"/>
      <c r="J142" s="84"/>
      <c r="K142" s="111"/>
    </row>
    <row r="143" spans="1:11" x14ac:dyDescent="0.2">
      <c r="A143" s="13" t="s">
        <v>3772</v>
      </c>
      <c r="B143" s="74">
        <v>84</v>
      </c>
      <c r="C143" s="86"/>
      <c r="D143" s="37"/>
      <c r="E143" s="87"/>
      <c r="F143" s="93">
        <v>1</v>
      </c>
      <c r="G143" s="8">
        <v>3</v>
      </c>
      <c r="H143" s="94">
        <f t="shared" si="2"/>
        <v>1</v>
      </c>
      <c r="I143" s="93"/>
      <c r="J143" s="94"/>
      <c r="K143" s="138"/>
    </row>
    <row r="144" spans="1:11" x14ac:dyDescent="0.2">
      <c r="A144" s="13" t="s">
        <v>3773</v>
      </c>
      <c r="B144" s="74">
        <v>122</v>
      </c>
      <c r="C144" s="86"/>
      <c r="D144" s="37"/>
      <c r="E144" s="87"/>
      <c r="F144" s="93">
        <v>1</v>
      </c>
      <c r="G144" s="8">
        <v>3</v>
      </c>
      <c r="H144" s="94">
        <f t="shared" si="2"/>
        <v>1</v>
      </c>
      <c r="I144" s="93"/>
      <c r="J144" s="94"/>
      <c r="K144" s="138"/>
    </row>
    <row r="145" spans="1:11" x14ac:dyDescent="0.2">
      <c r="A145" s="13" t="s">
        <v>3774</v>
      </c>
      <c r="B145" s="74">
        <v>43</v>
      </c>
      <c r="C145" s="86"/>
      <c r="D145" s="37"/>
      <c r="E145" s="87"/>
      <c r="F145" s="93">
        <v>1</v>
      </c>
      <c r="G145" s="8">
        <v>3</v>
      </c>
      <c r="H145" s="94">
        <f t="shared" si="2"/>
        <v>1</v>
      </c>
      <c r="I145" s="93"/>
      <c r="J145" s="94"/>
      <c r="K145" s="138"/>
    </row>
    <row r="146" spans="1:11" x14ac:dyDescent="0.2">
      <c r="A146" s="13" t="s">
        <v>1615</v>
      </c>
      <c r="B146" s="74">
        <v>214</v>
      </c>
      <c r="C146" s="86"/>
      <c r="D146" s="37"/>
      <c r="E146" s="87"/>
      <c r="F146" s="93">
        <v>3</v>
      </c>
      <c r="G146" s="8">
        <v>8</v>
      </c>
      <c r="H146" s="94">
        <f t="shared" si="2"/>
        <v>2</v>
      </c>
      <c r="I146" s="93"/>
      <c r="J146" s="94"/>
      <c r="K146" s="138"/>
    </row>
    <row r="147" spans="1:11" s="24" customFormat="1" x14ac:dyDescent="0.2">
      <c r="A147" s="13" t="s">
        <v>3775</v>
      </c>
      <c r="B147" s="74">
        <v>1823</v>
      </c>
      <c r="C147" s="85"/>
      <c r="D147" s="37"/>
      <c r="E147" s="87"/>
      <c r="F147" s="93">
        <v>3</v>
      </c>
      <c r="G147" s="8">
        <v>8</v>
      </c>
      <c r="H147" s="94">
        <f t="shared" si="2"/>
        <v>2</v>
      </c>
      <c r="I147" s="91"/>
      <c r="J147" s="84"/>
      <c r="K147" s="111"/>
    </row>
    <row r="148" spans="1:11" x14ac:dyDescent="0.2">
      <c r="A148" s="13" t="s">
        <v>3776</v>
      </c>
      <c r="B148" s="74">
        <v>257</v>
      </c>
      <c r="C148" s="86"/>
      <c r="D148" s="37"/>
      <c r="E148" s="87"/>
      <c r="F148" s="93">
        <v>3</v>
      </c>
      <c r="G148" s="8">
        <v>8</v>
      </c>
      <c r="H148" s="94">
        <f t="shared" si="2"/>
        <v>2</v>
      </c>
      <c r="I148" s="93"/>
      <c r="J148" s="94"/>
      <c r="K148" s="138"/>
    </row>
    <row r="149" spans="1:11" x14ac:dyDescent="0.2">
      <c r="A149" s="13" t="s">
        <v>3777</v>
      </c>
      <c r="B149" s="74">
        <v>169</v>
      </c>
      <c r="C149" s="86"/>
      <c r="D149" s="37"/>
      <c r="E149" s="87"/>
      <c r="F149" s="93">
        <v>1</v>
      </c>
      <c r="G149" s="8">
        <v>3</v>
      </c>
      <c r="H149" s="94">
        <f t="shared" si="2"/>
        <v>1</v>
      </c>
      <c r="I149" s="93"/>
      <c r="J149" s="94"/>
      <c r="K149" s="138"/>
    </row>
    <row r="150" spans="1:11" x14ac:dyDescent="0.2">
      <c r="A150" s="13" t="s">
        <v>3778</v>
      </c>
      <c r="B150" s="74">
        <v>128</v>
      </c>
      <c r="C150" s="86"/>
      <c r="D150" s="37"/>
      <c r="E150" s="87"/>
      <c r="F150" s="93">
        <v>1</v>
      </c>
      <c r="G150" s="8">
        <v>3</v>
      </c>
      <c r="H150" s="94">
        <f t="shared" si="2"/>
        <v>1</v>
      </c>
      <c r="I150" s="93"/>
      <c r="J150" s="94"/>
      <c r="K150" s="138"/>
    </row>
    <row r="151" spans="1:11" s="24" customFormat="1" x14ac:dyDescent="0.2">
      <c r="A151" s="13" t="s">
        <v>3779</v>
      </c>
      <c r="B151" s="74">
        <v>132</v>
      </c>
      <c r="C151" s="85"/>
      <c r="D151" s="37"/>
      <c r="E151" s="87"/>
      <c r="F151" s="93">
        <v>1</v>
      </c>
      <c r="G151" s="8">
        <v>3</v>
      </c>
      <c r="H151" s="94">
        <f t="shared" si="2"/>
        <v>1</v>
      </c>
      <c r="I151" s="91"/>
      <c r="J151" s="84"/>
      <c r="K151" s="111"/>
    </row>
    <row r="152" spans="1:11" x14ac:dyDescent="0.2">
      <c r="A152" s="13" t="s">
        <v>3780</v>
      </c>
      <c r="B152" s="74">
        <v>68</v>
      </c>
      <c r="C152" s="86"/>
      <c r="D152" s="37"/>
      <c r="E152" s="87"/>
      <c r="F152" s="93">
        <v>1</v>
      </c>
      <c r="G152" s="8">
        <v>3</v>
      </c>
      <c r="H152" s="94">
        <f t="shared" si="2"/>
        <v>1</v>
      </c>
      <c r="I152" s="93"/>
      <c r="J152" s="94"/>
      <c r="K152" s="138"/>
    </row>
    <row r="153" spans="1:11" s="24" customFormat="1" x14ac:dyDescent="0.2">
      <c r="A153" s="13" t="s">
        <v>3781</v>
      </c>
      <c r="B153" s="74">
        <v>457</v>
      </c>
      <c r="C153" s="85"/>
      <c r="D153" s="37"/>
      <c r="E153" s="87"/>
      <c r="F153" s="93">
        <v>3</v>
      </c>
      <c r="G153" s="8">
        <v>8</v>
      </c>
      <c r="H153" s="94">
        <f t="shared" si="2"/>
        <v>2</v>
      </c>
      <c r="I153" s="91"/>
      <c r="J153" s="84"/>
      <c r="K153" s="111"/>
    </row>
    <row r="154" spans="1:11" x14ac:dyDescent="0.2">
      <c r="A154" s="13" t="s">
        <v>3782</v>
      </c>
      <c r="B154" s="74">
        <v>96</v>
      </c>
      <c r="C154" s="86"/>
      <c r="D154" s="37"/>
      <c r="E154" s="87"/>
      <c r="F154" s="93">
        <v>1</v>
      </c>
      <c r="G154" s="8">
        <v>3</v>
      </c>
      <c r="H154" s="94">
        <f t="shared" si="2"/>
        <v>1</v>
      </c>
      <c r="I154" s="93"/>
      <c r="J154" s="94"/>
      <c r="K154" s="138"/>
    </row>
    <row r="155" spans="1:11" x14ac:dyDescent="0.2">
      <c r="A155" s="13" t="s">
        <v>3783</v>
      </c>
      <c r="B155" s="74">
        <v>57</v>
      </c>
      <c r="C155" s="86"/>
      <c r="D155" s="37"/>
      <c r="E155" s="87"/>
      <c r="F155" s="93">
        <v>1</v>
      </c>
      <c r="G155" s="8">
        <v>3</v>
      </c>
      <c r="H155" s="94">
        <f t="shared" si="2"/>
        <v>1</v>
      </c>
      <c r="I155" s="93"/>
      <c r="J155" s="94"/>
      <c r="K155" s="138"/>
    </row>
    <row r="156" spans="1:11" x14ac:dyDescent="0.2">
      <c r="A156" s="13" t="s">
        <v>3784</v>
      </c>
      <c r="B156" s="74">
        <v>117</v>
      </c>
      <c r="C156" s="86"/>
      <c r="D156" s="37"/>
      <c r="E156" s="87"/>
      <c r="F156" s="93">
        <v>1</v>
      </c>
      <c r="G156" s="8">
        <v>3</v>
      </c>
      <c r="H156" s="94">
        <f t="shared" si="2"/>
        <v>1</v>
      </c>
      <c r="I156" s="93"/>
      <c r="J156" s="94"/>
      <c r="K156" s="138"/>
    </row>
    <row r="157" spans="1:11" x14ac:dyDescent="0.2">
      <c r="A157" s="13" t="s">
        <v>3327</v>
      </c>
      <c r="B157" s="74">
        <v>277</v>
      </c>
      <c r="C157" s="86"/>
      <c r="D157" s="37"/>
      <c r="E157" s="87"/>
      <c r="F157" s="93">
        <v>3</v>
      </c>
      <c r="G157" s="8">
        <v>8</v>
      </c>
      <c r="H157" s="94">
        <f t="shared" si="2"/>
        <v>2</v>
      </c>
      <c r="I157" s="93"/>
      <c r="J157" s="94"/>
      <c r="K157" s="138"/>
    </row>
    <row r="158" spans="1:11" s="24" customFormat="1" x14ac:dyDescent="0.2">
      <c r="A158" s="13" t="s">
        <v>3785</v>
      </c>
      <c r="B158" s="74">
        <v>240</v>
      </c>
      <c r="C158" s="85"/>
      <c r="D158" s="37"/>
      <c r="E158" s="87"/>
      <c r="F158" s="93">
        <v>3</v>
      </c>
      <c r="G158" s="8">
        <v>8</v>
      </c>
      <c r="H158" s="94">
        <f t="shared" si="2"/>
        <v>2</v>
      </c>
      <c r="I158" s="91"/>
      <c r="J158" s="84"/>
      <c r="K158" s="111"/>
    </row>
    <row r="159" spans="1:11" s="24" customFormat="1" x14ac:dyDescent="0.2">
      <c r="A159" s="13" t="s">
        <v>3786</v>
      </c>
      <c r="B159" s="74">
        <v>78</v>
      </c>
      <c r="C159" s="85"/>
      <c r="D159" s="37"/>
      <c r="E159" s="87"/>
      <c r="F159" s="93">
        <v>1</v>
      </c>
      <c r="G159" s="8">
        <v>3</v>
      </c>
      <c r="H159" s="94">
        <f t="shared" si="2"/>
        <v>1</v>
      </c>
      <c r="I159" s="91"/>
      <c r="J159" s="84"/>
      <c r="K159" s="111"/>
    </row>
    <row r="160" spans="1:11" x14ac:dyDescent="0.2">
      <c r="A160" s="13" t="s">
        <v>3787</v>
      </c>
      <c r="B160" s="74">
        <v>75</v>
      </c>
      <c r="C160" s="86"/>
      <c r="D160" s="37"/>
      <c r="E160" s="87"/>
      <c r="F160" s="93">
        <v>1</v>
      </c>
      <c r="G160" s="8">
        <v>3</v>
      </c>
      <c r="H160" s="94">
        <f t="shared" si="2"/>
        <v>1</v>
      </c>
      <c r="I160" s="93"/>
      <c r="J160" s="94"/>
      <c r="K160" s="138"/>
    </row>
    <row r="161" spans="1:11" s="24" customFormat="1" ht="31.5" x14ac:dyDescent="0.2">
      <c r="A161" s="46" t="s">
        <v>187</v>
      </c>
      <c r="B161" s="73">
        <v>32048</v>
      </c>
      <c r="C161" s="85">
        <v>29</v>
      </c>
      <c r="D161" s="36">
        <f>SUM(D162:D177)</f>
        <v>73</v>
      </c>
      <c r="E161" s="88">
        <v>4</v>
      </c>
      <c r="F161" s="91">
        <f>SUM(F163:F183)</f>
        <v>61</v>
      </c>
      <c r="G161" s="24">
        <f>SUM(G163:G183)</f>
        <v>162</v>
      </c>
      <c r="H161" s="94"/>
      <c r="I161" s="99">
        <f>(C161+F161+1-F164-F166-F172-F175-F176)*0.4</f>
        <v>34.4</v>
      </c>
      <c r="J161" s="99">
        <f>(D161+G161+1-G164-G166-G172-G175-G176)*0.4</f>
        <v>88.4</v>
      </c>
      <c r="K161" s="115">
        <f>19*0.6</f>
        <v>11.4</v>
      </c>
    </row>
    <row r="162" spans="1:11" s="24" customFormat="1" x14ac:dyDescent="0.2">
      <c r="A162" s="20" t="s">
        <v>1103</v>
      </c>
      <c r="B162" s="73">
        <v>6215</v>
      </c>
      <c r="C162" s="85">
        <v>6</v>
      </c>
      <c r="D162" s="32">
        <v>15</v>
      </c>
      <c r="E162" s="84"/>
      <c r="F162" s="93"/>
      <c r="G162" s="8"/>
      <c r="H162" s="94"/>
      <c r="I162" s="91"/>
      <c r="J162" s="84"/>
      <c r="K162" s="111"/>
    </row>
    <row r="163" spans="1:11" x14ac:dyDescent="0.2">
      <c r="A163" s="13" t="s">
        <v>3788</v>
      </c>
      <c r="B163" s="74">
        <v>4813</v>
      </c>
      <c r="C163" s="86"/>
      <c r="D163" s="37"/>
      <c r="E163" s="87"/>
      <c r="F163" s="93">
        <v>5</v>
      </c>
      <c r="G163" s="8">
        <v>13</v>
      </c>
      <c r="H163" s="94">
        <f t="shared" si="2"/>
        <v>2</v>
      </c>
      <c r="I163" s="93"/>
      <c r="J163" s="94"/>
      <c r="K163" s="138"/>
    </row>
    <row r="164" spans="1:11" x14ac:dyDescent="0.2">
      <c r="A164" s="13" t="s">
        <v>1582</v>
      </c>
      <c r="B164" s="74">
        <v>172</v>
      </c>
      <c r="C164" s="86"/>
      <c r="D164" s="37"/>
      <c r="E164" s="87"/>
      <c r="F164" s="93">
        <v>1</v>
      </c>
      <c r="G164" s="8">
        <v>3</v>
      </c>
      <c r="H164" s="94">
        <f t="shared" si="2"/>
        <v>1</v>
      </c>
      <c r="I164" s="93"/>
      <c r="J164" s="94"/>
      <c r="K164" s="138"/>
    </row>
    <row r="165" spans="1:11" x14ac:dyDescent="0.2">
      <c r="A165" s="13" t="s">
        <v>3789</v>
      </c>
      <c r="B165" s="74">
        <v>808</v>
      </c>
      <c r="C165" s="86"/>
      <c r="D165" s="37"/>
      <c r="E165" s="87"/>
      <c r="F165" s="93">
        <v>3</v>
      </c>
      <c r="G165" s="8">
        <v>8</v>
      </c>
      <c r="H165" s="94">
        <f t="shared" si="2"/>
        <v>2</v>
      </c>
      <c r="I165" s="93"/>
      <c r="J165" s="94"/>
      <c r="K165" s="138"/>
    </row>
    <row r="166" spans="1:11" x14ac:dyDescent="0.2">
      <c r="A166" s="13" t="s">
        <v>3790</v>
      </c>
      <c r="B166" s="74">
        <v>54</v>
      </c>
      <c r="C166" s="86"/>
      <c r="D166" s="37"/>
      <c r="E166" s="87"/>
      <c r="F166" s="93">
        <v>1</v>
      </c>
      <c r="G166" s="8">
        <v>3</v>
      </c>
      <c r="H166" s="94">
        <f t="shared" si="2"/>
        <v>1</v>
      </c>
      <c r="I166" s="93"/>
      <c r="J166" s="94"/>
      <c r="K166" s="138"/>
    </row>
    <row r="167" spans="1:11" x14ac:dyDescent="0.2">
      <c r="A167" s="13" t="s">
        <v>3791</v>
      </c>
      <c r="B167" s="74">
        <v>368</v>
      </c>
      <c r="C167" s="86"/>
      <c r="D167" s="37"/>
      <c r="E167" s="87"/>
      <c r="F167" s="93">
        <v>3</v>
      </c>
      <c r="G167" s="8">
        <v>8</v>
      </c>
      <c r="H167" s="94">
        <f t="shared" si="2"/>
        <v>2</v>
      </c>
      <c r="I167" s="93"/>
      <c r="J167" s="94"/>
      <c r="K167" s="138"/>
    </row>
    <row r="168" spans="1:11" s="24" customFormat="1" ht="31.5" x14ac:dyDescent="0.2">
      <c r="A168" s="20" t="s">
        <v>177</v>
      </c>
      <c r="B168" s="73">
        <v>17440</v>
      </c>
      <c r="C168" s="85">
        <v>16</v>
      </c>
      <c r="D168" s="32">
        <v>40</v>
      </c>
      <c r="E168" s="84"/>
      <c r="F168" s="93"/>
      <c r="G168" s="8"/>
      <c r="H168" s="94"/>
      <c r="I168" s="91"/>
      <c r="J168" s="84"/>
      <c r="K168" s="111"/>
    </row>
    <row r="169" spans="1:11" x14ac:dyDescent="0.2">
      <c r="A169" s="13" t="s">
        <v>3792</v>
      </c>
      <c r="B169" s="74">
        <v>13965</v>
      </c>
      <c r="C169" s="86"/>
      <c r="D169" s="37"/>
      <c r="E169" s="87"/>
      <c r="F169" s="93">
        <v>11</v>
      </c>
      <c r="G169" s="8">
        <v>28</v>
      </c>
      <c r="H169" s="94">
        <f t="shared" si="2"/>
        <v>2</v>
      </c>
      <c r="I169" s="93"/>
      <c r="J169" s="94"/>
      <c r="K169" s="138"/>
    </row>
    <row r="170" spans="1:11" x14ac:dyDescent="0.2">
      <c r="A170" s="13" t="s">
        <v>2016</v>
      </c>
      <c r="B170" s="74">
        <v>734</v>
      </c>
      <c r="C170" s="86"/>
      <c r="D170" s="37"/>
      <c r="E170" s="87"/>
      <c r="F170" s="93">
        <v>3</v>
      </c>
      <c r="G170" s="8">
        <v>8</v>
      </c>
      <c r="H170" s="94">
        <f t="shared" si="2"/>
        <v>2</v>
      </c>
      <c r="I170" s="93"/>
      <c r="J170" s="94"/>
      <c r="K170" s="138"/>
    </row>
    <row r="171" spans="1:11" x14ac:dyDescent="0.2">
      <c r="A171" s="13" t="s">
        <v>3793</v>
      </c>
      <c r="B171" s="74">
        <v>669</v>
      </c>
      <c r="C171" s="86"/>
      <c r="D171" s="37"/>
      <c r="E171" s="87"/>
      <c r="F171" s="93">
        <v>3</v>
      </c>
      <c r="G171" s="8">
        <v>8</v>
      </c>
      <c r="H171" s="94">
        <f t="shared" si="2"/>
        <v>2</v>
      </c>
      <c r="I171" s="93"/>
      <c r="J171" s="94"/>
      <c r="K171" s="138"/>
    </row>
    <row r="172" spans="1:11" x14ac:dyDescent="0.2">
      <c r="A172" s="13" t="s">
        <v>3794</v>
      </c>
      <c r="B172" s="74">
        <v>46</v>
      </c>
      <c r="C172" s="86"/>
      <c r="D172" s="37"/>
      <c r="E172" s="87"/>
      <c r="F172" s="93">
        <v>1</v>
      </c>
      <c r="G172" s="8">
        <v>3</v>
      </c>
      <c r="H172" s="94">
        <f t="shared" si="2"/>
        <v>1</v>
      </c>
      <c r="I172" s="93"/>
      <c r="J172" s="94"/>
      <c r="K172" s="138"/>
    </row>
    <row r="173" spans="1:11" s="24" customFormat="1" x14ac:dyDescent="0.2">
      <c r="A173" s="13" t="s">
        <v>3332</v>
      </c>
      <c r="B173" s="74">
        <v>373</v>
      </c>
      <c r="C173" s="85"/>
      <c r="D173" s="37"/>
      <c r="E173" s="87"/>
      <c r="F173" s="93">
        <v>3</v>
      </c>
      <c r="G173" s="8">
        <v>8</v>
      </c>
      <c r="H173" s="94">
        <f t="shared" si="2"/>
        <v>2</v>
      </c>
      <c r="I173" s="91"/>
      <c r="J173" s="84"/>
      <c r="K173" s="111"/>
    </row>
    <row r="174" spans="1:11" x14ac:dyDescent="0.2">
      <c r="A174" s="13" t="s">
        <v>3795</v>
      </c>
      <c r="B174" s="74">
        <v>1456</v>
      </c>
      <c r="C174" s="86"/>
      <c r="D174" s="37"/>
      <c r="E174" s="87"/>
      <c r="F174" s="93">
        <v>3</v>
      </c>
      <c r="G174" s="8">
        <v>8</v>
      </c>
      <c r="H174" s="94">
        <f t="shared" si="2"/>
        <v>2</v>
      </c>
      <c r="I174" s="93"/>
      <c r="J174" s="94"/>
      <c r="K174" s="138"/>
    </row>
    <row r="175" spans="1:11" x14ac:dyDescent="0.2">
      <c r="A175" s="13" t="s">
        <v>3796</v>
      </c>
      <c r="B175" s="74">
        <v>99</v>
      </c>
      <c r="C175" s="86"/>
      <c r="D175" s="37"/>
      <c r="E175" s="87"/>
      <c r="F175" s="93">
        <v>1</v>
      </c>
      <c r="G175" s="8">
        <v>3</v>
      </c>
      <c r="H175" s="94">
        <f t="shared" si="2"/>
        <v>1</v>
      </c>
      <c r="I175" s="93"/>
      <c r="J175" s="94"/>
      <c r="K175" s="138"/>
    </row>
    <row r="176" spans="1:11" x14ac:dyDescent="0.2">
      <c r="A176" s="13" t="s">
        <v>3797</v>
      </c>
      <c r="B176" s="74">
        <v>98</v>
      </c>
      <c r="C176" s="86"/>
      <c r="D176" s="37"/>
      <c r="E176" s="87"/>
      <c r="F176" s="93">
        <v>1</v>
      </c>
      <c r="G176" s="8">
        <v>3</v>
      </c>
      <c r="H176" s="94">
        <f t="shared" si="2"/>
        <v>1</v>
      </c>
      <c r="I176" s="93"/>
      <c r="J176" s="94"/>
      <c r="K176" s="138"/>
    </row>
    <row r="177" spans="1:11" s="24" customFormat="1" x14ac:dyDescent="0.2">
      <c r="A177" s="20" t="s">
        <v>1101</v>
      </c>
      <c r="B177" s="73">
        <v>8393</v>
      </c>
      <c r="C177" s="85">
        <v>7</v>
      </c>
      <c r="D177" s="32">
        <v>18</v>
      </c>
      <c r="E177" s="84"/>
      <c r="F177" s="93"/>
      <c r="G177" s="8"/>
      <c r="H177" s="94"/>
      <c r="I177" s="91"/>
      <c r="J177" s="84"/>
      <c r="K177" s="111"/>
    </row>
    <row r="178" spans="1:11" x14ac:dyDescent="0.2">
      <c r="A178" s="13" t="s">
        <v>3798</v>
      </c>
      <c r="B178" s="74">
        <v>2514</v>
      </c>
      <c r="C178" s="86"/>
      <c r="D178" s="37"/>
      <c r="E178" s="87"/>
      <c r="F178" s="93">
        <v>5</v>
      </c>
      <c r="G178" s="8">
        <v>13</v>
      </c>
      <c r="H178" s="94">
        <f t="shared" si="2"/>
        <v>2</v>
      </c>
      <c r="I178" s="93"/>
      <c r="J178" s="94"/>
      <c r="K178" s="138"/>
    </row>
    <row r="179" spans="1:11" s="18" customFormat="1" x14ac:dyDescent="0.2">
      <c r="A179" s="13" t="s">
        <v>3799</v>
      </c>
      <c r="B179" s="74">
        <v>3121</v>
      </c>
      <c r="C179" s="81"/>
      <c r="D179" s="37"/>
      <c r="E179" s="87"/>
      <c r="F179" s="93">
        <v>5</v>
      </c>
      <c r="G179" s="8">
        <v>13</v>
      </c>
      <c r="H179" s="94">
        <f t="shared" si="2"/>
        <v>2</v>
      </c>
      <c r="I179" s="92"/>
      <c r="J179" s="82"/>
      <c r="K179" s="137"/>
    </row>
    <row r="180" spans="1:11" s="24" customFormat="1" x14ac:dyDescent="0.2">
      <c r="A180" s="13" t="s">
        <v>3800</v>
      </c>
      <c r="B180" s="74">
        <v>737</v>
      </c>
      <c r="C180" s="85"/>
      <c r="D180" s="37"/>
      <c r="E180" s="87"/>
      <c r="F180" s="93">
        <v>3</v>
      </c>
      <c r="G180" s="8">
        <v>8</v>
      </c>
      <c r="H180" s="94">
        <f t="shared" si="2"/>
        <v>2</v>
      </c>
      <c r="I180" s="91"/>
      <c r="J180" s="84"/>
      <c r="K180" s="111"/>
    </row>
    <row r="181" spans="1:11" s="24" customFormat="1" x14ac:dyDescent="0.2">
      <c r="A181" s="13" t="s">
        <v>3801</v>
      </c>
      <c r="B181" s="74">
        <v>671</v>
      </c>
      <c r="C181" s="85"/>
      <c r="D181" s="37"/>
      <c r="E181" s="87"/>
      <c r="F181" s="93">
        <v>3</v>
      </c>
      <c r="G181" s="8">
        <v>8</v>
      </c>
      <c r="H181" s="94">
        <f t="shared" si="2"/>
        <v>2</v>
      </c>
      <c r="I181" s="91"/>
      <c r="J181" s="84"/>
      <c r="K181" s="111"/>
    </row>
    <row r="182" spans="1:11" x14ac:dyDescent="0.2">
      <c r="A182" s="13" t="s">
        <v>3802</v>
      </c>
      <c r="B182" s="74">
        <v>548</v>
      </c>
      <c r="C182" s="86"/>
      <c r="D182" s="37"/>
      <c r="E182" s="87"/>
      <c r="F182" s="93">
        <v>3</v>
      </c>
      <c r="G182" s="8">
        <v>8</v>
      </c>
      <c r="H182" s="94">
        <f t="shared" si="2"/>
        <v>2</v>
      </c>
      <c r="I182" s="93"/>
      <c r="J182" s="94"/>
      <c r="K182" s="138"/>
    </row>
    <row r="183" spans="1:11" x14ac:dyDescent="0.2">
      <c r="A183" s="13" t="s">
        <v>1757</v>
      </c>
      <c r="B183" s="74">
        <v>802</v>
      </c>
      <c r="C183" s="86"/>
      <c r="D183" s="37"/>
      <c r="E183" s="87"/>
      <c r="F183" s="93">
        <v>3</v>
      </c>
      <c r="G183" s="8">
        <v>8</v>
      </c>
      <c r="H183" s="94">
        <f t="shared" si="2"/>
        <v>2</v>
      </c>
      <c r="I183" s="93"/>
      <c r="J183" s="94"/>
      <c r="K183" s="138"/>
    </row>
    <row r="184" spans="1:11" s="24" customFormat="1" x14ac:dyDescent="0.2">
      <c r="A184" s="46" t="s">
        <v>918</v>
      </c>
      <c r="B184" s="73">
        <v>25065</v>
      </c>
      <c r="C184" s="85">
        <v>25</v>
      </c>
      <c r="D184" s="36">
        <f>SUM(D185:D250)</f>
        <v>65</v>
      </c>
      <c r="E184" s="88">
        <v>4</v>
      </c>
      <c r="F184" s="91">
        <f>SUM(F186:F257)</f>
        <v>105</v>
      </c>
      <c r="G184" s="24">
        <f>SUM(G186:G257)</f>
        <v>296</v>
      </c>
      <c r="H184" s="94"/>
      <c r="I184" s="99">
        <f>(C184+F186+F187+F188+F211+F212+F215+F216+F217+F218+F220+F224+F252+F253+F254+F257+1)*0.4</f>
        <v>31.6</v>
      </c>
      <c r="J184" s="99">
        <f>(D184+G186+G187+G188+G211+G212+G215+G216+G217+G218+G220+G224+G252+G253+G254+G257+1)*0.4</f>
        <v>82.4</v>
      </c>
      <c r="K184" s="115">
        <f>67*0.6</f>
        <v>40.199999999999996</v>
      </c>
    </row>
    <row r="185" spans="1:11" s="24" customFormat="1" x14ac:dyDescent="0.2">
      <c r="A185" s="20" t="s">
        <v>919</v>
      </c>
      <c r="B185" s="73">
        <v>2603</v>
      </c>
      <c r="C185" s="85">
        <v>3</v>
      </c>
      <c r="D185" s="32">
        <v>8</v>
      </c>
      <c r="E185" s="84"/>
      <c r="F185" s="93"/>
      <c r="G185" s="8"/>
      <c r="H185" s="94"/>
      <c r="I185" s="91"/>
      <c r="J185" s="84"/>
      <c r="K185" s="111"/>
    </row>
    <row r="186" spans="1:11" x14ac:dyDescent="0.2">
      <c r="A186" s="13" t="s">
        <v>3803</v>
      </c>
      <c r="B186" s="74">
        <v>1087</v>
      </c>
      <c r="C186" s="86"/>
      <c r="D186" s="37"/>
      <c r="E186" s="87"/>
      <c r="F186" s="93">
        <v>3</v>
      </c>
      <c r="G186" s="8">
        <v>8</v>
      </c>
      <c r="H186" s="94">
        <f t="shared" si="2"/>
        <v>2</v>
      </c>
      <c r="I186" s="93"/>
      <c r="J186" s="94"/>
      <c r="K186" s="138"/>
    </row>
    <row r="187" spans="1:11" x14ac:dyDescent="0.2">
      <c r="A187" s="13" t="s">
        <v>3804</v>
      </c>
      <c r="B187" s="74">
        <v>548</v>
      </c>
      <c r="C187" s="86"/>
      <c r="D187" s="37"/>
      <c r="E187" s="87"/>
      <c r="F187" s="93">
        <v>3</v>
      </c>
      <c r="G187" s="8">
        <v>8</v>
      </c>
      <c r="H187" s="94">
        <f t="shared" si="2"/>
        <v>2</v>
      </c>
      <c r="I187" s="93"/>
      <c r="J187" s="94"/>
      <c r="K187" s="138"/>
    </row>
    <row r="188" spans="1:11" s="24" customFormat="1" x14ac:dyDescent="0.2">
      <c r="A188" s="13" t="s">
        <v>3805</v>
      </c>
      <c r="B188" s="74">
        <v>968</v>
      </c>
      <c r="C188" s="85"/>
      <c r="D188" s="37"/>
      <c r="E188" s="87"/>
      <c r="F188" s="93">
        <v>3</v>
      </c>
      <c r="G188" s="8">
        <v>8</v>
      </c>
      <c r="H188" s="94">
        <f t="shared" si="2"/>
        <v>2</v>
      </c>
      <c r="I188" s="91"/>
      <c r="J188" s="84"/>
      <c r="K188" s="111"/>
    </row>
    <row r="189" spans="1:11" s="24" customFormat="1" x14ac:dyDescent="0.2">
      <c r="A189" s="20" t="s">
        <v>767</v>
      </c>
      <c r="B189" s="73">
        <v>1485</v>
      </c>
      <c r="C189" s="85">
        <v>1</v>
      </c>
      <c r="D189" s="32">
        <v>3</v>
      </c>
      <c r="E189" s="84"/>
      <c r="F189" s="93"/>
      <c r="G189" s="8"/>
      <c r="H189" s="94"/>
      <c r="I189" s="91"/>
      <c r="J189" s="84"/>
      <c r="K189" s="111"/>
    </row>
    <row r="190" spans="1:11" x14ac:dyDescent="0.2">
      <c r="A190" s="13" t="s">
        <v>3806</v>
      </c>
      <c r="B190" s="74">
        <v>72</v>
      </c>
      <c r="C190" s="86"/>
      <c r="D190" s="37"/>
      <c r="E190" s="87"/>
      <c r="F190" s="93">
        <v>1</v>
      </c>
      <c r="G190" s="8">
        <v>3</v>
      </c>
      <c r="H190" s="94">
        <f t="shared" si="2"/>
        <v>1</v>
      </c>
      <c r="I190" s="93"/>
      <c r="J190" s="94"/>
      <c r="K190" s="138"/>
    </row>
    <row r="191" spans="1:11" x14ac:dyDescent="0.2">
      <c r="A191" s="13" t="s">
        <v>3807</v>
      </c>
      <c r="B191" s="74">
        <v>125</v>
      </c>
      <c r="C191" s="86"/>
      <c r="D191" s="37"/>
      <c r="E191" s="87"/>
      <c r="F191" s="93">
        <v>1</v>
      </c>
      <c r="G191" s="8">
        <v>3</v>
      </c>
      <c r="H191" s="94">
        <f t="shared" si="2"/>
        <v>1</v>
      </c>
      <c r="I191" s="93"/>
      <c r="J191" s="94"/>
      <c r="K191" s="138"/>
    </row>
    <row r="192" spans="1:11" x14ac:dyDescent="0.2">
      <c r="A192" s="13" t="s">
        <v>3808</v>
      </c>
      <c r="B192" s="74">
        <v>114</v>
      </c>
      <c r="C192" s="86"/>
      <c r="D192" s="37"/>
      <c r="E192" s="87"/>
      <c r="F192" s="93">
        <v>1</v>
      </c>
      <c r="G192" s="8">
        <v>3</v>
      </c>
      <c r="H192" s="94">
        <f t="shared" si="2"/>
        <v>1</v>
      </c>
      <c r="I192" s="93"/>
      <c r="J192" s="94"/>
      <c r="K192" s="138"/>
    </row>
    <row r="193" spans="1:11" x14ac:dyDescent="0.2">
      <c r="A193" s="13" t="s">
        <v>3809</v>
      </c>
      <c r="B193" s="74">
        <v>76</v>
      </c>
      <c r="C193" s="86"/>
      <c r="D193" s="37"/>
      <c r="E193" s="87"/>
      <c r="F193" s="93">
        <v>1</v>
      </c>
      <c r="G193" s="8">
        <v>3</v>
      </c>
      <c r="H193" s="94">
        <f t="shared" si="2"/>
        <v>1</v>
      </c>
      <c r="I193" s="93"/>
      <c r="J193" s="94"/>
      <c r="K193" s="138"/>
    </row>
    <row r="194" spans="1:11" x14ac:dyDescent="0.2">
      <c r="A194" s="13" t="s">
        <v>3810</v>
      </c>
      <c r="B194" s="74">
        <v>54</v>
      </c>
      <c r="C194" s="86"/>
      <c r="D194" s="37"/>
      <c r="E194" s="87"/>
      <c r="F194" s="93">
        <v>1</v>
      </c>
      <c r="G194" s="8">
        <v>3</v>
      </c>
      <c r="H194" s="94">
        <f t="shared" si="2"/>
        <v>1</v>
      </c>
      <c r="I194" s="93"/>
      <c r="J194" s="94"/>
      <c r="K194" s="138"/>
    </row>
    <row r="195" spans="1:11" x14ac:dyDescent="0.2">
      <c r="A195" s="13" t="s">
        <v>3811</v>
      </c>
      <c r="B195" s="74">
        <v>25</v>
      </c>
      <c r="C195" s="86"/>
      <c r="D195" s="37"/>
      <c r="E195" s="87"/>
      <c r="F195" s="93">
        <v>1</v>
      </c>
      <c r="G195" s="8">
        <v>3</v>
      </c>
      <c r="H195" s="94">
        <f t="shared" si="2"/>
        <v>1</v>
      </c>
      <c r="I195" s="93"/>
      <c r="J195" s="94"/>
      <c r="K195" s="138"/>
    </row>
    <row r="196" spans="1:11" x14ac:dyDescent="0.2">
      <c r="A196" s="13" t="s">
        <v>3812</v>
      </c>
      <c r="B196" s="74">
        <v>31</v>
      </c>
      <c r="C196" s="86"/>
      <c r="D196" s="37"/>
      <c r="E196" s="87"/>
      <c r="F196" s="93">
        <v>1</v>
      </c>
      <c r="G196" s="8">
        <v>3</v>
      </c>
      <c r="H196" s="94">
        <f t="shared" si="2"/>
        <v>1</v>
      </c>
      <c r="I196" s="93"/>
      <c r="J196" s="94"/>
      <c r="K196" s="138"/>
    </row>
    <row r="197" spans="1:11" x14ac:dyDescent="0.2">
      <c r="A197" s="13" t="s">
        <v>3813</v>
      </c>
      <c r="B197" s="74">
        <v>51</v>
      </c>
      <c r="C197" s="86"/>
      <c r="D197" s="37"/>
      <c r="E197" s="87"/>
      <c r="F197" s="93">
        <v>1</v>
      </c>
      <c r="G197" s="8">
        <v>3</v>
      </c>
      <c r="H197" s="94">
        <f t="shared" si="2"/>
        <v>1</v>
      </c>
      <c r="I197" s="93"/>
      <c r="J197" s="94"/>
      <c r="K197" s="138"/>
    </row>
    <row r="198" spans="1:11" x14ac:dyDescent="0.2">
      <c r="A198" s="13" t="s">
        <v>2555</v>
      </c>
      <c r="B198" s="74">
        <v>11</v>
      </c>
      <c r="C198" s="86"/>
      <c r="D198" s="37"/>
      <c r="E198" s="87"/>
      <c r="F198" s="93">
        <v>1</v>
      </c>
      <c r="G198" s="8">
        <v>3</v>
      </c>
      <c r="H198" s="94">
        <f t="shared" si="2"/>
        <v>1</v>
      </c>
      <c r="I198" s="93"/>
      <c r="J198" s="94"/>
      <c r="K198" s="138"/>
    </row>
    <row r="199" spans="1:11" x14ac:dyDescent="0.2">
      <c r="A199" s="13" t="s">
        <v>2787</v>
      </c>
      <c r="B199" s="74">
        <v>130</v>
      </c>
      <c r="C199" s="86"/>
      <c r="D199" s="37"/>
      <c r="E199" s="87"/>
      <c r="F199" s="93">
        <v>1</v>
      </c>
      <c r="G199" s="8">
        <v>3</v>
      </c>
      <c r="H199" s="94">
        <f t="shared" si="2"/>
        <v>1</v>
      </c>
      <c r="I199" s="93"/>
      <c r="J199" s="94"/>
      <c r="K199" s="138"/>
    </row>
    <row r="200" spans="1:11" x14ac:dyDescent="0.2">
      <c r="A200" s="13" t="s">
        <v>3814</v>
      </c>
      <c r="B200" s="74">
        <v>21</v>
      </c>
      <c r="C200" s="86"/>
      <c r="D200" s="37"/>
      <c r="E200" s="87"/>
      <c r="F200" s="93">
        <v>1</v>
      </c>
      <c r="G200" s="8">
        <v>3</v>
      </c>
      <c r="H200" s="94">
        <f t="shared" ref="H200:H263" si="3">IF(F200=1,1,2)</f>
        <v>1</v>
      </c>
      <c r="I200" s="93"/>
      <c r="J200" s="94"/>
      <c r="K200" s="138"/>
    </row>
    <row r="201" spans="1:11" x14ac:dyDescent="0.2">
      <c r="A201" s="13" t="s">
        <v>3815</v>
      </c>
      <c r="B201" s="74">
        <v>111</v>
      </c>
      <c r="C201" s="86"/>
      <c r="D201" s="37"/>
      <c r="E201" s="87"/>
      <c r="F201" s="93">
        <v>1</v>
      </c>
      <c r="G201" s="8">
        <v>3</v>
      </c>
      <c r="H201" s="94">
        <f t="shared" si="3"/>
        <v>1</v>
      </c>
      <c r="I201" s="93"/>
      <c r="J201" s="94"/>
      <c r="K201" s="138"/>
    </row>
    <row r="202" spans="1:11" x14ac:dyDescent="0.2">
      <c r="A202" s="13" t="s">
        <v>3816</v>
      </c>
      <c r="B202" s="74">
        <v>48</v>
      </c>
      <c r="C202" s="86"/>
      <c r="D202" s="37"/>
      <c r="E202" s="87"/>
      <c r="F202" s="93">
        <v>1</v>
      </c>
      <c r="G202" s="8">
        <v>3</v>
      </c>
      <c r="H202" s="94">
        <f t="shared" si="3"/>
        <v>1</v>
      </c>
      <c r="I202" s="93"/>
      <c r="J202" s="94"/>
      <c r="K202" s="138"/>
    </row>
    <row r="203" spans="1:11" x14ac:dyDescent="0.2">
      <c r="A203" s="13" t="s">
        <v>3817</v>
      </c>
      <c r="B203" s="74">
        <v>125</v>
      </c>
      <c r="C203" s="86"/>
      <c r="D203" s="37"/>
      <c r="E203" s="87"/>
      <c r="F203" s="93">
        <v>1</v>
      </c>
      <c r="G203" s="8">
        <v>3</v>
      </c>
      <c r="H203" s="94">
        <f t="shared" si="3"/>
        <v>1</v>
      </c>
      <c r="I203" s="93"/>
      <c r="J203" s="94"/>
      <c r="K203" s="138"/>
    </row>
    <row r="204" spans="1:11" x14ac:dyDescent="0.2">
      <c r="A204" s="13" t="s">
        <v>3818</v>
      </c>
      <c r="B204" s="74">
        <v>24</v>
      </c>
      <c r="C204" s="86"/>
      <c r="D204" s="37"/>
      <c r="E204" s="87"/>
      <c r="F204" s="93">
        <v>1</v>
      </c>
      <c r="G204" s="8">
        <v>3</v>
      </c>
      <c r="H204" s="94">
        <f t="shared" si="3"/>
        <v>1</v>
      </c>
      <c r="I204" s="93"/>
      <c r="J204" s="94"/>
      <c r="K204" s="138"/>
    </row>
    <row r="205" spans="1:11" x14ac:dyDescent="0.2">
      <c r="A205" s="13" t="s">
        <v>3819</v>
      </c>
      <c r="B205" s="74">
        <v>19</v>
      </c>
      <c r="C205" s="86"/>
      <c r="D205" s="37"/>
      <c r="E205" s="87"/>
      <c r="F205" s="93">
        <v>1</v>
      </c>
      <c r="G205" s="8">
        <v>3</v>
      </c>
      <c r="H205" s="94">
        <f t="shared" si="3"/>
        <v>1</v>
      </c>
      <c r="I205" s="93"/>
      <c r="J205" s="94"/>
      <c r="K205" s="138"/>
    </row>
    <row r="206" spans="1:11" x14ac:dyDescent="0.2">
      <c r="A206" s="13" t="s">
        <v>3820</v>
      </c>
      <c r="B206" s="74">
        <v>82</v>
      </c>
      <c r="C206" s="86"/>
      <c r="D206" s="37"/>
      <c r="E206" s="87"/>
      <c r="F206" s="93">
        <v>1</v>
      </c>
      <c r="G206" s="8">
        <v>3</v>
      </c>
      <c r="H206" s="94">
        <f t="shared" si="3"/>
        <v>1</v>
      </c>
      <c r="I206" s="93"/>
      <c r="J206" s="94"/>
      <c r="K206" s="138"/>
    </row>
    <row r="207" spans="1:11" x14ac:dyDescent="0.2">
      <c r="A207" s="13" t="s">
        <v>3821</v>
      </c>
      <c r="B207" s="74">
        <v>136</v>
      </c>
      <c r="C207" s="86"/>
      <c r="D207" s="37"/>
      <c r="E207" s="87"/>
      <c r="F207" s="93">
        <v>1</v>
      </c>
      <c r="G207" s="8">
        <v>3</v>
      </c>
      <c r="H207" s="94">
        <f t="shared" si="3"/>
        <v>1</v>
      </c>
      <c r="I207" s="93"/>
      <c r="J207" s="94"/>
      <c r="K207" s="138"/>
    </row>
    <row r="208" spans="1:11" x14ac:dyDescent="0.2">
      <c r="A208" s="13" t="s">
        <v>3822</v>
      </c>
      <c r="B208" s="74">
        <v>97</v>
      </c>
      <c r="C208" s="86"/>
      <c r="D208" s="37"/>
      <c r="E208" s="87"/>
      <c r="F208" s="93">
        <v>1</v>
      </c>
      <c r="G208" s="8">
        <v>3</v>
      </c>
      <c r="H208" s="94">
        <f t="shared" si="3"/>
        <v>1</v>
      </c>
      <c r="I208" s="93"/>
      <c r="J208" s="94"/>
      <c r="K208" s="138"/>
    </row>
    <row r="209" spans="1:11" s="24" customFormat="1" x14ac:dyDescent="0.2">
      <c r="A209" s="13" t="s">
        <v>3487</v>
      </c>
      <c r="B209" s="74">
        <v>133</v>
      </c>
      <c r="C209" s="85"/>
      <c r="D209" s="37"/>
      <c r="E209" s="87"/>
      <c r="F209" s="93">
        <v>1</v>
      </c>
      <c r="G209" s="8">
        <v>3</v>
      </c>
      <c r="H209" s="94">
        <f t="shared" si="3"/>
        <v>1</v>
      </c>
      <c r="I209" s="91"/>
      <c r="J209" s="84"/>
      <c r="K209" s="111"/>
    </row>
    <row r="210" spans="1:11" s="24" customFormat="1" x14ac:dyDescent="0.2">
      <c r="A210" s="20" t="s">
        <v>607</v>
      </c>
      <c r="B210" s="73">
        <v>17154</v>
      </c>
      <c r="C210" s="85">
        <v>17</v>
      </c>
      <c r="D210" s="32">
        <v>43</v>
      </c>
      <c r="E210" s="84"/>
      <c r="F210" s="93"/>
      <c r="G210" s="8"/>
      <c r="H210" s="94"/>
      <c r="I210" s="91"/>
      <c r="J210" s="84"/>
      <c r="K210" s="111"/>
    </row>
    <row r="211" spans="1:11" x14ac:dyDescent="0.2">
      <c r="A211" s="13" t="s">
        <v>3823</v>
      </c>
      <c r="B211" s="74">
        <v>12950</v>
      </c>
      <c r="C211" s="86"/>
      <c r="D211" s="37"/>
      <c r="E211" s="87"/>
      <c r="F211" s="93">
        <v>11</v>
      </c>
      <c r="G211" s="8">
        <v>28</v>
      </c>
      <c r="H211" s="94">
        <f t="shared" si="3"/>
        <v>2</v>
      </c>
      <c r="I211" s="93"/>
      <c r="J211" s="94"/>
      <c r="K211" s="138"/>
    </row>
    <row r="212" spans="1:11" x14ac:dyDescent="0.2">
      <c r="A212" s="13" t="s">
        <v>3824</v>
      </c>
      <c r="B212" s="74">
        <v>362</v>
      </c>
      <c r="C212" s="86"/>
      <c r="D212" s="37"/>
      <c r="E212" s="87"/>
      <c r="F212" s="93">
        <v>3</v>
      </c>
      <c r="G212" s="8">
        <v>8</v>
      </c>
      <c r="H212" s="94">
        <f t="shared" si="3"/>
        <v>2</v>
      </c>
      <c r="I212" s="93"/>
      <c r="J212" s="94"/>
      <c r="K212" s="138"/>
    </row>
    <row r="213" spans="1:11" x14ac:dyDescent="0.2">
      <c r="A213" s="13" t="s">
        <v>3825</v>
      </c>
      <c r="B213" s="74">
        <v>43</v>
      </c>
      <c r="C213" s="86"/>
      <c r="D213" s="37"/>
      <c r="E213" s="87"/>
      <c r="F213" s="93">
        <v>1</v>
      </c>
      <c r="G213" s="8">
        <v>3</v>
      </c>
      <c r="H213" s="94">
        <f t="shared" si="3"/>
        <v>1</v>
      </c>
      <c r="I213" s="93"/>
      <c r="J213" s="94"/>
      <c r="K213" s="138"/>
    </row>
    <row r="214" spans="1:11" s="24" customFormat="1" x14ac:dyDescent="0.2">
      <c r="A214" s="13" t="s">
        <v>3826</v>
      </c>
      <c r="B214" s="74">
        <v>163</v>
      </c>
      <c r="C214" s="85"/>
      <c r="D214" s="37"/>
      <c r="E214" s="87"/>
      <c r="F214" s="93">
        <v>1</v>
      </c>
      <c r="G214" s="8">
        <v>3</v>
      </c>
      <c r="H214" s="94">
        <f t="shared" si="3"/>
        <v>1</v>
      </c>
      <c r="I214" s="91"/>
      <c r="J214" s="84"/>
      <c r="K214" s="111"/>
    </row>
    <row r="215" spans="1:11" x14ac:dyDescent="0.2">
      <c r="A215" s="13" t="s">
        <v>3827</v>
      </c>
      <c r="B215" s="74">
        <v>261</v>
      </c>
      <c r="C215" s="86"/>
      <c r="D215" s="37"/>
      <c r="E215" s="87"/>
      <c r="F215" s="93">
        <v>3</v>
      </c>
      <c r="G215" s="8">
        <v>8</v>
      </c>
      <c r="H215" s="94">
        <f t="shared" si="3"/>
        <v>2</v>
      </c>
      <c r="I215" s="93"/>
      <c r="J215" s="94"/>
      <c r="K215" s="138"/>
    </row>
    <row r="216" spans="1:11" x14ac:dyDescent="0.2">
      <c r="A216" s="13" t="s">
        <v>1412</v>
      </c>
      <c r="B216" s="74">
        <v>772</v>
      </c>
      <c r="C216" s="86"/>
      <c r="D216" s="37"/>
      <c r="E216" s="87"/>
      <c r="F216" s="93">
        <v>3</v>
      </c>
      <c r="G216" s="8">
        <v>8</v>
      </c>
      <c r="H216" s="94">
        <f t="shared" si="3"/>
        <v>2</v>
      </c>
      <c r="I216" s="93"/>
      <c r="J216" s="94"/>
      <c r="K216" s="138"/>
    </row>
    <row r="217" spans="1:11" x14ac:dyDescent="0.2">
      <c r="A217" s="13" t="s">
        <v>3828</v>
      </c>
      <c r="B217" s="74">
        <v>1063</v>
      </c>
      <c r="C217" s="86"/>
      <c r="D217" s="37"/>
      <c r="E217" s="87"/>
      <c r="F217" s="93">
        <v>3</v>
      </c>
      <c r="G217" s="8">
        <v>8</v>
      </c>
      <c r="H217" s="94">
        <f t="shared" si="3"/>
        <v>2</v>
      </c>
      <c r="I217" s="93"/>
      <c r="J217" s="94"/>
      <c r="K217" s="138"/>
    </row>
    <row r="218" spans="1:11" s="24" customFormat="1" x14ac:dyDescent="0.2">
      <c r="A218" s="13" t="s">
        <v>3829</v>
      </c>
      <c r="B218" s="74">
        <v>368</v>
      </c>
      <c r="C218" s="85"/>
      <c r="D218" s="37"/>
      <c r="E218" s="87"/>
      <c r="F218" s="93">
        <v>3</v>
      </c>
      <c r="G218" s="8">
        <v>8</v>
      </c>
      <c r="H218" s="94">
        <f t="shared" si="3"/>
        <v>2</v>
      </c>
      <c r="I218" s="91"/>
      <c r="J218" s="84"/>
      <c r="K218" s="111"/>
    </row>
    <row r="219" spans="1:11" x14ac:dyDescent="0.2">
      <c r="A219" s="13" t="s">
        <v>1986</v>
      </c>
      <c r="B219" s="74">
        <v>134</v>
      </c>
      <c r="C219" s="86"/>
      <c r="D219" s="37"/>
      <c r="E219" s="87"/>
      <c r="F219" s="93">
        <v>1</v>
      </c>
      <c r="G219" s="8">
        <v>3</v>
      </c>
      <c r="H219" s="94">
        <f t="shared" si="3"/>
        <v>1</v>
      </c>
      <c r="I219" s="93"/>
      <c r="J219" s="94"/>
      <c r="K219" s="138"/>
    </row>
    <row r="220" spans="1:11" x14ac:dyDescent="0.2">
      <c r="A220" s="13" t="s">
        <v>3830</v>
      </c>
      <c r="B220" s="74">
        <v>403</v>
      </c>
      <c r="C220" s="86"/>
      <c r="D220" s="37"/>
      <c r="E220" s="87"/>
      <c r="F220" s="93">
        <v>3</v>
      </c>
      <c r="G220" s="8">
        <v>8</v>
      </c>
      <c r="H220" s="94">
        <f t="shared" si="3"/>
        <v>2</v>
      </c>
      <c r="I220" s="93"/>
      <c r="J220" s="94"/>
      <c r="K220" s="138"/>
    </row>
    <row r="221" spans="1:11" x14ac:dyDescent="0.2">
      <c r="A221" s="13" t="s">
        <v>3831</v>
      </c>
      <c r="B221" s="74">
        <v>84</v>
      </c>
      <c r="C221" s="86"/>
      <c r="D221" s="37"/>
      <c r="E221" s="87"/>
      <c r="F221" s="93">
        <v>1</v>
      </c>
      <c r="G221" s="8">
        <v>3</v>
      </c>
      <c r="H221" s="94">
        <f t="shared" si="3"/>
        <v>1</v>
      </c>
      <c r="I221" s="93"/>
      <c r="J221" s="94"/>
      <c r="K221" s="138"/>
    </row>
    <row r="222" spans="1:11" x14ac:dyDescent="0.2">
      <c r="A222" s="13" t="s">
        <v>3832</v>
      </c>
      <c r="B222" s="74">
        <v>160</v>
      </c>
      <c r="C222" s="86"/>
      <c r="D222" s="37"/>
      <c r="E222" s="87"/>
      <c r="F222" s="93">
        <v>1</v>
      </c>
      <c r="G222" s="8">
        <v>3</v>
      </c>
      <c r="H222" s="94">
        <f t="shared" si="3"/>
        <v>1</v>
      </c>
      <c r="I222" s="93"/>
      <c r="J222" s="94"/>
      <c r="K222" s="138"/>
    </row>
    <row r="223" spans="1:11" x14ac:dyDescent="0.2">
      <c r="A223" s="13" t="s">
        <v>3833</v>
      </c>
      <c r="B223" s="74">
        <v>106</v>
      </c>
      <c r="C223" s="86"/>
      <c r="D223" s="37"/>
      <c r="E223" s="87"/>
      <c r="F223" s="93">
        <v>1</v>
      </c>
      <c r="G223" s="8">
        <v>3</v>
      </c>
      <c r="H223" s="94">
        <f t="shared" si="3"/>
        <v>1</v>
      </c>
      <c r="I223" s="93"/>
      <c r="J223" s="94"/>
      <c r="K223" s="138"/>
    </row>
    <row r="224" spans="1:11" x14ac:dyDescent="0.2">
      <c r="A224" s="13" t="s">
        <v>1532</v>
      </c>
      <c r="B224" s="74">
        <v>285</v>
      </c>
      <c r="C224" s="86"/>
      <c r="D224" s="37"/>
      <c r="E224" s="87"/>
      <c r="F224" s="93">
        <v>3</v>
      </c>
      <c r="G224" s="8">
        <v>8</v>
      </c>
      <c r="H224" s="94">
        <f t="shared" si="3"/>
        <v>2</v>
      </c>
      <c r="I224" s="93"/>
      <c r="J224" s="94"/>
      <c r="K224" s="138"/>
    </row>
    <row r="225" spans="1:11" s="24" customFormat="1" x14ac:dyDescent="0.2">
      <c r="A225" s="20" t="s">
        <v>775</v>
      </c>
      <c r="B225" s="73">
        <v>928</v>
      </c>
      <c r="C225" s="85">
        <v>1</v>
      </c>
      <c r="D225" s="32">
        <v>3</v>
      </c>
      <c r="E225" s="84"/>
      <c r="F225" s="93"/>
      <c r="G225" s="8"/>
      <c r="H225" s="94"/>
      <c r="I225" s="91"/>
      <c r="J225" s="84"/>
      <c r="K225" s="111"/>
    </row>
    <row r="226" spans="1:11" x14ac:dyDescent="0.2">
      <c r="A226" s="13" t="s">
        <v>1353</v>
      </c>
      <c r="B226" s="74">
        <v>68</v>
      </c>
      <c r="C226" s="86"/>
      <c r="D226" s="37"/>
      <c r="E226" s="87"/>
      <c r="F226" s="93">
        <v>1</v>
      </c>
      <c r="G226" s="8">
        <v>3</v>
      </c>
      <c r="H226" s="94">
        <f t="shared" si="3"/>
        <v>1</v>
      </c>
      <c r="I226" s="93"/>
      <c r="J226" s="94"/>
      <c r="K226" s="138"/>
    </row>
    <row r="227" spans="1:11" x14ac:dyDescent="0.2">
      <c r="A227" s="13" t="s">
        <v>3834</v>
      </c>
      <c r="B227" s="74">
        <v>138</v>
      </c>
      <c r="C227" s="86"/>
      <c r="D227" s="37"/>
      <c r="E227" s="87"/>
      <c r="F227" s="93">
        <v>1</v>
      </c>
      <c r="G227" s="8">
        <v>3</v>
      </c>
      <c r="H227" s="94">
        <f t="shared" si="3"/>
        <v>1</v>
      </c>
      <c r="I227" s="93"/>
      <c r="J227" s="94"/>
      <c r="K227" s="138"/>
    </row>
    <row r="228" spans="1:11" x14ac:dyDescent="0.2">
      <c r="A228" s="13" t="s">
        <v>3835</v>
      </c>
      <c r="B228" s="74">
        <v>56</v>
      </c>
      <c r="C228" s="86"/>
      <c r="D228" s="37"/>
      <c r="E228" s="87"/>
      <c r="F228" s="93">
        <v>1</v>
      </c>
      <c r="G228" s="8">
        <v>3</v>
      </c>
      <c r="H228" s="94">
        <f t="shared" si="3"/>
        <v>1</v>
      </c>
      <c r="I228" s="93"/>
      <c r="J228" s="94"/>
      <c r="K228" s="138"/>
    </row>
    <row r="229" spans="1:11" x14ac:dyDescent="0.2">
      <c r="A229" s="13" t="s">
        <v>2623</v>
      </c>
      <c r="B229" s="74">
        <v>24</v>
      </c>
      <c r="C229" s="86"/>
      <c r="D229" s="37"/>
      <c r="E229" s="87"/>
      <c r="F229" s="93">
        <v>1</v>
      </c>
      <c r="G229" s="8">
        <v>3</v>
      </c>
      <c r="H229" s="94">
        <f t="shared" si="3"/>
        <v>1</v>
      </c>
      <c r="I229" s="93"/>
      <c r="J229" s="94"/>
      <c r="K229" s="138"/>
    </row>
    <row r="230" spans="1:11" x14ac:dyDescent="0.2">
      <c r="A230" s="13" t="s">
        <v>2010</v>
      </c>
      <c r="B230" s="74">
        <v>45</v>
      </c>
      <c r="C230" s="86"/>
      <c r="D230" s="37"/>
      <c r="E230" s="87"/>
      <c r="F230" s="93">
        <v>1</v>
      </c>
      <c r="G230" s="8">
        <v>3</v>
      </c>
      <c r="H230" s="94">
        <f t="shared" si="3"/>
        <v>1</v>
      </c>
      <c r="I230" s="93"/>
      <c r="J230" s="94"/>
      <c r="K230" s="138"/>
    </row>
    <row r="231" spans="1:11" x14ac:dyDescent="0.2">
      <c r="A231" s="13" t="s">
        <v>3836</v>
      </c>
      <c r="B231" s="74">
        <v>137</v>
      </c>
      <c r="C231" s="86"/>
      <c r="D231" s="37"/>
      <c r="E231" s="87"/>
      <c r="F231" s="93">
        <v>1</v>
      </c>
      <c r="G231" s="8">
        <v>3</v>
      </c>
      <c r="H231" s="94">
        <f t="shared" si="3"/>
        <v>1</v>
      </c>
      <c r="I231" s="93"/>
      <c r="J231" s="94"/>
      <c r="K231" s="138"/>
    </row>
    <row r="232" spans="1:11" x14ac:dyDescent="0.2">
      <c r="A232" s="13" t="s">
        <v>3837</v>
      </c>
      <c r="B232" s="74">
        <v>43</v>
      </c>
      <c r="C232" s="86"/>
      <c r="D232" s="37"/>
      <c r="E232" s="87"/>
      <c r="F232" s="93">
        <v>1</v>
      </c>
      <c r="G232" s="8">
        <v>3</v>
      </c>
      <c r="H232" s="94">
        <f t="shared" si="3"/>
        <v>1</v>
      </c>
      <c r="I232" s="93"/>
      <c r="J232" s="94"/>
      <c r="K232" s="138"/>
    </row>
    <row r="233" spans="1:11" x14ac:dyDescent="0.2">
      <c r="A233" s="13" t="s">
        <v>3838</v>
      </c>
      <c r="B233" s="74">
        <v>61</v>
      </c>
      <c r="C233" s="86"/>
      <c r="D233" s="37"/>
      <c r="E233" s="87"/>
      <c r="F233" s="93">
        <v>1</v>
      </c>
      <c r="G233" s="8">
        <v>3</v>
      </c>
      <c r="H233" s="94">
        <f t="shared" si="3"/>
        <v>1</v>
      </c>
      <c r="I233" s="93"/>
      <c r="J233" s="94"/>
      <c r="K233" s="138"/>
    </row>
    <row r="234" spans="1:11" x14ac:dyDescent="0.2">
      <c r="A234" s="13" t="s">
        <v>3839</v>
      </c>
      <c r="B234" s="74">
        <v>39</v>
      </c>
      <c r="C234" s="86"/>
      <c r="D234" s="37"/>
      <c r="E234" s="87"/>
      <c r="F234" s="93">
        <v>1</v>
      </c>
      <c r="G234" s="8">
        <v>3</v>
      </c>
      <c r="H234" s="94">
        <f t="shared" si="3"/>
        <v>1</v>
      </c>
      <c r="I234" s="93"/>
      <c r="J234" s="94"/>
      <c r="K234" s="138"/>
    </row>
    <row r="235" spans="1:11" x14ac:dyDescent="0.2">
      <c r="A235" s="13" t="s">
        <v>3840</v>
      </c>
      <c r="B235" s="74">
        <v>70</v>
      </c>
      <c r="C235" s="86"/>
      <c r="D235" s="37"/>
      <c r="E235" s="87"/>
      <c r="F235" s="93">
        <v>1</v>
      </c>
      <c r="G235" s="8">
        <v>3</v>
      </c>
      <c r="H235" s="94">
        <f t="shared" si="3"/>
        <v>1</v>
      </c>
      <c r="I235" s="93"/>
      <c r="J235" s="94"/>
      <c r="K235" s="138"/>
    </row>
    <row r="236" spans="1:11" x14ac:dyDescent="0.2">
      <c r="A236" s="13" t="s">
        <v>1993</v>
      </c>
      <c r="B236" s="74">
        <v>193</v>
      </c>
      <c r="C236" s="86"/>
      <c r="D236" s="37"/>
      <c r="E236" s="87"/>
      <c r="F236" s="93">
        <v>1</v>
      </c>
      <c r="G236" s="8">
        <v>3</v>
      </c>
      <c r="H236" s="94">
        <f t="shared" si="3"/>
        <v>1</v>
      </c>
      <c r="I236" s="93"/>
      <c r="J236" s="94"/>
      <c r="K236" s="138"/>
    </row>
    <row r="237" spans="1:11" x14ac:dyDescent="0.2">
      <c r="A237" s="13" t="s">
        <v>3841</v>
      </c>
      <c r="B237" s="74">
        <v>54</v>
      </c>
      <c r="C237" s="86"/>
      <c r="D237" s="37"/>
      <c r="E237" s="87"/>
      <c r="F237" s="93">
        <v>1</v>
      </c>
      <c r="G237" s="8">
        <v>3</v>
      </c>
      <c r="H237" s="94">
        <f t="shared" si="3"/>
        <v>1</v>
      </c>
      <c r="I237" s="93"/>
      <c r="J237" s="94"/>
      <c r="K237" s="138"/>
    </row>
    <row r="238" spans="1:11" s="24" customFormat="1" x14ac:dyDescent="0.2">
      <c r="A238" s="20" t="s">
        <v>471</v>
      </c>
      <c r="B238" s="73">
        <v>676</v>
      </c>
      <c r="C238" s="85">
        <v>1</v>
      </c>
      <c r="D238" s="32">
        <v>3</v>
      </c>
      <c r="E238" s="84"/>
      <c r="F238" s="93"/>
      <c r="G238" s="8"/>
      <c r="H238" s="94"/>
      <c r="I238" s="91"/>
      <c r="J238" s="84"/>
      <c r="K238" s="111"/>
    </row>
    <row r="239" spans="1:11" x14ac:dyDescent="0.2">
      <c r="A239" s="13" t="s">
        <v>2189</v>
      </c>
      <c r="B239" s="74">
        <v>19</v>
      </c>
      <c r="C239" s="86"/>
      <c r="D239" s="37"/>
      <c r="E239" s="87"/>
      <c r="F239" s="93">
        <v>1</v>
      </c>
      <c r="G239" s="8">
        <v>3</v>
      </c>
      <c r="H239" s="94">
        <f t="shared" si="3"/>
        <v>1</v>
      </c>
      <c r="I239" s="93"/>
      <c r="J239" s="94"/>
      <c r="K239" s="138"/>
    </row>
    <row r="240" spans="1:11" x14ac:dyDescent="0.2">
      <c r="A240" s="13" t="s">
        <v>2626</v>
      </c>
      <c r="B240" s="74">
        <v>28</v>
      </c>
      <c r="C240" s="86"/>
      <c r="D240" s="37"/>
      <c r="E240" s="87"/>
      <c r="F240" s="93">
        <v>1</v>
      </c>
      <c r="G240" s="8">
        <v>3</v>
      </c>
      <c r="H240" s="94">
        <f t="shared" si="3"/>
        <v>1</v>
      </c>
      <c r="I240" s="93"/>
      <c r="J240" s="94"/>
      <c r="K240" s="138"/>
    </row>
    <row r="241" spans="1:11" x14ac:dyDescent="0.2">
      <c r="A241" s="13" t="s">
        <v>3842</v>
      </c>
      <c r="B241" s="74">
        <v>24</v>
      </c>
      <c r="C241" s="86"/>
      <c r="D241" s="37"/>
      <c r="E241" s="87"/>
      <c r="F241" s="93">
        <v>1</v>
      </c>
      <c r="G241" s="8">
        <v>3</v>
      </c>
      <c r="H241" s="94">
        <f t="shared" si="3"/>
        <v>1</v>
      </c>
      <c r="I241" s="93"/>
      <c r="J241" s="94"/>
      <c r="K241" s="138"/>
    </row>
    <row r="242" spans="1:11" x14ac:dyDescent="0.2">
      <c r="A242" s="13" t="s">
        <v>3843</v>
      </c>
      <c r="B242" s="74">
        <v>50</v>
      </c>
      <c r="C242" s="86"/>
      <c r="D242" s="37"/>
      <c r="E242" s="87"/>
      <c r="F242" s="93">
        <v>1</v>
      </c>
      <c r="G242" s="8">
        <v>3</v>
      </c>
      <c r="H242" s="94">
        <f t="shared" si="3"/>
        <v>1</v>
      </c>
      <c r="I242" s="93"/>
      <c r="J242" s="94"/>
      <c r="K242" s="138"/>
    </row>
    <row r="243" spans="1:11" x14ac:dyDescent="0.2">
      <c r="A243" s="13" t="s">
        <v>2248</v>
      </c>
      <c r="B243" s="74">
        <v>29</v>
      </c>
      <c r="C243" s="86"/>
      <c r="D243" s="37"/>
      <c r="E243" s="87"/>
      <c r="F243" s="93">
        <v>1</v>
      </c>
      <c r="G243" s="8">
        <v>3</v>
      </c>
      <c r="H243" s="94">
        <f t="shared" si="3"/>
        <v>1</v>
      </c>
      <c r="I243" s="93"/>
      <c r="J243" s="94"/>
      <c r="K243" s="138"/>
    </row>
    <row r="244" spans="1:11" x14ac:dyDescent="0.2">
      <c r="A244" s="13" t="s">
        <v>3246</v>
      </c>
      <c r="B244" s="74">
        <v>161</v>
      </c>
      <c r="C244" s="86"/>
      <c r="D244" s="37"/>
      <c r="E244" s="87"/>
      <c r="F244" s="93">
        <v>1</v>
      </c>
      <c r="G244" s="8">
        <v>3</v>
      </c>
      <c r="H244" s="94">
        <f t="shared" si="3"/>
        <v>1</v>
      </c>
      <c r="I244" s="93"/>
      <c r="J244" s="94"/>
      <c r="K244" s="138"/>
    </row>
    <row r="245" spans="1:11" s="24" customFormat="1" x14ac:dyDescent="0.2">
      <c r="A245" s="13" t="s">
        <v>3844</v>
      </c>
      <c r="B245" s="74">
        <v>68</v>
      </c>
      <c r="C245" s="85"/>
      <c r="D245" s="37"/>
      <c r="E245" s="87"/>
      <c r="F245" s="93">
        <v>1</v>
      </c>
      <c r="G245" s="8">
        <v>3</v>
      </c>
      <c r="H245" s="94">
        <f t="shared" si="3"/>
        <v>1</v>
      </c>
      <c r="I245" s="91"/>
      <c r="J245" s="84"/>
      <c r="K245" s="111"/>
    </row>
    <row r="246" spans="1:11" s="24" customFormat="1" x14ac:dyDescent="0.2">
      <c r="A246" s="13" t="s">
        <v>3845</v>
      </c>
      <c r="B246" s="74">
        <v>68</v>
      </c>
      <c r="C246" s="85"/>
      <c r="D246" s="37"/>
      <c r="E246" s="87"/>
      <c r="F246" s="93">
        <v>1</v>
      </c>
      <c r="G246" s="8">
        <v>3</v>
      </c>
      <c r="H246" s="94">
        <f t="shared" si="3"/>
        <v>1</v>
      </c>
      <c r="I246" s="91"/>
      <c r="J246" s="84"/>
      <c r="K246" s="111"/>
    </row>
    <row r="247" spans="1:11" x14ac:dyDescent="0.2">
      <c r="A247" s="13" t="s">
        <v>3846</v>
      </c>
      <c r="B247" s="74">
        <v>119</v>
      </c>
      <c r="C247" s="86"/>
      <c r="D247" s="37"/>
      <c r="E247" s="87"/>
      <c r="F247" s="93">
        <v>1</v>
      </c>
      <c r="G247" s="8">
        <v>3</v>
      </c>
      <c r="H247" s="94">
        <f t="shared" si="3"/>
        <v>1</v>
      </c>
      <c r="I247" s="93"/>
      <c r="J247" s="94"/>
      <c r="K247" s="138"/>
    </row>
    <row r="248" spans="1:11" x14ac:dyDescent="0.2">
      <c r="A248" s="13" t="s">
        <v>3847</v>
      </c>
      <c r="B248" s="74">
        <v>29</v>
      </c>
      <c r="C248" s="86"/>
      <c r="D248" s="37"/>
      <c r="E248" s="87"/>
      <c r="F248" s="93">
        <v>1</v>
      </c>
      <c r="G248" s="8">
        <v>3</v>
      </c>
      <c r="H248" s="94">
        <f t="shared" si="3"/>
        <v>1</v>
      </c>
      <c r="I248" s="93"/>
      <c r="J248" s="94"/>
      <c r="K248" s="138"/>
    </row>
    <row r="249" spans="1:11" x14ac:dyDescent="0.2">
      <c r="A249" s="13" t="s">
        <v>3848</v>
      </c>
      <c r="B249" s="74">
        <v>81</v>
      </c>
      <c r="C249" s="86"/>
      <c r="D249" s="37"/>
      <c r="E249" s="87"/>
      <c r="F249" s="93">
        <v>1</v>
      </c>
      <c r="G249" s="8">
        <v>3</v>
      </c>
      <c r="H249" s="94">
        <f t="shared" si="3"/>
        <v>1</v>
      </c>
      <c r="I249" s="93"/>
      <c r="J249" s="94"/>
      <c r="K249" s="138"/>
    </row>
    <row r="250" spans="1:11" s="24" customFormat="1" x14ac:dyDescent="0.2">
      <c r="A250" s="20" t="s">
        <v>479</v>
      </c>
      <c r="B250" s="73">
        <v>2219</v>
      </c>
      <c r="C250" s="85">
        <v>2</v>
      </c>
      <c r="D250" s="32">
        <v>5</v>
      </c>
      <c r="E250" s="84"/>
      <c r="F250" s="93"/>
      <c r="G250" s="8"/>
      <c r="H250" s="94"/>
      <c r="I250" s="91"/>
      <c r="J250" s="84"/>
      <c r="K250" s="111"/>
    </row>
    <row r="251" spans="1:11" s="24" customFormat="1" x14ac:dyDescent="0.2">
      <c r="A251" s="13" t="s">
        <v>3849</v>
      </c>
      <c r="B251" s="74">
        <v>93</v>
      </c>
      <c r="C251" s="85"/>
      <c r="D251" s="37"/>
      <c r="E251" s="87"/>
      <c r="F251" s="93">
        <v>1</v>
      </c>
      <c r="G251" s="8">
        <v>3</v>
      </c>
      <c r="H251" s="94">
        <f t="shared" si="3"/>
        <v>1</v>
      </c>
      <c r="I251" s="91"/>
      <c r="J251" s="84"/>
      <c r="K251" s="111"/>
    </row>
    <row r="252" spans="1:11" x14ac:dyDescent="0.2">
      <c r="A252" s="13" t="s">
        <v>1585</v>
      </c>
      <c r="B252" s="74">
        <v>234</v>
      </c>
      <c r="C252" s="86"/>
      <c r="D252" s="37"/>
      <c r="E252" s="87"/>
      <c r="F252" s="93">
        <v>3</v>
      </c>
      <c r="G252" s="8">
        <v>8</v>
      </c>
      <c r="H252" s="94">
        <f t="shared" si="3"/>
        <v>2</v>
      </c>
      <c r="I252" s="93"/>
      <c r="J252" s="94"/>
      <c r="K252" s="138"/>
    </row>
    <row r="253" spans="1:11" x14ac:dyDescent="0.2">
      <c r="A253" s="13" t="s">
        <v>3850</v>
      </c>
      <c r="B253" s="74">
        <v>294</v>
      </c>
      <c r="C253" s="86"/>
      <c r="D253" s="37"/>
      <c r="E253" s="87"/>
      <c r="F253" s="93">
        <v>3</v>
      </c>
      <c r="G253" s="8">
        <v>8</v>
      </c>
      <c r="H253" s="94">
        <f t="shared" si="3"/>
        <v>2</v>
      </c>
      <c r="I253" s="93"/>
      <c r="J253" s="94"/>
      <c r="K253" s="138"/>
    </row>
    <row r="254" spans="1:11" x14ac:dyDescent="0.2">
      <c r="A254" s="13" t="s">
        <v>3276</v>
      </c>
      <c r="B254" s="74">
        <v>965</v>
      </c>
      <c r="C254" s="86"/>
      <c r="D254" s="37"/>
      <c r="E254" s="87"/>
      <c r="F254" s="93">
        <v>3</v>
      </c>
      <c r="G254" s="8">
        <v>8</v>
      </c>
      <c r="H254" s="94">
        <f t="shared" si="3"/>
        <v>2</v>
      </c>
      <c r="I254" s="93"/>
      <c r="J254" s="94"/>
      <c r="K254" s="138"/>
    </row>
    <row r="255" spans="1:11" x14ac:dyDescent="0.2">
      <c r="A255" s="13" t="s">
        <v>3851</v>
      </c>
      <c r="B255" s="74">
        <v>83</v>
      </c>
      <c r="C255" s="86"/>
      <c r="D255" s="37"/>
      <c r="E255" s="87"/>
      <c r="F255" s="93">
        <v>1</v>
      </c>
      <c r="G255" s="8">
        <v>3</v>
      </c>
      <c r="H255" s="94">
        <f t="shared" si="3"/>
        <v>1</v>
      </c>
      <c r="I255" s="93"/>
      <c r="J255" s="94"/>
      <c r="K255" s="138"/>
    </row>
    <row r="256" spans="1:11" s="24" customFormat="1" x14ac:dyDescent="0.2">
      <c r="A256" s="13" t="s">
        <v>1663</v>
      </c>
      <c r="B256" s="74">
        <v>177</v>
      </c>
      <c r="C256" s="85"/>
      <c r="D256" s="37"/>
      <c r="E256" s="87"/>
      <c r="F256" s="93">
        <v>1</v>
      </c>
      <c r="G256" s="8">
        <v>3</v>
      </c>
      <c r="H256" s="94">
        <f t="shared" si="3"/>
        <v>1</v>
      </c>
      <c r="I256" s="91"/>
      <c r="J256" s="84"/>
      <c r="K256" s="111"/>
    </row>
    <row r="257" spans="1:11" x14ac:dyDescent="0.2">
      <c r="A257" s="13" t="s">
        <v>2560</v>
      </c>
      <c r="B257" s="74">
        <v>373</v>
      </c>
      <c r="C257" s="86"/>
      <c r="D257" s="37"/>
      <c r="E257" s="87"/>
      <c r="F257" s="93">
        <v>3</v>
      </c>
      <c r="G257" s="8">
        <v>8</v>
      </c>
      <c r="H257" s="94">
        <f t="shared" si="3"/>
        <v>2</v>
      </c>
      <c r="I257" s="93"/>
      <c r="J257" s="94"/>
      <c r="K257" s="138"/>
    </row>
    <row r="258" spans="1:11" s="24" customFormat="1" x14ac:dyDescent="0.2">
      <c r="A258" s="46" t="s">
        <v>199</v>
      </c>
      <c r="B258" s="73">
        <v>10206</v>
      </c>
      <c r="C258" s="85">
        <v>25</v>
      </c>
      <c r="D258" s="36">
        <f>SUM(D259:D278)</f>
        <v>63</v>
      </c>
      <c r="E258" s="88">
        <v>4</v>
      </c>
      <c r="F258" s="91">
        <f>SUM(F260:F280)</f>
        <v>49</v>
      </c>
      <c r="G258" s="24">
        <f>SUM(G260:G280)</f>
        <v>132</v>
      </c>
      <c r="H258" s="94"/>
      <c r="I258" s="99">
        <f>(C258+F258+1-F264-F267-F269-F274-F275)*0.4</f>
        <v>28</v>
      </c>
      <c r="J258" s="99">
        <f>(D258+G258+1-G264-G267-G269-G274-G275)*0.4</f>
        <v>72.400000000000006</v>
      </c>
      <c r="K258" s="115">
        <f>19*0.6</f>
        <v>11.4</v>
      </c>
    </row>
    <row r="259" spans="1:11" s="24" customFormat="1" x14ac:dyDescent="0.2">
      <c r="A259" s="20" t="s">
        <v>200</v>
      </c>
      <c r="B259" s="73">
        <v>2675</v>
      </c>
      <c r="C259" s="85">
        <v>7</v>
      </c>
      <c r="D259" s="32">
        <v>18</v>
      </c>
      <c r="E259" s="84"/>
      <c r="F259" s="93"/>
      <c r="G259" s="8"/>
      <c r="H259" s="94"/>
      <c r="I259" s="91"/>
      <c r="J259" s="84"/>
      <c r="K259" s="111"/>
    </row>
    <row r="260" spans="1:11" x14ac:dyDescent="0.2">
      <c r="A260" s="13" t="s">
        <v>3852</v>
      </c>
      <c r="B260" s="74">
        <v>623</v>
      </c>
      <c r="C260" s="86"/>
      <c r="D260" s="37"/>
      <c r="E260" s="87"/>
      <c r="F260" s="93">
        <v>3</v>
      </c>
      <c r="G260" s="8">
        <v>8</v>
      </c>
      <c r="H260" s="94">
        <f t="shared" si="3"/>
        <v>2</v>
      </c>
      <c r="I260" s="93"/>
      <c r="J260" s="94"/>
      <c r="K260" s="138"/>
    </row>
    <row r="261" spans="1:11" x14ac:dyDescent="0.2">
      <c r="A261" s="13" t="s">
        <v>3853</v>
      </c>
      <c r="B261" s="74">
        <v>325</v>
      </c>
      <c r="C261" s="86"/>
      <c r="D261" s="37"/>
      <c r="E261" s="87"/>
      <c r="F261" s="93">
        <v>3</v>
      </c>
      <c r="G261" s="8">
        <v>8</v>
      </c>
      <c r="H261" s="94">
        <f t="shared" si="3"/>
        <v>2</v>
      </c>
      <c r="I261" s="93"/>
      <c r="J261" s="94"/>
      <c r="K261" s="138"/>
    </row>
    <row r="262" spans="1:11" x14ac:dyDescent="0.2">
      <c r="A262" s="13" t="s">
        <v>3854</v>
      </c>
      <c r="B262" s="74">
        <v>866</v>
      </c>
      <c r="C262" s="86"/>
      <c r="D262" s="37"/>
      <c r="E262" s="87"/>
      <c r="F262" s="93">
        <v>3</v>
      </c>
      <c r="G262" s="8">
        <v>8</v>
      </c>
      <c r="H262" s="94">
        <f t="shared" si="3"/>
        <v>2</v>
      </c>
      <c r="I262" s="93"/>
      <c r="J262" s="94"/>
      <c r="K262" s="138"/>
    </row>
    <row r="263" spans="1:11" x14ac:dyDescent="0.2">
      <c r="A263" s="13" t="s">
        <v>3321</v>
      </c>
      <c r="B263" s="74">
        <v>708</v>
      </c>
      <c r="C263" s="86"/>
      <c r="D263" s="37"/>
      <c r="E263" s="87"/>
      <c r="F263" s="93">
        <v>3</v>
      </c>
      <c r="G263" s="8">
        <v>8</v>
      </c>
      <c r="H263" s="94">
        <f t="shared" si="3"/>
        <v>2</v>
      </c>
      <c r="I263" s="93"/>
      <c r="J263" s="94"/>
      <c r="K263" s="138"/>
    </row>
    <row r="264" spans="1:11" s="24" customFormat="1" x14ac:dyDescent="0.2">
      <c r="A264" s="13" t="s">
        <v>3855</v>
      </c>
      <c r="B264" s="74">
        <v>153</v>
      </c>
      <c r="C264" s="85"/>
      <c r="D264" s="37"/>
      <c r="E264" s="87"/>
      <c r="F264" s="93">
        <v>1</v>
      </c>
      <c r="G264" s="8">
        <v>3</v>
      </c>
      <c r="H264" s="94">
        <f t="shared" ref="H264:H327" si="4">IF(F264=1,1,2)</f>
        <v>1</v>
      </c>
      <c r="I264" s="91"/>
      <c r="J264" s="84"/>
      <c r="K264" s="111"/>
    </row>
    <row r="265" spans="1:11" s="24" customFormat="1" x14ac:dyDescent="0.2">
      <c r="A265" s="20" t="s">
        <v>201</v>
      </c>
      <c r="B265" s="73">
        <v>5719</v>
      </c>
      <c r="C265" s="85">
        <v>14</v>
      </c>
      <c r="D265" s="32">
        <v>35</v>
      </c>
      <c r="E265" s="84"/>
      <c r="F265" s="93"/>
      <c r="G265" s="8"/>
      <c r="H265" s="94"/>
      <c r="I265" s="91"/>
      <c r="J265" s="84"/>
      <c r="K265" s="111"/>
    </row>
    <row r="266" spans="1:11" x14ac:dyDescent="0.2">
      <c r="A266" s="13" t="s">
        <v>3856</v>
      </c>
      <c r="B266" s="74">
        <v>2617</v>
      </c>
      <c r="C266" s="86"/>
      <c r="D266" s="37"/>
      <c r="E266" s="87"/>
      <c r="F266" s="93">
        <v>5</v>
      </c>
      <c r="G266" s="8">
        <v>13</v>
      </c>
      <c r="H266" s="94">
        <f t="shared" si="4"/>
        <v>2</v>
      </c>
      <c r="I266" s="93"/>
      <c r="J266" s="94"/>
      <c r="K266" s="138"/>
    </row>
    <row r="267" spans="1:11" x14ac:dyDescent="0.2">
      <c r="A267" s="13" t="s">
        <v>3857</v>
      </c>
      <c r="B267" s="74">
        <v>58</v>
      </c>
      <c r="C267" s="86"/>
      <c r="D267" s="37"/>
      <c r="E267" s="87"/>
      <c r="F267" s="93">
        <v>1</v>
      </c>
      <c r="G267" s="8">
        <v>3</v>
      </c>
      <c r="H267" s="94">
        <f t="shared" si="4"/>
        <v>1</v>
      </c>
      <c r="I267" s="93"/>
      <c r="J267" s="94"/>
      <c r="K267" s="138"/>
    </row>
    <row r="268" spans="1:11" x14ac:dyDescent="0.2">
      <c r="A268" s="13" t="s">
        <v>3126</v>
      </c>
      <c r="B268" s="74">
        <v>416</v>
      </c>
      <c r="C268" s="86"/>
      <c r="D268" s="37"/>
      <c r="E268" s="87"/>
      <c r="F268" s="93">
        <v>3</v>
      </c>
      <c r="G268" s="8">
        <v>8</v>
      </c>
      <c r="H268" s="94">
        <f t="shared" si="4"/>
        <v>2</v>
      </c>
      <c r="I268" s="93"/>
      <c r="J268" s="94"/>
      <c r="K268" s="138"/>
    </row>
    <row r="269" spans="1:11" x14ac:dyDescent="0.2">
      <c r="A269" s="13" t="s">
        <v>3858</v>
      </c>
      <c r="B269" s="74">
        <v>101</v>
      </c>
      <c r="C269" s="86"/>
      <c r="D269" s="37"/>
      <c r="E269" s="87"/>
      <c r="F269" s="93">
        <v>1</v>
      </c>
      <c r="G269" s="8">
        <v>3</v>
      </c>
      <c r="H269" s="94">
        <f t="shared" si="4"/>
        <v>1</v>
      </c>
      <c r="I269" s="93"/>
      <c r="J269" s="94"/>
      <c r="K269" s="138"/>
    </row>
    <row r="270" spans="1:11" x14ac:dyDescent="0.2">
      <c r="A270" s="13" t="s">
        <v>3859</v>
      </c>
      <c r="B270" s="74">
        <v>464</v>
      </c>
      <c r="C270" s="86"/>
      <c r="D270" s="37"/>
      <c r="E270" s="87"/>
      <c r="F270" s="93">
        <v>3</v>
      </c>
      <c r="G270" s="8">
        <v>8</v>
      </c>
      <c r="H270" s="94">
        <f t="shared" si="4"/>
        <v>2</v>
      </c>
      <c r="I270" s="93"/>
      <c r="J270" s="94"/>
      <c r="K270" s="138"/>
    </row>
    <row r="271" spans="1:11" x14ac:dyDescent="0.2">
      <c r="A271" s="13" t="s">
        <v>3860</v>
      </c>
      <c r="B271" s="74">
        <v>215</v>
      </c>
      <c r="C271" s="86"/>
      <c r="D271" s="37"/>
      <c r="E271" s="87"/>
      <c r="F271" s="93">
        <v>3</v>
      </c>
      <c r="G271" s="8">
        <v>8</v>
      </c>
      <c r="H271" s="94">
        <f t="shared" si="4"/>
        <v>2</v>
      </c>
      <c r="I271" s="93"/>
      <c r="J271" s="94"/>
      <c r="K271" s="138"/>
    </row>
    <row r="272" spans="1:11" x14ac:dyDescent="0.2">
      <c r="A272" s="13" t="s">
        <v>3861</v>
      </c>
      <c r="B272" s="74">
        <v>307</v>
      </c>
      <c r="C272" s="86"/>
      <c r="D272" s="37"/>
      <c r="E272" s="87"/>
      <c r="F272" s="93">
        <v>3</v>
      </c>
      <c r="G272" s="8">
        <v>8</v>
      </c>
      <c r="H272" s="94">
        <f t="shared" si="4"/>
        <v>2</v>
      </c>
      <c r="I272" s="93"/>
      <c r="J272" s="94"/>
      <c r="K272" s="138"/>
    </row>
    <row r="273" spans="1:11" x14ac:dyDescent="0.2">
      <c r="A273" s="13" t="s">
        <v>3862</v>
      </c>
      <c r="B273" s="74">
        <v>633</v>
      </c>
      <c r="C273" s="86"/>
      <c r="D273" s="37"/>
      <c r="E273" s="87"/>
      <c r="F273" s="93">
        <v>3</v>
      </c>
      <c r="G273" s="8">
        <v>8</v>
      </c>
      <c r="H273" s="94">
        <f t="shared" si="4"/>
        <v>2</v>
      </c>
      <c r="I273" s="93"/>
      <c r="J273" s="94"/>
      <c r="K273" s="138"/>
    </row>
    <row r="274" spans="1:11" x14ac:dyDescent="0.2">
      <c r="A274" s="13" t="s">
        <v>1987</v>
      </c>
      <c r="B274" s="74">
        <v>147</v>
      </c>
      <c r="C274" s="86"/>
      <c r="D274" s="37"/>
      <c r="E274" s="87"/>
      <c r="F274" s="93">
        <v>1</v>
      </c>
      <c r="G274" s="8">
        <v>3</v>
      </c>
      <c r="H274" s="94">
        <f t="shared" si="4"/>
        <v>1</v>
      </c>
      <c r="I274" s="93"/>
      <c r="J274" s="94"/>
      <c r="K274" s="138"/>
    </row>
    <row r="275" spans="1:11" x14ac:dyDescent="0.2">
      <c r="A275" s="13" t="s">
        <v>3863</v>
      </c>
      <c r="B275" s="74">
        <v>184</v>
      </c>
      <c r="C275" s="86"/>
      <c r="D275" s="37"/>
      <c r="E275" s="87"/>
      <c r="F275" s="93">
        <v>1</v>
      </c>
      <c r="G275" s="8">
        <v>3</v>
      </c>
      <c r="H275" s="94">
        <f t="shared" si="4"/>
        <v>1</v>
      </c>
      <c r="I275" s="93"/>
      <c r="J275" s="94"/>
      <c r="K275" s="138"/>
    </row>
    <row r="276" spans="1:11" x14ac:dyDescent="0.2">
      <c r="A276" s="13" t="s">
        <v>3864</v>
      </c>
      <c r="B276" s="74">
        <v>319</v>
      </c>
      <c r="C276" s="86"/>
      <c r="D276" s="37"/>
      <c r="E276" s="87"/>
      <c r="F276" s="93">
        <v>3</v>
      </c>
      <c r="G276" s="8">
        <v>8</v>
      </c>
      <c r="H276" s="94">
        <f t="shared" si="4"/>
        <v>2</v>
      </c>
      <c r="I276" s="93"/>
      <c r="J276" s="94"/>
      <c r="K276" s="138"/>
    </row>
    <row r="277" spans="1:11" s="24" customFormat="1" x14ac:dyDescent="0.2">
      <c r="A277" s="13" t="s">
        <v>3228</v>
      </c>
      <c r="B277" s="74">
        <v>258</v>
      </c>
      <c r="C277" s="85"/>
      <c r="D277" s="37"/>
      <c r="E277" s="87"/>
      <c r="F277" s="93">
        <v>3</v>
      </c>
      <c r="G277" s="8">
        <v>8</v>
      </c>
      <c r="H277" s="94">
        <f t="shared" si="4"/>
        <v>2</v>
      </c>
      <c r="I277" s="91"/>
      <c r="J277" s="84"/>
      <c r="K277" s="111"/>
    </row>
    <row r="278" spans="1:11" s="24" customFormat="1" x14ac:dyDescent="0.2">
      <c r="A278" s="20" t="s">
        <v>92</v>
      </c>
      <c r="B278" s="73">
        <v>1812</v>
      </c>
      <c r="C278" s="85">
        <v>4</v>
      </c>
      <c r="D278" s="32">
        <v>10</v>
      </c>
      <c r="E278" s="84"/>
      <c r="F278" s="93"/>
      <c r="G278" s="8"/>
      <c r="H278" s="94"/>
      <c r="I278" s="91"/>
      <c r="J278" s="84"/>
      <c r="K278" s="111"/>
    </row>
    <row r="279" spans="1:11" x14ac:dyDescent="0.2">
      <c r="A279" s="13" t="s">
        <v>3865</v>
      </c>
      <c r="B279" s="74">
        <v>569</v>
      </c>
      <c r="C279" s="86"/>
      <c r="D279" s="37"/>
      <c r="E279" s="87"/>
      <c r="F279" s="93">
        <v>3</v>
      </c>
      <c r="G279" s="8">
        <v>8</v>
      </c>
      <c r="H279" s="94">
        <f t="shared" si="4"/>
        <v>2</v>
      </c>
      <c r="I279" s="93"/>
      <c r="J279" s="94"/>
      <c r="K279" s="138"/>
    </row>
    <row r="280" spans="1:11" x14ac:dyDescent="0.2">
      <c r="A280" s="13" t="s">
        <v>3866</v>
      </c>
      <c r="B280" s="74">
        <v>1243</v>
      </c>
      <c r="C280" s="86"/>
      <c r="D280" s="37"/>
      <c r="E280" s="87"/>
      <c r="F280" s="93">
        <v>3</v>
      </c>
      <c r="G280" s="8">
        <v>8</v>
      </c>
      <c r="H280" s="94">
        <f t="shared" si="4"/>
        <v>2</v>
      </c>
      <c r="I280" s="93"/>
      <c r="J280" s="94"/>
      <c r="K280" s="138"/>
    </row>
    <row r="281" spans="1:11" s="18" customFormat="1" x14ac:dyDescent="0.2">
      <c r="A281" s="11" t="s">
        <v>341</v>
      </c>
      <c r="B281" s="72">
        <v>305979</v>
      </c>
      <c r="C281" s="81"/>
      <c r="D281" s="37"/>
      <c r="E281" s="87"/>
      <c r="F281" s="152"/>
      <c r="G281" s="8"/>
      <c r="H281" s="94"/>
      <c r="I281" s="92"/>
      <c r="J281" s="82"/>
      <c r="K281" s="137"/>
    </row>
    <row r="282" spans="1:11" s="24" customFormat="1" x14ac:dyDescent="0.2">
      <c r="A282" s="46" t="s">
        <v>113</v>
      </c>
      <c r="B282" s="73">
        <v>46990</v>
      </c>
      <c r="C282" s="85">
        <v>29</v>
      </c>
      <c r="D282" s="36">
        <f>SUM(D283:D345)</f>
        <v>74</v>
      </c>
      <c r="E282" s="88">
        <v>4</v>
      </c>
      <c r="F282" s="91">
        <f>SUM(F284:F361)</f>
        <v>163</v>
      </c>
      <c r="G282" s="24">
        <f>SUM(G284:G361)</f>
        <v>444</v>
      </c>
      <c r="H282" s="94"/>
      <c r="I282" s="99">
        <f>(C282+F282+1-F287-F288-F289-F290-F291-F292-F293-F294-F305-F309-F311-F314-F315-F316-F319-F321-F323-F327-F331-F333-F339-F340-F348-F349-F350-F351-F352-F353-F355-F357-F358-F359-F361)*0.4</f>
        <v>64</v>
      </c>
      <c r="J282" s="99">
        <f>(D282+G282+1-G287-G288-G289-G290-G291-G292-G293-G294-G305-G309-G311-G314-G315-G316-G319-G321-G323-G327-G331-G333-G339-G340-G348-G349-G350-G351-G352-G353-G355-G357-G358-G359-G361)*0.4</f>
        <v>168</v>
      </c>
      <c r="K282" s="115">
        <f>73*0.6</f>
        <v>43.8</v>
      </c>
    </row>
    <row r="283" spans="1:11" s="24" customFormat="1" x14ac:dyDescent="0.2">
      <c r="A283" s="20" t="s">
        <v>114</v>
      </c>
      <c r="B283" s="73">
        <v>2293</v>
      </c>
      <c r="C283" s="85">
        <v>1</v>
      </c>
      <c r="D283" s="32">
        <v>3</v>
      </c>
      <c r="E283" s="84"/>
      <c r="F283" s="93"/>
      <c r="G283" s="8"/>
      <c r="H283" s="94"/>
      <c r="I283" s="91"/>
      <c r="J283" s="84"/>
      <c r="K283" s="111"/>
    </row>
    <row r="284" spans="1:11" x14ac:dyDescent="0.2">
      <c r="A284" s="13" t="s">
        <v>3867</v>
      </c>
      <c r="B284" s="74">
        <v>1309</v>
      </c>
      <c r="C284" s="86"/>
      <c r="D284" s="37"/>
      <c r="E284" s="87"/>
      <c r="F284" s="93">
        <v>3</v>
      </c>
      <c r="G284" s="8">
        <v>8</v>
      </c>
      <c r="H284" s="94">
        <f t="shared" si="4"/>
        <v>2</v>
      </c>
      <c r="I284" s="93"/>
      <c r="J284" s="94"/>
      <c r="K284" s="138"/>
    </row>
    <row r="285" spans="1:11" x14ac:dyDescent="0.2">
      <c r="A285" s="13" t="s">
        <v>3868</v>
      </c>
      <c r="B285" s="74">
        <v>260</v>
      </c>
      <c r="C285" s="86"/>
      <c r="D285" s="37"/>
      <c r="E285" s="87"/>
      <c r="F285" s="93">
        <v>3</v>
      </c>
      <c r="G285" s="8">
        <v>8</v>
      </c>
      <c r="H285" s="94">
        <f t="shared" si="4"/>
        <v>2</v>
      </c>
      <c r="I285" s="93"/>
      <c r="J285" s="94"/>
      <c r="K285" s="138"/>
    </row>
    <row r="286" spans="1:11" s="24" customFormat="1" x14ac:dyDescent="0.2">
      <c r="A286" s="13" t="s">
        <v>1387</v>
      </c>
      <c r="B286" s="74">
        <v>205</v>
      </c>
      <c r="C286" s="85"/>
      <c r="D286" s="37"/>
      <c r="E286" s="87"/>
      <c r="F286" s="93">
        <v>3</v>
      </c>
      <c r="G286" s="8">
        <v>8</v>
      </c>
      <c r="H286" s="94">
        <f t="shared" si="4"/>
        <v>2</v>
      </c>
      <c r="I286" s="91"/>
      <c r="J286" s="84"/>
      <c r="K286" s="111"/>
    </row>
    <row r="287" spans="1:11" x14ac:dyDescent="0.2">
      <c r="A287" s="13" t="s">
        <v>3869</v>
      </c>
      <c r="B287" s="74">
        <v>56</v>
      </c>
      <c r="C287" s="86"/>
      <c r="D287" s="37"/>
      <c r="E287" s="87"/>
      <c r="F287" s="93">
        <v>1</v>
      </c>
      <c r="G287" s="8">
        <v>3</v>
      </c>
      <c r="H287" s="94">
        <f t="shared" si="4"/>
        <v>1</v>
      </c>
      <c r="I287" s="93"/>
      <c r="J287" s="94"/>
      <c r="K287" s="138"/>
    </row>
    <row r="288" spans="1:11" x14ac:dyDescent="0.2">
      <c r="A288" s="13" t="s">
        <v>1655</v>
      </c>
      <c r="B288" s="74">
        <v>53</v>
      </c>
      <c r="C288" s="86"/>
      <c r="D288" s="37"/>
      <c r="E288" s="87"/>
      <c r="F288" s="93">
        <v>1</v>
      </c>
      <c r="G288" s="8">
        <v>3</v>
      </c>
      <c r="H288" s="94">
        <f t="shared" si="4"/>
        <v>1</v>
      </c>
      <c r="I288" s="93"/>
      <c r="J288" s="94"/>
      <c r="K288" s="138"/>
    </row>
    <row r="289" spans="1:11" x14ac:dyDescent="0.2">
      <c r="A289" s="13" t="s">
        <v>3208</v>
      </c>
      <c r="B289" s="74">
        <v>79</v>
      </c>
      <c r="C289" s="86"/>
      <c r="D289" s="37"/>
      <c r="E289" s="87"/>
      <c r="F289" s="93">
        <v>1</v>
      </c>
      <c r="G289" s="8">
        <v>3</v>
      </c>
      <c r="H289" s="94">
        <f t="shared" si="4"/>
        <v>1</v>
      </c>
      <c r="I289" s="93"/>
      <c r="J289" s="94"/>
      <c r="K289" s="138"/>
    </row>
    <row r="290" spans="1:11" x14ac:dyDescent="0.2">
      <c r="A290" s="13" t="s">
        <v>3870</v>
      </c>
      <c r="B290" s="74">
        <v>36</v>
      </c>
      <c r="C290" s="86"/>
      <c r="D290" s="37"/>
      <c r="E290" s="87"/>
      <c r="F290" s="93">
        <v>1</v>
      </c>
      <c r="G290" s="8">
        <v>3</v>
      </c>
      <c r="H290" s="94">
        <f t="shared" si="4"/>
        <v>1</v>
      </c>
      <c r="I290" s="93"/>
      <c r="J290" s="94"/>
      <c r="K290" s="138"/>
    </row>
    <row r="291" spans="1:11" s="24" customFormat="1" x14ac:dyDescent="0.2">
      <c r="A291" s="13" t="s">
        <v>1663</v>
      </c>
      <c r="B291" s="74">
        <v>31</v>
      </c>
      <c r="C291" s="85"/>
      <c r="D291" s="37"/>
      <c r="E291" s="87"/>
      <c r="F291" s="93">
        <v>1</v>
      </c>
      <c r="G291" s="8">
        <v>3</v>
      </c>
      <c r="H291" s="94">
        <f t="shared" si="4"/>
        <v>1</v>
      </c>
      <c r="I291" s="91"/>
      <c r="J291" s="84"/>
      <c r="K291" s="111"/>
    </row>
    <row r="292" spans="1:11" x14ac:dyDescent="0.2">
      <c r="A292" s="13" t="s">
        <v>3871</v>
      </c>
      <c r="B292" s="74">
        <v>57</v>
      </c>
      <c r="C292" s="86"/>
      <c r="D292" s="37"/>
      <c r="E292" s="87"/>
      <c r="F292" s="93">
        <v>1</v>
      </c>
      <c r="G292" s="8">
        <v>3</v>
      </c>
      <c r="H292" s="94">
        <f t="shared" si="4"/>
        <v>1</v>
      </c>
      <c r="I292" s="93"/>
      <c r="J292" s="94"/>
      <c r="K292" s="138"/>
    </row>
    <row r="293" spans="1:11" x14ac:dyDescent="0.2">
      <c r="A293" s="13" t="s">
        <v>3872</v>
      </c>
      <c r="B293" s="74">
        <v>31</v>
      </c>
      <c r="C293" s="86"/>
      <c r="D293" s="37"/>
      <c r="E293" s="87"/>
      <c r="F293" s="93">
        <v>1</v>
      </c>
      <c r="G293" s="8">
        <v>3</v>
      </c>
      <c r="H293" s="94">
        <f t="shared" si="4"/>
        <v>1</v>
      </c>
      <c r="I293" s="93"/>
      <c r="J293" s="94"/>
      <c r="K293" s="138"/>
    </row>
    <row r="294" spans="1:11" x14ac:dyDescent="0.2">
      <c r="A294" s="13" t="s">
        <v>3873</v>
      </c>
      <c r="B294" s="74">
        <v>176</v>
      </c>
      <c r="C294" s="86"/>
      <c r="D294" s="37"/>
      <c r="E294" s="87"/>
      <c r="F294" s="93">
        <v>1</v>
      </c>
      <c r="G294" s="8">
        <v>3</v>
      </c>
      <c r="H294" s="94">
        <f t="shared" si="4"/>
        <v>1</v>
      </c>
      <c r="I294" s="93"/>
      <c r="J294" s="94"/>
      <c r="K294" s="138"/>
    </row>
    <row r="295" spans="1:11" s="24" customFormat="1" x14ac:dyDescent="0.2">
      <c r="A295" s="20" t="s">
        <v>224</v>
      </c>
      <c r="B295" s="73">
        <v>25795</v>
      </c>
      <c r="C295" s="85">
        <v>16</v>
      </c>
      <c r="D295" s="32">
        <v>40</v>
      </c>
      <c r="E295" s="84"/>
      <c r="F295" s="93"/>
      <c r="G295" s="8"/>
      <c r="H295" s="94"/>
      <c r="I295" s="91"/>
      <c r="J295" s="84"/>
      <c r="K295" s="111"/>
    </row>
    <row r="296" spans="1:11" x14ac:dyDescent="0.2">
      <c r="A296" s="13" t="s">
        <v>3874</v>
      </c>
      <c r="B296" s="74">
        <v>20249</v>
      </c>
      <c r="C296" s="86"/>
      <c r="D296" s="37"/>
      <c r="E296" s="87"/>
      <c r="F296" s="93">
        <v>11</v>
      </c>
      <c r="G296" s="8">
        <v>28</v>
      </c>
      <c r="H296" s="94">
        <f t="shared" si="4"/>
        <v>2</v>
      </c>
      <c r="I296" s="93"/>
      <c r="J296" s="94"/>
      <c r="K296" s="138"/>
    </row>
    <row r="297" spans="1:11" x14ac:dyDescent="0.2">
      <c r="A297" s="13" t="s">
        <v>3875</v>
      </c>
      <c r="B297" s="74">
        <v>457</v>
      </c>
      <c r="C297" s="86"/>
      <c r="D297" s="37"/>
      <c r="E297" s="87"/>
      <c r="F297" s="93">
        <v>3</v>
      </c>
      <c r="G297" s="8">
        <v>8</v>
      </c>
      <c r="H297" s="94">
        <f t="shared" si="4"/>
        <v>2</v>
      </c>
      <c r="I297" s="93"/>
      <c r="J297" s="94"/>
      <c r="K297" s="138"/>
    </row>
    <row r="298" spans="1:11" x14ac:dyDescent="0.2">
      <c r="A298" s="13" t="s">
        <v>3876</v>
      </c>
      <c r="B298" s="74">
        <v>211</v>
      </c>
      <c r="C298" s="86"/>
      <c r="D298" s="37"/>
      <c r="E298" s="87"/>
      <c r="F298" s="93">
        <v>3</v>
      </c>
      <c r="G298" s="8">
        <v>8</v>
      </c>
      <c r="H298" s="94">
        <f t="shared" si="4"/>
        <v>2</v>
      </c>
      <c r="I298" s="93"/>
      <c r="J298" s="94"/>
      <c r="K298" s="138"/>
    </row>
    <row r="299" spans="1:11" x14ac:dyDescent="0.2">
      <c r="A299" s="13" t="s">
        <v>3877</v>
      </c>
      <c r="B299" s="74">
        <v>391</v>
      </c>
      <c r="C299" s="86"/>
      <c r="D299" s="37"/>
      <c r="E299" s="87"/>
      <c r="F299" s="93">
        <v>3</v>
      </c>
      <c r="G299" s="8">
        <v>8</v>
      </c>
      <c r="H299" s="94">
        <f t="shared" si="4"/>
        <v>2</v>
      </c>
      <c r="I299" s="93"/>
      <c r="J299" s="94"/>
      <c r="K299" s="138"/>
    </row>
    <row r="300" spans="1:11" s="24" customFormat="1" x14ac:dyDescent="0.2">
      <c r="A300" s="13" t="s">
        <v>1998</v>
      </c>
      <c r="B300" s="74">
        <v>922</v>
      </c>
      <c r="C300" s="85"/>
      <c r="D300" s="37"/>
      <c r="E300" s="87"/>
      <c r="F300" s="93">
        <v>3</v>
      </c>
      <c r="G300" s="8">
        <v>8</v>
      </c>
      <c r="H300" s="94">
        <f t="shared" si="4"/>
        <v>2</v>
      </c>
      <c r="I300" s="91"/>
      <c r="J300" s="84"/>
      <c r="K300" s="111"/>
    </row>
    <row r="301" spans="1:11" x14ac:dyDescent="0.2">
      <c r="A301" s="13" t="s">
        <v>3878</v>
      </c>
      <c r="B301" s="74">
        <v>206</v>
      </c>
      <c r="C301" s="86"/>
      <c r="D301" s="37"/>
      <c r="E301" s="87"/>
      <c r="F301" s="93">
        <v>3</v>
      </c>
      <c r="G301" s="8">
        <v>8</v>
      </c>
      <c r="H301" s="94">
        <f t="shared" si="4"/>
        <v>2</v>
      </c>
      <c r="I301" s="93"/>
      <c r="J301" s="94"/>
      <c r="K301" s="138"/>
    </row>
    <row r="302" spans="1:11" x14ac:dyDescent="0.2">
      <c r="A302" s="13" t="s">
        <v>3879</v>
      </c>
      <c r="B302" s="74">
        <v>320</v>
      </c>
      <c r="C302" s="86"/>
      <c r="D302" s="37"/>
      <c r="E302" s="87"/>
      <c r="F302" s="93">
        <v>3</v>
      </c>
      <c r="G302" s="8">
        <v>8</v>
      </c>
      <c r="H302" s="94">
        <f t="shared" si="4"/>
        <v>2</v>
      </c>
      <c r="I302" s="93"/>
      <c r="J302" s="94"/>
      <c r="K302" s="138"/>
    </row>
    <row r="303" spans="1:11" x14ac:dyDescent="0.2">
      <c r="A303" s="13" t="s">
        <v>3880</v>
      </c>
      <c r="B303" s="74">
        <v>359</v>
      </c>
      <c r="C303" s="86"/>
      <c r="D303" s="37"/>
      <c r="E303" s="87"/>
      <c r="F303" s="93">
        <v>3</v>
      </c>
      <c r="G303" s="8">
        <v>8</v>
      </c>
      <c r="H303" s="94">
        <f t="shared" si="4"/>
        <v>2</v>
      </c>
      <c r="I303" s="93"/>
      <c r="J303" s="94"/>
      <c r="K303" s="138"/>
    </row>
    <row r="304" spans="1:11" x14ac:dyDescent="0.2">
      <c r="A304" s="13" t="s">
        <v>3881</v>
      </c>
      <c r="B304" s="74">
        <v>273</v>
      </c>
      <c r="C304" s="86"/>
      <c r="D304" s="37"/>
      <c r="E304" s="87"/>
      <c r="F304" s="93">
        <v>3</v>
      </c>
      <c r="G304" s="8">
        <v>8</v>
      </c>
      <c r="H304" s="94">
        <f t="shared" si="4"/>
        <v>2</v>
      </c>
      <c r="I304" s="93"/>
      <c r="J304" s="94"/>
      <c r="K304" s="138"/>
    </row>
    <row r="305" spans="1:11" x14ac:dyDescent="0.2">
      <c r="A305" s="13" t="s">
        <v>2602</v>
      </c>
      <c r="B305" s="74">
        <v>180</v>
      </c>
      <c r="C305" s="86"/>
      <c r="D305" s="37"/>
      <c r="E305" s="87"/>
      <c r="F305" s="93">
        <v>1</v>
      </c>
      <c r="G305" s="8">
        <v>3</v>
      </c>
      <c r="H305" s="94">
        <f t="shared" si="4"/>
        <v>1</v>
      </c>
      <c r="I305" s="93"/>
      <c r="J305" s="94"/>
      <c r="K305" s="138"/>
    </row>
    <row r="306" spans="1:11" x14ac:dyDescent="0.2">
      <c r="A306" s="13" t="s">
        <v>3882</v>
      </c>
      <c r="B306" s="74">
        <v>439</v>
      </c>
      <c r="C306" s="86"/>
      <c r="D306" s="37"/>
      <c r="E306" s="87"/>
      <c r="F306" s="93">
        <v>3</v>
      </c>
      <c r="G306" s="8">
        <v>8</v>
      </c>
      <c r="H306" s="94">
        <f t="shared" si="4"/>
        <v>2</v>
      </c>
      <c r="I306" s="93"/>
      <c r="J306" s="94"/>
      <c r="K306" s="138"/>
    </row>
    <row r="307" spans="1:11" x14ac:dyDescent="0.2">
      <c r="A307" s="13" t="s">
        <v>3883</v>
      </c>
      <c r="B307" s="74">
        <v>534</v>
      </c>
      <c r="C307" s="86"/>
      <c r="D307" s="37"/>
      <c r="E307" s="87"/>
      <c r="F307" s="93">
        <v>3</v>
      </c>
      <c r="G307" s="8">
        <v>8</v>
      </c>
      <c r="H307" s="94">
        <f t="shared" si="4"/>
        <v>2</v>
      </c>
      <c r="I307" s="93"/>
      <c r="J307" s="94"/>
      <c r="K307" s="138"/>
    </row>
    <row r="308" spans="1:11" x14ac:dyDescent="0.2">
      <c r="A308" s="13" t="s">
        <v>3884</v>
      </c>
      <c r="B308" s="74">
        <v>1213</v>
      </c>
      <c r="C308" s="86"/>
      <c r="D308" s="37"/>
      <c r="E308" s="87"/>
      <c r="F308" s="93">
        <v>3</v>
      </c>
      <c r="G308" s="8">
        <v>8</v>
      </c>
      <c r="H308" s="94">
        <f t="shared" si="4"/>
        <v>2</v>
      </c>
      <c r="I308" s="93"/>
      <c r="J308" s="94"/>
      <c r="K308" s="138"/>
    </row>
    <row r="309" spans="1:11" x14ac:dyDescent="0.2">
      <c r="A309" s="13" t="s">
        <v>3885</v>
      </c>
      <c r="B309" s="74">
        <v>41</v>
      </c>
      <c r="C309" s="86"/>
      <c r="D309" s="37"/>
      <c r="E309" s="87"/>
      <c r="F309" s="93">
        <v>1</v>
      </c>
      <c r="G309" s="8">
        <v>3</v>
      </c>
      <c r="H309" s="94">
        <f t="shared" si="4"/>
        <v>1</v>
      </c>
      <c r="I309" s="93"/>
      <c r="J309" s="94"/>
      <c r="K309" s="138"/>
    </row>
    <row r="310" spans="1:11" s="24" customFormat="1" x14ac:dyDescent="0.2">
      <c r="A310" s="20" t="s">
        <v>1198</v>
      </c>
      <c r="B310" s="73">
        <v>4247</v>
      </c>
      <c r="C310" s="85">
        <v>3</v>
      </c>
      <c r="D310" s="32">
        <v>8</v>
      </c>
      <c r="E310" s="84"/>
      <c r="F310" s="93"/>
      <c r="G310" s="8"/>
      <c r="H310" s="94"/>
      <c r="I310" s="91"/>
      <c r="J310" s="84"/>
      <c r="K310" s="111"/>
    </row>
    <row r="311" spans="1:11" x14ac:dyDescent="0.2">
      <c r="A311" s="13" t="s">
        <v>2006</v>
      </c>
      <c r="B311" s="74">
        <v>128</v>
      </c>
      <c r="C311" s="86"/>
      <c r="D311" s="37"/>
      <c r="E311" s="87"/>
      <c r="F311" s="93">
        <v>1</v>
      </c>
      <c r="G311" s="8">
        <v>3</v>
      </c>
      <c r="H311" s="94">
        <f t="shared" si="4"/>
        <v>1</v>
      </c>
      <c r="I311" s="93"/>
      <c r="J311" s="94"/>
      <c r="K311" s="138"/>
    </row>
    <row r="312" spans="1:11" x14ac:dyDescent="0.2">
      <c r="A312" s="13" t="s">
        <v>3886</v>
      </c>
      <c r="B312" s="74">
        <v>1377</v>
      </c>
      <c r="C312" s="86"/>
      <c r="D312" s="37"/>
      <c r="E312" s="87"/>
      <c r="F312" s="93">
        <v>3</v>
      </c>
      <c r="G312" s="8">
        <v>8</v>
      </c>
      <c r="H312" s="94">
        <f t="shared" si="4"/>
        <v>2</v>
      </c>
      <c r="I312" s="93"/>
      <c r="J312" s="94"/>
      <c r="K312" s="138"/>
    </row>
    <row r="313" spans="1:11" s="24" customFormat="1" x14ac:dyDescent="0.2">
      <c r="A313" s="13" t="s">
        <v>3411</v>
      </c>
      <c r="B313" s="74">
        <v>215</v>
      </c>
      <c r="C313" s="85"/>
      <c r="D313" s="37"/>
      <c r="E313" s="87"/>
      <c r="F313" s="93">
        <v>3</v>
      </c>
      <c r="G313" s="8">
        <v>8</v>
      </c>
      <c r="H313" s="94">
        <f t="shared" si="4"/>
        <v>2</v>
      </c>
      <c r="I313" s="91"/>
      <c r="J313" s="84"/>
      <c r="K313" s="111"/>
    </row>
    <row r="314" spans="1:11" x14ac:dyDescent="0.2">
      <c r="A314" s="13" t="s">
        <v>3887</v>
      </c>
      <c r="B314" s="74">
        <v>38</v>
      </c>
      <c r="C314" s="86"/>
      <c r="D314" s="37"/>
      <c r="E314" s="87"/>
      <c r="F314" s="93">
        <v>1</v>
      </c>
      <c r="G314" s="8">
        <v>3</v>
      </c>
      <c r="H314" s="94">
        <f t="shared" si="4"/>
        <v>1</v>
      </c>
      <c r="I314" s="93"/>
      <c r="J314" s="94"/>
      <c r="K314" s="138"/>
    </row>
    <row r="315" spans="1:11" x14ac:dyDescent="0.2">
      <c r="A315" s="13" t="s">
        <v>3888</v>
      </c>
      <c r="B315" s="74">
        <v>40</v>
      </c>
      <c r="C315" s="86"/>
      <c r="D315" s="37"/>
      <c r="E315" s="87"/>
      <c r="F315" s="93">
        <v>1</v>
      </c>
      <c r="G315" s="8">
        <v>3</v>
      </c>
      <c r="H315" s="94">
        <f t="shared" si="4"/>
        <v>1</v>
      </c>
      <c r="I315" s="93"/>
      <c r="J315" s="94"/>
      <c r="K315" s="138"/>
    </row>
    <row r="316" spans="1:11" x14ac:dyDescent="0.2">
      <c r="A316" s="13" t="s">
        <v>3889</v>
      </c>
      <c r="B316" s="74">
        <v>79</v>
      </c>
      <c r="C316" s="86"/>
      <c r="D316" s="37"/>
      <c r="E316" s="87"/>
      <c r="F316" s="93">
        <v>1</v>
      </c>
      <c r="G316" s="8">
        <v>3</v>
      </c>
      <c r="H316" s="94">
        <f t="shared" si="4"/>
        <v>1</v>
      </c>
      <c r="I316" s="93"/>
      <c r="J316" s="94"/>
      <c r="K316" s="138"/>
    </row>
    <row r="317" spans="1:11" x14ac:dyDescent="0.2">
      <c r="A317" s="13" t="s">
        <v>3890</v>
      </c>
      <c r="B317" s="74">
        <v>247</v>
      </c>
      <c r="C317" s="86"/>
      <c r="D317" s="37"/>
      <c r="E317" s="87"/>
      <c r="F317" s="93">
        <v>3</v>
      </c>
      <c r="G317" s="8">
        <v>8</v>
      </c>
      <c r="H317" s="94">
        <f t="shared" si="4"/>
        <v>2</v>
      </c>
      <c r="I317" s="93"/>
      <c r="J317" s="94"/>
      <c r="K317" s="138"/>
    </row>
    <row r="318" spans="1:11" x14ac:dyDescent="0.2">
      <c r="A318" s="13" t="s">
        <v>3891</v>
      </c>
      <c r="B318" s="74">
        <v>566</v>
      </c>
      <c r="C318" s="86"/>
      <c r="D318" s="37"/>
      <c r="E318" s="87"/>
      <c r="F318" s="93">
        <v>3</v>
      </c>
      <c r="G318" s="8">
        <v>8</v>
      </c>
      <c r="H318" s="94">
        <f t="shared" si="4"/>
        <v>2</v>
      </c>
      <c r="I318" s="93"/>
      <c r="J318" s="94"/>
      <c r="K318" s="138"/>
    </row>
    <row r="319" spans="1:11" x14ac:dyDescent="0.2">
      <c r="A319" s="13" t="s">
        <v>3892</v>
      </c>
      <c r="B319" s="74">
        <v>28</v>
      </c>
      <c r="C319" s="86"/>
      <c r="D319" s="37"/>
      <c r="E319" s="87"/>
      <c r="F319" s="93">
        <v>1</v>
      </c>
      <c r="G319" s="8">
        <v>3</v>
      </c>
      <c r="H319" s="94">
        <f t="shared" si="4"/>
        <v>1</v>
      </c>
      <c r="I319" s="93"/>
      <c r="J319" s="94"/>
      <c r="K319" s="138"/>
    </row>
    <row r="320" spans="1:11" x14ac:dyDescent="0.2">
      <c r="A320" s="13" t="s">
        <v>3893</v>
      </c>
      <c r="B320" s="74">
        <v>216</v>
      </c>
      <c r="C320" s="86"/>
      <c r="D320" s="37"/>
      <c r="E320" s="87"/>
      <c r="F320" s="93">
        <v>3</v>
      </c>
      <c r="G320" s="8">
        <v>8</v>
      </c>
      <c r="H320" s="94">
        <f t="shared" si="4"/>
        <v>2</v>
      </c>
      <c r="I320" s="93"/>
      <c r="J320" s="94"/>
      <c r="K320" s="138"/>
    </row>
    <row r="321" spans="1:11" x14ac:dyDescent="0.2">
      <c r="A321" s="13" t="s">
        <v>2674</v>
      </c>
      <c r="B321" s="74">
        <v>62</v>
      </c>
      <c r="C321" s="86"/>
      <c r="D321" s="37"/>
      <c r="E321" s="87"/>
      <c r="F321" s="93">
        <v>1</v>
      </c>
      <c r="G321" s="8">
        <v>3</v>
      </c>
      <c r="H321" s="94">
        <f t="shared" si="4"/>
        <v>1</v>
      </c>
      <c r="I321" s="93"/>
      <c r="J321" s="94"/>
      <c r="K321" s="138"/>
    </row>
    <row r="322" spans="1:11" x14ac:dyDescent="0.2">
      <c r="A322" s="13" t="s">
        <v>1993</v>
      </c>
      <c r="B322" s="74">
        <v>201</v>
      </c>
      <c r="C322" s="86"/>
      <c r="D322" s="37"/>
      <c r="E322" s="87"/>
      <c r="F322" s="93">
        <v>3</v>
      </c>
      <c r="G322" s="8">
        <v>8</v>
      </c>
      <c r="H322" s="94">
        <f t="shared" si="4"/>
        <v>2</v>
      </c>
      <c r="I322" s="93"/>
      <c r="J322" s="94"/>
      <c r="K322" s="138"/>
    </row>
    <row r="323" spans="1:11" x14ac:dyDescent="0.2">
      <c r="A323" s="13" t="s">
        <v>3894</v>
      </c>
      <c r="B323" s="74">
        <v>92</v>
      </c>
      <c r="C323" s="86"/>
      <c r="D323" s="37"/>
      <c r="E323" s="87"/>
      <c r="F323" s="93">
        <v>1</v>
      </c>
      <c r="G323" s="8">
        <v>3</v>
      </c>
      <c r="H323" s="94">
        <f t="shared" si="4"/>
        <v>1</v>
      </c>
      <c r="I323" s="93"/>
      <c r="J323" s="94"/>
      <c r="K323" s="138"/>
    </row>
    <row r="324" spans="1:11" x14ac:dyDescent="0.2">
      <c r="A324" s="13" t="s">
        <v>3895</v>
      </c>
      <c r="B324" s="74">
        <v>958</v>
      </c>
      <c r="C324" s="86"/>
      <c r="D324" s="37"/>
      <c r="E324" s="87"/>
      <c r="F324" s="93">
        <v>3</v>
      </c>
      <c r="G324" s="8">
        <v>8</v>
      </c>
      <c r="H324" s="94">
        <f t="shared" si="4"/>
        <v>2</v>
      </c>
      <c r="I324" s="93"/>
      <c r="J324" s="94"/>
      <c r="K324" s="138"/>
    </row>
    <row r="325" spans="1:11" s="24" customFormat="1" x14ac:dyDescent="0.2">
      <c r="A325" s="20" t="s">
        <v>1137</v>
      </c>
      <c r="B325" s="73">
        <v>5603</v>
      </c>
      <c r="C325" s="85">
        <v>3</v>
      </c>
      <c r="D325" s="32">
        <v>8</v>
      </c>
      <c r="E325" s="84"/>
      <c r="F325" s="93"/>
      <c r="G325" s="8"/>
      <c r="H325" s="94"/>
      <c r="I325" s="91"/>
      <c r="J325" s="84"/>
      <c r="K325" s="111"/>
    </row>
    <row r="326" spans="1:11" x14ac:dyDescent="0.2">
      <c r="A326" s="13" t="s">
        <v>3896</v>
      </c>
      <c r="B326" s="74">
        <v>1977</v>
      </c>
      <c r="C326" s="86"/>
      <c r="D326" s="37"/>
      <c r="E326" s="87"/>
      <c r="F326" s="93">
        <v>3</v>
      </c>
      <c r="G326" s="8">
        <v>8</v>
      </c>
      <c r="H326" s="94">
        <f t="shared" si="4"/>
        <v>2</v>
      </c>
      <c r="I326" s="93"/>
      <c r="J326" s="94"/>
      <c r="K326" s="138"/>
    </row>
    <row r="327" spans="1:11" x14ac:dyDescent="0.2">
      <c r="A327" s="13" t="s">
        <v>3897</v>
      </c>
      <c r="B327" s="74">
        <v>147</v>
      </c>
      <c r="C327" s="86"/>
      <c r="D327" s="37"/>
      <c r="E327" s="87"/>
      <c r="F327" s="93">
        <v>1</v>
      </c>
      <c r="G327" s="8">
        <v>3</v>
      </c>
      <c r="H327" s="94">
        <f t="shared" si="4"/>
        <v>1</v>
      </c>
      <c r="I327" s="93"/>
      <c r="J327" s="94"/>
      <c r="K327" s="138"/>
    </row>
    <row r="328" spans="1:11" x14ac:dyDescent="0.2">
      <c r="A328" s="13" t="s">
        <v>2452</v>
      </c>
      <c r="B328" s="74">
        <v>673</v>
      </c>
      <c r="C328" s="86"/>
      <c r="D328" s="37"/>
      <c r="E328" s="87"/>
      <c r="F328" s="93">
        <v>3</v>
      </c>
      <c r="G328" s="8">
        <v>8</v>
      </c>
      <c r="H328" s="94">
        <f t="shared" ref="H328:H390" si="5">IF(F328=1,1,2)</f>
        <v>2</v>
      </c>
      <c r="I328" s="93"/>
      <c r="J328" s="94"/>
      <c r="K328" s="138"/>
    </row>
    <row r="329" spans="1:11" x14ac:dyDescent="0.2">
      <c r="A329" s="13" t="s">
        <v>3898</v>
      </c>
      <c r="B329" s="74">
        <v>497</v>
      </c>
      <c r="C329" s="86"/>
      <c r="D329" s="37"/>
      <c r="E329" s="87"/>
      <c r="F329" s="93">
        <v>3</v>
      </c>
      <c r="G329" s="8">
        <v>8</v>
      </c>
      <c r="H329" s="94">
        <f t="shared" si="5"/>
        <v>2</v>
      </c>
      <c r="I329" s="93"/>
      <c r="J329" s="94"/>
      <c r="K329" s="138"/>
    </row>
    <row r="330" spans="1:11" x14ac:dyDescent="0.2">
      <c r="A330" s="13" t="s">
        <v>3899</v>
      </c>
      <c r="B330" s="74">
        <v>330</v>
      </c>
      <c r="C330" s="86"/>
      <c r="D330" s="37"/>
      <c r="E330" s="87"/>
      <c r="F330" s="93">
        <v>3</v>
      </c>
      <c r="G330" s="8">
        <v>8</v>
      </c>
      <c r="H330" s="94">
        <f t="shared" si="5"/>
        <v>2</v>
      </c>
      <c r="I330" s="93"/>
      <c r="J330" s="94"/>
      <c r="K330" s="138"/>
    </row>
    <row r="331" spans="1:11" x14ac:dyDescent="0.2">
      <c r="A331" s="13" t="s">
        <v>3900</v>
      </c>
      <c r="B331" s="74">
        <v>50</v>
      </c>
      <c r="C331" s="86"/>
      <c r="D331" s="37"/>
      <c r="E331" s="87"/>
      <c r="F331" s="93">
        <v>1</v>
      </c>
      <c r="G331" s="8">
        <v>3</v>
      </c>
      <c r="H331" s="94">
        <f t="shared" si="5"/>
        <v>1</v>
      </c>
      <c r="I331" s="93"/>
      <c r="J331" s="94"/>
      <c r="K331" s="138"/>
    </row>
    <row r="332" spans="1:11" x14ac:dyDescent="0.2">
      <c r="A332" s="13" t="s">
        <v>3901</v>
      </c>
      <c r="B332" s="74">
        <v>324</v>
      </c>
      <c r="C332" s="86"/>
      <c r="D332" s="37"/>
      <c r="E332" s="87"/>
      <c r="F332" s="93">
        <v>3</v>
      </c>
      <c r="G332" s="8">
        <v>8</v>
      </c>
      <c r="H332" s="94">
        <f t="shared" si="5"/>
        <v>2</v>
      </c>
      <c r="I332" s="93"/>
      <c r="J332" s="94"/>
      <c r="K332" s="138"/>
    </row>
    <row r="333" spans="1:11" x14ac:dyDescent="0.2">
      <c r="A333" s="13" t="s">
        <v>3902</v>
      </c>
      <c r="B333" s="74">
        <v>195</v>
      </c>
      <c r="C333" s="86"/>
      <c r="D333" s="37"/>
      <c r="E333" s="87"/>
      <c r="F333" s="93">
        <v>1</v>
      </c>
      <c r="G333" s="8">
        <v>3</v>
      </c>
      <c r="H333" s="94">
        <f t="shared" si="5"/>
        <v>1</v>
      </c>
      <c r="I333" s="93"/>
      <c r="J333" s="94"/>
      <c r="K333" s="138"/>
    </row>
    <row r="334" spans="1:11" x14ac:dyDescent="0.2">
      <c r="A334" s="13" t="s">
        <v>3903</v>
      </c>
      <c r="B334" s="74">
        <v>368</v>
      </c>
      <c r="C334" s="86"/>
      <c r="D334" s="37"/>
      <c r="E334" s="87"/>
      <c r="F334" s="93">
        <v>3</v>
      </c>
      <c r="G334" s="8">
        <v>8</v>
      </c>
      <c r="H334" s="94">
        <f t="shared" si="5"/>
        <v>2</v>
      </c>
      <c r="I334" s="93"/>
      <c r="J334" s="94"/>
      <c r="K334" s="138"/>
    </row>
    <row r="335" spans="1:11" s="24" customFormat="1" x14ac:dyDescent="0.2">
      <c r="A335" s="13" t="s">
        <v>3577</v>
      </c>
      <c r="B335" s="74">
        <v>346</v>
      </c>
      <c r="C335" s="85"/>
      <c r="D335" s="37"/>
      <c r="E335" s="87"/>
      <c r="F335" s="93">
        <v>3</v>
      </c>
      <c r="G335" s="8">
        <v>8</v>
      </c>
      <c r="H335" s="94">
        <f t="shared" si="5"/>
        <v>2</v>
      </c>
      <c r="I335" s="91"/>
      <c r="J335" s="84"/>
      <c r="K335" s="111"/>
    </row>
    <row r="336" spans="1:11" s="24" customFormat="1" x14ac:dyDescent="0.2">
      <c r="A336" s="13" t="s">
        <v>2579</v>
      </c>
      <c r="B336" s="74">
        <v>436</v>
      </c>
      <c r="C336" s="85"/>
      <c r="D336" s="37"/>
      <c r="E336" s="87"/>
      <c r="F336" s="93">
        <v>3</v>
      </c>
      <c r="G336" s="8">
        <v>8</v>
      </c>
      <c r="H336" s="94">
        <f t="shared" si="5"/>
        <v>2</v>
      </c>
      <c r="I336" s="91"/>
      <c r="J336" s="84"/>
      <c r="K336" s="111"/>
    </row>
    <row r="337" spans="1:11" x14ac:dyDescent="0.2">
      <c r="A337" s="13" t="s">
        <v>3904</v>
      </c>
      <c r="B337" s="74">
        <v>260</v>
      </c>
      <c r="C337" s="86"/>
      <c r="D337" s="37"/>
      <c r="E337" s="87"/>
      <c r="F337" s="93">
        <v>3</v>
      </c>
      <c r="G337" s="8">
        <v>8</v>
      </c>
      <c r="H337" s="94">
        <f t="shared" si="5"/>
        <v>2</v>
      </c>
      <c r="I337" s="93"/>
      <c r="J337" s="94"/>
      <c r="K337" s="138"/>
    </row>
    <row r="338" spans="1:11" s="24" customFormat="1" x14ac:dyDescent="0.2">
      <c r="A338" s="20" t="s">
        <v>795</v>
      </c>
      <c r="B338" s="73">
        <v>2890</v>
      </c>
      <c r="C338" s="85">
        <v>2</v>
      </c>
      <c r="D338" s="32">
        <v>5</v>
      </c>
      <c r="E338" s="84"/>
      <c r="F338" s="93"/>
      <c r="G338" s="8"/>
      <c r="H338" s="94"/>
      <c r="I338" s="91"/>
      <c r="J338" s="84"/>
      <c r="K338" s="111"/>
    </row>
    <row r="339" spans="1:11" x14ac:dyDescent="0.2">
      <c r="A339" s="13" t="s">
        <v>3905</v>
      </c>
      <c r="B339" s="74">
        <v>136</v>
      </c>
      <c r="C339" s="86"/>
      <c r="D339" s="37"/>
      <c r="E339" s="87"/>
      <c r="F339" s="93">
        <v>1</v>
      </c>
      <c r="G339" s="8">
        <v>3</v>
      </c>
      <c r="H339" s="94">
        <f t="shared" si="5"/>
        <v>1</v>
      </c>
      <c r="I339" s="93"/>
      <c r="J339" s="94"/>
      <c r="K339" s="138"/>
    </row>
    <row r="340" spans="1:11" x14ac:dyDescent="0.2">
      <c r="A340" s="13" t="s">
        <v>3906</v>
      </c>
      <c r="B340" s="74">
        <v>69</v>
      </c>
      <c r="C340" s="86"/>
      <c r="D340" s="37"/>
      <c r="E340" s="87"/>
      <c r="F340" s="93">
        <v>1</v>
      </c>
      <c r="G340" s="8">
        <v>3</v>
      </c>
      <c r="H340" s="94">
        <f t="shared" si="5"/>
        <v>1</v>
      </c>
      <c r="I340" s="93"/>
      <c r="J340" s="94"/>
      <c r="K340" s="138"/>
    </row>
    <row r="341" spans="1:11" s="24" customFormat="1" x14ac:dyDescent="0.2">
      <c r="A341" s="13" t="s">
        <v>3907</v>
      </c>
      <c r="B341" s="74">
        <v>769</v>
      </c>
      <c r="C341" s="85"/>
      <c r="D341" s="37"/>
      <c r="E341" s="87"/>
      <c r="F341" s="93">
        <v>3</v>
      </c>
      <c r="G341" s="8">
        <v>8</v>
      </c>
      <c r="H341" s="94">
        <f t="shared" si="5"/>
        <v>2</v>
      </c>
      <c r="I341" s="91"/>
      <c r="J341" s="84"/>
      <c r="K341" s="111"/>
    </row>
    <row r="342" spans="1:11" x14ac:dyDescent="0.2">
      <c r="A342" s="13" t="s">
        <v>3908</v>
      </c>
      <c r="B342" s="74">
        <v>1301</v>
      </c>
      <c r="C342" s="86"/>
      <c r="D342" s="37"/>
      <c r="E342" s="87"/>
      <c r="F342" s="93">
        <v>3</v>
      </c>
      <c r="G342" s="8">
        <v>8</v>
      </c>
      <c r="H342" s="94">
        <f t="shared" si="5"/>
        <v>2</v>
      </c>
      <c r="I342" s="93"/>
      <c r="J342" s="94"/>
      <c r="K342" s="138"/>
    </row>
    <row r="343" spans="1:11" x14ac:dyDescent="0.2">
      <c r="A343" s="13" t="s">
        <v>3909</v>
      </c>
      <c r="B343" s="74">
        <v>283</v>
      </c>
      <c r="C343" s="86"/>
      <c r="D343" s="37"/>
      <c r="E343" s="87"/>
      <c r="F343" s="93">
        <v>3</v>
      </c>
      <c r="G343" s="8">
        <v>8</v>
      </c>
      <c r="H343" s="94">
        <f t="shared" si="5"/>
        <v>2</v>
      </c>
      <c r="I343" s="93"/>
      <c r="J343" s="94"/>
      <c r="K343" s="138"/>
    </row>
    <row r="344" spans="1:11" x14ac:dyDescent="0.2">
      <c r="A344" s="13" t="s">
        <v>3910</v>
      </c>
      <c r="B344" s="74">
        <v>332</v>
      </c>
      <c r="C344" s="86"/>
      <c r="D344" s="37"/>
      <c r="E344" s="87"/>
      <c r="F344" s="93">
        <v>3</v>
      </c>
      <c r="G344" s="8">
        <v>8</v>
      </c>
      <c r="H344" s="94">
        <f t="shared" si="5"/>
        <v>2</v>
      </c>
      <c r="I344" s="93"/>
      <c r="J344" s="94"/>
      <c r="K344" s="138"/>
    </row>
    <row r="345" spans="1:11" s="24" customFormat="1" x14ac:dyDescent="0.2">
      <c r="A345" s="20" t="s">
        <v>1176</v>
      </c>
      <c r="B345" s="73">
        <v>6162</v>
      </c>
      <c r="C345" s="85">
        <v>4</v>
      </c>
      <c r="D345" s="32">
        <v>10</v>
      </c>
      <c r="E345" s="84"/>
      <c r="F345" s="93"/>
      <c r="G345" s="8"/>
      <c r="H345" s="94"/>
      <c r="I345" s="91"/>
      <c r="J345" s="84"/>
      <c r="K345" s="111"/>
    </row>
    <row r="346" spans="1:11" x14ac:dyDescent="0.2">
      <c r="A346" s="13" t="s">
        <v>3911</v>
      </c>
      <c r="B346" s="74">
        <v>2776</v>
      </c>
      <c r="C346" s="86"/>
      <c r="D346" s="37"/>
      <c r="E346" s="87"/>
      <c r="F346" s="93">
        <v>5</v>
      </c>
      <c r="G346" s="8">
        <v>13</v>
      </c>
      <c r="H346" s="94">
        <f t="shared" si="5"/>
        <v>2</v>
      </c>
      <c r="I346" s="93"/>
      <c r="J346" s="94"/>
      <c r="K346" s="138"/>
    </row>
    <row r="347" spans="1:11" s="24" customFormat="1" x14ac:dyDescent="0.2">
      <c r="A347" s="13" t="s">
        <v>3682</v>
      </c>
      <c r="B347" s="74">
        <v>404</v>
      </c>
      <c r="C347" s="85"/>
      <c r="D347" s="37"/>
      <c r="E347" s="87"/>
      <c r="F347" s="93">
        <v>3</v>
      </c>
      <c r="G347" s="8">
        <v>8</v>
      </c>
      <c r="H347" s="94">
        <f t="shared" si="5"/>
        <v>2</v>
      </c>
      <c r="I347" s="91"/>
      <c r="J347" s="84"/>
      <c r="K347" s="111"/>
    </row>
    <row r="348" spans="1:11" x14ac:dyDescent="0.2">
      <c r="A348" s="13" t="s">
        <v>3912</v>
      </c>
      <c r="B348" s="74">
        <v>77</v>
      </c>
      <c r="C348" s="86"/>
      <c r="D348" s="37"/>
      <c r="E348" s="87"/>
      <c r="F348" s="93">
        <v>1</v>
      </c>
      <c r="G348" s="8">
        <v>3</v>
      </c>
      <c r="H348" s="94">
        <f t="shared" si="5"/>
        <v>1</v>
      </c>
      <c r="I348" s="93"/>
      <c r="J348" s="94"/>
      <c r="K348" s="138"/>
    </row>
    <row r="349" spans="1:11" x14ac:dyDescent="0.2">
      <c r="A349" s="13" t="s">
        <v>3913</v>
      </c>
      <c r="B349" s="74">
        <v>115</v>
      </c>
      <c r="C349" s="86"/>
      <c r="D349" s="37"/>
      <c r="E349" s="87"/>
      <c r="F349" s="93">
        <v>1</v>
      </c>
      <c r="G349" s="8">
        <v>3</v>
      </c>
      <c r="H349" s="94">
        <f t="shared" si="5"/>
        <v>1</v>
      </c>
      <c r="I349" s="93"/>
      <c r="J349" s="94"/>
      <c r="K349" s="138"/>
    </row>
    <row r="350" spans="1:11" x14ac:dyDescent="0.2">
      <c r="A350" s="13" t="s">
        <v>3914</v>
      </c>
      <c r="B350" s="74">
        <v>82</v>
      </c>
      <c r="C350" s="86"/>
      <c r="D350" s="37"/>
      <c r="E350" s="87"/>
      <c r="F350" s="93">
        <v>1</v>
      </c>
      <c r="G350" s="8">
        <v>3</v>
      </c>
      <c r="H350" s="94">
        <f t="shared" si="5"/>
        <v>1</v>
      </c>
      <c r="I350" s="93"/>
      <c r="J350" s="94"/>
      <c r="K350" s="138"/>
    </row>
    <row r="351" spans="1:11" x14ac:dyDescent="0.2">
      <c r="A351" s="13" t="s">
        <v>3915</v>
      </c>
      <c r="B351" s="74">
        <v>82</v>
      </c>
      <c r="C351" s="86"/>
      <c r="D351" s="37"/>
      <c r="E351" s="87"/>
      <c r="F351" s="93">
        <v>1</v>
      </c>
      <c r="G351" s="8">
        <v>3</v>
      </c>
      <c r="H351" s="94">
        <f t="shared" si="5"/>
        <v>1</v>
      </c>
      <c r="I351" s="93"/>
      <c r="J351" s="94"/>
      <c r="K351" s="138"/>
    </row>
    <row r="352" spans="1:11" x14ac:dyDescent="0.2">
      <c r="A352" s="13" t="s">
        <v>3916</v>
      </c>
      <c r="B352" s="74">
        <v>172</v>
      </c>
      <c r="C352" s="86"/>
      <c r="D352" s="37"/>
      <c r="E352" s="87"/>
      <c r="F352" s="93">
        <v>1</v>
      </c>
      <c r="G352" s="8">
        <v>3</v>
      </c>
      <c r="H352" s="94">
        <f t="shared" si="5"/>
        <v>1</v>
      </c>
      <c r="I352" s="93"/>
      <c r="J352" s="94"/>
      <c r="K352" s="138"/>
    </row>
    <row r="353" spans="1:11" x14ac:dyDescent="0.2">
      <c r="A353" s="13" t="s">
        <v>3917</v>
      </c>
      <c r="B353" s="74">
        <v>38</v>
      </c>
      <c r="C353" s="86"/>
      <c r="D353" s="37"/>
      <c r="E353" s="87"/>
      <c r="F353" s="93">
        <v>1</v>
      </c>
      <c r="G353" s="8">
        <v>3</v>
      </c>
      <c r="H353" s="94">
        <f t="shared" si="5"/>
        <v>1</v>
      </c>
      <c r="I353" s="93"/>
      <c r="J353" s="94"/>
      <c r="K353" s="138"/>
    </row>
    <row r="354" spans="1:11" x14ac:dyDescent="0.2">
      <c r="A354" s="13" t="s">
        <v>3918</v>
      </c>
      <c r="B354" s="74">
        <v>216</v>
      </c>
      <c r="C354" s="86"/>
      <c r="D354" s="37"/>
      <c r="E354" s="87"/>
      <c r="F354" s="93">
        <v>3</v>
      </c>
      <c r="G354" s="8">
        <v>8</v>
      </c>
      <c r="H354" s="94">
        <f t="shared" si="5"/>
        <v>2</v>
      </c>
      <c r="I354" s="93"/>
      <c r="J354" s="94"/>
      <c r="K354" s="138"/>
    </row>
    <row r="355" spans="1:11" x14ac:dyDescent="0.2">
      <c r="A355" s="13" t="s">
        <v>1510</v>
      </c>
      <c r="B355" s="74">
        <v>90</v>
      </c>
      <c r="C355" s="86"/>
      <c r="D355" s="37"/>
      <c r="E355" s="87"/>
      <c r="F355" s="93">
        <v>1</v>
      </c>
      <c r="G355" s="8">
        <v>3</v>
      </c>
      <c r="H355" s="94">
        <f t="shared" si="5"/>
        <v>1</v>
      </c>
      <c r="I355" s="93"/>
      <c r="J355" s="94"/>
      <c r="K355" s="138"/>
    </row>
    <row r="356" spans="1:11" x14ac:dyDescent="0.2">
      <c r="A356" s="13" t="s">
        <v>3648</v>
      </c>
      <c r="B356" s="74">
        <v>782</v>
      </c>
      <c r="C356" s="86"/>
      <c r="D356" s="37"/>
      <c r="E356" s="87"/>
      <c r="F356" s="93">
        <v>3</v>
      </c>
      <c r="G356" s="8">
        <v>8</v>
      </c>
      <c r="H356" s="94">
        <f t="shared" si="5"/>
        <v>2</v>
      </c>
      <c r="I356" s="93"/>
      <c r="J356" s="94"/>
      <c r="K356" s="138"/>
    </row>
    <row r="357" spans="1:11" x14ac:dyDescent="0.2">
      <c r="A357" s="13" t="s">
        <v>3919</v>
      </c>
      <c r="B357" s="74">
        <v>37</v>
      </c>
      <c r="C357" s="86"/>
      <c r="D357" s="37"/>
      <c r="E357" s="87"/>
      <c r="F357" s="93">
        <v>1</v>
      </c>
      <c r="G357" s="8">
        <v>3</v>
      </c>
      <c r="H357" s="94">
        <f t="shared" si="5"/>
        <v>1</v>
      </c>
      <c r="I357" s="93"/>
      <c r="J357" s="94"/>
      <c r="K357" s="138"/>
    </row>
    <row r="358" spans="1:11" x14ac:dyDescent="0.2">
      <c r="A358" s="13" t="s">
        <v>3920</v>
      </c>
      <c r="B358" s="74">
        <v>175</v>
      </c>
      <c r="C358" s="86"/>
      <c r="D358" s="37"/>
      <c r="E358" s="87"/>
      <c r="F358" s="93">
        <v>1</v>
      </c>
      <c r="G358" s="8">
        <v>3</v>
      </c>
      <c r="H358" s="94">
        <f t="shared" si="5"/>
        <v>1</v>
      </c>
      <c r="I358" s="93"/>
      <c r="J358" s="94"/>
      <c r="K358" s="138"/>
    </row>
    <row r="359" spans="1:11" x14ac:dyDescent="0.2">
      <c r="A359" s="13" t="s">
        <v>3921</v>
      </c>
      <c r="B359" s="74">
        <v>190</v>
      </c>
      <c r="C359" s="86"/>
      <c r="D359" s="37"/>
      <c r="E359" s="87"/>
      <c r="F359" s="93">
        <v>1</v>
      </c>
      <c r="G359" s="8">
        <v>3</v>
      </c>
      <c r="H359" s="94">
        <f t="shared" si="5"/>
        <v>1</v>
      </c>
      <c r="I359" s="93"/>
      <c r="J359" s="94"/>
      <c r="K359" s="138"/>
    </row>
    <row r="360" spans="1:11" x14ac:dyDescent="0.2">
      <c r="A360" s="13" t="s">
        <v>3922</v>
      </c>
      <c r="B360" s="74">
        <v>856</v>
      </c>
      <c r="C360" s="86"/>
      <c r="D360" s="37"/>
      <c r="E360" s="87"/>
      <c r="F360" s="93">
        <v>3</v>
      </c>
      <c r="G360" s="8">
        <v>8</v>
      </c>
      <c r="H360" s="94">
        <f t="shared" si="5"/>
        <v>2</v>
      </c>
      <c r="I360" s="93"/>
      <c r="J360" s="94"/>
      <c r="K360" s="138"/>
    </row>
    <row r="361" spans="1:11" x14ac:dyDescent="0.2">
      <c r="A361" s="13" t="s">
        <v>2212</v>
      </c>
      <c r="B361" s="74">
        <v>70</v>
      </c>
      <c r="C361" s="86"/>
      <c r="D361" s="37"/>
      <c r="E361" s="87"/>
      <c r="F361" s="93">
        <v>1</v>
      </c>
      <c r="G361" s="8">
        <v>3</v>
      </c>
      <c r="H361" s="94">
        <f t="shared" si="5"/>
        <v>1</v>
      </c>
      <c r="I361" s="93"/>
      <c r="J361" s="94"/>
      <c r="K361" s="138"/>
    </row>
    <row r="362" spans="1:11" s="24" customFormat="1" ht="31.5" x14ac:dyDescent="0.2">
      <c r="A362" s="46" t="s">
        <v>1266</v>
      </c>
      <c r="B362" s="73">
        <v>25633</v>
      </c>
      <c r="C362" s="85">
        <v>25</v>
      </c>
      <c r="D362" s="36">
        <f>SUM(D363:D391)</f>
        <v>64</v>
      </c>
      <c r="E362" s="88">
        <v>4</v>
      </c>
      <c r="F362" s="91">
        <f>SUM(F364:F407)</f>
        <v>106</v>
      </c>
      <c r="G362" s="24">
        <f>SUM(G364:G407)</f>
        <v>285</v>
      </c>
      <c r="H362" s="94"/>
      <c r="I362" s="99">
        <f>(C362+F362+1-F367-F368-F394-F396-F397-F402-F404-F405-F407)*0.4</f>
        <v>49.2</v>
      </c>
      <c r="J362" s="99">
        <f>(D362+G362+1-G367-G368-G394-G396-G397-G402-G404-G405-G407)*0.4</f>
        <v>129.20000000000002</v>
      </c>
      <c r="K362" s="115">
        <f>40*0.6</f>
        <v>24</v>
      </c>
    </row>
    <row r="363" spans="1:11" s="18" customFormat="1" x14ac:dyDescent="0.2">
      <c r="A363" s="20" t="s">
        <v>1183</v>
      </c>
      <c r="B363" s="73">
        <v>11473</v>
      </c>
      <c r="C363" s="85">
        <v>11</v>
      </c>
      <c r="D363" s="32">
        <v>28</v>
      </c>
      <c r="E363" s="84"/>
      <c r="F363" s="152"/>
      <c r="G363" s="8"/>
      <c r="H363" s="94"/>
      <c r="I363" s="92"/>
      <c r="J363" s="82"/>
      <c r="K363" s="137"/>
    </row>
    <row r="364" spans="1:11" s="24" customFormat="1" x14ac:dyDescent="0.2">
      <c r="A364" s="13" t="s">
        <v>3923</v>
      </c>
      <c r="B364" s="74">
        <v>8177</v>
      </c>
      <c r="C364" s="85"/>
      <c r="D364" s="37"/>
      <c r="E364" s="87"/>
      <c r="F364" s="93">
        <v>5</v>
      </c>
      <c r="G364" s="8">
        <v>13</v>
      </c>
      <c r="H364" s="94">
        <f t="shared" si="5"/>
        <v>2</v>
      </c>
      <c r="I364" s="91"/>
      <c r="J364" s="84"/>
      <c r="K364" s="111"/>
    </row>
    <row r="365" spans="1:11" s="24" customFormat="1" x14ac:dyDescent="0.2">
      <c r="A365" s="13" t="s">
        <v>3924</v>
      </c>
      <c r="B365" s="74">
        <v>263</v>
      </c>
      <c r="C365" s="85"/>
      <c r="D365" s="37"/>
      <c r="E365" s="87"/>
      <c r="F365" s="93">
        <v>3</v>
      </c>
      <c r="G365" s="8">
        <v>8</v>
      </c>
      <c r="H365" s="94">
        <f t="shared" si="5"/>
        <v>2</v>
      </c>
      <c r="I365" s="91"/>
      <c r="J365" s="84"/>
      <c r="K365" s="111"/>
    </row>
    <row r="366" spans="1:11" x14ac:dyDescent="0.2">
      <c r="A366" s="13" t="s">
        <v>3925</v>
      </c>
      <c r="B366" s="74">
        <v>799</v>
      </c>
      <c r="C366" s="86"/>
      <c r="D366" s="37"/>
      <c r="E366" s="87"/>
      <c r="F366" s="93">
        <v>3</v>
      </c>
      <c r="G366" s="8">
        <v>8</v>
      </c>
      <c r="H366" s="94">
        <f t="shared" si="5"/>
        <v>2</v>
      </c>
      <c r="I366" s="93"/>
      <c r="J366" s="94"/>
      <c r="K366" s="138"/>
    </row>
    <row r="367" spans="1:11" x14ac:dyDescent="0.2">
      <c r="A367" s="13" t="s">
        <v>3926</v>
      </c>
      <c r="B367" s="74">
        <v>170</v>
      </c>
      <c r="C367" s="86"/>
      <c r="D367" s="37"/>
      <c r="E367" s="87"/>
      <c r="F367" s="93">
        <v>1</v>
      </c>
      <c r="G367" s="8">
        <v>3</v>
      </c>
      <c r="H367" s="94">
        <f t="shared" si="5"/>
        <v>1</v>
      </c>
      <c r="I367" s="93"/>
      <c r="J367" s="94"/>
      <c r="K367" s="138"/>
    </row>
    <row r="368" spans="1:11" x14ac:dyDescent="0.2">
      <c r="A368" s="13" t="s">
        <v>1832</v>
      </c>
      <c r="B368" s="74">
        <v>187</v>
      </c>
      <c r="C368" s="86"/>
      <c r="D368" s="37"/>
      <c r="E368" s="87"/>
      <c r="F368" s="93">
        <v>1</v>
      </c>
      <c r="G368" s="8">
        <v>3</v>
      </c>
      <c r="H368" s="94">
        <f t="shared" si="5"/>
        <v>1</v>
      </c>
      <c r="I368" s="93"/>
      <c r="J368" s="94"/>
      <c r="K368" s="138"/>
    </row>
    <row r="369" spans="1:11" x14ac:dyDescent="0.2">
      <c r="A369" s="13" t="s">
        <v>3927</v>
      </c>
      <c r="B369" s="74">
        <v>588</v>
      </c>
      <c r="C369" s="86"/>
      <c r="D369" s="37"/>
      <c r="E369" s="87"/>
      <c r="F369" s="93">
        <v>3</v>
      </c>
      <c r="G369" s="8">
        <v>8</v>
      </c>
      <c r="H369" s="94">
        <f t="shared" si="5"/>
        <v>2</v>
      </c>
      <c r="I369" s="93"/>
      <c r="J369" s="94"/>
      <c r="K369" s="138"/>
    </row>
    <row r="370" spans="1:11" x14ac:dyDescent="0.2">
      <c r="A370" s="13" t="s">
        <v>3928</v>
      </c>
      <c r="B370" s="74">
        <v>611</v>
      </c>
      <c r="C370" s="86"/>
      <c r="D370" s="37"/>
      <c r="E370" s="87"/>
      <c r="F370" s="93">
        <v>3</v>
      </c>
      <c r="G370" s="8">
        <v>8</v>
      </c>
      <c r="H370" s="94">
        <f t="shared" si="5"/>
        <v>2</v>
      </c>
      <c r="I370" s="93"/>
      <c r="J370" s="94"/>
      <c r="K370" s="138"/>
    </row>
    <row r="371" spans="1:11" x14ac:dyDescent="0.2">
      <c r="A371" s="13" t="s">
        <v>3327</v>
      </c>
      <c r="B371" s="74">
        <v>678</v>
      </c>
      <c r="C371" s="86"/>
      <c r="D371" s="37"/>
      <c r="E371" s="87"/>
      <c r="F371" s="93">
        <v>3</v>
      </c>
      <c r="G371" s="8">
        <v>8</v>
      </c>
      <c r="H371" s="94">
        <f t="shared" si="5"/>
        <v>2</v>
      </c>
      <c r="I371" s="93"/>
      <c r="J371" s="94"/>
      <c r="K371" s="138"/>
    </row>
    <row r="372" spans="1:11" s="24" customFormat="1" x14ac:dyDescent="0.2">
      <c r="A372" s="20" t="s">
        <v>1326</v>
      </c>
      <c r="B372" s="73">
        <v>4813</v>
      </c>
      <c r="C372" s="85">
        <v>5</v>
      </c>
      <c r="D372" s="32">
        <v>13</v>
      </c>
      <c r="E372" s="84"/>
      <c r="F372" s="93"/>
      <c r="G372" s="8"/>
      <c r="H372" s="94"/>
      <c r="I372" s="91"/>
      <c r="J372" s="84"/>
      <c r="K372" s="111"/>
    </row>
    <row r="373" spans="1:11" x14ac:dyDescent="0.2">
      <c r="A373" s="13" t="s">
        <v>3929</v>
      </c>
      <c r="B373" s="74">
        <v>209</v>
      </c>
      <c r="C373" s="86"/>
      <c r="D373" s="37"/>
      <c r="E373" s="87"/>
      <c r="F373" s="93">
        <v>3</v>
      </c>
      <c r="G373" s="8">
        <v>8</v>
      </c>
      <c r="H373" s="94">
        <f t="shared" si="5"/>
        <v>2</v>
      </c>
      <c r="I373" s="93"/>
      <c r="J373" s="94"/>
      <c r="K373" s="138"/>
    </row>
    <row r="374" spans="1:11" s="24" customFormat="1" x14ac:dyDescent="0.2">
      <c r="A374" s="13" t="s">
        <v>3930</v>
      </c>
      <c r="B374" s="74">
        <v>314</v>
      </c>
      <c r="C374" s="85"/>
      <c r="D374" s="37"/>
      <c r="E374" s="87"/>
      <c r="F374" s="93">
        <v>3</v>
      </c>
      <c r="G374" s="8">
        <v>8</v>
      </c>
      <c r="H374" s="94">
        <f t="shared" si="5"/>
        <v>2</v>
      </c>
      <c r="I374" s="91"/>
      <c r="J374" s="84"/>
      <c r="K374" s="111"/>
    </row>
    <row r="375" spans="1:11" x14ac:dyDescent="0.2">
      <c r="A375" s="13" t="s">
        <v>3931</v>
      </c>
      <c r="B375" s="74">
        <v>218</v>
      </c>
      <c r="C375" s="86"/>
      <c r="D375" s="37"/>
      <c r="E375" s="87"/>
      <c r="F375" s="93">
        <v>3</v>
      </c>
      <c r="G375" s="8">
        <v>8</v>
      </c>
      <c r="H375" s="94">
        <f t="shared" si="5"/>
        <v>2</v>
      </c>
      <c r="I375" s="93"/>
      <c r="J375" s="94"/>
      <c r="K375" s="138"/>
    </row>
    <row r="376" spans="1:11" x14ac:dyDescent="0.2">
      <c r="A376" s="13" t="s">
        <v>3932</v>
      </c>
      <c r="B376" s="74">
        <v>289</v>
      </c>
      <c r="C376" s="86"/>
      <c r="D376" s="37"/>
      <c r="E376" s="87"/>
      <c r="F376" s="93">
        <v>3</v>
      </c>
      <c r="G376" s="8">
        <v>8</v>
      </c>
      <c r="H376" s="94">
        <f t="shared" si="5"/>
        <v>2</v>
      </c>
      <c r="I376" s="93"/>
      <c r="J376" s="94"/>
      <c r="K376" s="138"/>
    </row>
    <row r="377" spans="1:11" x14ac:dyDescent="0.2">
      <c r="A377" s="13" t="s">
        <v>3933</v>
      </c>
      <c r="B377" s="74">
        <v>359</v>
      </c>
      <c r="C377" s="86"/>
      <c r="D377" s="37"/>
      <c r="E377" s="87"/>
      <c r="F377" s="93">
        <v>3</v>
      </c>
      <c r="G377" s="8">
        <v>8</v>
      </c>
      <c r="H377" s="94">
        <f t="shared" si="5"/>
        <v>2</v>
      </c>
      <c r="I377" s="93"/>
      <c r="J377" s="94"/>
      <c r="K377" s="138"/>
    </row>
    <row r="378" spans="1:11" x14ac:dyDescent="0.2">
      <c r="A378" s="13" t="s">
        <v>3934</v>
      </c>
      <c r="B378" s="74">
        <v>760</v>
      </c>
      <c r="C378" s="86"/>
      <c r="D378" s="37"/>
      <c r="E378" s="87"/>
      <c r="F378" s="93">
        <v>3</v>
      </c>
      <c r="G378" s="8">
        <v>8</v>
      </c>
      <c r="H378" s="94">
        <f t="shared" si="5"/>
        <v>2</v>
      </c>
      <c r="I378" s="93"/>
      <c r="J378" s="94"/>
      <c r="K378" s="138"/>
    </row>
    <row r="379" spans="1:11" x14ac:dyDescent="0.2">
      <c r="A379" s="13" t="s">
        <v>3404</v>
      </c>
      <c r="B379" s="74">
        <v>259</v>
      </c>
      <c r="C379" s="86"/>
      <c r="D379" s="37"/>
      <c r="E379" s="87"/>
      <c r="F379" s="93">
        <v>3</v>
      </c>
      <c r="G379" s="8">
        <v>8</v>
      </c>
      <c r="H379" s="94">
        <f t="shared" si="5"/>
        <v>2</v>
      </c>
      <c r="I379" s="93"/>
      <c r="J379" s="94"/>
      <c r="K379" s="138"/>
    </row>
    <row r="380" spans="1:11" x14ac:dyDescent="0.2">
      <c r="A380" s="13" t="s">
        <v>3562</v>
      </c>
      <c r="B380" s="74">
        <v>1435</v>
      </c>
      <c r="C380" s="86"/>
      <c r="D380" s="37"/>
      <c r="E380" s="87"/>
      <c r="F380" s="93">
        <v>3</v>
      </c>
      <c r="G380" s="8">
        <v>8</v>
      </c>
      <c r="H380" s="94">
        <f t="shared" si="5"/>
        <v>2</v>
      </c>
      <c r="I380" s="93"/>
      <c r="J380" s="94"/>
      <c r="K380" s="138"/>
    </row>
    <row r="381" spans="1:11" x14ac:dyDescent="0.2">
      <c r="A381" s="13" t="s">
        <v>3935</v>
      </c>
      <c r="B381" s="74">
        <v>274</v>
      </c>
      <c r="C381" s="86"/>
      <c r="D381" s="37"/>
      <c r="E381" s="87"/>
      <c r="F381" s="93">
        <v>3</v>
      </c>
      <c r="G381" s="8">
        <v>8</v>
      </c>
      <c r="H381" s="94">
        <f t="shared" si="5"/>
        <v>2</v>
      </c>
      <c r="I381" s="93"/>
      <c r="J381" s="94"/>
      <c r="K381" s="138"/>
    </row>
    <row r="382" spans="1:11" x14ac:dyDescent="0.2">
      <c r="A382" s="13" t="s">
        <v>2929</v>
      </c>
      <c r="B382" s="74">
        <v>202</v>
      </c>
      <c r="C382" s="86"/>
      <c r="D382" s="37"/>
      <c r="E382" s="87"/>
      <c r="F382" s="93">
        <v>3</v>
      </c>
      <c r="G382" s="8">
        <v>8</v>
      </c>
      <c r="H382" s="94">
        <f t="shared" si="5"/>
        <v>2</v>
      </c>
      <c r="I382" s="93"/>
      <c r="J382" s="94"/>
      <c r="K382" s="138"/>
    </row>
    <row r="383" spans="1:11" s="24" customFormat="1" x14ac:dyDescent="0.2">
      <c r="A383" s="13" t="s">
        <v>3936</v>
      </c>
      <c r="B383" s="74">
        <v>494</v>
      </c>
      <c r="C383" s="85"/>
      <c r="D383" s="37"/>
      <c r="E383" s="87"/>
      <c r="F383" s="93">
        <v>3</v>
      </c>
      <c r="G383" s="8">
        <v>8</v>
      </c>
      <c r="H383" s="94">
        <f t="shared" si="5"/>
        <v>2</v>
      </c>
      <c r="I383" s="91"/>
      <c r="J383" s="84"/>
      <c r="K383" s="111"/>
    </row>
    <row r="384" spans="1:11" s="24" customFormat="1" x14ac:dyDescent="0.2">
      <c r="A384" s="20" t="s">
        <v>301</v>
      </c>
      <c r="B384" s="73">
        <v>5044</v>
      </c>
      <c r="C384" s="85">
        <v>5</v>
      </c>
      <c r="D384" s="32">
        <v>13</v>
      </c>
      <c r="E384" s="84"/>
      <c r="F384" s="93"/>
      <c r="G384" s="8"/>
      <c r="H384" s="94"/>
      <c r="I384" s="91"/>
      <c r="J384" s="84"/>
      <c r="K384" s="111"/>
    </row>
    <row r="385" spans="1:11" s="24" customFormat="1" x14ac:dyDescent="0.2">
      <c r="A385" s="13" t="s">
        <v>3937</v>
      </c>
      <c r="B385" s="74">
        <v>661</v>
      </c>
      <c r="C385" s="85"/>
      <c r="D385" s="37"/>
      <c r="E385" s="87"/>
      <c r="F385" s="93">
        <v>3</v>
      </c>
      <c r="G385" s="8">
        <v>8</v>
      </c>
      <c r="H385" s="94">
        <f t="shared" si="5"/>
        <v>2</v>
      </c>
      <c r="I385" s="91"/>
      <c r="J385" s="84"/>
      <c r="K385" s="111"/>
    </row>
    <row r="386" spans="1:11" x14ac:dyDescent="0.2">
      <c r="A386" s="13" t="s">
        <v>3938</v>
      </c>
      <c r="B386" s="74">
        <v>313</v>
      </c>
      <c r="C386" s="86"/>
      <c r="D386" s="37"/>
      <c r="E386" s="87"/>
      <c r="F386" s="93">
        <v>3</v>
      </c>
      <c r="G386" s="8">
        <v>8</v>
      </c>
      <c r="H386" s="94">
        <f t="shared" si="5"/>
        <v>2</v>
      </c>
      <c r="I386" s="93"/>
      <c r="J386" s="94"/>
      <c r="K386" s="138"/>
    </row>
    <row r="387" spans="1:11" s="24" customFormat="1" x14ac:dyDescent="0.2">
      <c r="A387" s="13" t="s">
        <v>2406</v>
      </c>
      <c r="B387" s="74">
        <v>1300</v>
      </c>
      <c r="C387" s="85"/>
      <c r="D387" s="37"/>
      <c r="E387" s="87"/>
      <c r="F387" s="93">
        <v>3</v>
      </c>
      <c r="G387" s="8">
        <v>8</v>
      </c>
      <c r="H387" s="94">
        <f t="shared" si="5"/>
        <v>2</v>
      </c>
      <c r="I387" s="91"/>
      <c r="J387" s="84"/>
      <c r="K387" s="111"/>
    </row>
    <row r="388" spans="1:11" x14ac:dyDescent="0.2">
      <c r="A388" s="13" t="s">
        <v>3939</v>
      </c>
      <c r="B388" s="74">
        <v>339</v>
      </c>
      <c r="C388" s="86"/>
      <c r="D388" s="37"/>
      <c r="E388" s="87"/>
      <c r="F388" s="93">
        <v>3</v>
      </c>
      <c r="G388" s="8">
        <v>8</v>
      </c>
      <c r="H388" s="94">
        <f t="shared" si="5"/>
        <v>2</v>
      </c>
      <c r="I388" s="93"/>
      <c r="J388" s="94"/>
      <c r="K388" s="138"/>
    </row>
    <row r="389" spans="1:11" s="24" customFormat="1" x14ac:dyDescent="0.2">
      <c r="A389" s="13" t="s">
        <v>3940</v>
      </c>
      <c r="B389" s="74">
        <v>2161</v>
      </c>
      <c r="C389" s="85"/>
      <c r="D389" s="37"/>
      <c r="E389" s="87"/>
      <c r="F389" s="93">
        <v>5</v>
      </c>
      <c r="G389" s="8">
        <v>13</v>
      </c>
      <c r="H389" s="94">
        <f t="shared" si="5"/>
        <v>2</v>
      </c>
      <c r="I389" s="91"/>
      <c r="J389" s="84"/>
      <c r="K389" s="111"/>
    </row>
    <row r="390" spans="1:11" x14ac:dyDescent="0.2">
      <c r="A390" s="13" t="s">
        <v>3941</v>
      </c>
      <c r="B390" s="74">
        <v>270</v>
      </c>
      <c r="C390" s="86"/>
      <c r="D390" s="37"/>
      <c r="E390" s="87"/>
      <c r="F390" s="93">
        <v>3</v>
      </c>
      <c r="G390" s="8">
        <v>8</v>
      </c>
      <c r="H390" s="94">
        <f t="shared" si="5"/>
        <v>2</v>
      </c>
      <c r="I390" s="93"/>
      <c r="J390" s="94"/>
      <c r="K390" s="138"/>
    </row>
    <row r="391" spans="1:11" s="24" customFormat="1" x14ac:dyDescent="0.2">
      <c r="A391" s="20" t="s">
        <v>470</v>
      </c>
      <c r="B391" s="73">
        <v>4303</v>
      </c>
      <c r="C391" s="85">
        <v>4</v>
      </c>
      <c r="D391" s="32">
        <v>10</v>
      </c>
      <c r="E391" s="84"/>
      <c r="F391" s="93"/>
      <c r="G391" s="8"/>
      <c r="H391" s="94"/>
      <c r="I391" s="91"/>
      <c r="J391" s="84"/>
      <c r="K391" s="111"/>
    </row>
    <row r="392" spans="1:11" x14ac:dyDescent="0.2">
      <c r="A392" s="13" t="s">
        <v>3942</v>
      </c>
      <c r="B392" s="74">
        <v>325</v>
      </c>
      <c r="C392" s="86"/>
      <c r="D392" s="37"/>
      <c r="E392" s="87"/>
      <c r="F392" s="93">
        <v>3</v>
      </c>
      <c r="G392" s="8">
        <v>8</v>
      </c>
      <c r="H392" s="94">
        <f t="shared" ref="H392:H455" si="6">IF(F392=1,1,2)</f>
        <v>2</v>
      </c>
      <c r="I392" s="93"/>
      <c r="J392" s="94"/>
      <c r="K392" s="138"/>
    </row>
    <row r="393" spans="1:11" x14ac:dyDescent="0.2">
      <c r="A393" s="13" t="s">
        <v>3943</v>
      </c>
      <c r="B393" s="74">
        <v>813</v>
      </c>
      <c r="C393" s="86"/>
      <c r="D393" s="37"/>
      <c r="E393" s="87"/>
      <c r="F393" s="93">
        <v>3</v>
      </c>
      <c r="G393" s="8">
        <v>8</v>
      </c>
      <c r="H393" s="94">
        <f t="shared" si="6"/>
        <v>2</v>
      </c>
      <c r="I393" s="93"/>
      <c r="J393" s="94"/>
      <c r="K393" s="138"/>
    </row>
    <row r="394" spans="1:11" x14ac:dyDescent="0.2">
      <c r="A394" s="13" t="s">
        <v>3944</v>
      </c>
      <c r="B394" s="74">
        <v>153</v>
      </c>
      <c r="C394" s="86"/>
      <c r="D394" s="37"/>
      <c r="E394" s="87"/>
      <c r="F394" s="93">
        <v>1</v>
      </c>
      <c r="G394" s="8">
        <v>3</v>
      </c>
      <c r="H394" s="94">
        <f t="shared" si="6"/>
        <v>1</v>
      </c>
      <c r="I394" s="93"/>
      <c r="J394" s="94"/>
      <c r="K394" s="138"/>
    </row>
    <row r="395" spans="1:11" x14ac:dyDescent="0.2">
      <c r="A395" s="13" t="s">
        <v>3945</v>
      </c>
      <c r="B395" s="74">
        <v>318</v>
      </c>
      <c r="C395" s="86"/>
      <c r="D395" s="37"/>
      <c r="E395" s="87"/>
      <c r="F395" s="93">
        <v>3</v>
      </c>
      <c r="G395" s="8">
        <v>8</v>
      </c>
      <c r="H395" s="94">
        <f t="shared" si="6"/>
        <v>2</v>
      </c>
      <c r="I395" s="93"/>
      <c r="J395" s="94"/>
      <c r="K395" s="138"/>
    </row>
    <row r="396" spans="1:11" x14ac:dyDescent="0.2">
      <c r="A396" s="13" t="s">
        <v>3946</v>
      </c>
      <c r="B396" s="74">
        <v>130</v>
      </c>
      <c r="C396" s="86"/>
      <c r="D396" s="37"/>
      <c r="E396" s="87"/>
      <c r="F396" s="93">
        <v>1</v>
      </c>
      <c r="G396" s="8">
        <v>3</v>
      </c>
      <c r="H396" s="94">
        <f t="shared" si="6"/>
        <v>1</v>
      </c>
      <c r="I396" s="93"/>
      <c r="J396" s="94"/>
      <c r="K396" s="138"/>
    </row>
    <row r="397" spans="1:11" s="24" customFormat="1" x14ac:dyDescent="0.2">
      <c r="A397" s="13" t="s">
        <v>3947</v>
      </c>
      <c r="B397" s="74">
        <v>20</v>
      </c>
      <c r="C397" s="85"/>
      <c r="D397" s="37"/>
      <c r="E397" s="87"/>
      <c r="F397" s="93">
        <v>1</v>
      </c>
      <c r="G397" s="8">
        <v>3</v>
      </c>
      <c r="H397" s="94">
        <f t="shared" si="6"/>
        <v>1</v>
      </c>
      <c r="I397" s="91"/>
      <c r="J397" s="84"/>
      <c r="K397" s="111"/>
    </row>
    <row r="398" spans="1:11" s="24" customFormat="1" x14ac:dyDescent="0.2">
      <c r="A398" s="56" t="s">
        <v>3948</v>
      </c>
      <c r="B398" s="75">
        <v>0</v>
      </c>
      <c r="C398" s="85"/>
      <c r="D398" s="66"/>
      <c r="E398" s="96"/>
      <c r="F398" s="148" t="b">
        <f>IF(B398&gt;50000,"15",IF(B398&gt;10000,"11",IF(B398&gt;2000,"5",IF(B398&gt;200,"3",IF(B398&gt;0,"1")))))</f>
        <v>0</v>
      </c>
      <c r="G398" s="8"/>
      <c r="H398" s="94"/>
      <c r="I398" s="91"/>
      <c r="J398" s="84"/>
      <c r="K398" s="111"/>
    </row>
    <row r="399" spans="1:11" x14ac:dyDescent="0.2">
      <c r="A399" s="13" t="s">
        <v>3949</v>
      </c>
      <c r="B399" s="74">
        <v>521</v>
      </c>
      <c r="C399" s="86"/>
      <c r="D399" s="37"/>
      <c r="E399" s="87"/>
      <c r="F399" s="93">
        <v>3</v>
      </c>
      <c r="G399" s="8">
        <v>8</v>
      </c>
      <c r="H399" s="94">
        <f t="shared" si="6"/>
        <v>2</v>
      </c>
      <c r="I399" s="93"/>
      <c r="J399" s="94"/>
      <c r="K399" s="138"/>
    </row>
    <row r="400" spans="1:11" x14ac:dyDescent="0.2">
      <c r="A400" s="13" t="s">
        <v>3950</v>
      </c>
      <c r="B400" s="74">
        <v>519</v>
      </c>
      <c r="C400" s="86"/>
      <c r="D400" s="37"/>
      <c r="E400" s="87"/>
      <c r="F400" s="93">
        <v>3</v>
      </c>
      <c r="G400" s="8">
        <v>8</v>
      </c>
      <c r="H400" s="94">
        <f t="shared" si="6"/>
        <v>2</v>
      </c>
      <c r="I400" s="93"/>
      <c r="J400" s="94"/>
      <c r="K400" s="138"/>
    </row>
    <row r="401" spans="1:11" x14ac:dyDescent="0.2">
      <c r="A401" s="13" t="s">
        <v>3951</v>
      </c>
      <c r="B401" s="74">
        <v>288</v>
      </c>
      <c r="C401" s="86"/>
      <c r="D401" s="37"/>
      <c r="E401" s="87"/>
      <c r="F401" s="93">
        <v>3</v>
      </c>
      <c r="G401" s="8">
        <v>8</v>
      </c>
      <c r="H401" s="94">
        <f t="shared" si="6"/>
        <v>2</v>
      </c>
      <c r="I401" s="93"/>
      <c r="J401" s="94"/>
      <c r="K401" s="138"/>
    </row>
    <row r="402" spans="1:11" s="24" customFormat="1" x14ac:dyDescent="0.2">
      <c r="A402" s="13" t="s">
        <v>3952</v>
      </c>
      <c r="B402" s="74">
        <v>169</v>
      </c>
      <c r="C402" s="85"/>
      <c r="D402" s="37"/>
      <c r="E402" s="87"/>
      <c r="F402" s="93">
        <v>1</v>
      </c>
      <c r="G402" s="8">
        <v>3</v>
      </c>
      <c r="H402" s="94">
        <f t="shared" si="6"/>
        <v>1</v>
      </c>
      <c r="I402" s="91"/>
      <c r="J402" s="84"/>
      <c r="K402" s="111"/>
    </row>
    <row r="403" spans="1:11" x14ac:dyDescent="0.2">
      <c r="A403" s="13" t="s">
        <v>3953</v>
      </c>
      <c r="B403" s="74">
        <v>223</v>
      </c>
      <c r="C403" s="86"/>
      <c r="D403" s="37"/>
      <c r="E403" s="87"/>
      <c r="F403" s="93">
        <v>3</v>
      </c>
      <c r="G403" s="8">
        <v>8</v>
      </c>
      <c r="H403" s="94">
        <f t="shared" si="6"/>
        <v>2</v>
      </c>
      <c r="I403" s="93"/>
      <c r="J403" s="94"/>
      <c r="K403" s="138"/>
    </row>
    <row r="404" spans="1:11" x14ac:dyDescent="0.2">
      <c r="A404" s="13" t="s">
        <v>3954</v>
      </c>
      <c r="B404" s="74">
        <v>119</v>
      </c>
      <c r="C404" s="86"/>
      <c r="D404" s="37"/>
      <c r="E404" s="87"/>
      <c r="F404" s="93">
        <v>1</v>
      </c>
      <c r="G404" s="8">
        <v>3</v>
      </c>
      <c r="H404" s="94">
        <f t="shared" si="6"/>
        <v>1</v>
      </c>
      <c r="I404" s="93"/>
      <c r="J404" s="94"/>
      <c r="K404" s="138"/>
    </row>
    <row r="405" spans="1:11" x14ac:dyDescent="0.2">
      <c r="A405" s="13" t="s">
        <v>3955</v>
      </c>
      <c r="B405" s="74">
        <v>183</v>
      </c>
      <c r="C405" s="86"/>
      <c r="D405" s="37"/>
      <c r="E405" s="87"/>
      <c r="F405" s="93">
        <v>1</v>
      </c>
      <c r="G405" s="8">
        <v>3</v>
      </c>
      <c r="H405" s="94">
        <f t="shared" si="6"/>
        <v>1</v>
      </c>
      <c r="I405" s="93"/>
      <c r="J405" s="94"/>
      <c r="K405" s="138"/>
    </row>
    <row r="406" spans="1:11" x14ac:dyDescent="0.2">
      <c r="A406" s="13" t="s">
        <v>3956</v>
      </c>
      <c r="B406" s="74">
        <v>335</v>
      </c>
      <c r="C406" s="86"/>
      <c r="D406" s="37"/>
      <c r="E406" s="87"/>
      <c r="F406" s="93">
        <v>3</v>
      </c>
      <c r="G406" s="8">
        <v>8</v>
      </c>
      <c r="H406" s="94">
        <f t="shared" si="6"/>
        <v>2</v>
      </c>
      <c r="I406" s="93"/>
      <c r="J406" s="94"/>
      <c r="K406" s="138"/>
    </row>
    <row r="407" spans="1:11" x14ac:dyDescent="0.2">
      <c r="A407" s="13" t="s">
        <v>2767</v>
      </c>
      <c r="B407" s="74">
        <v>187</v>
      </c>
      <c r="C407" s="86"/>
      <c r="D407" s="37"/>
      <c r="E407" s="87"/>
      <c r="F407" s="93">
        <v>1</v>
      </c>
      <c r="G407" s="8">
        <v>3</v>
      </c>
      <c r="H407" s="94">
        <f t="shared" si="6"/>
        <v>1</v>
      </c>
      <c r="I407" s="93"/>
      <c r="J407" s="94"/>
      <c r="K407" s="138"/>
    </row>
    <row r="408" spans="1:11" s="24" customFormat="1" x14ac:dyDescent="0.2">
      <c r="A408" s="46" t="s">
        <v>1199</v>
      </c>
      <c r="B408" s="73">
        <v>8211</v>
      </c>
      <c r="C408" s="85">
        <v>19</v>
      </c>
      <c r="D408" s="36">
        <f>SUM(D409:D430)</f>
        <v>49</v>
      </c>
      <c r="E408" s="88">
        <v>3</v>
      </c>
      <c r="F408" s="91">
        <f>SUM(F410:F446)</f>
        <v>64</v>
      </c>
      <c r="G408" s="24">
        <f>SUM(G410:G446)</f>
        <v>177</v>
      </c>
      <c r="H408" s="94"/>
      <c r="I408" s="99">
        <f>(C408+F410+F414+F418+F420+F421+F423+F425+F428+F431+F432+F433+F442+F443+F444+F445+1)*0.4</f>
        <v>26</v>
      </c>
      <c r="J408" s="99">
        <f>(D408+G410+G414+G418+G420+G421+G423+G425+G428+G431+G432+G433+G442+G443+G444+G445+1)*0.4</f>
        <v>68</v>
      </c>
      <c r="K408" s="115">
        <f>34*0.6</f>
        <v>20.399999999999999</v>
      </c>
    </row>
    <row r="409" spans="1:11" s="24" customFormat="1" x14ac:dyDescent="0.2">
      <c r="A409" s="20" t="s">
        <v>1200</v>
      </c>
      <c r="B409" s="73">
        <v>276</v>
      </c>
      <c r="C409" s="85">
        <v>1</v>
      </c>
      <c r="D409" s="32">
        <v>3</v>
      </c>
      <c r="E409" s="84"/>
      <c r="F409" s="93"/>
      <c r="G409" s="8"/>
      <c r="H409" s="94"/>
      <c r="I409" s="91"/>
      <c r="J409" s="84"/>
      <c r="K409" s="111"/>
    </row>
    <row r="410" spans="1:11" x14ac:dyDescent="0.2">
      <c r="A410" s="13" t="s">
        <v>3018</v>
      </c>
      <c r="B410" s="74">
        <v>276</v>
      </c>
      <c r="C410" s="86"/>
      <c r="D410" s="37"/>
      <c r="E410" s="87"/>
      <c r="F410" s="93">
        <v>3</v>
      </c>
      <c r="G410" s="8">
        <v>8</v>
      </c>
      <c r="H410" s="94">
        <f t="shared" si="6"/>
        <v>2</v>
      </c>
      <c r="I410" s="93"/>
      <c r="J410" s="94"/>
      <c r="K410" s="138"/>
    </row>
    <row r="411" spans="1:11" s="24" customFormat="1" x14ac:dyDescent="0.2">
      <c r="A411" s="20" t="s">
        <v>1201</v>
      </c>
      <c r="B411" s="73">
        <v>477</v>
      </c>
      <c r="C411" s="85">
        <v>1</v>
      </c>
      <c r="D411" s="32">
        <v>3</v>
      </c>
      <c r="E411" s="84"/>
      <c r="F411" s="93"/>
      <c r="G411" s="8"/>
      <c r="H411" s="94"/>
      <c r="I411" s="91"/>
      <c r="J411" s="84"/>
      <c r="K411" s="111"/>
    </row>
    <row r="412" spans="1:11" x14ac:dyDescent="0.2">
      <c r="A412" s="13" t="s">
        <v>3957</v>
      </c>
      <c r="B412" s="74">
        <v>23</v>
      </c>
      <c r="C412" s="86"/>
      <c r="D412" s="37"/>
      <c r="E412" s="87"/>
      <c r="F412" s="93">
        <v>1</v>
      </c>
      <c r="G412" s="8">
        <v>3</v>
      </c>
      <c r="H412" s="94">
        <f t="shared" si="6"/>
        <v>1</v>
      </c>
      <c r="I412" s="93"/>
      <c r="J412" s="94"/>
      <c r="K412" s="138"/>
    </row>
    <row r="413" spans="1:11" x14ac:dyDescent="0.2">
      <c r="A413" s="13" t="s">
        <v>3958</v>
      </c>
      <c r="B413" s="74">
        <v>60</v>
      </c>
      <c r="C413" s="86"/>
      <c r="D413" s="37"/>
      <c r="E413" s="87"/>
      <c r="F413" s="93">
        <v>1</v>
      </c>
      <c r="G413" s="8">
        <v>3</v>
      </c>
      <c r="H413" s="94">
        <f t="shared" si="6"/>
        <v>1</v>
      </c>
      <c r="I413" s="93"/>
      <c r="J413" s="94"/>
      <c r="K413" s="138"/>
    </row>
    <row r="414" spans="1:11" x14ac:dyDescent="0.2">
      <c r="A414" s="13" t="s">
        <v>3959</v>
      </c>
      <c r="B414" s="74">
        <v>394</v>
      </c>
      <c r="C414" s="86"/>
      <c r="D414" s="37"/>
      <c r="E414" s="87"/>
      <c r="F414" s="93">
        <v>3</v>
      </c>
      <c r="G414" s="8">
        <v>8</v>
      </c>
      <c r="H414" s="94">
        <f t="shared" si="6"/>
        <v>2</v>
      </c>
      <c r="I414" s="93"/>
      <c r="J414" s="94"/>
      <c r="K414" s="138"/>
    </row>
    <row r="415" spans="1:11" s="24" customFormat="1" x14ac:dyDescent="0.2">
      <c r="A415" s="20" t="s">
        <v>1223</v>
      </c>
      <c r="B415" s="73">
        <v>3056</v>
      </c>
      <c r="C415" s="85">
        <v>7</v>
      </c>
      <c r="D415" s="32">
        <v>18</v>
      </c>
      <c r="E415" s="84"/>
      <c r="F415" s="93"/>
      <c r="G415" s="8"/>
      <c r="H415" s="94"/>
      <c r="I415" s="91"/>
      <c r="J415" s="84"/>
      <c r="K415" s="111"/>
    </row>
    <row r="416" spans="1:11" s="24" customFormat="1" x14ac:dyDescent="0.2">
      <c r="A416" s="13" t="s">
        <v>2006</v>
      </c>
      <c r="B416" s="74">
        <v>109</v>
      </c>
      <c r="C416" s="85"/>
      <c r="D416" s="37"/>
      <c r="E416" s="87"/>
      <c r="F416" s="93">
        <v>1</v>
      </c>
      <c r="G416" s="8">
        <v>3</v>
      </c>
      <c r="H416" s="94">
        <f t="shared" si="6"/>
        <v>1</v>
      </c>
      <c r="I416" s="91"/>
      <c r="J416" s="84"/>
      <c r="K416" s="111"/>
    </row>
    <row r="417" spans="1:11" s="24" customFormat="1" x14ac:dyDescent="0.2">
      <c r="A417" s="13" t="s">
        <v>1368</v>
      </c>
      <c r="B417" s="74">
        <v>55</v>
      </c>
      <c r="C417" s="85"/>
      <c r="D417" s="37"/>
      <c r="E417" s="87"/>
      <c r="F417" s="93">
        <v>1</v>
      </c>
      <c r="G417" s="8">
        <v>3</v>
      </c>
      <c r="H417" s="94">
        <f t="shared" si="6"/>
        <v>1</v>
      </c>
      <c r="I417" s="91"/>
      <c r="J417" s="84"/>
      <c r="K417" s="111"/>
    </row>
    <row r="418" spans="1:11" x14ac:dyDescent="0.2">
      <c r="A418" s="13" t="s">
        <v>1725</v>
      </c>
      <c r="B418" s="74">
        <v>230</v>
      </c>
      <c r="C418" s="86"/>
      <c r="D418" s="37"/>
      <c r="E418" s="87"/>
      <c r="F418" s="93">
        <v>3</v>
      </c>
      <c r="G418" s="8">
        <v>8</v>
      </c>
      <c r="H418" s="94">
        <f t="shared" si="6"/>
        <v>2</v>
      </c>
      <c r="I418" s="93"/>
      <c r="J418" s="94"/>
      <c r="K418" s="138"/>
    </row>
    <row r="419" spans="1:11" x14ac:dyDescent="0.2">
      <c r="A419" s="13" t="s">
        <v>3960</v>
      </c>
      <c r="B419" s="74">
        <v>68</v>
      </c>
      <c r="C419" s="86"/>
      <c r="D419" s="37"/>
      <c r="E419" s="87"/>
      <c r="F419" s="93">
        <v>1</v>
      </c>
      <c r="G419" s="8">
        <v>3</v>
      </c>
      <c r="H419" s="94">
        <f t="shared" si="6"/>
        <v>1</v>
      </c>
      <c r="I419" s="93"/>
      <c r="J419" s="94"/>
      <c r="K419" s="138"/>
    </row>
    <row r="420" spans="1:11" x14ac:dyDescent="0.2">
      <c r="A420" s="13" t="s">
        <v>1909</v>
      </c>
      <c r="B420" s="74">
        <v>494</v>
      </c>
      <c r="C420" s="86"/>
      <c r="D420" s="37"/>
      <c r="E420" s="87"/>
      <c r="F420" s="93">
        <v>3</v>
      </c>
      <c r="G420" s="8">
        <v>8</v>
      </c>
      <c r="H420" s="94">
        <f t="shared" si="6"/>
        <v>2</v>
      </c>
      <c r="I420" s="93"/>
      <c r="J420" s="94"/>
      <c r="K420" s="138"/>
    </row>
    <row r="421" spans="1:11" x14ac:dyDescent="0.2">
      <c r="A421" s="13" t="s">
        <v>3961</v>
      </c>
      <c r="B421" s="74">
        <v>219</v>
      </c>
      <c r="C421" s="86"/>
      <c r="D421" s="37"/>
      <c r="E421" s="87"/>
      <c r="F421" s="93">
        <v>3</v>
      </c>
      <c r="G421" s="8">
        <v>8</v>
      </c>
      <c r="H421" s="94">
        <f t="shared" si="6"/>
        <v>2</v>
      </c>
      <c r="I421" s="93"/>
      <c r="J421" s="94"/>
      <c r="K421" s="138"/>
    </row>
    <row r="422" spans="1:11" x14ac:dyDescent="0.2">
      <c r="A422" s="13" t="s">
        <v>3962</v>
      </c>
      <c r="B422" s="74">
        <v>177</v>
      </c>
      <c r="C422" s="86"/>
      <c r="D422" s="37"/>
      <c r="E422" s="87"/>
      <c r="F422" s="93">
        <v>1</v>
      </c>
      <c r="G422" s="8">
        <v>3</v>
      </c>
      <c r="H422" s="94">
        <f t="shared" si="6"/>
        <v>1</v>
      </c>
      <c r="I422" s="93"/>
      <c r="J422" s="94"/>
      <c r="K422" s="138"/>
    </row>
    <row r="423" spans="1:11" x14ac:dyDescent="0.2">
      <c r="A423" s="13" t="s">
        <v>3963</v>
      </c>
      <c r="B423" s="74">
        <v>310</v>
      </c>
      <c r="C423" s="86"/>
      <c r="D423" s="37"/>
      <c r="E423" s="87"/>
      <c r="F423" s="93">
        <v>3</v>
      </c>
      <c r="G423" s="8">
        <v>8</v>
      </c>
      <c r="H423" s="94">
        <f t="shared" si="6"/>
        <v>2</v>
      </c>
      <c r="I423" s="93"/>
      <c r="J423" s="94"/>
      <c r="K423" s="138"/>
    </row>
    <row r="424" spans="1:11" x14ac:dyDescent="0.2">
      <c r="A424" s="13" t="s">
        <v>3964</v>
      </c>
      <c r="B424" s="74">
        <v>115</v>
      </c>
      <c r="C424" s="86"/>
      <c r="D424" s="37"/>
      <c r="E424" s="87"/>
      <c r="F424" s="93">
        <v>1</v>
      </c>
      <c r="G424" s="8">
        <v>3</v>
      </c>
      <c r="H424" s="94">
        <f t="shared" si="6"/>
        <v>1</v>
      </c>
      <c r="I424" s="93"/>
      <c r="J424" s="94"/>
      <c r="K424" s="138"/>
    </row>
    <row r="425" spans="1:11" x14ac:dyDescent="0.2">
      <c r="A425" s="13" t="s">
        <v>3316</v>
      </c>
      <c r="B425" s="74">
        <v>546</v>
      </c>
      <c r="C425" s="86"/>
      <c r="D425" s="37"/>
      <c r="E425" s="87"/>
      <c r="F425" s="93">
        <v>3</v>
      </c>
      <c r="G425" s="8">
        <v>8</v>
      </c>
      <c r="H425" s="94">
        <f t="shared" si="6"/>
        <v>2</v>
      </c>
      <c r="I425" s="93"/>
      <c r="J425" s="94"/>
      <c r="K425" s="138"/>
    </row>
    <row r="426" spans="1:11" x14ac:dyDescent="0.2">
      <c r="A426" s="13" t="s">
        <v>3965</v>
      </c>
      <c r="B426" s="74">
        <v>118</v>
      </c>
      <c r="C426" s="86"/>
      <c r="D426" s="37"/>
      <c r="E426" s="87"/>
      <c r="F426" s="93">
        <v>1</v>
      </c>
      <c r="G426" s="8">
        <v>3</v>
      </c>
      <c r="H426" s="94">
        <f t="shared" si="6"/>
        <v>1</v>
      </c>
      <c r="I426" s="93"/>
      <c r="J426" s="94"/>
      <c r="K426" s="138"/>
    </row>
    <row r="427" spans="1:11" x14ac:dyDescent="0.2">
      <c r="A427" s="13" t="s">
        <v>3966</v>
      </c>
      <c r="B427" s="74">
        <v>171</v>
      </c>
      <c r="C427" s="86"/>
      <c r="D427" s="37"/>
      <c r="E427" s="87"/>
      <c r="F427" s="93">
        <v>1</v>
      </c>
      <c r="G427" s="8">
        <v>3</v>
      </c>
      <c r="H427" s="94">
        <f t="shared" si="6"/>
        <v>1</v>
      </c>
      <c r="I427" s="93"/>
      <c r="J427" s="94"/>
      <c r="K427" s="138"/>
    </row>
    <row r="428" spans="1:11" x14ac:dyDescent="0.2">
      <c r="A428" s="13" t="s">
        <v>2704</v>
      </c>
      <c r="B428" s="74">
        <v>297</v>
      </c>
      <c r="C428" s="86"/>
      <c r="D428" s="37"/>
      <c r="E428" s="87"/>
      <c r="F428" s="93">
        <v>3</v>
      </c>
      <c r="G428" s="8">
        <v>8</v>
      </c>
      <c r="H428" s="94">
        <f t="shared" si="6"/>
        <v>2</v>
      </c>
      <c r="I428" s="93"/>
      <c r="J428" s="94"/>
      <c r="K428" s="138"/>
    </row>
    <row r="429" spans="1:11" x14ac:dyDescent="0.2">
      <c r="A429" s="13" t="s">
        <v>3967</v>
      </c>
      <c r="B429" s="74">
        <v>147</v>
      </c>
      <c r="C429" s="86"/>
      <c r="D429" s="37"/>
      <c r="E429" s="87"/>
      <c r="F429" s="93">
        <v>1</v>
      </c>
      <c r="G429" s="8">
        <v>3</v>
      </c>
      <c r="H429" s="94">
        <f t="shared" si="6"/>
        <v>1</v>
      </c>
      <c r="I429" s="93"/>
      <c r="J429" s="94"/>
      <c r="K429" s="138"/>
    </row>
    <row r="430" spans="1:11" s="24" customFormat="1" x14ac:dyDescent="0.2">
      <c r="A430" s="20" t="s">
        <v>901</v>
      </c>
      <c r="B430" s="73">
        <v>4402</v>
      </c>
      <c r="C430" s="85">
        <v>10</v>
      </c>
      <c r="D430" s="32">
        <v>25</v>
      </c>
      <c r="E430" s="84"/>
      <c r="F430" s="93"/>
      <c r="G430" s="8"/>
      <c r="H430" s="94"/>
      <c r="I430" s="91"/>
      <c r="J430" s="84"/>
      <c r="K430" s="111"/>
    </row>
    <row r="431" spans="1:11" x14ac:dyDescent="0.2">
      <c r="A431" s="13" t="s">
        <v>1391</v>
      </c>
      <c r="B431" s="74">
        <v>679</v>
      </c>
      <c r="C431" s="86"/>
      <c r="D431" s="37"/>
      <c r="E431" s="87"/>
      <c r="F431" s="93">
        <v>3</v>
      </c>
      <c r="G431" s="8">
        <v>8</v>
      </c>
      <c r="H431" s="94">
        <f t="shared" si="6"/>
        <v>2</v>
      </c>
      <c r="I431" s="93"/>
      <c r="J431" s="94"/>
      <c r="K431" s="138"/>
    </row>
    <row r="432" spans="1:11" x14ac:dyDescent="0.2">
      <c r="A432" s="13" t="s">
        <v>2174</v>
      </c>
      <c r="B432" s="74">
        <v>273</v>
      </c>
      <c r="C432" s="86"/>
      <c r="D432" s="37"/>
      <c r="E432" s="87"/>
      <c r="F432" s="93">
        <v>3</v>
      </c>
      <c r="G432" s="8">
        <v>8</v>
      </c>
      <c r="H432" s="94">
        <f t="shared" si="6"/>
        <v>2</v>
      </c>
      <c r="I432" s="93"/>
      <c r="J432" s="94"/>
      <c r="K432" s="138"/>
    </row>
    <row r="433" spans="1:11" x14ac:dyDescent="0.2">
      <c r="A433" s="13" t="s">
        <v>2177</v>
      </c>
      <c r="B433" s="74">
        <v>351</v>
      </c>
      <c r="C433" s="86"/>
      <c r="D433" s="37"/>
      <c r="E433" s="87"/>
      <c r="F433" s="93">
        <v>3</v>
      </c>
      <c r="G433" s="8">
        <v>8</v>
      </c>
      <c r="H433" s="94">
        <f t="shared" si="6"/>
        <v>2</v>
      </c>
      <c r="I433" s="93"/>
      <c r="J433" s="94"/>
      <c r="K433" s="138"/>
    </row>
    <row r="434" spans="1:11" s="24" customFormat="1" x14ac:dyDescent="0.2">
      <c r="A434" s="13" t="s">
        <v>3968</v>
      </c>
      <c r="B434" s="74">
        <v>122</v>
      </c>
      <c r="C434" s="85"/>
      <c r="D434" s="37"/>
      <c r="E434" s="87"/>
      <c r="F434" s="93">
        <v>1</v>
      </c>
      <c r="G434" s="8">
        <v>3</v>
      </c>
      <c r="H434" s="94">
        <f t="shared" si="6"/>
        <v>1</v>
      </c>
      <c r="I434" s="91"/>
      <c r="J434" s="84"/>
      <c r="K434" s="111"/>
    </row>
    <row r="435" spans="1:11" x14ac:dyDescent="0.2">
      <c r="A435" s="13" t="s">
        <v>3969</v>
      </c>
      <c r="B435" s="74">
        <v>102</v>
      </c>
      <c r="C435" s="86"/>
      <c r="D435" s="37"/>
      <c r="E435" s="87"/>
      <c r="F435" s="93">
        <v>1</v>
      </c>
      <c r="G435" s="8">
        <v>3</v>
      </c>
      <c r="H435" s="94">
        <f t="shared" si="6"/>
        <v>1</v>
      </c>
      <c r="I435" s="93"/>
      <c r="J435" s="94"/>
      <c r="K435" s="138"/>
    </row>
    <row r="436" spans="1:11" x14ac:dyDescent="0.2">
      <c r="A436" s="13" t="s">
        <v>3970</v>
      </c>
      <c r="B436" s="74">
        <v>166</v>
      </c>
      <c r="C436" s="86"/>
      <c r="D436" s="37"/>
      <c r="E436" s="87"/>
      <c r="F436" s="93">
        <v>1</v>
      </c>
      <c r="G436" s="8">
        <v>3</v>
      </c>
      <c r="H436" s="94">
        <f t="shared" si="6"/>
        <v>1</v>
      </c>
      <c r="I436" s="93"/>
      <c r="J436" s="94"/>
      <c r="K436" s="138"/>
    </row>
    <row r="437" spans="1:11" x14ac:dyDescent="0.2">
      <c r="A437" s="13" t="s">
        <v>2903</v>
      </c>
      <c r="B437" s="74">
        <v>73</v>
      </c>
      <c r="C437" s="86"/>
      <c r="D437" s="37"/>
      <c r="E437" s="87"/>
      <c r="F437" s="93">
        <v>1</v>
      </c>
      <c r="G437" s="8">
        <v>3</v>
      </c>
      <c r="H437" s="94">
        <f t="shared" si="6"/>
        <v>1</v>
      </c>
      <c r="I437" s="93"/>
      <c r="J437" s="94"/>
      <c r="K437" s="138"/>
    </row>
    <row r="438" spans="1:11" x14ac:dyDescent="0.2">
      <c r="A438" s="13" t="s">
        <v>3971</v>
      </c>
      <c r="B438" s="74">
        <v>136</v>
      </c>
      <c r="C438" s="86"/>
      <c r="D438" s="37"/>
      <c r="E438" s="87"/>
      <c r="F438" s="93">
        <v>1</v>
      </c>
      <c r="G438" s="8">
        <v>3</v>
      </c>
      <c r="H438" s="94">
        <f t="shared" si="6"/>
        <v>1</v>
      </c>
      <c r="I438" s="93"/>
      <c r="J438" s="94"/>
      <c r="K438" s="138"/>
    </row>
    <row r="439" spans="1:11" x14ac:dyDescent="0.2">
      <c r="A439" s="13" t="s">
        <v>2652</v>
      </c>
      <c r="B439" s="74">
        <v>61</v>
      </c>
      <c r="C439" s="86"/>
      <c r="D439" s="37"/>
      <c r="E439" s="87"/>
      <c r="F439" s="93">
        <v>1</v>
      </c>
      <c r="G439" s="8">
        <v>3</v>
      </c>
      <c r="H439" s="94">
        <f t="shared" si="6"/>
        <v>1</v>
      </c>
      <c r="I439" s="93"/>
      <c r="J439" s="94"/>
      <c r="K439" s="138"/>
    </row>
    <row r="440" spans="1:11" x14ac:dyDescent="0.2">
      <c r="A440" s="13" t="s">
        <v>3972</v>
      </c>
      <c r="B440" s="74">
        <v>83</v>
      </c>
      <c r="C440" s="86"/>
      <c r="D440" s="37"/>
      <c r="E440" s="87"/>
      <c r="F440" s="93">
        <v>1</v>
      </c>
      <c r="G440" s="8">
        <v>3</v>
      </c>
      <c r="H440" s="94">
        <f t="shared" si="6"/>
        <v>1</v>
      </c>
      <c r="I440" s="93"/>
      <c r="J440" s="94"/>
      <c r="K440" s="138"/>
    </row>
    <row r="441" spans="1:11" x14ac:dyDescent="0.2">
      <c r="A441" s="13" t="s">
        <v>3973</v>
      </c>
      <c r="B441" s="74">
        <v>93</v>
      </c>
      <c r="C441" s="86"/>
      <c r="D441" s="37"/>
      <c r="E441" s="87"/>
      <c r="F441" s="93">
        <v>1</v>
      </c>
      <c r="G441" s="8">
        <v>3</v>
      </c>
      <c r="H441" s="94">
        <f t="shared" si="6"/>
        <v>1</v>
      </c>
      <c r="I441" s="93"/>
      <c r="J441" s="94"/>
      <c r="K441" s="138"/>
    </row>
    <row r="442" spans="1:11" x14ac:dyDescent="0.2">
      <c r="A442" s="13" t="s">
        <v>1670</v>
      </c>
      <c r="B442" s="74">
        <v>353</v>
      </c>
      <c r="C442" s="86"/>
      <c r="D442" s="37"/>
      <c r="E442" s="87"/>
      <c r="F442" s="93">
        <v>3</v>
      </c>
      <c r="G442" s="8">
        <v>8</v>
      </c>
      <c r="H442" s="94">
        <f t="shared" si="6"/>
        <v>2</v>
      </c>
      <c r="I442" s="93"/>
      <c r="J442" s="94"/>
      <c r="K442" s="138"/>
    </row>
    <row r="443" spans="1:11" x14ac:dyDescent="0.2">
      <c r="A443" s="13" t="s">
        <v>3974</v>
      </c>
      <c r="B443" s="74">
        <v>368</v>
      </c>
      <c r="C443" s="86"/>
      <c r="D443" s="37"/>
      <c r="E443" s="87"/>
      <c r="F443" s="93">
        <v>3</v>
      </c>
      <c r="G443" s="8">
        <v>8</v>
      </c>
      <c r="H443" s="94">
        <f t="shared" si="6"/>
        <v>2</v>
      </c>
      <c r="I443" s="93"/>
      <c r="J443" s="94"/>
      <c r="K443" s="138"/>
    </row>
    <row r="444" spans="1:11" x14ac:dyDescent="0.2">
      <c r="A444" s="13" t="s">
        <v>3975</v>
      </c>
      <c r="B444" s="74">
        <v>500</v>
      </c>
      <c r="C444" s="86"/>
      <c r="D444" s="37"/>
      <c r="E444" s="87"/>
      <c r="F444" s="93">
        <v>3</v>
      </c>
      <c r="G444" s="8">
        <v>8</v>
      </c>
      <c r="H444" s="94">
        <f t="shared" si="6"/>
        <v>2</v>
      </c>
      <c r="I444" s="93"/>
      <c r="J444" s="94"/>
      <c r="K444" s="138"/>
    </row>
    <row r="445" spans="1:11" x14ac:dyDescent="0.2">
      <c r="A445" s="13" t="s">
        <v>3976</v>
      </c>
      <c r="B445" s="74">
        <v>929</v>
      </c>
      <c r="C445" s="86"/>
      <c r="D445" s="37"/>
      <c r="E445" s="87"/>
      <c r="F445" s="93">
        <v>3</v>
      </c>
      <c r="G445" s="8">
        <v>8</v>
      </c>
      <c r="H445" s="94">
        <f t="shared" si="6"/>
        <v>2</v>
      </c>
      <c r="I445" s="93"/>
      <c r="J445" s="94"/>
      <c r="K445" s="138"/>
    </row>
    <row r="446" spans="1:11" s="24" customFormat="1" x14ac:dyDescent="0.2">
      <c r="A446" s="13" t="s">
        <v>3977</v>
      </c>
      <c r="B446" s="74">
        <v>113</v>
      </c>
      <c r="C446" s="85"/>
      <c r="D446" s="37"/>
      <c r="E446" s="87"/>
      <c r="F446" s="93">
        <v>1</v>
      </c>
      <c r="G446" s="8">
        <v>3</v>
      </c>
      <c r="H446" s="94">
        <f t="shared" si="6"/>
        <v>1</v>
      </c>
      <c r="I446" s="91"/>
      <c r="J446" s="84"/>
      <c r="K446" s="111"/>
    </row>
    <row r="447" spans="1:11" s="24" customFormat="1" x14ac:dyDescent="0.2">
      <c r="A447" s="46" t="s">
        <v>915</v>
      </c>
      <c r="B447" s="73">
        <v>9223</v>
      </c>
      <c r="C447" s="85">
        <v>19</v>
      </c>
      <c r="D447" s="36">
        <f>SUM(D448:D511)</f>
        <v>48</v>
      </c>
      <c r="E447" s="88">
        <v>3</v>
      </c>
      <c r="F447" s="91">
        <f>SUM(F449:F517)</f>
        <v>84</v>
      </c>
      <c r="G447" s="24">
        <f>SUM(G449:G517)</f>
        <v>243</v>
      </c>
      <c r="H447" s="94"/>
      <c r="I447" s="99">
        <f>(C447+F460+F469+F476+F483+F490+F501+F505+F512+F514+1)*0.4</f>
        <v>18.8</v>
      </c>
      <c r="J447" s="99">
        <f>(D447+G460+G469+G476+G483+G490+G501+G505+G512+G514+1)*0.4</f>
        <v>48.400000000000006</v>
      </c>
      <c r="K447" s="115">
        <f>66*0.6</f>
        <v>39.6</v>
      </c>
    </row>
    <row r="448" spans="1:11" s="24" customFormat="1" x14ac:dyDescent="0.2">
      <c r="A448" s="20" t="s">
        <v>916</v>
      </c>
      <c r="B448" s="73">
        <v>1259</v>
      </c>
      <c r="C448" s="85">
        <v>3</v>
      </c>
      <c r="D448" s="32">
        <v>8</v>
      </c>
      <c r="E448" s="84"/>
      <c r="F448" s="93"/>
      <c r="G448" s="8"/>
      <c r="H448" s="94"/>
      <c r="I448" s="91"/>
      <c r="J448" s="84"/>
      <c r="K448" s="111"/>
    </row>
    <row r="449" spans="1:11" x14ac:dyDescent="0.2">
      <c r="A449" s="13" t="s">
        <v>3857</v>
      </c>
      <c r="B449" s="74">
        <v>112</v>
      </c>
      <c r="C449" s="86"/>
      <c r="D449" s="37"/>
      <c r="E449" s="87"/>
      <c r="F449" s="93">
        <v>1</v>
      </c>
      <c r="G449" s="8">
        <v>3</v>
      </c>
      <c r="H449" s="94">
        <f t="shared" si="6"/>
        <v>1</v>
      </c>
      <c r="I449" s="93"/>
      <c r="J449" s="94"/>
      <c r="K449" s="138"/>
    </row>
    <row r="450" spans="1:11" x14ac:dyDescent="0.2">
      <c r="A450" s="13" t="s">
        <v>3751</v>
      </c>
      <c r="B450" s="74">
        <v>64</v>
      </c>
      <c r="C450" s="86"/>
      <c r="D450" s="37"/>
      <c r="E450" s="87"/>
      <c r="F450" s="93">
        <v>1</v>
      </c>
      <c r="G450" s="8">
        <v>3</v>
      </c>
      <c r="H450" s="94">
        <f t="shared" si="6"/>
        <v>1</v>
      </c>
      <c r="I450" s="93"/>
      <c r="J450" s="94"/>
      <c r="K450" s="138"/>
    </row>
    <row r="451" spans="1:11" x14ac:dyDescent="0.2">
      <c r="A451" s="13" t="s">
        <v>3978</v>
      </c>
      <c r="B451" s="74">
        <v>10</v>
      </c>
      <c r="C451" s="86"/>
      <c r="D451" s="37"/>
      <c r="E451" s="87"/>
      <c r="F451" s="93">
        <v>1</v>
      </c>
      <c r="G451" s="8">
        <v>3</v>
      </c>
      <c r="H451" s="94">
        <f t="shared" si="6"/>
        <v>1</v>
      </c>
      <c r="I451" s="93"/>
      <c r="J451" s="94"/>
      <c r="K451" s="138"/>
    </row>
    <row r="452" spans="1:11" x14ac:dyDescent="0.2">
      <c r="A452" s="13" t="s">
        <v>3979</v>
      </c>
      <c r="B452" s="74">
        <v>62</v>
      </c>
      <c r="C452" s="86"/>
      <c r="D452" s="37"/>
      <c r="E452" s="87"/>
      <c r="F452" s="93">
        <v>1</v>
      </c>
      <c r="G452" s="8">
        <v>3</v>
      </c>
      <c r="H452" s="94">
        <f t="shared" si="6"/>
        <v>1</v>
      </c>
      <c r="I452" s="93"/>
      <c r="J452" s="94"/>
      <c r="K452" s="138"/>
    </row>
    <row r="453" spans="1:11" x14ac:dyDescent="0.2">
      <c r="A453" s="13" t="s">
        <v>3980</v>
      </c>
      <c r="B453" s="74">
        <v>49</v>
      </c>
      <c r="C453" s="86"/>
      <c r="D453" s="37"/>
      <c r="E453" s="87"/>
      <c r="F453" s="93">
        <v>1</v>
      </c>
      <c r="G453" s="8">
        <v>3</v>
      </c>
      <c r="H453" s="94">
        <f t="shared" si="6"/>
        <v>1</v>
      </c>
      <c r="I453" s="93"/>
      <c r="J453" s="94"/>
      <c r="K453" s="138"/>
    </row>
    <row r="454" spans="1:11" x14ac:dyDescent="0.2">
      <c r="A454" s="13" t="s">
        <v>3981</v>
      </c>
      <c r="B454" s="74">
        <v>22</v>
      </c>
      <c r="C454" s="86"/>
      <c r="D454" s="37"/>
      <c r="E454" s="87"/>
      <c r="F454" s="93">
        <v>1</v>
      </c>
      <c r="G454" s="8">
        <v>3</v>
      </c>
      <c r="H454" s="94">
        <f t="shared" si="6"/>
        <v>1</v>
      </c>
      <c r="I454" s="93"/>
      <c r="J454" s="94"/>
      <c r="K454" s="138"/>
    </row>
    <row r="455" spans="1:11" x14ac:dyDescent="0.2">
      <c r="A455" s="13" t="s">
        <v>3982</v>
      </c>
      <c r="B455" s="74">
        <v>62</v>
      </c>
      <c r="C455" s="86"/>
      <c r="D455" s="37"/>
      <c r="E455" s="87"/>
      <c r="F455" s="93">
        <v>1</v>
      </c>
      <c r="G455" s="8">
        <v>3</v>
      </c>
      <c r="H455" s="94">
        <f t="shared" si="6"/>
        <v>1</v>
      </c>
      <c r="I455" s="93"/>
      <c r="J455" s="94"/>
      <c r="K455" s="138"/>
    </row>
    <row r="456" spans="1:11" x14ac:dyDescent="0.2">
      <c r="A456" s="13" t="s">
        <v>3983</v>
      </c>
      <c r="B456" s="74">
        <v>170</v>
      </c>
      <c r="C456" s="86"/>
      <c r="D456" s="37"/>
      <c r="E456" s="87"/>
      <c r="F456" s="93">
        <v>1</v>
      </c>
      <c r="G456" s="8">
        <v>3</v>
      </c>
      <c r="H456" s="94">
        <f t="shared" ref="H456:H517" si="7">IF(F456=1,1,2)</f>
        <v>1</v>
      </c>
      <c r="I456" s="93"/>
      <c r="J456" s="94"/>
      <c r="K456" s="138"/>
    </row>
    <row r="457" spans="1:11" x14ac:dyDescent="0.2">
      <c r="A457" s="13" t="s">
        <v>3984</v>
      </c>
      <c r="B457" s="74">
        <v>150</v>
      </c>
      <c r="C457" s="86"/>
      <c r="D457" s="37"/>
      <c r="E457" s="87"/>
      <c r="F457" s="93">
        <v>1</v>
      </c>
      <c r="G457" s="8">
        <v>3</v>
      </c>
      <c r="H457" s="94">
        <f t="shared" si="7"/>
        <v>1</v>
      </c>
      <c r="I457" s="93"/>
      <c r="J457" s="94"/>
      <c r="K457" s="138"/>
    </row>
    <row r="458" spans="1:11" x14ac:dyDescent="0.2">
      <c r="A458" s="13" t="s">
        <v>3985</v>
      </c>
      <c r="B458" s="74">
        <v>88</v>
      </c>
      <c r="C458" s="86"/>
      <c r="D458" s="37"/>
      <c r="E458" s="87"/>
      <c r="F458" s="93">
        <v>1</v>
      </c>
      <c r="G458" s="8">
        <v>3</v>
      </c>
      <c r="H458" s="94">
        <f t="shared" si="7"/>
        <v>1</v>
      </c>
      <c r="I458" s="93"/>
      <c r="J458" s="94"/>
      <c r="K458" s="138"/>
    </row>
    <row r="459" spans="1:11" x14ac:dyDescent="0.2">
      <c r="A459" s="13" t="s">
        <v>3986</v>
      </c>
      <c r="B459" s="74">
        <v>196</v>
      </c>
      <c r="C459" s="86"/>
      <c r="D459" s="37"/>
      <c r="E459" s="87"/>
      <c r="F459" s="93">
        <v>1</v>
      </c>
      <c r="G459" s="8">
        <v>3</v>
      </c>
      <c r="H459" s="94">
        <f t="shared" si="7"/>
        <v>1</v>
      </c>
      <c r="I459" s="93"/>
      <c r="J459" s="94"/>
      <c r="K459" s="138"/>
    </row>
    <row r="460" spans="1:11" s="24" customFormat="1" x14ac:dyDescent="0.2">
      <c r="A460" s="13" t="s">
        <v>3987</v>
      </c>
      <c r="B460" s="74">
        <v>274</v>
      </c>
      <c r="C460" s="85"/>
      <c r="D460" s="37"/>
      <c r="E460" s="87"/>
      <c r="F460" s="93">
        <v>3</v>
      </c>
      <c r="G460" s="8">
        <v>8</v>
      </c>
      <c r="H460" s="94">
        <f t="shared" si="7"/>
        <v>2</v>
      </c>
      <c r="I460" s="91"/>
      <c r="J460" s="84"/>
      <c r="K460" s="111"/>
    </row>
    <row r="461" spans="1:11" s="24" customFormat="1" x14ac:dyDescent="0.2">
      <c r="A461" s="20" t="s">
        <v>536</v>
      </c>
      <c r="B461" s="73">
        <v>4929</v>
      </c>
      <c r="C461" s="85">
        <v>10</v>
      </c>
      <c r="D461" s="32">
        <v>25</v>
      </c>
      <c r="E461" s="84"/>
      <c r="F461" s="93"/>
      <c r="G461" s="8"/>
      <c r="H461" s="94"/>
      <c r="I461" s="91"/>
      <c r="J461" s="84"/>
      <c r="K461" s="111"/>
    </row>
    <row r="462" spans="1:11" x14ac:dyDescent="0.2">
      <c r="A462" s="13" t="s">
        <v>3988</v>
      </c>
      <c r="B462" s="74">
        <v>131</v>
      </c>
      <c r="C462" s="86"/>
      <c r="D462" s="37"/>
      <c r="E462" s="87"/>
      <c r="F462" s="93">
        <v>1</v>
      </c>
      <c r="G462" s="8">
        <v>3</v>
      </c>
      <c r="H462" s="94">
        <f t="shared" si="7"/>
        <v>1</v>
      </c>
      <c r="I462" s="93"/>
      <c r="J462" s="94"/>
      <c r="K462" s="138"/>
    </row>
    <row r="463" spans="1:11" x14ac:dyDescent="0.2">
      <c r="A463" s="13" t="s">
        <v>3989</v>
      </c>
      <c r="B463" s="74">
        <v>82</v>
      </c>
      <c r="C463" s="86"/>
      <c r="D463" s="37"/>
      <c r="E463" s="87"/>
      <c r="F463" s="93">
        <v>1</v>
      </c>
      <c r="G463" s="8">
        <v>3</v>
      </c>
      <c r="H463" s="94">
        <f t="shared" si="7"/>
        <v>1</v>
      </c>
      <c r="I463" s="93"/>
      <c r="J463" s="94"/>
      <c r="K463" s="138"/>
    </row>
    <row r="464" spans="1:11" x14ac:dyDescent="0.2">
      <c r="A464" s="13" t="s">
        <v>3990</v>
      </c>
      <c r="B464" s="74">
        <v>57</v>
      </c>
      <c r="C464" s="86"/>
      <c r="D464" s="37"/>
      <c r="E464" s="87"/>
      <c r="F464" s="93">
        <v>1</v>
      </c>
      <c r="G464" s="8">
        <v>3</v>
      </c>
      <c r="H464" s="94">
        <f t="shared" si="7"/>
        <v>1</v>
      </c>
      <c r="I464" s="93"/>
      <c r="J464" s="94"/>
      <c r="K464" s="138"/>
    </row>
    <row r="465" spans="1:11" x14ac:dyDescent="0.2">
      <c r="A465" s="13" t="s">
        <v>3991</v>
      </c>
      <c r="B465" s="74">
        <v>27</v>
      </c>
      <c r="C465" s="86"/>
      <c r="D465" s="37"/>
      <c r="E465" s="87"/>
      <c r="F465" s="93">
        <v>1</v>
      </c>
      <c r="G465" s="8">
        <v>3</v>
      </c>
      <c r="H465" s="94">
        <f t="shared" si="7"/>
        <v>1</v>
      </c>
      <c r="I465" s="93"/>
      <c r="J465" s="94"/>
      <c r="K465" s="138"/>
    </row>
    <row r="466" spans="1:11" x14ac:dyDescent="0.2">
      <c r="A466" s="13" t="s">
        <v>3992</v>
      </c>
      <c r="B466" s="74">
        <v>185</v>
      </c>
      <c r="C466" s="86"/>
      <c r="D466" s="37"/>
      <c r="E466" s="87"/>
      <c r="F466" s="93">
        <v>1</v>
      </c>
      <c r="G466" s="8">
        <v>3</v>
      </c>
      <c r="H466" s="94">
        <f t="shared" si="7"/>
        <v>1</v>
      </c>
      <c r="I466" s="93"/>
      <c r="J466" s="94"/>
      <c r="K466" s="138"/>
    </row>
    <row r="467" spans="1:11" x14ac:dyDescent="0.2">
      <c r="A467" s="13" t="s">
        <v>3993</v>
      </c>
      <c r="B467" s="74">
        <v>66</v>
      </c>
      <c r="C467" s="86"/>
      <c r="D467" s="37"/>
      <c r="E467" s="87"/>
      <c r="F467" s="93">
        <v>1</v>
      </c>
      <c r="G467" s="8">
        <v>3</v>
      </c>
      <c r="H467" s="94">
        <f t="shared" si="7"/>
        <v>1</v>
      </c>
      <c r="I467" s="93"/>
      <c r="J467" s="94"/>
      <c r="K467" s="138"/>
    </row>
    <row r="468" spans="1:11" x14ac:dyDescent="0.2">
      <c r="A468" s="13" t="s">
        <v>1413</v>
      </c>
      <c r="B468" s="74">
        <v>119</v>
      </c>
      <c r="C468" s="86"/>
      <c r="D468" s="37"/>
      <c r="E468" s="87"/>
      <c r="F468" s="93">
        <v>1</v>
      </c>
      <c r="G468" s="8">
        <v>3</v>
      </c>
      <c r="H468" s="94">
        <f t="shared" si="7"/>
        <v>1</v>
      </c>
      <c r="I468" s="93"/>
      <c r="J468" s="94"/>
      <c r="K468" s="138"/>
    </row>
    <row r="469" spans="1:11" x14ac:dyDescent="0.2">
      <c r="A469" s="13" t="s">
        <v>3994</v>
      </c>
      <c r="B469" s="74">
        <v>1702</v>
      </c>
      <c r="C469" s="133"/>
      <c r="D469" s="37"/>
      <c r="E469" s="87"/>
      <c r="F469" s="93">
        <v>3</v>
      </c>
      <c r="G469" s="8">
        <v>8</v>
      </c>
      <c r="H469" s="94">
        <f t="shared" si="7"/>
        <v>2</v>
      </c>
      <c r="I469" s="93"/>
      <c r="J469" s="94"/>
      <c r="K469" s="138"/>
    </row>
    <row r="470" spans="1:11" x14ac:dyDescent="0.2">
      <c r="A470" s="13" t="s">
        <v>3348</v>
      </c>
      <c r="B470" s="74">
        <v>58</v>
      </c>
      <c r="C470" s="133"/>
      <c r="D470" s="37"/>
      <c r="E470" s="87"/>
      <c r="F470" s="93">
        <v>1</v>
      </c>
      <c r="G470" s="8">
        <v>3</v>
      </c>
      <c r="H470" s="94">
        <f t="shared" si="7"/>
        <v>1</v>
      </c>
      <c r="I470" s="93"/>
      <c r="J470" s="94"/>
      <c r="K470" s="138"/>
    </row>
    <row r="471" spans="1:11" x14ac:dyDescent="0.2">
      <c r="A471" s="13" t="s">
        <v>3995</v>
      </c>
      <c r="B471" s="74">
        <v>76</v>
      </c>
      <c r="C471" s="133"/>
      <c r="D471" s="37"/>
      <c r="E471" s="87"/>
      <c r="F471" s="93">
        <v>1</v>
      </c>
      <c r="G471" s="8">
        <v>3</v>
      </c>
      <c r="H471" s="94">
        <f t="shared" si="7"/>
        <v>1</v>
      </c>
      <c r="I471" s="93"/>
      <c r="J471" s="94"/>
      <c r="K471" s="138"/>
    </row>
    <row r="472" spans="1:11" x14ac:dyDescent="0.2">
      <c r="A472" s="13" t="s">
        <v>3996</v>
      </c>
      <c r="B472" s="74">
        <v>65</v>
      </c>
      <c r="C472" s="133"/>
      <c r="D472" s="37"/>
      <c r="E472" s="87"/>
      <c r="F472" s="93">
        <v>1</v>
      </c>
      <c r="G472" s="8">
        <v>3</v>
      </c>
      <c r="H472" s="94">
        <f t="shared" si="7"/>
        <v>1</v>
      </c>
      <c r="I472" s="93"/>
      <c r="J472" s="94"/>
      <c r="K472" s="138"/>
    </row>
    <row r="473" spans="1:11" x14ac:dyDescent="0.2">
      <c r="A473" s="13" t="s">
        <v>3997</v>
      </c>
      <c r="B473" s="74">
        <v>49</v>
      </c>
      <c r="C473" s="133"/>
      <c r="D473" s="37"/>
      <c r="E473" s="87"/>
      <c r="F473" s="93">
        <v>1</v>
      </c>
      <c r="G473" s="8">
        <v>3</v>
      </c>
      <c r="H473" s="94">
        <f t="shared" si="7"/>
        <v>1</v>
      </c>
      <c r="I473" s="93"/>
      <c r="J473" s="94"/>
      <c r="K473" s="138"/>
    </row>
    <row r="474" spans="1:11" x14ac:dyDescent="0.2">
      <c r="A474" s="13" t="s">
        <v>3998</v>
      </c>
      <c r="B474" s="74">
        <v>53</v>
      </c>
      <c r="C474" s="133"/>
      <c r="D474" s="37"/>
      <c r="E474" s="87"/>
      <c r="F474" s="93">
        <v>1</v>
      </c>
      <c r="G474" s="8">
        <v>3</v>
      </c>
      <c r="H474" s="94">
        <f t="shared" si="7"/>
        <v>1</v>
      </c>
      <c r="I474" s="93"/>
      <c r="J474" s="94"/>
      <c r="K474" s="138"/>
    </row>
    <row r="475" spans="1:11" x14ac:dyDescent="0.2">
      <c r="A475" s="13" t="s">
        <v>3999</v>
      </c>
      <c r="B475" s="74">
        <v>96</v>
      </c>
      <c r="C475" s="133"/>
      <c r="D475" s="37"/>
      <c r="E475" s="87"/>
      <c r="F475" s="93">
        <v>1</v>
      </c>
      <c r="G475" s="8">
        <v>3</v>
      </c>
      <c r="H475" s="94">
        <f t="shared" si="7"/>
        <v>1</v>
      </c>
      <c r="I475" s="93"/>
      <c r="J475" s="94"/>
      <c r="K475" s="138"/>
    </row>
    <row r="476" spans="1:11" x14ac:dyDescent="0.2">
      <c r="A476" s="13" t="s">
        <v>4000</v>
      </c>
      <c r="B476" s="74">
        <v>335</v>
      </c>
      <c r="C476" s="133"/>
      <c r="D476" s="37"/>
      <c r="E476" s="87"/>
      <c r="F476" s="93">
        <v>3</v>
      </c>
      <c r="G476" s="8">
        <v>8</v>
      </c>
      <c r="H476" s="94">
        <f t="shared" si="7"/>
        <v>2</v>
      </c>
      <c r="I476" s="93"/>
      <c r="J476" s="94"/>
      <c r="K476" s="138"/>
    </row>
    <row r="477" spans="1:11" x14ac:dyDescent="0.2">
      <c r="A477" s="13" t="s">
        <v>4001</v>
      </c>
      <c r="B477" s="74">
        <v>71</v>
      </c>
      <c r="C477" s="133"/>
      <c r="D477" s="37"/>
      <c r="E477" s="87"/>
      <c r="F477" s="93">
        <v>1</v>
      </c>
      <c r="G477" s="8">
        <v>3</v>
      </c>
      <c r="H477" s="94">
        <f t="shared" si="7"/>
        <v>1</v>
      </c>
      <c r="I477" s="93"/>
      <c r="J477" s="94"/>
      <c r="K477" s="138"/>
    </row>
    <row r="478" spans="1:11" x14ac:dyDescent="0.2">
      <c r="A478" s="13" t="s">
        <v>4002</v>
      </c>
      <c r="B478" s="74">
        <v>71</v>
      </c>
      <c r="C478" s="133"/>
      <c r="D478" s="37"/>
      <c r="E478" s="87"/>
      <c r="F478" s="93">
        <v>1</v>
      </c>
      <c r="G478" s="8">
        <v>3</v>
      </c>
      <c r="H478" s="94">
        <f t="shared" si="7"/>
        <v>1</v>
      </c>
      <c r="I478" s="93"/>
      <c r="J478" s="94"/>
      <c r="K478" s="138"/>
    </row>
    <row r="479" spans="1:11" x14ac:dyDescent="0.2">
      <c r="A479" s="13" t="s">
        <v>1793</v>
      </c>
      <c r="B479" s="74">
        <v>66</v>
      </c>
      <c r="C479" s="133"/>
      <c r="D479" s="37"/>
      <c r="E479" s="87"/>
      <c r="F479" s="93">
        <v>1</v>
      </c>
      <c r="G479" s="8">
        <v>3</v>
      </c>
      <c r="H479" s="94">
        <f t="shared" si="7"/>
        <v>1</v>
      </c>
      <c r="I479" s="93"/>
      <c r="J479" s="94"/>
      <c r="K479" s="138"/>
    </row>
    <row r="480" spans="1:11" x14ac:dyDescent="0.2">
      <c r="A480" s="13" t="s">
        <v>4003</v>
      </c>
      <c r="B480" s="74">
        <v>51</v>
      </c>
      <c r="C480" s="133"/>
      <c r="D480" s="37"/>
      <c r="E480" s="87"/>
      <c r="F480" s="93">
        <v>1</v>
      </c>
      <c r="G480" s="8">
        <v>3</v>
      </c>
      <c r="H480" s="94">
        <f t="shared" si="7"/>
        <v>1</v>
      </c>
      <c r="I480" s="93"/>
      <c r="J480" s="94"/>
      <c r="K480" s="138"/>
    </row>
    <row r="481" spans="1:11" x14ac:dyDescent="0.2">
      <c r="A481" s="13" t="s">
        <v>4004</v>
      </c>
      <c r="B481" s="74">
        <v>12</v>
      </c>
      <c r="C481" s="133"/>
      <c r="D481" s="37"/>
      <c r="E481" s="87"/>
      <c r="F481" s="93">
        <v>1</v>
      </c>
      <c r="G481" s="8">
        <v>3</v>
      </c>
      <c r="H481" s="94">
        <f t="shared" si="7"/>
        <v>1</v>
      </c>
      <c r="I481" s="93"/>
      <c r="J481" s="94"/>
      <c r="K481" s="138"/>
    </row>
    <row r="482" spans="1:11" x14ac:dyDescent="0.2">
      <c r="A482" s="13" t="s">
        <v>4005</v>
      </c>
      <c r="B482" s="74">
        <v>180</v>
      </c>
      <c r="C482" s="133"/>
      <c r="D482" s="37"/>
      <c r="E482" s="87"/>
      <c r="F482" s="93">
        <v>1</v>
      </c>
      <c r="G482" s="8">
        <v>3</v>
      </c>
      <c r="H482" s="94">
        <f t="shared" si="7"/>
        <v>1</v>
      </c>
      <c r="I482" s="93"/>
      <c r="J482" s="94"/>
      <c r="K482" s="138"/>
    </row>
    <row r="483" spans="1:11" x14ac:dyDescent="0.2">
      <c r="A483" s="13" t="s">
        <v>4006</v>
      </c>
      <c r="B483" s="74">
        <v>235</v>
      </c>
      <c r="C483" s="133"/>
      <c r="D483" s="37"/>
      <c r="E483" s="87"/>
      <c r="F483" s="93">
        <v>3</v>
      </c>
      <c r="G483" s="8">
        <v>8</v>
      </c>
      <c r="H483" s="94">
        <f t="shared" si="7"/>
        <v>2</v>
      </c>
      <c r="I483" s="93"/>
      <c r="J483" s="94"/>
      <c r="K483" s="138"/>
    </row>
    <row r="484" spans="1:11" x14ac:dyDescent="0.2">
      <c r="A484" s="13" t="s">
        <v>4007</v>
      </c>
      <c r="B484" s="74">
        <v>136</v>
      </c>
      <c r="C484" s="133"/>
      <c r="D484" s="37"/>
      <c r="E484" s="87"/>
      <c r="F484" s="93">
        <v>1</v>
      </c>
      <c r="G484" s="8">
        <v>3</v>
      </c>
      <c r="H484" s="94">
        <f t="shared" si="7"/>
        <v>1</v>
      </c>
      <c r="I484" s="93"/>
      <c r="J484" s="94"/>
      <c r="K484" s="138"/>
    </row>
    <row r="485" spans="1:11" x14ac:dyDescent="0.2">
      <c r="A485" s="13" t="s">
        <v>4008</v>
      </c>
      <c r="B485" s="74">
        <v>72</v>
      </c>
      <c r="C485" s="133"/>
      <c r="D485" s="37"/>
      <c r="E485" s="87"/>
      <c r="F485" s="93">
        <v>1</v>
      </c>
      <c r="G485" s="8">
        <v>3</v>
      </c>
      <c r="H485" s="94">
        <f t="shared" si="7"/>
        <v>1</v>
      </c>
      <c r="I485" s="93"/>
      <c r="J485" s="94"/>
      <c r="K485" s="138"/>
    </row>
    <row r="486" spans="1:11" x14ac:dyDescent="0.2">
      <c r="A486" s="13" t="s">
        <v>4009</v>
      </c>
      <c r="B486" s="74">
        <v>136</v>
      </c>
      <c r="C486" s="133"/>
      <c r="D486" s="37"/>
      <c r="E486" s="87"/>
      <c r="F486" s="93">
        <v>1</v>
      </c>
      <c r="G486" s="8">
        <v>3</v>
      </c>
      <c r="H486" s="94">
        <f t="shared" si="7"/>
        <v>1</v>
      </c>
      <c r="I486" s="93"/>
      <c r="J486" s="94"/>
      <c r="K486" s="138"/>
    </row>
    <row r="487" spans="1:11" x14ac:dyDescent="0.2">
      <c r="A487" s="13" t="s">
        <v>2293</v>
      </c>
      <c r="B487" s="74">
        <v>55</v>
      </c>
      <c r="C487" s="133"/>
      <c r="D487" s="37"/>
      <c r="E487" s="87"/>
      <c r="F487" s="93">
        <v>1</v>
      </c>
      <c r="G487" s="8">
        <v>3</v>
      </c>
      <c r="H487" s="94">
        <f t="shared" si="7"/>
        <v>1</v>
      </c>
      <c r="I487" s="93"/>
      <c r="J487" s="94"/>
      <c r="K487" s="138"/>
    </row>
    <row r="488" spans="1:11" x14ac:dyDescent="0.2">
      <c r="A488" s="13" t="s">
        <v>6141</v>
      </c>
      <c r="B488" s="74">
        <v>49</v>
      </c>
      <c r="C488" s="133"/>
      <c r="D488" s="37"/>
      <c r="E488" s="87"/>
      <c r="F488" s="93">
        <v>1</v>
      </c>
      <c r="G488" s="8">
        <v>3</v>
      </c>
      <c r="H488" s="94">
        <f t="shared" si="7"/>
        <v>1</v>
      </c>
      <c r="I488" s="93"/>
      <c r="J488" s="94"/>
      <c r="K488" s="138"/>
    </row>
    <row r="489" spans="1:11" x14ac:dyDescent="0.2">
      <c r="A489" s="13" t="s">
        <v>4010</v>
      </c>
      <c r="B489" s="74">
        <v>52</v>
      </c>
      <c r="C489" s="133"/>
      <c r="D489" s="37"/>
      <c r="E489" s="87"/>
      <c r="F489" s="93">
        <v>1</v>
      </c>
      <c r="G489" s="8">
        <v>3</v>
      </c>
      <c r="H489" s="94">
        <f t="shared" si="7"/>
        <v>1</v>
      </c>
      <c r="I489" s="93"/>
      <c r="J489" s="94"/>
      <c r="K489" s="138"/>
    </row>
    <row r="490" spans="1:11" x14ac:dyDescent="0.2">
      <c r="A490" s="13" t="s">
        <v>2048</v>
      </c>
      <c r="B490" s="74">
        <v>505</v>
      </c>
      <c r="C490" s="133"/>
      <c r="D490" s="37"/>
      <c r="E490" s="87"/>
      <c r="F490" s="93">
        <v>3</v>
      </c>
      <c r="G490" s="8">
        <v>8</v>
      </c>
      <c r="H490" s="94">
        <f t="shared" si="7"/>
        <v>2</v>
      </c>
      <c r="I490" s="93"/>
      <c r="J490" s="94"/>
      <c r="K490" s="138"/>
    </row>
    <row r="491" spans="1:11" x14ac:dyDescent="0.2">
      <c r="A491" s="13" t="s">
        <v>4011</v>
      </c>
      <c r="B491" s="74">
        <v>101</v>
      </c>
      <c r="C491" s="133"/>
      <c r="D491" s="37"/>
      <c r="E491" s="87"/>
      <c r="F491" s="93">
        <v>1</v>
      </c>
      <c r="G491" s="8">
        <v>3</v>
      </c>
      <c r="H491" s="94">
        <f t="shared" si="7"/>
        <v>1</v>
      </c>
      <c r="I491" s="93"/>
      <c r="J491" s="94"/>
      <c r="K491" s="138"/>
    </row>
    <row r="492" spans="1:11" x14ac:dyDescent="0.2">
      <c r="A492" s="13" t="s">
        <v>3322</v>
      </c>
      <c r="B492" s="74">
        <v>36</v>
      </c>
      <c r="C492" s="133"/>
      <c r="D492" s="37"/>
      <c r="E492" s="87"/>
      <c r="F492" s="93">
        <v>1</v>
      </c>
      <c r="G492" s="8">
        <v>3</v>
      </c>
      <c r="H492" s="94">
        <f t="shared" si="7"/>
        <v>1</v>
      </c>
      <c r="I492" s="93"/>
      <c r="J492" s="94"/>
      <c r="K492" s="138"/>
    </row>
    <row r="493" spans="1:11" s="24" customFormat="1" x14ac:dyDescent="0.2">
      <c r="A493" s="20" t="s">
        <v>1337</v>
      </c>
      <c r="B493" s="73">
        <v>2038</v>
      </c>
      <c r="C493" s="134">
        <v>4</v>
      </c>
      <c r="D493" s="32">
        <v>10</v>
      </c>
      <c r="E493" s="84"/>
      <c r="F493" s="93"/>
      <c r="G493" s="8"/>
      <c r="H493" s="94"/>
      <c r="I493" s="91"/>
      <c r="J493" s="84"/>
      <c r="K493" s="111"/>
    </row>
    <row r="494" spans="1:11" x14ac:dyDescent="0.2">
      <c r="A494" s="13" t="s">
        <v>1492</v>
      </c>
      <c r="B494" s="74">
        <v>76</v>
      </c>
      <c r="C494" s="133"/>
      <c r="D494" s="37"/>
      <c r="E494" s="87"/>
      <c r="F494" s="93">
        <v>1</v>
      </c>
      <c r="G494" s="8">
        <v>3</v>
      </c>
      <c r="H494" s="94">
        <f t="shared" si="7"/>
        <v>1</v>
      </c>
      <c r="I494" s="93"/>
      <c r="J494" s="94"/>
      <c r="K494" s="138"/>
    </row>
    <row r="495" spans="1:11" x14ac:dyDescent="0.2">
      <c r="A495" s="13" t="s">
        <v>4012</v>
      </c>
      <c r="B495" s="74">
        <v>38</v>
      </c>
      <c r="C495" s="133"/>
      <c r="D495" s="37"/>
      <c r="E495" s="87"/>
      <c r="F495" s="93">
        <v>1</v>
      </c>
      <c r="G495" s="8">
        <v>3</v>
      </c>
      <c r="H495" s="94">
        <f t="shared" si="7"/>
        <v>1</v>
      </c>
      <c r="I495" s="93"/>
      <c r="J495" s="94"/>
      <c r="K495" s="138"/>
    </row>
    <row r="496" spans="1:11" x14ac:dyDescent="0.2">
      <c r="A496" s="13" t="s">
        <v>4013</v>
      </c>
      <c r="B496" s="74">
        <v>36</v>
      </c>
      <c r="C496" s="133"/>
      <c r="D496" s="37"/>
      <c r="E496" s="87"/>
      <c r="F496" s="93">
        <v>1</v>
      </c>
      <c r="G496" s="8">
        <v>3</v>
      </c>
      <c r="H496" s="94">
        <f t="shared" si="7"/>
        <v>1</v>
      </c>
      <c r="I496" s="93"/>
      <c r="J496" s="94"/>
      <c r="K496" s="138"/>
    </row>
    <row r="497" spans="1:11" x14ac:dyDescent="0.2">
      <c r="A497" s="13" t="s">
        <v>4014</v>
      </c>
      <c r="B497" s="74">
        <v>54</v>
      </c>
      <c r="C497" s="133"/>
      <c r="D497" s="37"/>
      <c r="E497" s="87"/>
      <c r="F497" s="93">
        <v>1</v>
      </c>
      <c r="G497" s="8">
        <v>3</v>
      </c>
      <c r="H497" s="94">
        <f t="shared" si="7"/>
        <v>1</v>
      </c>
      <c r="I497" s="93"/>
      <c r="J497" s="94"/>
      <c r="K497" s="138"/>
    </row>
    <row r="498" spans="1:11" x14ac:dyDescent="0.2">
      <c r="A498" s="13" t="s">
        <v>2151</v>
      </c>
      <c r="B498" s="74">
        <v>71</v>
      </c>
      <c r="C498" s="133"/>
      <c r="D498" s="37"/>
      <c r="E498" s="87"/>
      <c r="F498" s="93">
        <v>1</v>
      </c>
      <c r="G498" s="8">
        <v>3</v>
      </c>
      <c r="H498" s="94">
        <f t="shared" si="7"/>
        <v>1</v>
      </c>
      <c r="I498" s="93"/>
      <c r="J498" s="94"/>
      <c r="K498" s="138"/>
    </row>
    <row r="499" spans="1:11" x14ac:dyDescent="0.2">
      <c r="A499" s="13" t="s">
        <v>4015</v>
      </c>
      <c r="B499" s="74">
        <v>22</v>
      </c>
      <c r="C499" s="133"/>
      <c r="D499" s="37"/>
      <c r="E499" s="87"/>
      <c r="F499" s="93">
        <v>1</v>
      </c>
      <c r="G499" s="8">
        <v>3</v>
      </c>
      <c r="H499" s="94">
        <f t="shared" si="7"/>
        <v>1</v>
      </c>
      <c r="I499" s="93"/>
      <c r="J499" s="94"/>
      <c r="K499" s="138"/>
    </row>
    <row r="500" spans="1:11" x14ac:dyDescent="0.2">
      <c r="A500" s="13" t="s">
        <v>4016</v>
      </c>
      <c r="B500" s="74">
        <v>83</v>
      </c>
      <c r="C500" s="133"/>
      <c r="D500" s="37"/>
      <c r="E500" s="87"/>
      <c r="F500" s="93">
        <v>1</v>
      </c>
      <c r="G500" s="8">
        <v>3</v>
      </c>
      <c r="H500" s="94">
        <f t="shared" si="7"/>
        <v>1</v>
      </c>
      <c r="I500" s="93"/>
      <c r="J500" s="94"/>
      <c r="K500" s="138"/>
    </row>
    <row r="501" spans="1:11" x14ac:dyDescent="0.2">
      <c r="A501" s="13" t="s">
        <v>4017</v>
      </c>
      <c r="B501" s="74">
        <v>670</v>
      </c>
      <c r="C501" s="133"/>
      <c r="D501" s="37"/>
      <c r="E501" s="87"/>
      <c r="F501" s="93">
        <v>3</v>
      </c>
      <c r="G501" s="8">
        <v>8</v>
      </c>
      <c r="H501" s="94">
        <f t="shared" si="7"/>
        <v>2</v>
      </c>
      <c r="I501" s="93"/>
      <c r="J501" s="94"/>
      <c r="K501" s="138"/>
    </row>
    <row r="502" spans="1:11" x14ac:dyDescent="0.2">
      <c r="A502" s="13" t="s">
        <v>4018</v>
      </c>
      <c r="B502" s="74">
        <v>44</v>
      </c>
      <c r="C502" s="133"/>
      <c r="D502" s="37"/>
      <c r="E502" s="87"/>
      <c r="F502" s="93">
        <v>1</v>
      </c>
      <c r="G502" s="8">
        <v>3</v>
      </c>
      <c r="H502" s="94">
        <f t="shared" si="7"/>
        <v>1</v>
      </c>
      <c r="I502" s="93"/>
      <c r="J502" s="94"/>
      <c r="K502" s="138"/>
    </row>
    <row r="503" spans="1:11" x14ac:dyDescent="0.2">
      <c r="A503" s="13" t="s">
        <v>4019</v>
      </c>
      <c r="B503" s="74">
        <v>114</v>
      </c>
      <c r="C503" s="133"/>
      <c r="D503" s="37"/>
      <c r="E503" s="87"/>
      <c r="F503" s="93">
        <v>1</v>
      </c>
      <c r="G503" s="8">
        <v>3</v>
      </c>
      <c r="H503" s="94">
        <f t="shared" si="7"/>
        <v>1</v>
      </c>
      <c r="I503" s="93"/>
      <c r="J503" s="94"/>
      <c r="K503" s="138"/>
    </row>
    <row r="504" spans="1:11" x14ac:dyDescent="0.2">
      <c r="A504" s="13" t="s">
        <v>4020</v>
      </c>
      <c r="B504" s="74">
        <v>82</v>
      </c>
      <c r="C504" s="133"/>
      <c r="D504" s="37"/>
      <c r="E504" s="87"/>
      <c r="F504" s="93">
        <v>1</v>
      </c>
      <c r="G504" s="8">
        <v>3</v>
      </c>
      <c r="H504" s="94">
        <f t="shared" si="7"/>
        <v>1</v>
      </c>
      <c r="I504" s="93"/>
      <c r="J504" s="94"/>
      <c r="K504" s="138"/>
    </row>
    <row r="505" spans="1:11" x14ac:dyDescent="0.2">
      <c r="A505" s="13" t="s">
        <v>4021</v>
      </c>
      <c r="B505" s="74">
        <v>314</v>
      </c>
      <c r="C505" s="133"/>
      <c r="D505" s="37"/>
      <c r="E505" s="87"/>
      <c r="F505" s="93">
        <v>3</v>
      </c>
      <c r="G505" s="8">
        <v>8</v>
      </c>
      <c r="H505" s="94">
        <f t="shared" si="7"/>
        <v>2</v>
      </c>
      <c r="I505" s="93"/>
      <c r="J505" s="94"/>
      <c r="K505" s="138"/>
    </row>
    <row r="506" spans="1:11" x14ac:dyDescent="0.2">
      <c r="A506" s="13" t="s">
        <v>4022</v>
      </c>
      <c r="B506" s="74">
        <v>93</v>
      </c>
      <c r="C506" s="133"/>
      <c r="D506" s="37"/>
      <c r="E506" s="87"/>
      <c r="F506" s="93">
        <v>1</v>
      </c>
      <c r="G506" s="8">
        <v>3</v>
      </c>
      <c r="H506" s="94">
        <f t="shared" si="7"/>
        <v>1</v>
      </c>
      <c r="I506" s="93"/>
      <c r="J506" s="94"/>
      <c r="K506" s="138"/>
    </row>
    <row r="507" spans="1:11" x14ac:dyDescent="0.2">
      <c r="A507" s="13" t="s">
        <v>4023</v>
      </c>
      <c r="B507" s="74">
        <v>151</v>
      </c>
      <c r="C507" s="133"/>
      <c r="D507" s="37"/>
      <c r="E507" s="87"/>
      <c r="F507" s="93">
        <v>1</v>
      </c>
      <c r="G507" s="8">
        <v>3</v>
      </c>
      <c r="H507" s="94">
        <f t="shared" si="7"/>
        <v>1</v>
      </c>
      <c r="I507" s="93"/>
      <c r="J507" s="94"/>
      <c r="K507" s="138"/>
    </row>
    <row r="508" spans="1:11" x14ac:dyDescent="0.2">
      <c r="A508" s="13" t="s">
        <v>4024</v>
      </c>
      <c r="B508" s="74">
        <v>36</v>
      </c>
      <c r="C508" s="133"/>
      <c r="D508" s="37"/>
      <c r="E508" s="87"/>
      <c r="F508" s="93">
        <v>1</v>
      </c>
      <c r="G508" s="8">
        <v>3</v>
      </c>
      <c r="H508" s="94">
        <f t="shared" si="7"/>
        <v>1</v>
      </c>
      <c r="I508" s="93"/>
      <c r="J508" s="94"/>
      <c r="K508" s="138"/>
    </row>
    <row r="509" spans="1:11" x14ac:dyDescent="0.2">
      <c r="A509" s="13" t="s">
        <v>4025</v>
      </c>
      <c r="B509" s="74">
        <v>154</v>
      </c>
      <c r="C509" s="133"/>
      <c r="D509" s="37"/>
      <c r="E509" s="87"/>
      <c r="F509" s="93">
        <v>1</v>
      </c>
      <c r="G509" s="8">
        <v>3</v>
      </c>
      <c r="H509" s="94">
        <f t="shared" si="7"/>
        <v>1</v>
      </c>
      <c r="I509" s="93"/>
      <c r="J509" s="94"/>
      <c r="K509" s="138"/>
    </row>
    <row r="510" spans="1:11" s="24" customFormat="1" x14ac:dyDescent="0.2">
      <c r="A510" s="20" t="s">
        <v>117</v>
      </c>
      <c r="B510" s="73">
        <v>997</v>
      </c>
      <c r="C510" s="134">
        <v>2</v>
      </c>
      <c r="D510" s="32">
        <v>5</v>
      </c>
      <c r="E510" s="84"/>
      <c r="F510" s="93"/>
      <c r="G510" s="8"/>
      <c r="H510" s="94"/>
      <c r="I510" s="91"/>
      <c r="J510" s="84"/>
      <c r="K510" s="111"/>
    </row>
    <row r="511" spans="1:11" x14ac:dyDescent="0.2">
      <c r="A511" s="13" t="s">
        <v>2735</v>
      </c>
      <c r="B511" s="74">
        <v>38</v>
      </c>
      <c r="C511" s="133"/>
      <c r="D511" s="37"/>
      <c r="E511" s="87"/>
      <c r="F511" s="93">
        <v>1</v>
      </c>
      <c r="G511" s="8">
        <v>3</v>
      </c>
      <c r="H511" s="94">
        <f t="shared" si="7"/>
        <v>1</v>
      </c>
      <c r="I511" s="93"/>
      <c r="J511" s="94"/>
      <c r="K511" s="138"/>
    </row>
    <row r="512" spans="1:11" x14ac:dyDescent="0.2">
      <c r="A512" s="13" t="s">
        <v>1412</v>
      </c>
      <c r="B512" s="74">
        <v>484</v>
      </c>
      <c r="C512" s="133"/>
      <c r="D512" s="37"/>
      <c r="E512" s="87"/>
      <c r="F512" s="93">
        <v>3</v>
      </c>
      <c r="G512" s="8">
        <v>8</v>
      </c>
      <c r="H512" s="94">
        <f t="shared" si="7"/>
        <v>2</v>
      </c>
      <c r="I512" s="93"/>
      <c r="J512" s="94"/>
      <c r="K512" s="138"/>
    </row>
    <row r="513" spans="1:11" x14ac:dyDescent="0.2">
      <c r="A513" s="13" t="s">
        <v>4026</v>
      </c>
      <c r="B513" s="74">
        <v>18</v>
      </c>
      <c r="C513" s="133"/>
      <c r="D513" s="37"/>
      <c r="E513" s="87"/>
      <c r="F513" s="93">
        <v>1</v>
      </c>
      <c r="G513" s="8">
        <v>3</v>
      </c>
      <c r="H513" s="94">
        <f t="shared" si="7"/>
        <v>1</v>
      </c>
      <c r="I513" s="93"/>
      <c r="J513" s="94"/>
      <c r="K513" s="138"/>
    </row>
    <row r="514" spans="1:11" x14ac:dyDescent="0.2">
      <c r="A514" s="13" t="s">
        <v>4027</v>
      </c>
      <c r="B514" s="74">
        <v>257</v>
      </c>
      <c r="C514" s="133"/>
      <c r="D514" s="37"/>
      <c r="E514" s="87"/>
      <c r="F514" s="93">
        <v>3</v>
      </c>
      <c r="G514" s="8">
        <v>8</v>
      </c>
      <c r="H514" s="94">
        <f t="shared" si="7"/>
        <v>2</v>
      </c>
      <c r="I514" s="93"/>
      <c r="J514" s="94"/>
      <c r="K514" s="138"/>
    </row>
    <row r="515" spans="1:11" x14ac:dyDescent="0.2">
      <c r="A515" s="13" t="s">
        <v>4028</v>
      </c>
      <c r="B515" s="74">
        <v>47</v>
      </c>
      <c r="C515" s="133"/>
      <c r="D515" s="37"/>
      <c r="E515" s="87"/>
      <c r="F515" s="93">
        <v>1</v>
      </c>
      <c r="G515" s="8">
        <v>3</v>
      </c>
      <c r="H515" s="94">
        <f t="shared" si="7"/>
        <v>1</v>
      </c>
      <c r="I515" s="93"/>
      <c r="J515" s="94"/>
      <c r="K515" s="138"/>
    </row>
    <row r="516" spans="1:11" x14ac:dyDescent="0.2">
      <c r="A516" s="13" t="s">
        <v>4029</v>
      </c>
      <c r="B516" s="74">
        <v>84</v>
      </c>
      <c r="C516" s="133"/>
      <c r="D516" s="37"/>
      <c r="E516" s="87"/>
      <c r="F516" s="93">
        <v>1</v>
      </c>
      <c r="G516" s="8">
        <v>3</v>
      </c>
      <c r="H516" s="94">
        <f t="shared" si="7"/>
        <v>1</v>
      </c>
      <c r="I516" s="93"/>
      <c r="J516" s="94"/>
      <c r="K516" s="138"/>
    </row>
    <row r="517" spans="1:11" x14ac:dyDescent="0.2">
      <c r="A517" s="13" t="s">
        <v>4030</v>
      </c>
      <c r="B517" s="74">
        <v>69</v>
      </c>
      <c r="C517" s="133"/>
      <c r="D517" s="37"/>
      <c r="E517" s="87"/>
      <c r="F517" s="93">
        <v>1</v>
      </c>
      <c r="G517" s="8">
        <v>3</v>
      </c>
      <c r="H517" s="94">
        <f t="shared" si="7"/>
        <v>1</v>
      </c>
      <c r="I517" s="93"/>
      <c r="J517" s="94"/>
      <c r="K517" s="138"/>
    </row>
    <row r="518" spans="1:11" s="24" customFormat="1" x14ac:dyDescent="0.2">
      <c r="A518" s="46" t="s">
        <v>973</v>
      </c>
      <c r="B518" s="73">
        <v>215922</v>
      </c>
      <c r="C518" s="134">
        <v>43</v>
      </c>
      <c r="D518" s="36">
        <f>SUM(D519:D545)</f>
        <v>107</v>
      </c>
      <c r="E518" s="88">
        <v>4</v>
      </c>
      <c r="F518" s="91">
        <f>SUM(F520:F557)</f>
        <v>144</v>
      </c>
      <c r="G518" s="24">
        <f>SUM(G520:G557)</f>
        <v>377</v>
      </c>
      <c r="H518" s="94"/>
      <c r="I518" s="99">
        <f>(C518+F518+1-F521-F531-F543-F554)*0.4</f>
        <v>73.600000000000009</v>
      </c>
      <c r="J518" s="99">
        <f>(D518+G518+1-G521-G531-G543-G554)*0.4</f>
        <v>189.20000000000002</v>
      </c>
      <c r="K518" s="115">
        <f>34*0.6</f>
        <v>20.399999999999999</v>
      </c>
    </row>
    <row r="519" spans="1:11" s="24" customFormat="1" x14ac:dyDescent="0.2">
      <c r="A519" s="20" t="s">
        <v>974</v>
      </c>
      <c r="B519" s="73">
        <v>4834</v>
      </c>
      <c r="C519" s="85">
        <v>1</v>
      </c>
      <c r="D519" s="32">
        <v>3</v>
      </c>
      <c r="E519" s="84"/>
      <c r="F519" s="93"/>
      <c r="G519" s="8"/>
      <c r="H519" s="94"/>
      <c r="I519" s="91"/>
      <c r="J519" s="84"/>
      <c r="K519" s="111"/>
    </row>
    <row r="520" spans="1:11" x14ac:dyDescent="0.2">
      <c r="A520" s="13" t="s">
        <v>4031</v>
      </c>
      <c r="B520" s="74">
        <v>2908</v>
      </c>
      <c r="C520" s="133"/>
      <c r="D520" s="37"/>
      <c r="E520" s="87"/>
      <c r="F520" s="93">
        <v>5</v>
      </c>
      <c r="G520" s="8">
        <v>13</v>
      </c>
      <c r="H520" s="94">
        <f t="shared" ref="H520:H583" si="8">IF(F520=1,1,2)</f>
        <v>2</v>
      </c>
      <c r="I520" s="93"/>
      <c r="J520" s="94"/>
      <c r="K520" s="138"/>
    </row>
    <row r="521" spans="1:11" x14ac:dyDescent="0.2">
      <c r="A521" s="13" t="s">
        <v>4032</v>
      </c>
      <c r="B521" s="74">
        <v>158</v>
      </c>
      <c r="C521" s="133"/>
      <c r="D521" s="37"/>
      <c r="E521" s="87"/>
      <c r="F521" s="93">
        <v>1</v>
      </c>
      <c r="G521" s="8">
        <v>3</v>
      </c>
      <c r="H521" s="94">
        <f t="shared" si="8"/>
        <v>1</v>
      </c>
      <c r="I521" s="93"/>
      <c r="J521" s="94"/>
      <c r="K521" s="138"/>
    </row>
    <row r="522" spans="1:11" x14ac:dyDescent="0.2">
      <c r="A522" s="13" t="s">
        <v>4033</v>
      </c>
      <c r="B522" s="74">
        <v>703</v>
      </c>
      <c r="C522" s="133"/>
      <c r="D522" s="37"/>
      <c r="E522" s="87"/>
      <c r="F522" s="93">
        <v>3</v>
      </c>
      <c r="G522" s="8">
        <v>8</v>
      </c>
      <c r="H522" s="94">
        <f t="shared" si="8"/>
        <v>2</v>
      </c>
      <c r="I522" s="93"/>
      <c r="J522" s="94"/>
      <c r="K522" s="138"/>
    </row>
    <row r="523" spans="1:11" x14ac:dyDescent="0.2">
      <c r="A523" s="13" t="s">
        <v>3105</v>
      </c>
      <c r="B523" s="74">
        <v>572</v>
      </c>
      <c r="C523" s="133"/>
      <c r="D523" s="37"/>
      <c r="E523" s="87"/>
      <c r="F523" s="93">
        <v>3</v>
      </c>
      <c r="G523" s="8">
        <v>8</v>
      </c>
      <c r="H523" s="94">
        <f t="shared" si="8"/>
        <v>2</v>
      </c>
      <c r="I523" s="93"/>
      <c r="J523" s="94"/>
      <c r="K523" s="138"/>
    </row>
    <row r="524" spans="1:11" x14ac:dyDescent="0.2">
      <c r="A524" s="13" t="s">
        <v>4034</v>
      </c>
      <c r="B524" s="74">
        <v>493</v>
      </c>
      <c r="C524" s="133"/>
      <c r="D524" s="37"/>
      <c r="E524" s="87"/>
      <c r="F524" s="93">
        <v>3</v>
      </c>
      <c r="G524" s="8">
        <v>8</v>
      </c>
      <c r="H524" s="94">
        <f t="shared" si="8"/>
        <v>2</v>
      </c>
      <c r="I524" s="93"/>
      <c r="J524" s="94"/>
      <c r="K524" s="138"/>
    </row>
    <row r="525" spans="1:11" s="24" customFormat="1" x14ac:dyDescent="0.2">
      <c r="A525" s="20" t="s">
        <v>1216</v>
      </c>
      <c r="B525" s="73">
        <v>14366</v>
      </c>
      <c r="C525" s="134">
        <v>3</v>
      </c>
      <c r="D525" s="32">
        <v>8</v>
      </c>
      <c r="E525" s="84"/>
      <c r="F525" s="93"/>
      <c r="G525" s="8"/>
      <c r="H525" s="94"/>
      <c r="I525" s="91"/>
      <c r="J525" s="84"/>
      <c r="K525" s="111"/>
    </row>
    <row r="526" spans="1:11" x14ac:dyDescent="0.2">
      <c r="A526" s="13" t="s">
        <v>4035</v>
      </c>
      <c r="B526" s="74">
        <v>6424</v>
      </c>
      <c r="C526" s="133"/>
      <c r="D526" s="37"/>
      <c r="E526" s="87"/>
      <c r="F526" s="93">
        <v>5</v>
      </c>
      <c r="G526" s="8">
        <v>13</v>
      </c>
      <c r="H526" s="94">
        <f t="shared" si="8"/>
        <v>2</v>
      </c>
      <c r="I526" s="93"/>
      <c r="J526" s="94"/>
      <c r="K526" s="138"/>
    </row>
    <row r="527" spans="1:11" x14ac:dyDescent="0.2">
      <c r="A527" s="13" t="s">
        <v>4036</v>
      </c>
      <c r="B527" s="74">
        <v>4618</v>
      </c>
      <c r="C527" s="133"/>
      <c r="D527" s="37"/>
      <c r="E527" s="87"/>
      <c r="F527" s="93">
        <v>5</v>
      </c>
      <c r="G527" s="8">
        <v>13</v>
      </c>
      <c r="H527" s="94">
        <f t="shared" si="8"/>
        <v>2</v>
      </c>
      <c r="I527" s="93"/>
      <c r="J527" s="94"/>
      <c r="K527" s="138"/>
    </row>
    <row r="528" spans="1:11" x14ac:dyDescent="0.2">
      <c r="A528" s="13" t="s">
        <v>4037</v>
      </c>
      <c r="B528" s="74">
        <v>538</v>
      </c>
      <c r="C528" s="133"/>
      <c r="D528" s="37"/>
      <c r="E528" s="87"/>
      <c r="F528" s="93">
        <v>3</v>
      </c>
      <c r="G528" s="8">
        <v>8</v>
      </c>
      <c r="H528" s="94">
        <f t="shared" si="8"/>
        <v>2</v>
      </c>
      <c r="I528" s="93"/>
      <c r="J528" s="94"/>
      <c r="K528" s="138"/>
    </row>
    <row r="529" spans="1:11" x14ac:dyDescent="0.2">
      <c r="A529" s="13" t="s">
        <v>1356</v>
      </c>
      <c r="B529" s="74">
        <v>884</v>
      </c>
      <c r="C529" s="133"/>
      <c r="D529" s="37"/>
      <c r="E529" s="87"/>
      <c r="F529" s="93">
        <v>3</v>
      </c>
      <c r="G529" s="8">
        <v>8</v>
      </c>
      <c r="H529" s="94">
        <f t="shared" si="8"/>
        <v>2</v>
      </c>
      <c r="I529" s="93"/>
      <c r="J529" s="94"/>
      <c r="K529" s="138"/>
    </row>
    <row r="530" spans="1:11" x14ac:dyDescent="0.2">
      <c r="A530" s="13" t="s">
        <v>4038</v>
      </c>
      <c r="B530" s="74">
        <v>1345</v>
      </c>
      <c r="C530" s="133"/>
      <c r="D530" s="37"/>
      <c r="E530" s="87"/>
      <c r="F530" s="93">
        <v>3</v>
      </c>
      <c r="G530" s="8">
        <v>8</v>
      </c>
      <c r="H530" s="94">
        <f t="shared" si="8"/>
        <v>2</v>
      </c>
      <c r="I530" s="93"/>
      <c r="J530" s="94"/>
      <c r="K530" s="138"/>
    </row>
    <row r="531" spans="1:11" x14ac:dyDescent="0.2">
      <c r="A531" s="13" t="s">
        <v>4039</v>
      </c>
      <c r="B531" s="74">
        <v>14</v>
      </c>
      <c r="C531" s="133"/>
      <c r="D531" s="37"/>
      <c r="E531" s="87"/>
      <c r="F531" s="93">
        <v>1</v>
      </c>
      <c r="G531" s="8">
        <v>3</v>
      </c>
      <c r="H531" s="94">
        <f t="shared" si="8"/>
        <v>1</v>
      </c>
      <c r="I531" s="93"/>
      <c r="J531" s="94"/>
      <c r="K531" s="138"/>
    </row>
    <row r="532" spans="1:11" x14ac:dyDescent="0.2">
      <c r="A532" s="13" t="s">
        <v>3335</v>
      </c>
      <c r="B532" s="74">
        <v>543</v>
      </c>
      <c r="C532" s="133"/>
      <c r="D532" s="37"/>
      <c r="E532" s="87"/>
      <c r="F532" s="93">
        <v>3</v>
      </c>
      <c r="G532" s="8">
        <v>8</v>
      </c>
      <c r="H532" s="94">
        <f t="shared" si="8"/>
        <v>2</v>
      </c>
      <c r="I532" s="93"/>
      <c r="J532" s="94"/>
      <c r="K532" s="138"/>
    </row>
    <row r="533" spans="1:11" s="24" customFormat="1" x14ac:dyDescent="0.2">
      <c r="A533" s="20" t="s">
        <v>1219</v>
      </c>
      <c r="B533" s="73">
        <v>8903</v>
      </c>
      <c r="C533" s="134">
        <v>2</v>
      </c>
      <c r="D533" s="32">
        <v>3</v>
      </c>
      <c r="E533" s="84"/>
      <c r="F533" s="93"/>
      <c r="G533" s="8"/>
      <c r="H533" s="94"/>
      <c r="I533" s="91"/>
      <c r="J533" s="84"/>
      <c r="K533" s="111"/>
    </row>
    <row r="534" spans="1:11" x14ac:dyDescent="0.2">
      <c r="A534" s="13" t="s">
        <v>4040</v>
      </c>
      <c r="B534" s="74">
        <v>2331</v>
      </c>
      <c r="C534" s="133"/>
      <c r="D534" s="37"/>
      <c r="E534" s="87"/>
      <c r="F534" s="93">
        <v>5</v>
      </c>
      <c r="G534" s="8">
        <v>13</v>
      </c>
      <c r="H534" s="94">
        <f t="shared" si="8"/>
        <v>2</v>
      </c>
      <c r="I534" s="93"/>
      <c r="J534" s="94"/>
      <c r="K534" s="138"/>
    </row>
    <row r="535" spans="1:11" x14ac:dyDescent="0.2">
      <c r="A535" s="13" t="s">
        <v>2331</v>
      </c>
      <c r="B535" s="74">
        <v>5378</v>
      </c>
      <c r="C535" s="133"/>
      <c r="D535" s="37"/>
      <c r="E535" s="87"/>
      <c r="F535" s="93">
        <v>5</v>
      </c>
      <c r="G535" s="8">
        <v>13</v>
      </c>
      <c r="H535" s="94">
        <f t="shared" si="8"/>
        <v>2</v>
      </c>
      <c r="I535" s="93"/>
      <c r="J535" s="94"/>
      <c r="K535" s="138"/>
    </row>
    <row r="536" spans="1:11" x14ac:dyDescent="0.2">
      <c r="A536" s="13" t="s">
        <v>4041</v>
      </c>
      <c r="B536" s="74">
        <v>1194</v>
      </c>
      <c r="C536" s="133"/>
      <c r="D536" s="37"/>
      <c r="E536" s="87"/>
      <c r="F536" s="93">
        <v>3</v>
      </c>
      <c r="G536" s="8">
        <v>8</v>
      </c>
      <c r="H536" s="94">
        <f t="shared" si="8"/>
        <v>2</v>
      </c>
      <c r="I536" s="93"/>
      <c r="J536" s="94"/>
      <c r="K536" s="138"/>
    </row>
    <row r="537" spans="1:11" s="24" customFormat="1" x14ac:dyDescent="0.2">
      <c r="A537" s="20" t="s">
        <v>1221</v>
      </c>
      <c r="B537" s="73">
        <v>173600</v>
      </c>
      <c r="C537" s="85">
        <v>34</v>
      </c>
      <c r="D537" s="36">
        <f>C537*2.5</f>
        <v>85</v>
      </c>
      <c r="E537" s="87"/>
      <c r="F537" s="93"/>
      <c r="G537" s="8"/>
      <c r="H537" s="94"/>
      <c r="I537" s="91"/>
      <c r="J537" s="84"/>
      <c r="K537" s="111"/>
    </row>
    <row r="538" spans="1:11" ht="47.25" x14ac:dyDescent="0.2">
      <c r="A538" s="13" t="s">
        <v>4042</v>
      </c>
      <c r="B538" s="150">
        <v>39382</v>
      </c>
      <c r="C538" s="86"/>
      <c r="D538" s="32"/>
      <c r="E538" s="84"/>
      <c r="F538" s="93">
        <v>11</v>
      </c>
      <c r="G538" s="8">
        <v>28</v>
      </c>
      <c r="H538" s="94">
        <f t="shared" si="8"/>
        <v>2</v>
      </c>
      <c r="I538" s="93"/>
      <c r="J538" s="94"/>
      <c r="K538" s="138"/>
    </row>
    <row r="539" spans="1:11" ht="31.5" x14ac:dyDescent="0.2">
      <c r="A539" s="13" t="s">
        <v>4043</v>
      </c>
      <c r="B539" s="150">
        <v>34689</v>
      </c>
      <c r="C539" s="86"/>
      <c r="D539" s="32"/>
      <c r="E539" s="84"/>
      <c r="F539" s="93">
        <v>11</v>
      </c>
      <c r="G539" s="8">
        <v>28</v>
      </c>
      <c r="H539" s="94">
        <f t="shared" si="8"/>
        <v>2</v>
      </c>
      <c r="I539" s="93"/>
      <c r="J539" s="94"/>
      <c r="K539" s="138"/>
    </row>
    <row r="540" spans="1:11" ht="31.5" x14ac:dyDescent="0.2">
      <c r="A540" s="13" t="s">
        <v>4044</v>
      </c>
      <c r="B540" s="150">
        <v>31474</v>
      </c>
      <c r="C540" s="133"/>
      <c r="D540" s="32"/>
      <c r="E540" s="84"/>
      <c r="F540" s="93">
        <v>11</v>
      </c>
      <c r="G540" s="8">
        <v>28</v>
      </c>
      <c r="H540" s="94">
        <f t="shared" si="8"/>
        <v>2</v>
      </c>
      <c r="I540" s="93"/>
      <c r="J540" s="94"/>
      <c r="K540" s="138"/>
    </row>
    <row r="541" spans="1:11" ht="31.5" x14ac:dyDescent="0.2">
      <c r="A541" s="13" t="s">
        <v>4045</v>
      </c>
      <c r="B541" s="150">
        <v>65210</v>
      </c>
      <c r="C541" s="86"/>
      <c r="D541" s="32"/>
      <c r="E541" s="84"/>
      <c r="F541" s="93">
        <v>15</v>
      </c>
      <c r="G541" s="8">
        <v>38</v>
      </c>
      <c r="H541" s="94">
        <f t="shared" si="8"/>
        <v>2</v>
      </c>
      <c r="I541" s="93"/>
      <c r="J541" s="94"/>
      <c r="K541" s="138"/>
    </row>
    <row r="542" spans="1:11" x14ac:dyDescent="0.2">
      <c r="A542" s="13" t="s">
        <v>4046</v>
      </c>
      <c r="B542" s="74">
        <v>1710</v>
      </c>
      <c r="C542" s="86"/>
      <c r="D542" s="37"/>
      <c r="E542" s="87"/>
      <c r="F542" s="93">
        <v>3</v>
      </c>
      <c r="G542" s="8">
        <v>8</v>
      </c>
      <c r="H542" s="94">
        <f t="shared" si="8"/>
        <v>2</v>
      </c>
      <c r="I542" s="93"/>
      <c r="J542" s="94"/>
      <c r="K542" s="138"/>
    </row>
    <row r="543" spans="1:11" x14ac:dyDescent="0.2">
      <c r="A543" s="13" t="s">
        <v>4047</v>
      </c>
      <c r="B543" s="74">
        <v>45</v>
      </c>
      <c r="C543" s="133"/>
      <c r="D543" s="37"/>
      <c r="E543" s="87"/>
      <c r="F543" s="93">
        <v>1</v>
      </c>
      <c r="G543" s="8">
        <v>3</v>
      </c>
      <c r="H543" s="94">
        <f t="shared" si="8"/>
        <v>1</v>
      </c>
      <c r="I543" s="93"/>
      <c r="J543" s="94"/>
      <c r="K543" s="138"/>
    </row>
    <row r="544" spans="1:11" x14ac:dyDescent="0.2">
      <c r="A544" s="13" t="s">
        <v>4048</v>
      </c>
      <c r="B544" s="74">
        <v>1090</v>
      </c>
      <c r="C544" s="86"/>
      <c r="D544" s="37"/>
      <c r="E544" s="87"/>
      <c r="F544" s="93">
        <v>3</v>
      </c>
      <c r="G544" s="8">
        <v>8</v>
      </c>
      <c r="H544" s="94">
        <f t="shared" si="8"/>
        <v>2</v>
      </c>
      <c r="I544" s="93"/>
      <c r="J544" s="94"/>
      <c r="K544" s="138"/>
    </row>
    <row r="545" spans="1:11" s="24" customFormat="1" x14ac:dyDescent="0.2">
      <c r="A545" s="20" t="s">
        <v>945</v>
      </c>
      <c r="B545" s="73">
        <v>14219</v>
      </c>
      <c r="C545" s="85">
        <v>3</v>
      </c>
      <c r="D545" s="32">
        <v>8</v>
      </c>
      <c r="E545" s="84"/>
      <c r="F545" s="93"/>
      <c r="G545" s="8"/>
      <c r="H545" s="94"/>
      <c r="I545" s="91"/>
      <c r="J545" s="84"/>
      <c r="K545" s="111"/>
    </row>
    <row r="546" spans="1:11" x14ac:dyDescent="0.2">
      <c r="A546" s="13" t="s">
        <v>2107</v>
      </c>
      <c r="B546" s="74">
        <v>2889</v>
      </c>
      <c r="C546" s="133"/>
      <c r="D546" s="37"/>
      <c r="E546" s="87"/>
      <c r="F546" s="93">
        <v>5</v>
      </c>
      <c r="G546" s="8">
        <v>13</v>
      </c>
      <c r="H546" s="94">
        <f t="shared" si="8"/>
        <v>2</v>
      </c>
      <c r="I546" s="93"/>
      <c r="J546" s="94"/>
      <c r="K546" s="138"/>
    </row>
    <row r="547" spans="1:11" x14ac:dyDescent="0.2">
      <c r="A547" s="13" t="s">
        <v>4049</v>
      </c>
      <c r="B547" s="74">
        <v>5430</v>
      </c>
      <c r="C547" s="133"/>
      <c r="D547" s="37"/>
      <c r="E547" s="87"/>
      <c r="F547" s="93">
        <v>5</v>
      </c>
      <c r="G547" s="8">
        <v>13</v>
      </c>
      <c r="H547" s="94">
        <f t="shared" si="8"/>
        <v>2</v>
      </c>
      <c r="I547" s="93"/>
      <c r="J547" s="94"/>
      <c r="K547" s="138"/>
    </row>
    <row r="548" spans="1:11" x14ac:dyDescent="0.2">
      <c r="A548" s="13" t="s">
        <v>4050</v>
      </c>
      <c r="B548" s="74">
        <v>1451</v>
      </c>
      <c r="C548" s="133"/>
      <c r="D548" s="37"/>
      <c r="E548" s="87"/>
      <c r="F548" s="93">
        <v>3</v>
      </c>
      <c r="G548" s="8">
        <v>8</v>
      </c>
      <c r="H548" s="94">
        <f t="shared" si="8"/>
        <v>2</v>
      </c>
      <c r="I548" s="93"/>
      <c r="J548" s="94"/>
      <c r="K548" s="138"/>
    </row>
    <row r="549" spans="1:11" x14ac:dyDescent="0.2">
      <c r="A549" s="13" t="s">
        <v>4051</v>
      </c>
      <c r="B549" s="74">
        <v>745</v>
      </c>
      <c r="C549" s="133"/>
      <c r="D549" s="37"/>
      <c r="E549" s="87"/>
      <c r="F549" s="93">
        <v>3</v>
      </c>
      <c r="G549" s="8">
        <v>8</v>
      </c>
      <c r="H549" s="94">
        <f t="shared" si="8"/>
        <v>2</v>
      </c>
      <c r="I549" s="93"/>
      <c r="J549" s="94"/>
      <c r="K549" s="138"/>
    </row>
    <row r="550" spans="1:11" x14ac:dyDescent="0.2">
      <c r="A550" s="13" t="s">
        <v>4052</v>
      </c>
      <c r="B550" s="74">
        <v>746</v>
      </c>
      <c r="C550" s="133"/>
      <c r="D550" s="37"/>
      <c r="E550" s="87"/>
      <c r="F550" s="93">
        <v>3</v>
      </c>
      <c r="G550" s="8">
        <v>8</v>
      </c>
      <c r="H550" s="94">
        <f t="shared" si="8"/>
        <v>2</v>
      </c>
      <c r="I550" s="93"/>
      <c r="J550" s="94"/>
      <c r="K550" s="138"/>
    </row>
    <row r="551" spans="1:11" x14ac:dyDescent="0.2">
      <c r="A551" s="13" t="s">
        <v>4053</v>
      </c>
      <c r="B551" s="74">
        <v>210</v>
      </c>
      <c r="C551" s="133"/>
      <c r="D551" s="37"/>
      <c r="E551" s="87"/>
      <c r="F551" s="93">
        <v>3</v>
      </c>
      <c r="G551" s="8">
        <v>8</v>
      </c>
      <c r="H551" s="94">
        <f t="shared" si="8"/>
        <v>2</v>
      </c>
      <c r="I551" s="93"/>
      <c r="J551" s="94"/>
      <c r="K551" s="138"/>
    </row>
    <row r="552" spans="1:11" x14ac:dyDescent="0.2">
      <c r="A552" s="13" t="s">
        <v>2744</v>
      </c>
      <c r="B552" s="74">
        <v>451</v>
      </c>
      <c r="C552" s="133"/>
      <c r="D552" s="37"/>
      <c r="E552" s="87"/>
      <c r="F552" s="93">
        <v>3</v>
      </c>
      <c r="G552" s="8">
        <v>8</v>
      </c>
      <c r="H552" s="94">
        <f t="shared" si="8"/>
        <v>2</v>
      </c>
      <c r="I552" s="93"/>
      <c r="J552" s="94"/>
      <c r="K552" s="138"/>
    </row>
    <row r="553" spans="1:11" x14ac:dyDescent="0.2">
      <c r="A553" s="13" t="s">
        <v>4054</v>
      </c>
      <c r="B553" s="74">
        <v>798</v>
      </c>
      <c r="C553" s="133"/>
      <c r="D553" s="37"/>
      <c r="E553" s="87"/>
      <c r="F553" s="93">
        <v>3</v>
      </c>
      <c r="G553" s="8">
        <v>8</v>
      </c>
      <c r="H553" s="94">
        <f t="shared" si="8"/>
        <v>2</v>
      </c>
      <c r="I553" s="93"/>
      <c r="J553" s="94"/>
      <c r="K553" s="138"/>
    </row>
    <row r="554" spans="1:11" x14ac:dyDescent="0.2">
      <c r="A554" s="13" t="s">
        <v>4055</v>
      </c>
      <c r="B554" s="74">
        <v>20</v>
      </c>
      <c r="C554" s="133"/>
      <c r="D554" s="37"/>
      <c r="E554" s="87"/>
      <c r="F554" s="93">
        <v>1</v>
      </c>
      <c r="G554" s="8">
        <v>3</v>
      </c>
      <c r="H554" s="94">
        <f t="shared" si="8"/>
        <v>1</v>
      </c>
      <c r="I554" s="93"/>
      <c r="J554" s="94"/>
      <c r="K554" s="138"/>
    </row>
    <row r="555" spans="1:11" x14ac:dyDescent="0.2">
      <c r="A555" s="13" t="s">
        <v>4056</v>
      </c>
      <c r="B555" s="74">
        <v>459</v>
      </c>
      <c r="C555" s="133"/>
      <c r="D555" s="37"/>
      <c r="E555" s="87"/>
      <c r="F555" s="93">
        <v>3</v>
      </c>
      <c r="G555" s="8">
        <v>8</v>
      </c>
      <c r="H555" s="94">
        <f t="shared" si="8"/>
        <v>2</v>
      </c>
      <c r="I555" s="93"/>
      <c r="J555" s="94"/>
      <c r="K555" s="138"/>
    </row>
    <row r="556" spans="1:11" x14ac:dyDescent="0.2">
      <c r="A556" s="13" t="s">
        <v>4057</v>
      </c>
      <c r="B556" s="74">
        <v>268</v>
      </c>
      <c r="C556" s="133"/>
      <c r="D556" s="37"/>
      <c r="E556" s="87"/>
      <c r="F556" s="93">
        <v>3</v>
      </c>
      <c r="G556" s="8">
        <v>8</v>
      </c>
      <c r="H556" s="94">
        <f t="shared" si="8"/>
        <v>2</v>
      </c>
      <c r="I556" s="93"/>
      <c r="J556" s="94"/>
      <c r="K556" s="138"/>
    </row>
    <row r="557" spans="1:11" x14ac:dyDescent="0.2">
      <c r="A557" s="13" t="s">
        <v>4058</v>
      </c>
      <c r="B557" s="74">
        <v>752</v>
      </c>
      <c r="C557" s="133"/>
      <c r="D557" s="37"/>
      <c r="E557" s="87"/>
      <c r="F557" s="93">
        <v>3</v>
      </c>
      <c r="G557" s="8">
        <v>8</v>
      </c>
      <c r="H557" s="94">
        <f t="shared" si="8"/>
        <v>2</v>
      </c>
      <c r="I557" s="93"/>
      <c r="J557" s="94"/>
      <c r="K557" s="138"/>
    </row>
    <row r="558" spans="1:11" s="18" customFormat="1" x14ac:dyDescent="0.2">
      <c r="A558" s="11" t="s">
        <v>128</v>
      </c>
      <c r="B558" s="72">
        <v>149896</v>
      </c>
      <c r="C558" s="135"/>
      <c r="D558" s="37"/>
      <c r="E558" s="87"/>
      <c r="F558" s="152"/>
      <c r="G558" s="8"/>
      <c r="H558" s="94"/>
      <c r="I558" s="92"/>
      <c r="J558" s="82"/>
      <c r="K558" s="137"/>
    </row>
    <row r="559" spans="1:11" s="24" customFormat="1" ht="31.5" x14ac:dyDescent="0.2">
      <c r="A559" s="46" t="s">
        <v>129</v>
      </c>
      <c r="B559" s="73">
        <v>22552</v>
      </c>
      <c r="C559" s="134">
        <v>25</v>
      </c>
      <c r="D559" s="36">
        <f>SUM(D560:D580)</f>
        <v>63</v>
      </c>
      <c r="E559" s="88">
        <v>4</v>
      </c>
      <c r="F559" s="91">
        <f>SUM(F561:F585)</f>
        <v>64</v>
      </c>
      <c r="G559" s="24">
        <f>SUM(G561:G585)</f>
        <v>171</v>
      </c>
      <c r="H559" s="94"/>
      <c r="I559" s="99">
        <f>(C559+F559+1-F566-F570-F573-F581-F584)*0.4</f>
        <v>34</v>
      </c>
      <c r="J559" s="99">
        <f>(D559+G559+1-G566-G570-G573-G581-G584)*0.4</f>
        <v>88</v>
      </c>
      <c r="K559" s="115">
        <f>22*0.6</f>
        <v>13.2</v>
      </c>
    </row>
    <row r="560" spans="1:11" s="24" customFormat="1" x14ac:dyDescent="0.2">
      <c r="A560" s="20" t="s">
        <v>130</v>
      </c>
      <c r="B560" s="73">
        <v>3753</v>
      </c>
      <c r="C560" s="134">
        <v>4</v>
      </c>
      <c r="D560" s="32">
        <v>10</v>
      </c>
      <c r="E560" s="84"/>
      <c r="F560" s="93"/>
      <c r="G560" s="8"/>
      <c r="H560" s="94"/>
      <c r="I560" s="91"/>
      <c r="J560" s="84"/>
      <c r="K560" s="111"/>
    </row>
    <row r="561" spans="1:11" x14ac:dyDescent="0.2">
      <c r="A561" s="13" t="s">
        <v>4059</v>
      </c>
      <c r="B561" s="74">
        <v>3172</v>
      </c>
      <c r="C561" s="133"/>
      <c r="D561" s="37"/>
      <c r="E561" s="87"/>
      <c r="F561" s="93">
        <v>5</v>
      </c>
      <c r="G561" s="8">
        <v>13</v>
      </c>
      <c r="H561" s="94">
        <f t="shared" si="8"/>
        <v>2</v>
      </c>
      <c r="I561" s="93"/>
      <c r="J561" s="94"/>
      <c r="K561" s="138"/>
    </row>
    <row r="562" spans="1:11" x14ac:dyDescent="0.2">
      <c r="A562" s="13" t="s">
        <v>4060</v>
      </c>
      <c r="B562" s="74">
        <v>290</v>
      </c>
      <c r="C562" s="133"/>
      <c r="D562" s="37"/>
      <c r="E562" s="87"/>
      <c r="F562" s="93">
        <v>3</v>
      </c>
      <c r="G562" s="8">
        <v>8</v>
      </c>
      <c r="H562" s="94">
        <f t="shared" si="8"/>
        <v>2</v>
      </c>
      <c r="I562" s="93"/>
      <c r="J562" s="94"/>
      <c r="K562" s="138"/>
    </row>
    <row r="563" spans="1:11" x14ac:dyDescent="0.2">
      <c r="A563" s="13" t="s">
        <v>4061</v>
      </c>
      <c r="B563" s="74">
        <v>291</v>
      </c>
      <c r="C563" s="133"/>
      <c r="D563" s="37"/>
      <c r="E563" s="87"/>
      <c r="F563" s="93">
        <v>3</v>
      </c>
      <c r="G563" s="8">
        <v>8</v>
      </c>
      <c r="H563" s="94">
        <f t="shared" si="8"/>
        <v>2</v>
      </c>
      <c r="I563" s="93"/>
      <c r="J563" s="94"/>
      <c r="K563" s="138"/>
    </row>
    <row r="564" spans="1:11" s="24" customFormat="1" x14ac:dyDescent="0.2">
      <c r="A564" s="20" t="s">
        <v>794</v>
      </c>
      <c r="B564" s="73">
        <v>10617</v>
      </c>
      <c r="C564" s="134">
        <v>12</v>
      </c>
      <c r="D564" s="32">
        <v>30</v>
      </c>
      <c r="E564" s="84"/>
      <c r="F564" s="93"/>
      <c r="G564" s="8"/>
      <c r="H564" s="94"/>
      <c r="I564" s="91"/>
      <c r="J564" s="84"/>
      <c r="K564" s="111"/>
    </row>
    <row r="565" spans="1:11" x14ac:dyDescent="0.2">
      <c r="A565" s="13" t="s">
        <v>4062</v>
      </c>
      <c r="B565" s="74">
        <v>3687</v>
      </c>
      <c r="C565" s="133"/>
      <c r="D565" s="37"/>
      <c r="E565" s="87"/>
      <c r="F565" s="93">
        <v>5</v>
      </c>
      <c r="G565" s="8">
        <v>13</v>
      </c>
      <c r="H565" s="94">
        <f t="shared" si="8"/>
        <v>2</v>
      </c>
      <c r="I565" s="93"/>
      <c r="J565" s="94"/>
      <c r="K565" s="138"/>
    </row>
    <row r="566" spans="1:11" x14ac:dyDescent="0.2">
      <c r="A566" s="13" t="s">
        <v>3017</v>
      </c>
      <c r="B566" s="74">
        <v>196</v>
      </c>
      <c r="C566" s="133"/>
      <c r="D566" s="37"/>
      <c r="E566" s="87"/>
      <c r="F566" s="93">
        <v>1</v>
      </c>
      <c r="G566" s="8">
        <v>3</v>
      </c>
      <c r="H566" s="94">
        <f t="shared" si="8"/>
        <v>1</v>
      </c>
      <c r="I566" s="93"/>
      <c r="J566" s="94"/>
      <c r="K566" s="138"/>
    </row>
    <row r="567" spans="1:11" x14ac:dyDescent="0.2">
      <c r="A567" s="13" t="s">
        <v>4063</v>
      </c>
      <c r="B567" s="74">
        <v>476</v>
      </c>
      <c r="C567" s="133"/>
      <c r="D567" s="37"/>
      <c r="E567" s="87"/>
      <c r="F567" s="93">
        <v>3</v>
      </c>
      <c r="G567" s="8">
        <v>8</v>
      </c>
      <c r="H567" s="94">
        <f t="shared" si="8"/>
        <v>2</v>
      </c>
      <c r="I567" s="93"/>
      <c r="J567" s="94"/>
      <c r="K567" s="138"/>
    </row>
    <row r="568" spans="1:11" x14ac:dyDescent="0.2">
      <c r="A568" s="13" t="s">
        <v>4064</v>
      </c>
      <c r="B568" s="74">
        <v>554</v>
      </c>
      <c r="C568" s="133"/>
      <c r="D568" s="37"/>
      <c r="E568" s="87"/>
      <c r="F568" s="93">
        <v>3</v>
      </c>
      <c r="G568" s="8">
        <v>8</v>
      </c>
      <c r="H568" s="94">
        <f t="shared" si="8"/>
        <v>2</v>
      </c>
      <c r="I568" s="93"/>
      <c r="J568" s="94"/>
      <c r="K568" s="138"/>
    </row>
    <row r="569" spans="1:11" x14ac:dyDescent="0.2">
      <c r="A569" s="13" t="s">
        <v>4065</v>
      </c>
      <c r="B569" s="74">
        <v>1448</v>
      </c>
      <c r="C569" s="133"/>
      <c r="D569" s="37"/>
      <c r="E569" s="87"/>
      <c r="F569" s="93">
        <v>3</v>
      </c>
      <c r="G569" s="8">
        <v>8</v>
      </c>
      <c r="H569" s="94">
        <f t="shared" si="8"/>
        <v>2</v>
      </c>
      <c r="I569" s="93"/>
      <c r="J569" s="94"/>
      <c r="K569" s="138"/>
    </row>
    <row r="570" spans="1:11" x14ac:dyDescent="0.2">
      <c r="A570" s="13" t="s">
        <v>2127</v>
      </c>
      <c r="B570" s="74">
        <v>192</v>
      </c>
      <c r="C570" s="133"/>
      <c r="D570" s="37"/>
      <c r="E570" s="87"/>
      <c r="F570" s="93">
        <v>1</v>
      </c>
      <c r="G570" s="8">
        <v>3</v>
      </c>
      <c r="H570" s="94">
        <f t="shared" si="8"/>
        <v>1</v>
      </c>
      <c r="I570" s="93"/>
      <c r="J570" s="94"/>
      <c r="K570" s="138"/>
    </row>
    <row r="571" spans="1:11" x14ac:dyDescent="0.2">
      <c r="A571" s="13" t="s">
        <v>4066</v>
      </c>
      <c r="B571" s="74">
        <v>3696</v>
      </c>
      <c r="C571" s="133"/>
      <c r="D571" s="37"/>
      <c r="E571" s="87"/>
      <c r="F571" s="93">
        <v>5</v>
      </c>
      <c r="G571" s="8">
        <v>13</v>
      </c>
      <c r="H571" s="94">
        <f t="shared" si="8"/>
        <v>2</v>
      </c>
      <c r="I571" s="93"/>
      <c r="J571" s="94"/>
      <c r="K571" s="138"/>
    </row>
    <row r="572" spans="1:11" x14ac:dyDescent="0.2">
      <c r="A572" s="13" t="s">
        <v>1978</v>
      </c>
      <c r="B572" s="74">
        <v>308</v>
      </c>
      <c r="C572" s="133"/>
      <c r="D572" s="37"/>
      <c r="E572" s="87"/>
      <c r="F572" s="93">
        <v>3</v>
      </c>
      <c r="G572" s="8">
        <v>8</v>
      </c>
      <c r="H572" s="94">
        <f t="shared" si="8"/>
        <v>2</v>
      </c>
      <c r="I572" s="93"/>
      <c r="J572" s="94"/>
      <c r="K572" s="138"/>
    </row>
    <row r="573" spans="1:11" x14ac:dyDescent="0.2">
      <c r="A573" s="13" t="s">
        <v>4067</v>
      </c>
      <c r="B573" s="74">
        <v>60</v>
      </c>
      <c r="C573" s="133"/>
      <c r="D573" s="37"/>
      <c r="E573" s="87"/>
      <c r="F573" s="93">
        <v>1</v>
      </c>
      <c r="G573" s="8">
        <v>3</v>
      </c>
      <c r="H573" s="94">
        <f t="shared" si="8"/>
        <v>1</v>
      </c>
      <c r="I573" s="93"/>
      <c r="J573" s="94"/>
      <c r="K573" s="138"/>
    </row>
    <row r="574" spans="1:11" s="24" customFormat="1" ht="31.5" x14ac:dyDescent="0.2">
      <c r="A574" s="20" t="s">
        <v>1329</v>
      </c>
      <c r="B574" s="73">
        <v>3272</v>
      </c>
      <c r="C574" s="134">
        <v>4</v>
      </c>
      <c r="D574" s="32">
        <v>10</v>
      </c>
      <c r="E574" s="84"/>
      <c r="F574" s="93"/>
      <c r="G574" s="8"/>
      <c r="H574" s="94"/>
      <c r="I574" s="91"/>
      <c r="J574" s="84"/>
      <c r="K574" s="111"/>
    </row>
    <row r="575" spans="1:11" x14ac:dyDescent="0.2">
      <c r="A575" s="13" t="s">
        <v>4068</v>
      </c>
      <c r="B575" s="74">
        <v>818</v>
      </c>
      <c r="C575" s="133"/>
      <c r="D575" s="37"/>
      <c r="E575" s="87"/>
      <c r="F575" s="93">
        <v>3</v>
      </c>
      <c r="G575" s="8">
        <v>8</v>
      </c>
      <c r="H575" s="94">
        <f t="shared" si="8"/>
        <v>2</v>
      </c>
      <c r="I575" s="93"/>
      <c r="J575" s="94"/>
      <c r="K575" s="138"/>
    </row>
    <row r="576" spans="1:11" x14ac:dyDescent="0.2">
      <c r="A576" s="13" t="s">
        <v>4069</v>
      </c>
      <c r="B576" s="74">
        <v>1110</v>
      </c>
      <c r="C576" s="133"/>
      <c r="D576" s="37"/>
      <c r="E576" s="87"/>
      <c r="F576" s="93">
        <v>3</v>
      </c>
      <c r="G576" s="8">
        <v>8</v>
      </c>
      <c r="H576" s="94">
        <f t="shared" si="8"/>
        <v>2</v>
      </c>
      <c r="I576" s="93"/>
      <c r="J576" s="94"/>
      <c r="K576" s="138"/>
    </row>
    <row r="577" spans="1:11" x14ac:dyDescent="0.2">
      <c r="A577" s="13" t="s">
        <v>4070</v>
      </c>
      <c r="B577" s="74">
        <v>534</v>
      </c>
      <c r="C577" s="133"/>
      <c r="D577" s="37"/>
      <c r="E577" s="87"/>
      <c r="F577" s="93">
        <v>3</v>
      </c>
      <c r="G577" s="8">
        <v>8</v>
      </c>
      <c r="H577" s="94">
        <f t="shared" si="8"/>
        <v>2</v>
      </c>
      <c r="I577" s="93"/>
      <c r="J577" s="94"/>
      <c r="K577" s="138"/>
    </row>
    <row r="578" spans="1:11" x14ac:dyDescent="0.2">
      <c r="A578" s="13" t="s">
        <v>4071</v>
      </c>
      <c r="B578" s="74">
        <v>810</v>
      </c>
      <c r="C578" s="133"/>
      <c r="D578" s="37"/>
      <c r="E578" s="87"/>
      <c r="F578" s="93">
        <v>3</v>
      </c>
      <c r="G578" s="8">
        <v>8</v>
      </c>
      <c r="H578" s="94">
        <f t="shared" si="8"/>
        <v>2</v>
      </c>
      <c r="I578" s="93"/>
      <c r="J578" s="94"/>
      <c r="K578" s="138"/>
    </row>
    <row r="579" spans="1:11" s="24" customFormat="1" x14ac:dyDescent="0.2">
      <c r="A579" s="20" t="s">
        <v>796</v>
      </c>
      <c r="B579" s="73">
        <v>4910</v>
      </c>
      <c r="C579" s="134">
        <v>5</v>
      </c>
      <c r="D579" s="32">
        <v>13</v>
      </c>
      <c r="E579" s="84"/>
      <c r="F579" s="93"/>
      <c r="G579" s="8"/>
      <c r="H579" s="94"/>
      <c r="I579" s="91"/>
      <c r="J579" s="84"/>
      <c r="K579" s="111"/>
    </row>
    <row r="580" spans="1:11" x14ac:dyDescent="0.2">
      <c r="A580" s="13" t="s">
        <v>4072</v>
      </c>
      <c r="B580" s="74">
        <v>2993</v>
      </c>
      <c r="C580" s="133"/>
      <c r="D580" s="37"/>
      <c r="E580" s="87"/>
      <c r="F580" s="93">
        <v>5</v>
      </c>
      <c r="G580" s="8">
        <v>13</v>
      </c>
      <c r="H580" s="94">
        <f t="shared" si="8"/>
        <v>2</v>
      </c>
      <c r="I580" s="93"/>
      <c r="J580" s="94"/>
      <c r="K580" s="138"/>
    </row>
    <row r="581" spans="1:11" x14ac:dyDescent="0.2">
      <c r="A581" s="13" t="s">
        <v>4073</v>
      </c>
      <c r="B581" s="74">
        <v>47</v>
      </c>
      <c r="C581" s="133"/>
      <c r="D581" s="37"/>
      <c r="E581" s="87"/>
      <c r="F581" s="93">
        <v>1</v>
      </c>
      <c r="G581" s="8">
        <v>3</v>
      </c>
      <c r="H581" s="94">
        <f t="shared" si="8"/>
        <v>1</v>
      </c>
      <c r="I581" s="93"/>
      <c r="J581" s="94"/>
      <c r="K581" s="138"/>
    </row>
    <row r="582" spans="1:11" x14ac:dyDescent="0.2">
      <c r="A582" s="13" t="s">
        <v>3233</v>
      </c>
      <c r="B582" s="74">
        <v>202</v>
      </c>
      <c r="C582" s="133"/>
      <c r="D582" s="37"/>
      <c r="E582" s="87"/>
      <c r="F582" s="93">
        <v>3</v>
      </c>
      <c r="G582" s="8">
        <v>8</v>
      </c>
      <c r="H582" s="94">
        <f t="shared" si="8"/>
        <v>2</v>
      </c>
      <c r="I582" s="93"/>
      <c r="J582" s="94"/>
      <c r="K582" s="138"/>
    </row>
    <row r="583" spans="1:11" x14ac:dyDescent="0.2">
      <c r="A583" s="13" t="s">
        <v>4074</v>
      </c>
      <c r="B583" s="74">
        <v>211</v>
      </c>
      <c r="C583" s="133"/>
      <c r="D583" s="37"/>
      <c r="E583" s="87"/>
      <c r="F583" s="93">
        <v>3</v>
      </c>
      <c r="G583" s="8">
        <v>8</v>
      </c>
      <c r="H583" s="94">
        <f t="shared" si="8"/>
        <v>2</v>
      </c>
      <c r="I583" s="93"/>
      <c r="J583" s="94"/>
      <c r="K583" s="138"/>
    </row>
    <row r="584" spans="1:11" x14ac:dyDescent="0.2">
      <c r="A584" s="13" t="s">
        <v>4075</v>
      </c>
      <c r="B584" s="74">
        <v>192</v>
      </c>
      <c r="C584" s="133"/>
      <c r="D584" s="37"/>
      <c r="E584" s="87"/>
      <c r="F584" s="93">
        <v>1</v>
      </c>
      <c r="G584" s="8">
        <v>3</v>
      </c>
      <c r="H584" s="94">
        <f t="shared" ref="H584:H646" si="9">IF(F584=1,1,2)</f>
        <v>1</v>
      </c>
      <c r="I584" s="93"/>
      <c r="J584" s="94"/>
      <c r="K584" s="138"/>
    </row>
    <row r="585" spans="1:11" x14ac:dyDescent="0.2">
      <c r="A585" s="13" t="s">
        <v>2578</v>
      </c>
      <c r="B585" s="74">
        <v>1265</v>
      </c>
      <c r="C585" s="133"/>
      <c r="D585" s="37"/>
      <c r="E585" s="87"/>
      <c r="F585" s="93">
        <v>3</v>
      </c>
      <c r="G585" s="8">
        <v>8</v>
      </c>
      <c r="H585" s="94">
        <f t="shared" si="9"/>
        <v>2</v>
      </c>
      <c r="I585" s="93"/>
      <c r="J585" s="94"/>
      <c r="K585" s="138"/>
    </row>
    <row r="586" spans="1:11" s="24" customFormat="1" ht="31.5" x14ac:dyDescent="0.2">
      <c r="A586" s="46" t="s">
        <v>712</v>
      </c>
      <c r="B586" s="73">
        <v>11200</v>
      </c>
      <c r="C586" s="134">
        <v>25</v>
      </c>
      <c r="D586" s="36">
        <f>SUM(D587:D606)</f>
        <v>63</v>
      </c>
      <c r="E586" s="88">
        <v>4</v>
      </c>
      <c r="F586" s="91">
        <f>SUM(F588:F621)</f>
        <v>66</v>
      </c>
      <c r="G586" s="24">
        <f>SUM(G588:G621)</f>
        <v>181</v>
      </c>
      <c r="H586" s="94"/>
      <c r="I586" s="99">
        <f>(C586+F586+1-F588-F590-F592-F593-F596-F597-F598-F599-F600-F601-F602-F603-F604-F608-F616)*0.4</f>
        <v>30.8</v>
      </c>
      <c r="J586" s="99">
        <f>(D586+G586+1-G588-G590-G592-G593-G596-G597-G598-G599-G600-G601-G602-G603-G604-G608-G616)*0.4</f>
        <v>80</v>
      </c>
      <c r="K586" s="115">
        <f>32*0.6</f>
        <v>19.2</v>
      </c>
    </row>
    <row r="587" spans="1:11" s="24" customFormat="1" x14ac:dyDescent="0.2">
      <c r="A587" s="20" t="s">
        <v>713</v>
      </c>
      <c r="B587" s="73">
        <v>1189</v>
      </c>
      <c r="C587" s="134">
        <v>3</v>
      </c>
      <c r="D587" s="32">
        <v>8</v>
      </c>
      <c r="E587" s="84"/>
      <c r="F587" s="93"/>
      <c r="G587" s="8"/>
      <c r="H587" s="94"/>
      <c r="I587" s="91"/>
      <c r="J587" s="84"/>
      <c r="K587" s="111"/>
    </row>
    <row r="588" spans="1:11" x14ac:dyDescent="0.2">
      <c r="A588" s="13" t="s">
        <v>4076</v>
      </c>
      <c r="B588" s="74">
        <v>77</v>
      </c>
      <c r="C588" s="133"/>
      <c r="D588" s="37"/>
      <c r="E588" s="87"/>
      <c r="F588" s="93">
        <v>1</v>
      </c>
      <c r="G588" s="8">
        <v>3</v>
      </c>
      <c r="H588" s="94">
        <f t="shared" si="9"/>
        <v>1</v>
      </c>
      <c r="I588" s="93"/>
      <c r="J588" s="94"/>
      <c r="K588" s="138"/>
    </row>
    <row r="589" spans="1:11" x14ac:dyDescent="0.2">
      <c r="A589" s="13" t="s">
        <v>2571</v>
      </c>
      <c r="B589" s="74">
        <v>318</v>
      </c>
      <c r="C589" s="133"/>
      <c r="D589" s="37"/>
      <c r="E589" s="87"/>
      <c r="F589" s="93">
        <v>3</v>
      </c>
      <c r="G589" s="8">
        <v>8</v>
      </c>
      <c r="H589" s="94">
        <f t="shared" si="9"/>
        <v>2</v>
      </c>
      <c r="I589" s="93"/>
      <c r="J589" s="94"/>
      <c r="K589" s="138"/>
    </row>
    <row r="590" spans="1:11" x14ac:dyDescent="0.2">
      <c r="A590" s="13" t="s">
        <v>4077</v>
      </c>
      <c r="B590" s="74">
        <v>172</v>
      </c>
      <c r="C590" s="133"/>
      <c r="D590" s="37"/>
      <c r="E590" s="87"/>
      <c r="F590" s="93">
        <v>1</v>
      </c>
      <c r="G590" s="8">
        <v>3</v>
      </c>
      <c r="H590" s="94">
        <f t="shared" si="9"/>
        <v>1</v>
      </c>
      <c r="I590" s="93"/>
      <c r="J590" s="94"/>
      <c r="K590" s="138"/>
    </row>
    <row r="591" spans="1:11" x14ac:dyDescent="0.2">
      <c r="A591" s="13" t="s">
        <v>1356</v>
      </c>
      <c r="B591" s="74">
        <v>381</v>
      </c>
      <c r="C591" s="133"/>
      <c r="D591" s="37"/>
      <c r="E591" s="87"/>
      <c r="F591" s="93">
        <v>3</v>
      </c>
      <c r="G591" s="8">
        <v>8</v>
      </c>
      <c r="H591" s="94">
        <f t="shared" si="9"/>
        <v>2</v>
      </c>
      <c r="I591" s="93"/>
      <c r="J591" s="94"/>
      <c r="K591" s="138"/>
    </row>
    <row r="592" spans="1:11" x14ac:dyDescent="0.2">
      <c r="A592" s="13" t="s">
        <v>3837</v>
      </c>
      <c r="B592" s="74">
        <v>88</v>
      </c>
      <c r="C592" s="133"/>
      <c r="D592" s="37"/>
      <c r="E592" s="87"/>
      <c r="F592" s="93">
        <v>1</v>
      </c>
      <c r="G592" s="8">
        <v>3</v>
      </c>
      <c r="H592" s="94">
        <f t="shared" si="9"/>
        <v>1</v>
      </c>
      <c r="I592" s="93"/>
      <c r="J592" s="94"/>
      <c r="K592" s="138"/>
    </row>
    <row r="593" spans="1:11" x14ac:dyDescent="0.2">
      <c r="A593" s="13" t="s">
        <v>4078</v>
      </c>
      <c r="B593" s="74">
        <v>153</v>
      </c>
      <c r="C593" s="133"/>
      <c r="D593" s="37"/>
      <c r="E593" s="87"/>
      <c r="F593" s="93">
        <v>1</v>
      </c>
      <c r="G593" s="8">
        <v>3</v>
      </c>
      <c r="H593" s="94">
        <f t="shared" si="9"/>
        <v>1</v>
      </c>
      <c r="I593" s="93"/>
      <c r="J593" s="94"/>
      <c r="K593" s="138"/>
    </row>
    <row r="594" spans="1:11" s="24" customFormat="1" x14ac:dyDescent="0.2">
      <c r="A594" s="20" t="s">
        <v>1177</v>
      </c>
      <c r="B594" s="73">
        <v>1158</v>
      </c>
      <c r="C594" s="134">
        <v>2</v>
      </c>
      <c r="D594" s="32">
        <v>5</v>
      </c>
      <c r="E594" s="84"/>
      <c r="F594" s="93"/>
      <c r="G594" s="8"/>
      <c r="H594" s="94"/>
      <c r="I594" s="91"/>
      <c r="J594" s="84"/>
      <c r="K594" s="111"/>
    </row>
    <row r="595" spans="1:11" x14ac:dyDescent="0.2">
      <c r="A595" s="13" t="s">
        <v>4079</v>
      </c>
      <c r="B595" s="74">
        <v>353</v>
      </c>
      <c r="C595" s="133"/>
      <c r="D595" s="37"/>
      <c r="E595" s="87"/>
      <c r="F595" s="93">
        <v>3</v>
      </c>
      <c r="G595" s="8">
        <v>8</v>
      </c>
      <c r="H595" s="94">
        <f t="shared" si="9"/>
        <v>2</v>
      </c>
      <c r="I595" s="93"/>
      <c r="J595" s="94"/>
      <c r="K595" s="138"/>
    </row>
    <row r="596" spans="1:11" x14ac:dyDescent="0.2">
      <c r="A596" s="13" t="s">
        <v>3178</v>
      </c>
      <c r="B596" s="74">
        <v>162</v>
      </c>
      <c r="C596" s="133"/>
      <c r="D596" s="37"/>
      <c r="E596" s="87"/>
      <c r="F596" s="93">
        <v>1</v>
      </c>
      <c r="G596" s="8">
        <v>3</v>
      </c>
      <c r="H596" s="94">
        <f t="shared" si="9"/>
        <v>1</v>
      </c>
      <c r="I596" s="93"/>
      <c r="J596" s="94"/>
      <c r="K596" s="138"/>
    </row>
    <row r="597" spans="1:11" x14ac:dyDescent="0.2">
      <c r="A597" s="13" t="s">
        <v>4080</v>
      </c>
      <c r="B597" s="74">
        <v>105</v>
      </c>
      <c r="C597" s="133"/>
      <c r="D597" s="37"/>
      <c r="E597" s="87"/>
      <c r="F597" s="93">
        <v>1</v>
      </c>
      <c r="G597" s="8">
        <v>3</v>
      </c>
      <c r="H597" s="94">
        <f t="shared" si="9"/>
        <v>1</v>
      </c>
      <c r="I597" s="93"/>
      <c r="J597" s="94"/>
      <c r="K597" s="138"/>
    </row>
    <row r="598" spans="1:11" x14ac:dyDescent="0.2">
      <c r="A598" s="13" t="s">
        <v>4081</v>
      </c>
      <c r="B598" s="74">
        <v>50</v>
      </c>
      <c r="C598" s="133"/>
      <c r="D598" s="37"/>
      <c r="E598" s="87"/>
      <c r="F598" s="93">
        <v>1</v>
      </c>
      <c r="G598" s="8">
        <v>3</v>
      </c>
      <c r="H598" s="94">
        <f t="shared" si="9"/>
        <v>1</v>
      </c>
      <c r="I598" s="93"/>
      <c r="J598" s="94"/>
      <c r="K598" s="138"/>
    </row>
    <row r="599" spans="1:11" x14ac:dyDescent="0.2">
      <c r="A599" s="13" t="s">
        <v>4082</v>
      </c>
      <c r="B599" s="74">
        <v>35</v>
      </c>
      <c r="C599" s="133"/>
      <c r="D599" s="37"/>
      <c r="E599" s="87"/>
      <c r="F599" s="93">
        <v>1</v>
      </c>
      <c r="G599" s="8">
        <v>3</v>
      </c>
      <c r="H599" s="94">
        <f t="shared" si="9"/>
        <v>1</v>
      </c>
      <c r="I599" s="93"/>
      <c r="J599" s="94"/>
      <c r="K599" s="138"/>
    </row>
    <row r="600" spans="1:11" x14ac:dyDescent="0.2">
      <c r="A600" s="13" t="s">
        <v>4083</v>
      </c>
      <c r="B600" s="74">
        <v>134</v>
      </c>
      <c r="C600" s="133"/>
      <c r="D600" s="37"/>
      <c r="E600" s="87"/>
      <c r="F600" s="93">
        <v>1</v>
      </c>
      <c r="G600" s="8">
        <v>3</v>
      </c>
      <c r="H600" s="94">
        <f t="shared" si="9"/>
        <v>1</v>
      </c>
      <c r="I600" s="93"/>
      <c r="J600" s="94"/>
      <c r="K600" s="138"/>
    </row>
    <row r="601" spans="1:11" x14ac:dyDescent="0.2">
      <c r="A601" s="13" t="s">
        <v>4084</v>
      </c>
      <c r="B601" s="74">
        <v>56</v>
      </c>
      <c r="C601" s="133"/>
      <c r="D601" s="37"/>
      <c r="E601" s="87"/>
      <c r="F601" s="93">
        <v>1</v>
      </c>
      <c r="G601" s="8">
        <v>3</v>
      </c>
      <c r="H601" s="94">
        <f t="shared" si="9"/>
        <v>1</v>
      </c>
      <c r="I601" s="93"/>
      <c r="J601" s="94"/>
      <c r="K601" s="138"/>
    </row>
    <row r="602" spans="1:11" x14ac:dyDescent="0.2">
      <c r="A602" s="13" t="s">
        <v>4085</v>
      </c>
      <c r="B602" s="74">
        <v>57</v>
      </c>
      <c r="C602" s="133"/>
      <c r="D602" s="37"/>
      <c r="E602" s="87"/>
      <c r="F602" s="93">
        <v>1</v>
      </c>
      <c r="G602" s="8">
        <v>3</v>
      </c>
      <c r="H602" s="94">
        <f t="shared" si="9"/>
        <v>1</v>
      </c>
      <c r="I602" s="93"/>
      <c r="J602" s="94"/>
      <c r="K602" s="138"/>
    </row>
    <row r="603" spans="1:11" x14ac:dyDescent="0.2">
      <c r="A603" s="13" t="s">
        <v>4086</v>
      </c>
      <c r="B603" s="74">
        <v>110</v>
      </c>
      <c r="C603" s="133"/>
      <c r="D603" s="37"/>
      <c r="E603" s="87"/>
      <c r="F603" s="93">
        <v>1</v>
      </c>
      <c r="G603" s="8">
        <v>3</v>
      </c>
      <c r="H603" s="94">
        <f t="shared" si="9"/>
        <v>1</v>
      </c>
      <c r="I603" s="93"/>
      <c r="J603" s="94"/>
      <c r="K603" s="138"/>
    </row>
    <row r="604" spans="1:11" x14ac:dyDescent="0.2">
      <c r="A604" s="13" t="s">
        <v>1942</v>
      </c>
      <c r="B604" s="74">
        <v>96</v>
      </c>
      <c r="C604" s="133"/>
      <c r="D604" s="37"/>
      <c r="E604" s="87"/>
      <c r="F604" s="93">
        <v>1</v>
      </c>
      <c r="G604" s="8">
        <v>3</v>
      </c>
      <c r="H604" s="94">
        <f t="shared" si="9"/>
        <v>1</v>
      </c>
      <c r="I604" s="93"/>
      <c r="J604" s="94"/>
      <c r="K604" s="138"/>
    </row>
    <row r="605" spans="1:11" s="24" customFormat="1" x14ac:dyDescent="0.2">
      <c r="A605" s="20" t="s">
        <v>1154</v>
      </c>
      <c r="B605" s="73">
        <v>8853</v>
      </c>
      <c r="C605" s="134">
        <v>20</v>
      </c>
      <c r="D605" s="32">
        <v>50</v>
      </c>
      <c r="E605" s="84"/>
      <c r="F605" s="93"/>
      <c r="G605" s="8"/>
      <c r="H605" s="94"/>
      <c r="I605" s="91"/>
      <c r="J605" s="84"/>
      <c r="K605" s="111"/>
    </row>
    <row r="606" spans="1:11" x14ac:dyDescent="0.2">
      <c r="A606" s="13" t="s">
        <v>4087</v>
      </c>
      <c r="B606" s="74">
        <v>1911</v>
      </c>
      <c r="C606" s="133"/>
      <c r="D606" s="37"/>
      <c r="E606" s="87"/>
      <c r="F606" s="93">
        <v>3</v>
      </c>
      <c r="G606" s="8">
        <v>8</v>
      </c>
      <c r="H606" s="94">
        <f t="shared" si="9"/>
        <v>2</v>
      </c>
      <c r="I606" s="93"/>
      <c r="J606" s="94"/>
      <c r="K606" s="138"/>
    </row>
    <row r="607" spans="1:11" x14ac:dyDescent="0.2">
      <c r="A607" s="13" t="s">
        <v>4088</v>
      </c>
      <c r="B607" s="74">
        <v>663</v>
      </c>
      <c r="C607" s="133"/>
      <c r="D607" s="37"/>
      <c r="E607" s="87"/>
      <c r="F607" s="93">
        <v>3</v>
      </c>
      <c r="G607" s="8">
        <v>8</v>
      </c>
      <c r="H607" s="94">
        <f t="shared" si="9"/>
        <v>2</v>
      </c>
      <c r="I607" s="93"/>
      <c r="J607" s="94"/>
      <c r="K607" s="138"/>
    </row>
    <row r="608" spans="1:11" x14ac:dyDescent="0.2">
      <c r="A608" s="13" t="s">
        <v>4089</v>
      </c>
      <c r="B608" s="74">
        <v>177</v>
      </c>
      <c r="C608" s="133"/>
      <c r="D608" s="37"/>
      <c r="E608" s="87"/>
      <c r="F608" s="93">
        <v>1</v>
      </c>
      <c r="G608" s="8">
        <v>3</v>
      </c>
      <c r="H608" s="94">
        <f t="shared" si="9"/>
        <v>1</v>
      </c>
      <c r="I608" s="93"/>
      <c r="J608" s="94"/>
      <c r="K608" s="138"/>
    </row>
    <row r="609" spans="1:11" x14ac:dyDescent="0.2">
      <c r="A609" s="13" t="s">
        <v>4090</v>
      </c>
      <c r="B609" s="74">
        <v>277</v>
      </c>
      <c r="C609" s="133"/>
      <c r="D609" s="37"/>
      <c r="E609" s="87"/>
      <c r="F609" s="93">
        <v>3</v>
      </c>
      <c r="G609" s="8">
        <v>8</v>
      </c>
      <c r="H609" s="94">
        <f t="shared" si="9"/>
        <v>2</v>
      </c>
      <c r="I609" s="93"/>
      <c r="J609" s="94"/>
      <c r="K609" s="138"/>
    </row>
    <row r="610" spans="1:11" x14ac:dyDescent="0.2">
      <c r="A610" s="13" t="s">
        <v>4091</v>
      </c>
      <c r="B610" s="74">
        <v>317</v>
      </c>
      <c r="C610" s="133"/>
      <c r="D610" s="37"/>
      <c r="E610" s="87"/>
      <c r="F610" s="93">
        <v>3</v>
      </c>
      <c r="G610" s="8">
        <v>8</v>
      </c>
      <c r="H610" s="94">
        <f t="shared" si="9"/>
        <v>2</v>
      </c>
      <c r="I610" s="93"/>
      <c r="J610" s="94"/>
      <c r="K610" s="138"/>
    </row>
    <row r="611" spans="1:11" x14ac:dyDescent="0.2">
      <c r="A611" s="13" t="s">
        <v>4092</v>
      </c>
      <c r="B611" s="74">
        <v>951</v>
      </c>
      <c r="C611" s="133"/>
      <c r="D611" s="37"/>
      <c r="E611" s="87"/>
      <c r="F611" s="93">
        <v>3</v>
      </c>
      <c r="G611" s="8">
        <v>8</v>
      </c>
      <c r="H611" s="94">
        <f t="shared" si="9"/>
        <v>2</v>
      </c>
      <c r="I611" s="93"/>
      <c r="J611" s="94"/>
      <c r="K611" s="138"/>
    </row>
    <row r="612" spans="1:11" x14ac:dyDescent="0.2">
      <c r="A612" s="13" t="s">
        <v>3394</v>
      </c>
      <c r="B612" s="74">
        <v>348</v>
      </c>
      <c r="C612" s="133"/>
      <c r="D612" s="37"/>
      <c r="E612" s="87"/>
      <c r="F612" s="93">
        <v>3</v>
      </c>
      <c r="G612" s="8">
        <v>8</v>
      </c>
      <c r="H612" s="94">
        <f t="shared" si="9"/>
        <v>2</v>
      </c>
      <c r="I612" s="93"/>
      <c r="J612" s="94"/>
      <c r="K612" s="138"/>
    </row>
    <row r="613" spans="1:11" x14ac:dyDescent="0.2">
      <c r="A613" s="13" t="s">
        <v>4093</v>
      </c>
      <c r="B613" s="74">
        <v>329</v>
      </c>
      <c r="C613" s="133"/>
      <c r="D613" s="37"/>
      <c r="E613" s="87"/>
      <c r="F613" s="93">
        <v>3</v>
      </c>
      <c r="G613" s="8">
        <v>8</v>
      </c>
      <c r="H613" s="94">
        <f t="shared" si="9"/>
        <v>2</v>
      </c>
      <c r="I613" s="93"/>
      <c r="J613" s="94"/>
      <c r="K613" s="138"/>
    </row>
    <row r="614" spans="1:11" x14ac:dyDescent="0.2">
      <c r="A614" s="13" t="s">
        <v>4094</v>
      </c>
      <c r="B614" s="74">
        <v>1584</v>
      </c>
      <c r="C614" s="133"/>
      <c r="D614" s="37"/>
      <c r="E614" s="87"/>
      <c r="F614" s="93">
        <v>3</v>
      </c>
      <c r="G614" s="8">
        <v>8</v>
      </c>
      <c r="H614" s="94">
        <f t="shared" si="9"/>
        <v>2</v>
      </c>
      <c r="I614" s="93"/>
      <c r="J614" s="94"/>
      <c r="K614" s="138"/>
    </row>
    <row r="615" spans="1:11" x14ac:dyDescent="0.2">
      <c r="A615" s="13" t="s">
        <v>4095</v>
      </c>
      <c r="B615" s="74">
        <v>326</v>
      </c>
      <c r="C615" s="133"/>
      <c r="D615" s="37"/>
      <c r="E615" s="87"/>
      <c r="F615" s="93">
        <v>3</v>
      </c>
      <c r="G615" s="8">
        <v>8</v>
      </c>
      <c r="H615" s="94">
        <f t="shared" si="9"/>
        <v>2</v>
      </c>
      <c r="I615" s="93"/>
      <c r="J615" s="94"/>
      <c r="K615" s="138"/>
    </row>
    <row r="616" spans="1:11" x14ac:dyDescent="0.2">
      <c r="A616" s="13" t="s">
        <v>4096</v>
      </c>
      <c r="B616" s="74">
        <v>169</v>
      </c>
      <c r="C616" s="133"/>
      <c r="D616" s="37"/>
      <c r="E616" s="87"/>
      <c r="F616" s="93">
        <v>1</v>
      </c>
      <c r="G616" s="8">
        <v>3</v>
      </c>
      <c r="H616" s="94">
        <f t="shared" si="9"/>
        <v>1</v>
      </c>
      <c r="I616" s="93"/>
      <c r="J616" s="94"/>
      <c r="K616" s="138"/>
    </row>
    <row r="617" spans="1:11" x14ac:dyDescent="0.2">
      <c r="A617" s="13" t="s">
        <v>4097</v>
      </c>
      <c r="B617" s="74">
        <v>359</v>
      </c>
      <c r="C617" s="133"/>
      <c r="D617" s="37"/>
      <c r="E617" s="87"/>
      <c r="F617" s="93">
        <v>3</v>
      </c>
      <c r="G617" s="8">
        <v>8</v>
      </c>
      <c r="H617" s="94">
        <f t="shared" si="9"/>
        <v>2</v>
      </c>
      <c r="I617" s="93"/>
      <c r="J617" s="94"/>
      <c r="K617" s="138"/>
    </row>
    <row r="618" spans="1:11" x14ac:dyDescent="0.2">
      <c r="A618" s="13" t="s">
        <v>4098</v>
      </c>
      <c r="B618" s="74">
        <v>370</v>
      </c>
      <c r="C618" s="133"/>
      <c r="D618" s="37"/>
      <c r="E618" s="87"/>
      <c r="F618" s="93">
        <v>3</v>
      </c>
      <c r="G618" s="8">
        <v>8</v>
      </c>
      <c r="H618" s="94">
        <f t="shared" si="9"/>
        <v>2</v>
      </c>
      <c r="I618" s="93"/>
      <c r="J618" s="94"/>
      <c r="K618" s="138"/>
    </row>
    <row r="619" spans="1:11" x14ac:dyDescent="0.2">
      <c r="A619" s="13" t="s">
        <v>4099</v>
      </c>
      <c r="B619" s="74">
        <v>458</v>
      </c>
      <c r="C619" s="133"/>
      <c r="D619" s="37"/>
      <c r="E619" s="87"/>
      <c r="F619" s="93">
        <v>3</v>
      </c>
      <c r="G619" s="8">
        <v>8</v>
      </c>
      <c r="H619" s="94">
        <f t="shared" si="9"/>
        <v>2</v>
      </c>
      <c r="I619" s="93"/>
      <c r="J619" s="94"/>
      <c r="K619" s="138"/>
    </row>
    <row r="620" spans="1:11" x14ac:dyDescent="0.2">
      <c r="A620" s="13" t="s">
        <v>4100</v>
      </c>
      <c r="B620" s="74">
        <v>313</v>
      </c>
      <c r="C620" s="133"/>
      <c r="D620" s="37"/>
      <c r="E620" s="87"/>
      <c r="F620" s="93">
        <v>3</v>
      </c>
      <c r="G620" s="8">
        <v>8</v>
      </c>
      <c r="H620" s="94">
        <f t="shared" si="9"/>
        <v>2</v>
      </c>
      <c r="I620" s="93"/>
      <c r="J620" s="94"/>
      <c r="K620" s="138"/>
    </row>
    <row r="621" spans="1:11" x14ac:dyDescent="0.2">
      <c r="A621" s="13" t="s">
        <v>4101</v>
      </c>
      <c r="B621" s="74">
        <v>301</v>
      </c>
      <c r="C621" s="133"/>
      <c r="D621" s="37"/>
      <c r="E621" s="87"/>
      <c r="F621" s="93">
        <v>3</v>
      </c>
      <c r="G621" s="8">
        <v>8</v>
      </c>
      <c r="H621" s="94">
        <f t="shared" si="9"/>
        <v>2</v>
      </c>
      <c r="I621" s="93"/>
      <c r="J621" s="94"/>
      <c r="K621" s="138"/>
    </row>
    <row r="622" spans="1:11" s="24" customFormat="1" ht="31.5" x14ac:dyDescent="0.2">
      <c r="A622" s="46" t="s">
        <v>1027</v>
      </c>
      <c r="B622" s="73">
        <v>11153</v>
      </c>
      <c r="C622" s="134">
        <v>25</v>
      </c>
      <c r="D622" s="36">
        <f>SUM(D623:D658)</f>
        <v>64</v>
      </c>
      <c r="E622" s="88">
        <v>4</v>
      </c>
      <c r="F622" s="91">
        <f>SUM(F624:F667)</f>
        <v>77</v>
      </c>
      <c r="G622" s="24">
        <f>SUM(G624:G667)</f>
        <v>213</v>
      </c>
      <c r="H622" s="94"/>
      <c r="I622" s="99">
        <f>(C622+F624+F625+F627+F628+F639+F641+F643+F644+F645+F646+F649+F653+F654+F656+F661+F662+F664+F666+1)*0.4</f>
        <v>32</v>
      </c>
      <c r="J622" s="99">
        <f>(D622+G624+G625+G627+G628+G639+G641+G643+G644+G645+G646+G649+G653+G654+G656+G661+G662+G664+G666+1)*0.4</f>
        <v>83.600000000000009</v>
      </c>
      <c r="K622" s="115">
        <f>41*0.6</f>
        <v>24.599999999999998</v>
      </c>
    </row>
    <row r="623" spans="1:11" s="24" customFormat="1" x14ac:dyDescent="0.2">
      <c r="A623" s="20" t="s">
        <v>1028</v>
      </c>
      <c r="B623" s="73">
        <v>6859</v>
      </c>
      <c r="C623" s="134">
        <v>15</v>
      </c>
      <c r="D623" s="32">
        <v>38</v>
      </c>
      <c r="E623" s="84"/>
      <c r="F623" s="93"/>
      <c r="G623" s="8"/>
      <c r="H623" s="94"/>
      <c r="I623" s="91"/>
      <c r="J623" s="84"/>
      <c r="K623" s="111"/>
    </row>
    <row r="624" spans="1:11" x14ac:dyDescent="0.2">
      <c r="A624" s="13" t="s">
        <v>4102</v>
      </c>
      <c r="B624" s="74">
        <v>882</v>
      </c>
      <c r="C624" s="133"/>
      <c r="D624" s="37"/>
      <c r="E624" s="87"/>
      <c r="F624" s="93">
        <v>3</v>
      </c>
      <c r="G624" s="8">
        <v>8</v>
      </c>
      <c r="H624" s="94">
        <f t="shared" si="9"/>
        <v>2</v>
      </c>
      <c r="I624" s="93"/>
      <c r="J624" s="94"/>
      <c r="K624" s="138"/>
    </row>
    <row r="625" spans="1:11" x14ac:dyDescent="0.2">
      <c r="A625" s="13" t="s">
        <v>4103</v>
      </c>
      <c r="B625" s="74">
        <v>331</v>
      </c>
      <c r="C625" s="133"/>
      <c r="D625" s="37"/>
      <c r="E625" s="87"/>
      <c r="F625" s="93">
        <v>3</v>
      </c>
      <c r="G625" s="8">
        <v>8</v>
      </c>
      <c r="H625" s="94">
        <f t="shared" si="9"/>
        <v>2</v>
      </c>
      <c r="I625" s="93"/>
      <c r="J625" s="94"/>
      <c r="K625" s="138"/>
    </row>
    <row r="626" spans="1:11" x14ac:dyDescent="0.2">
      <c r="A626" s="13" t="s">
        <v>4104</v>
      </c>
      <c r="B626" s="74">
        <v>148</v>
      </c>
      <c r="C626" s="133"/>
      <c r="D626" s="37"/>
      <c r="E626" s="87"/>
      <c r="F626" s="93">
        <v>1</v>
      </c>
      <c r="G626" s="8">
        <v>3</v>
      </c>
      <c r="H626" s="94">
        <f t="shared" si="9"/>
        <v>1</v>
      </c>
      <c r="I626" s="93"/>
      <c r="J626" s="94"/>
      <c r="K626" s="138"/>
    </row>
    <row r="627" spans="1:11" x14ac:dyDescent="0.2">
      <c r="A627" s="13" t="s">
        <v>4105</v>
      </c>
      <c r="B627" s="74">
        <v>320</v>
      </c>
      <c r="C627" s="133"/>
      <c r="D627" s="37"/>
      <c r="E627" s="87"/>
      <c r="F627" s="93">
        <v>3</v>
      </c>
      <c r="G627" s="8">
        <v>8</v>
      </c>
      <c r="H627" s="94">
        <f t="shared" si="9"/>
        <v>2</v>
      </c>
      <c r="I627" s="93"/>
      <c r="J627" s="94"/>
      <c r="K627" s="138"/>
    </row>
    <row r="628" spans="1:11" x14ac:dyDescent="0.2">
      <c r="A628" s="13" t="s">
        <v>2400</v>
      </c>
      <c r="B628" s="74">
        <v>276</v>
      </c>
      <c r="C628" s="133"/>
      <c r="D628" s="37"/>
      <c r="E628" s="87"/>
      <c r="F628" s="93">
        <v>3</v>
      </c>
      <c r="G628" s="8">
        <v>8</v>
      </c>
      <c r="H628" s="94">
        <f t="shared" si="9"/>
        <v>2</v>
      </c>
      <c r="I628" s="93"/>
      <c r="J628" s="94"/>
      <c r="K628" s="138"/>
    </row>
    <row r="629" spans="1:11" x14ac:dyDescent="0.2">
      <c r="A629" s="13" t="s">
        <v>4106</v>
      </c>
      <c r="B629" s="74">
        <v>165</v>
      </c>
      <c r="C629" s="133"/>
      <c r="D629" s="37"/>
      <c r="E629" s="87"/>
      <c r="F629" s="93">
        <v>1</v>
      </c>
      <c r="G629" s="8">
        <v>3</v>
      </c>
      <c r="H629" s="94">
        <f t="shared" si="9"/>
        <v>1</v>
      </c>
      <c r="I629" s="93"/>
      <c r="J629" s="94"/>
      <c r="K629" s="138"/>
    </row>
    <row r="630" spans="1:11" x14ac:dyDescent="0.2">
      <c r="A630" s="13" t="s">
        <v>4107</v>
      </c>
      <c r="B630" s="74">
        <v>147</v>
      </c>
      <c r="C630" s="133"/>
      <c r="D630" s="37"/>
      <c r="E630" s="87"/>
      <c r="F630" s="93">
        <v>1</v>
      </c>
      <c r="G630" s="8">
        <v>3</v>
      </c>
      <c r="H630" s="94">
        <f t="shared" si="9"/>
        <v>1</v>
      </c>
      <c r="I630" s="93"/>
      <c r="J630" s="94"/>
      <c r="K630" s="138"/>
    </row>
    <row r="631" spans="1:11" x14ac:dyDescent="0.2">
      <c r="A631" s="13" t="s">
        <v>4108</v>
      </c>
      <c r="B631" s="74">
        <v>125</v>
      </c>
      <c r="C631" s="133"/>
      <c r="D631" s="37"/>
      <c r="E631" s="87"/>
      <c r="F631" s="93">
        <v>1</v>
      </c>
      <c r="G631" s="8">
        <v>3</v>
      </c>
      <c r="H631" s="94">
        <f t="shared" si="9"/>
        <v>1</v>
      </c>
      <c r="I631" s="93"/>
      <c r="J631" s="94"/>
      <c r="K631" s="138"/>
    </row>
    <row r="632" spans="1:11" x14ac:dyDescent="0.2">
      <c r="A632" s="13" t="s">
        <v>3395</v>
      </c>
      <c r="B632" s="74">
        <v>180</v>
      </c>
      <c r="C632" s="133"/>
      <c r="D632" s="37"/>
      <c r="E632" s="87"/>
      <c r="F632" s="93">
        <v>1</v>
      </c>
      <c r="G632" s="8">
        <v>3</v>
      </c>
      <c r="H632" s="94">
        <f t="shared" si="9"/>
        <v>1</v>
      </c>
      <c r="I632" s="93"/>
      <c r="J632" s="94"/>
      <c r="K632" s="138"/>
    </row>
    <row r="633" spans="1:11" x14ac:dyDescent="0.2">
      <c r="A633" s="13" t="s">
        <v>4109</v>
      </c>
      <c r="B633" s="74">
        <v>144</v>
      </c>
      <c r="C633" s="133"/>
      <c r="D633" s="37"/>
      <c r="E633" s="87"/>
      <c r="F633" s="93">
        <v>1</v>
      </c>
      <c r="G633" s="8">
        <v>3</v>
      </c>
      <c r="H633" s="94">
        <f t="shared" si="9"/>
        <v>1</v>
      </c>
      <c r="I633" s="93"/>
      <c r="J633" s="94"/>
      <c r="K633" s="138"/>
    </row>
    <row r="634" spans="1:11" x14ac:dyDescent="0.2">
      <c r="A634" s="13" t="s">
        <v>4110</v>
      </c>
      <c r="B634" s="74">
        <v>133</v>
      </c>
      <c r="C634" s="133"/>
      <c r="D634" s="37"/>
      <c r="E634" s="87"/>
      <c r="F634" s="93">
        <v>1</v>
      </c>
      <c r="G634" s="8">
        <v>3</v>
      </c>
      <c r="H634" s="94">
        <f t="shared" si="9"/>
        <v>1</v>
      </c>
      <c r="I634" s="93"/>
      <c r="J634" s="94"/>
      <c r="K634" s="138"/>
    </row>
    <row r="635" spans="1:11" x14ac:dyDescent="0.2">
      <c r="A635" s="13" t="s">
        <v>4111</v>
      </c>
      <c r="B635" s="74">
        <v>108</v>
      </c>
      <c r="C635" s="133"/>
      <c r="D635" s="37"/>
      <c r="E635" s="87"/>
      <c r="F635" s="93">
        <v>1</v>
      </c>
      <c r="G635" s="8">
        <v>3</v>
      </c>
      <c r="H635" s="94">
        <f t="shared" si="9"/>
        <v>1</v>
      </c>
      <c r="I635" s="93"/>
      <c r="J635" s="94"/>
      <c r="K635" s="138"/>
    </row>
    <row r="636" spans="1:11" x14ac:dyDescent="0.2">
      <c r="A636" s="13" t="s">
        <v>3919</v>
      </c>
      <c r="B636" s="74">
        <v>86</v>
      </c>
      <c r="C636" s="133"/>
      <c r="D636" s="37"/>
      <c r="E636" s="87"/>
      <c r="F636" s="93">
        <v>1</v>
      </c>
      <c r="G636" s="8">
        <v>3</v>
      </c>
      <c r="H636" s="94">
        <f t="shared" si="9"/>
        <v>1</v>
      </c>
      <c r="I636" s="93"/>
      <c r="J636" s="94"/>
      <c r="K636" s="138"/>
    </row>
    <row r="637" spans="1:11" x14ac:dyDescent="0.2">
      <c r="A637" s="13" t="s">
        <v>3627</v>
      </c>
      <c r="B637" s="74">
        <v>86</v>
      </c>
      <c r="C637" s="133"/>
      <c r="D637" s="37"/>
      <c r="E637" s="87"/>
      <c r="F637" s="93">
        <v>1</v>
      </c>
      <c r="G637" s="8">
        <v>3</v>
      </c>
      <c r="H637" s="94">
        <f t="shared" si="9"/>
        <v>1</v>
      </c>
      <c r="I637" s="93"/>
      <c r="J637" s="94"/>
      <c r="K637" s="138"/>
    </row>
    <row r="638" spans="1:11" x14ac:dyDescent="0.2">
      <c r="A638" s="13" t="s">
        <v>4112</v>
      </c>
      <c r="B638" s="74">
        <v>135</v>
      </c>
      <c r="C638" s="133"/>
      <c r="D638" s="37"/>
      <c r="E638" s="87"/>
      <c r="F638" s="93">
        <v>1</v>
      </c>
      <c r="G638" s="8">
        <v>3</v>
      </c>
      <c r="H638" s="94">
        <f t="shared" si="9"/>
        <v>1</v>
      </c>
      <c r="I638" s="93"/>
      <c r="J638" s="94"/>
      <c r="K638" s="138"/>
    </row>
    <row r="639" spans="1:11" x14ac:dyDescent="0.2">
      <c r="A639" s="13" t="s">
        <v>4113</v>
      </c>
      <c r="B639" s="74">
        <v>944</v>
      </c>
      <c r="C639" s="133"/>
      <c r="D639" s="37"/>
      <c r="E639" s="87"/>
      <c r="F639" s="93">
        <v>3</v>
      </c>
      <c r="G639" s="8">
        <v>8</v>
      </c>
      <c r="H639" s="94">
        <f t="shared" si="9"/>
        <v>2</v>
      </c>
      <c r="I639" s="93"/>
      <c r="J639" s="94"/>
      <c r="K639" s="138"/>
    </row>
    <row r="640" spans="1:11" x14ac:dyDescent="0.2">
      <c r="A640" s="13" t="s">
        <v>2128</v>
      </c>
      <c r="B640" s="74">
        <v>169</v>
      </c>
      <c r="C640" s="133"/>
      <c r="D640" s="37"/>
      <c r="E640" s="87"/>
      <c r="F640" s="93">
        <v>1</v>
      </c>
      <c r="G640" s="8">
        <v>3</v>
      </c>
      <c r="H640" s="94">
        <f t="shared" si="9"/>
        <v>1</v>
      </c>
      <c r="I640" s="93"/>
      <c r="J640" s="94"/>
      <c r="K640" s="138"/>
    </row>
    <row r="641" spans="1:11" x14ac:dyDescent="0.2">
      <c r="A641" s="13" t="s">
        <v>1993</v>
      </c>
      <c r="B641" s="74">
        <v>763</v>
      </c>
      <c r="C641" s="133"/>
      <c r="D641" s="37"/>
      <c r="E641" s="87"/>
      <c r="F641" s="93">
        <v>3</v>
      </c>
      <c r="G641" s="8">
        <v>8</v>
      </c>
      <c r="H641" s="94">
        <f t="shared" si="9"/>
        <v>2</v>
      </c>
      <c r="I641" s="93"/>
      <c r="J641" s="94"/>
      <c r="K641" s="138"/>
    </row>
    <row r="642" spans="1:11" x14ac:dyDescent="0.2">
      <c r="A642" s="13" t="s">
        <v>3499</v>
      </c>
      <c r="B642" s="74">
        <v>125</v>
      </c>
      <c r="C642" s="133"/>
      <c r="D642" s="37"/>
      <c r="E642" s="87"/>
      <c r="F642" s="93">
        <v>1</v>
      </c>
      <c r="G642" s="8">
        <v>3</v>
      </c>
      <c r="H642" s="94">
        <f t="shared" si="9"/>
        <v>1</v>
      </c>
      <c r="I642" s="93"/>
      <c r="J642" s="94"/>
      <c r="K642" s="138"/>
    </row>
    <row r="643" spans="1:11" x14ac:dyDescent="0.2">
      <c r="A643" s="13" t="s">
        <v>4114</v>
      </c>
      <c r="B643" s="74">
        <v>307</v>
      </c>
      <c r="C643" s="133"/>
      <c r="D643" s="37"/>
      <c r="E643" s="87"/>
      <c r="F643" s="93">
        <v>3</v>
      </c>
      <c r="G643" s="8">
        <v>8</v>
      </c>
      <c r="H643" s="94">
        <f t="shared" si="9"/>
        <v>2</v>
      </c>
      <c r="I643" s="93"/>
      <c r="J643" s="94"/>
      <c r="K643" s="138"/>
    </row>
    <row r="644" spans="1:11" x14ac:dyDescent="0.2">
      <c r="A644" s="13" t="s">
        <v>4115</v>
      </c>
      <c r="B644" s="74">
        <v>543</v>
      </c>
      <c r="C644" s="133"/>
      <c r="D644" s="37"/>
      <c r="E644" s="87"/>
      <c r="F644" s="93">
        <v>3</v>
      </c>
      <c r="G644" s="8">
        <v>8</v>
      </c>
      <c r="H644" s="94">
        <f t="shared" si="9"/>
        <v>2</v>
      </c>
      <c r="I644" s="93"/>
      <c r="J644" s="94"/>
      <c r="K644" s="138"/>
    </row>
    <row r="645" spans="1:11" x14ac:dyDescent="0.2">
      <c r="A645" s="13" t="s">
        <v>3954</v>
      </c>
      <c r="B645" s="74">
        <v>366</v>
      </c>
      <c r="C645" s="133"/>
      <c r="D645" s="37"/>
      <c r="E645" s="87"/>
      <c r="F645" s="93">
        <v>3</v>
      </c>
      <c r="G645" s="8">
        <v>8</v>
      </c>
      <c r="H645" s="94">
        <f t="shared" si="9"/>
        <v>2</v>
      </c>
      <c r="I645" s="93"/>
      <c r="J645" s="94"/>
      <c r="K645" s="138"/>
    </row>
    <row r="646" spans="1:11" x14ac:dyDescent="0.2">
      <c r="A646" s="13" t="s">
        <v>4116</v>
      </c>
      <c r="B646" s="74">
        <v>376</v>
      </c>
      <c r="C646" s="133"/>
      <c r="D646" s="37"/>
      <c r="E646" s="87"/>
      <c r="F646" s="93">
        <v>3</v>
      </c>
      <c r="G646" s="8">
        <v>8</v>
      </c>
      <c r="H646" s="94">
        <f t="shared" si="9"/>
        <v>2</v>
      </c>
      <c r="I646" s="93"/>
      <c r="J646" s="94"/>
      <c r="K646" s="138"/>
    </row>
    <row r="647" spans="1:11" s="24" customFormat="1" x14ac:dyDescent="0.2">
      <c r="A647" s="20" t="s">
        <v>181</v>
      </c>
      <c r="B647" s="73">
        <v>665</v>
      </c>
      <c r="C647" s="134">
        <v>2</v>
      </c>
      <c r="D647" s="32">
        <v>5</v>
      </c>
      <c r="E647" s="84"/>
      <c r="F647" s="93"/>
      <c r="G647" s="8"/>
      <c r="H647" s="94"/>
      <c r="I647" s="91"/>
      <c r="J647" s="84"/>
      <c r="K647" s="111"/>
    </row>
    <row r="648" spans="1:11" x14ac:dyDescent="0.2">
      <c r="A648" s="13" t="s">
        <v>4117</v>
      </c>
      <c r="B648" s="74">
        <v>182</v>
      </c>
      <c r="C648" s="133"/>
      <c r="D648" s="37"/>
      <c r="E648" s="87"/>
      <c r="F648" s="93">
        <v>1</v>
      </c>
      <c r="G648" s="8">
        <v>3</v>
      </c>
      <c r="H648" s="94">
        <f t="shared" ref="H648:H711" si="10">IF(F648=1,1,2)</f>
        <v>1</v>
      </c>
      <c r="I648" s="93"/>
      <c r="J648" s="94"/>
      <c r="K648" s="138"/>
    </row>
    <row r="649" spans="1:11" x14ac:dyDescent="0.2">
      <c r="A649" s="13" t="s">
        <v>4118</v>
      </c>
      <c r="B649" s="74">
        <v>393</v>
      </c>
      <c r="C649" s="133"/>
      <c r="D649" s="37"/>
      <c r="E649" s="87"/>
      <c r="F649" s="93">
        <v>3</v>
      </c>
      <c r="G649" s="8">
        <v>8</v>
      </c>
      <c r="H649" s="94">
        <f t="shared" si="10"/>
        <v>2</v>
      </c>
      <c r="I649" s="93"/>
      <c r="J649" s="94"/>
      <c r="K649" s="138"/>
    </row>
    <row r="650" spans="1:11" x14ac:dyDescent="0.2">
      <c r="A650" s="13" t="s">
        <v>2450</v>
      </c>
      <c r="B650" s="74">
        <v>90</v>
      </c>
      <c r="C650" s="133"/>
      <c r="D650" s="37"/>
      <c r="E650" s="87"/>
      <c r="F650" s="93">
        <v>1</v>
      </c>
      <c r="G650" s="8">
        <v>3</v>
      </c>
      <c r="H650" s="94">
        <f t="shared" si="10"/>
        <v>1</v>
      </c>
      <c r="I650" s="93"/>
      <c r="J650" s="94"/>
      <c r="K650" s="138"/>
    </row>
    <row r="651" spans="1:11" s="24" customFormat="1" x14ac:dyDescent="0.2">
      <c r="A651" s="20" t="s">
        <v>182</v>
      </c>
      <c r="B651" s="73">
        <v>1336</v>
      </c>
      <c r="C651" s="134">
        <v>3</v>
      </c>
      <c r="D651" s="32">
        <v>8</v>
      </c>
      <c r="E651" s="84"/>
      <c r="F651" s="93"/>
      <c r="G651" s="8"/>
      <c r="H651" s="94"/>
      <c r="I651" s="91"/>
      <c r="J651" s="84"/>
      <c r="K651" s="111"/>
    </row>
    <row r="652" spans="1:11" x14ac:dyDescent="0.2">
      <c r="A652" s="13" t="s">
        <v>2786</v>
      </c>
      <c r="B652" s="74">
        <v>77</v>
      </c>
      <c r="C652" s="133"/>
      <c r="D652" s="37"/>
      <c r="E652" s="87"/>
      <c r="F652" s="93">
        <v>1</v>
      </c>
      <c r="G652" s="8">
        <v>3</v>
      </c>
      <c r="H652" s="94">
        <f t="shared" si="10"/>
        <v>1</v>
      </c>
      <c r="I652" s="93"/>
      <c r="J652" s="94"/>
      <c r="K652" s="138"/>
    </row>
    <row r="653" spans="1:11" x14ac:dyDescent="0.2">
      <c r="A653" s="13" t="s">
        <v>2071</v>
      </c>
      <c r="B653" s="74">
        <v>220</v>
      </c>
      <c r="C653" s="133"/>
      <c r="D653" s="37"/>
      <c r="E653" s="87"/>
      <c r="F653" s="93">
        <v>3</v>
      </c>
      <c r="G653" s="8">
        <v>8</v>
      </c>
      <c r="H653" s="94">
        <f t="shared" si="10"/>
        <v>2</v>
      </c>
      <c r="I653" s="93"/>
      <c r="J653" s="94"/>
      <c r="K653" s="138"/>
    </row>
    <row r="654" spans="1:11" x14ac:dyDescent="0.2">
      <c r="A654" s="13" t="s">
        <v>4119</v>
      </c>
      <c r="B654" s="74">
        <v>590</v>
      </c>
      <c r="C654" s="133"/>
      <c r="D654" s="37"/>
      <c r="E654" s="87"/>
      <c r="F654" s="93">
        <v>3</v>
      </c>
      <c r="G654" s="8">
        <v>8</v>
      </c>
      <c r="H654" s="94">
        <f t="shared" si="10"/>
        <v>2</v>
      </c>
      <c r="I654" s="93"/>
      <c r="J654" s="94"/>
      <c r="K654" s="138"/>
    </row>
    <row r="655" spans="1:11" x14ac:dyDescent="0.2">
      <c r="A655" s="13" t="s">
        <v>4120</v>
      </c>
      <c r="B655" s="74">
        <v>155</v>
      </c>
      <c r="C655" s="133"/>
      <c r="D655" s="37"/>
      <c r="E655" s="87"/>
      <c r="F655" s="93">
        <v>1</v>
      </c>
      <c r="G655" s="8">
        <v>3</v>
      </c>
      <c r="H655" s="94">
        <f t="shared" si="10"/>
        <v>1</v>
      </c>
      <c r="I655" s="93"/>
      <c r="J655" s="94"/>
      <c r="K655" s="138"/>
    </row>
    <row r="656" spans="1:11" x14ac:dyDescent="0.2">
      <c r="A656" s="13" t="s">
        <v>2936</v>
      </c>
      <c r="B656" s="74">
        <v>210</v>
      </c>
      <c r="C656" s="133"/>
      <c r="D656" s="37"/>
      <c r="E656" s="87"/>
      <c r="F656" s="93">
        <v>3</v>
      </c>
      <c r="G656" s="8">
        <v>8</v>
      </c>
      <c r="H656" s="94">
        <f t="shared" si="10"/>
        <v>2</v>
      </c>
      <c r="I656" s="93"/>
      <c r="J656" s="94"/>
      <c r="K656" s="138"/>
    </row>
    <row r="657" spans="1:11" x14ac:dyDescent="0.2">
      <c r="A657" s="13" t="s">
        <v>4121</v>
      </c>
      <c r="B657" s="74">
        <v>84</v>
      </c>
      <c r="C657" s="133"/>
      <c r="D657" s="37"/>
      <c r="E657" s="87"/>
      <c r="F657" s="93">
        <v>1</v>
      </c>
      <c r="G657" s="8">
        <v>3</v>
      </c>
      <c r="H657" s="94">
        <f t="shared" si="10"/>
        <v>1</v>
      </c>
      <c r="I657" s="93"/>
      <c r="J657" s="94"/>
      <c r="K657" s="138"/>
    </row>
    <row r="658" spans="1:11" s="24" customFormat="1" x14ac:dyDescent="0.2">
      <c r="A658" s="20" t="s">
        <v>401</v>
      </c>
      <c r="B658" s="73">
        <v>2293</v>
      </c>
      <c r="C658" s="134">
        <v>5</v>
      </c>
      <c r="D658" s="32">
        <v>13</v>
      </c>
      <c r="E658" s="84"/>
      <c r="F658" s="93"/>
      <c r="G658" s="8"/>
      <c r="H658" s="94"/>
      <c r="I658" s="91"/>
      <c r="J658" s="84"/>
      <c r="K658" s="111"/>
    </row>
    <row r="659" spans="1:11" x14ac:dyDescent="0.2">
      <c r="A659" s="13" t="s">
        <v>4122</v>
      </c>
      <c r="B659" s="74">
        <v>193</v>
      </c>
      <c r="C659" s="133"/>
      <c r="D659" s="37"/>
      <c r="E659" s="87"/>
      <c r="F659" s="93">
        <v>1</v>
      </c>
      <c r="G659" s="8">
        <v>3</v>
      </c>
      <c r="H659" s="94">
        <f t="shared" si="10"/>
        <v>1</v>
      </c>
      <c r="I659" s="93"/>
      <c r="J659" s="94"/>
      <c r="K659" s="138"/>
    </row>
    <row r="660" spans="1:11" x14ac:dyDescent="0.2">
      <c r="A660" s="13" t="s">
        <v>4123</v>
      </c>
      <c r="B660" s="74">
        <v>83</v>
      </c>
      <c r="C660" s="133"/>
      <c r="D660" s="37"/>
      <c r="E660" s="87"/>
      <c r="F660" s="93">
        <v>1</v>
      </c>
      <c r="G660" s="8">
        <v>3</v>
      </c>
      <c r="H660" s="94">
        <f t="shared" si="10"/>
        <v>1</v>
      </c>
      <c r="I660" s="93"/>
      <c r="J660" s="94"/>
      <c r="K660" s="138"/>
    </row>
    <row r="661" spans="1:11" x14ac:dyDescent="0.2">
      <c r="A661" s="13" t="s">
        <v>4124</v>
      </c>
      <c r="B661" s="74">
        <v>529</v>
      </c>
      <c r="C661" s="133"/>
      <c r="D661" s="37"/>
      <c r="E661" s="87"/>
      <c r="F661" s="93">
        <v>3</v>
      </c>
      <c r="G661" s="8">
        <v>8</v>
      </c>
      <c r="H661" s="94">
        <f t="shared" si="10"/>
        <v>2</v>
      </c>
      <c r="I661" s="93"/>
      <c r="J661" s="94"/>
      <c r="K661" s="138"/>
    </row>
    <row r="662" spans="1:11" x14ac:dyDescent="0.2">
      <c r="A662" s="13" t="s">
        <v>4125</v>
      </c>
      <c r="B662" s="74">
        <v>527</v>
      </c>
      <c r="C662" s="133"/>
      <c r="D662" s="37"/>
      <c r="E662" s="87"/>
      <c r="F662" s="93">
        <v>3</v>
      </c>
      <c r="G662" s="8">
        <v>8</v>
      </c>
      <c r="H662" s="94">
        <f t="shared" si="10"/>
        <v>2</v>
      </c>
      <c r="I662" s="93"/>
      <c r="J662" s="94"/>
      <c r="K662" s="138"/>
    </row>
    <row r="663" spans="1:11" x14ac:dyDescent="0.2">
      <c r="A663" s="13" t="s">
        <v>3571</v>
      </c>
      <c r="B663" s="74">
        <v>83</v>
      </c>
      <c r="C663" s="133"/>
      <c r="D663" s="37"/>
      <c r="E663" s="87"/>
      <c r="F663" s="93">
        <v>1</v>
      </c>
      <c r="G663" s="8">
        <v>3</v>
      </c>
      <c r="H663" s="94">
        <f t="shared" si="10"/>
        <v>1</v>
      </c>
      <c r="I663" s="93"/>
      <c r="J663" s="94"/>
      <c r="K663" s="138"/>
    </row>
    <row r="664" spans="1:11" x14ac:dyDescent="0.2">
      <c r="A664" s="13" t="s">
        <v>4126</v>
      </c>
      <c r="B664" s="74">
        <v>365</v>
      </c>
      <c r="C664" s="133"/>
      <c r="D664" s="37"/>
      <c r="E664" s="87"/>
      <c r="F664" s="93">
        <v>3</v>
      </c>
      <c r="G664" s="8">
        <v>8</v>
      </c>
      <c r="H664" s="94">
        <f t="shared" si="10"/>
        <v>2</v>
      </c>
      <c r="I664" s="93"/>
      <c r="J664" s="94"/>
      <c r="K664" s="138"/>
    </row>
    <row r="665" spans="1:11" x14ac:dyDescent="0.2">
      <c r="A665" s="13" t="s">
        <v>2780</v>
      </c>
      <c r="B665" s="74">
        <v>136</v>
      </c>
      <c r="C665" s="133"/>
      <c r="D665" s="37"/>
      <c r="E665" s="87"/>
      <c r="F665" s="93">
        <v>1</v>
      </c>
      <c r="G665" s="8">
        <v>3</v>
      </c>
      <c r="H665" s="94">
        <f t="shared" si="10"/>
        <v>1</v>
      </c>
      <c r="I665" s="93"/>
      <c r="J665" s="94"/>
      <c r="K665" s="138"/>
    </row>
    <row r="666" spans="1:11" x14ac:dyDescent="0.2">
      <c r="A666" s="13" t="s">
        <v>4127</v>
      </c>
      <c r="B666" s="74">
        <v>221</v>
      </c>
      <c r="C666" s="133"/>
      <c r="D666" s="37"/>
      <c r="E666" s="87"/>
      <c r="F666" s="93">
        <v>3</v>
      </c>
      <c r="G666" s="8">
        <v>8</v>
      </c>
      <c r="H666" s="94">
        <f t="shared" si="10"/>
        <v>2</v>
      </c>
      <c r="I666" s="93"/>
      <c r="J666" s="94"/>
      <c r="K666" s="138"/>
    </row>
    <row r="667" spans="1:11" x14ac:dyDescent="0.2">
      <c r="A667" s="13" t="s">
        <v>4128</v>
      </c>
      <c r="B667" s="74">
        <v>156</v>
      </c>
      <c r="C667" s="133"/>
      <c r="D667" s="37"/>
      <c r="E667" s="87"/>
      <c r="F667" s="93">
        <v>1</v>
      </c>
      <c r="G667" s="8">
        <v>3</v>
      </c>
      <c r="H667" s="94">
        <f t="shared" si="10"/>
        <v>1</v>
      </c>
      <c r="I667" s="93"/>
      <c r="J667" s="94"/>
      <c r="K667" s="138"/>
    </row>
    <row r="668" spans="1:11" s="24" customFormat="1" x14ac:dyDescent="0.2">
      <c r="A668" s="46" t="s">
        <v>591</v>
      </c>
      <c r="B668" s="73">
        <v>8654</v>
      </c>
      <c r="C668" s="134">
        <v>19</v>
      </c>
      <c r="D668" s="36">
        <f>SUM(D669:D690)</f>
        <v>48</v>
      </c>
      <c r="E668" s="88">
        <v>3</v>
      </c>
      <c r="F668" s="91">
        <f>SUM(F670:F696)</f>
        <v>48</v>
      </c>
      <c r="G668" s="24">
        <f>SUM(G670:G696)</f>
        <v>133</v>
      </c>
      <c r="H668" s="94"/>
      <c r="I668" s="99">
        <f>(C668+F670+F675+F676+F677+F678+F682+F683+F687+F688+F692+1)*0.4</f>
        <v>20.8</v>
      </c>
      <c r="J668" s="99">
        <f>(D668+G670+G675+G676+G677+G678+G682+G683+G687+G688+G692+1)*0.4</f>
        <v>53.6</v>
      </c>
      <c r="K668" s="115">
        <f>26*0.6</f>
        <v>15.6</v>
      </c>
    </row>
    <row r="669" spans="1:11" s="24" customFormat="1" x14ac:dyDescent="0.2">
      <c r="A669" s="20" t="s">
        <v>592</v>
      </c>
      <c r="B669" s="73">
        <v>7404</v>
      </c>
      <c r="C669" s="134">
        <v>16</v>
      </c>
      <c r="D669" s="32">
        <v>40</v>
      </c>
      <c r="E669" s="84"/>
      <c r="F669" s="93"/>
      <c r="G669" s="8"/>
      <c r="H669" s="94"/>
      <c r="I669" s="91"/>
      <c r="J669" s="84"/>
      <c r="K669" s="111"/>
    </row>
    <row r="670" spans="1:11" x14ac:dyDescent="0.2">
      <c r="A670" s="13" t="s">
        <v>4129</v>
      </c>
      <c r="B670" s="74">
        <v>3172</v>
      </c>
      <c r="C670" s="133"/>
      <c r="D670" s="37"/>
      <c r="E670" s="87"/>
      <c r="F670" s="93">
        <v>5</v>
      </c>
      <c r="G670" s="8">
        <v>13</v>
      </c>
      <c r="H670" s="94">
        <f t="shared" si="10"/>
        <v>2</v>
      </c>
      <c r="I670" s="93"/>
      <c r="J670" s="94"/>
      <c r="K670" s="138"/>
    </row>
    <row r="671" spans="1:11" x14ac:dyDescent="0.2">
      <c r="A671" s="13" t="s">
        <v>1582</v>
      </c>
      <c r="B671" s="74">
        <v>51</v>
      </c>
      <c r="C671" s="133"/>
      <c r="D671" s="37"/>
      <c r="E671" s="87"/>
      <c r="F671" s="93">
        <v>1</v>
      </c>
      <c r="G671" s="8">
        <v>3</v>
      </c>
      <c r="H671" s="94">
        <f t="shared" si="10"/>
        <v>1</v>
      </c>
      <c r="I671" s="93"/>
      <c r="J671" s="94"/>
      <c r="K671" s="138"/>
    </row>
    <row r="672" spans="1:11" x14ac:dyDescent="0.2">
      <c r="A672" s="13" t="s">
        <v>3230</v>
      </c>
      <c r="B672" s="74">
        <v>175</v>
      </c>
      <c r="C672" s="133"/>
      <c r="D672" s="37"/>
      <c r="E672" s="87"/>
      <c r="F672" s="93">
        <v>1</v>
      </c>
      <c r="G672" s="8">
        <v>3</v>
      </c>
      <c r="H672" s="94">
        <f t="shared" si="10"/>
        <v>1</v>
      </c>
      <c r="I672" s="93"/>
      <c r="J672" s="94"/>
      <c r="K672" s="138"/>
    </row>
    <row r="673" spans="1:11" x14ac:dyDescent="0.2">
      <c r="A673" s="13" t="s">
        <v>4130</v>
      </c>
      <c r="B673" s="74">
        <v>135</v>
      </c>
      <c r="C673" s="133"/>
      <c r="D673" s="37"/>
      <c r="E673" s="87"/>
      <c r="F673" s="93">
        <v>1</v>
      </c>
      <c r="G673" s="8">
        <v>3</v>
      </c>
      <c r="H673" s="94">
        <f t="shared" si="10"/>
        <v>1</v>
      </c>
      <c r="I673" s="93"/>
      <c r="J673" s="94"/>
      <c r="K673" s="138"/>
    </row>
    <row r="674" spans="1:11" x14ac:dyDescent="0.2">
      <c r="A674" s="13" t="s">
        <v>4131</v>
      </c>
      <c r="B674" s="74">
        <v>84</v>
      </c>
      <c r="C674" s="133"/>
      <c r="D674" s="37"/>
      <c r="E674" s="87"/>
      <c r="F674" s="93">
        <v>1</v>
      </c>
      <c r="G674" s="8">
        <v>3</v>
      </c>
      <c r="H674" s="94">
        <f t="shared" si="10"/>
        <v>1</v>
      </c>
      <c r="I674" s="93"/>
      <c r="J674" s="94"/>
      <c r="K674" s="138"/>
    </row>
    <row r="675" spans="1:11" x14ac:dyDescent="0.2">
      <c r="A675" s="13" t="s">
        <v>4132</v>
      </c>
      <c r="B675" s="74">
        <v>503</v>
      </c>
      <c r="C675" s="133"/>
      <c r="D675" s="37"/>
      <c r="E675" s="87"/>
      <c r="F675" s="93">
        <v>3</v>
      </c>
      <c r="G675" s="8">
        <v>8</v>
      </c>
      <c r="H675" s="94">
        <f t="shared" si="10"/>
        <v>2</v>
      </c>
      <c r="I675" s="93"/>
      <c r="J675" s="94"/>
      <c r="K675" s="138"/>
    </row>
    <row r="676" spans="1:11" x14ac:dyDescent="0.2">
      <c r="A676" s="13" t="s">
        <v>4133</v>
      </c>
      <c r="B676" s="74">
        <v>399</v>
      </c>
      <c r="C676" s="133"/>
      <c r="D676" s="37"/>
      <c r="E676" s="87"/>
      <c r="F676" s="93">
        <v>3</v>
      </c>
      <c r="G676" s="8">
        <v>8</v>
      </c>
      <c r="H676" s="94">
        <f t="shared" si="10"/>
        <v>2</v>
      </c>
      <c r="I676" s="93"/>
      <c r="J676" s="94"/>
      <c r="K676" s="138"/>
    </row>
    <row r="677" spans="1:11" x14ac:dyDescent="0.2">
      <c r="A677" s="13" t="s">
        <v>4134</v>
      </c>
      <c r="B677" s="74">
        <v>367</v>
      </c>
      <c r="C677" s="133"/>
      <c r="D677" s="37"/>
      <c r="E677" s="87"/>
      <c r="F677" s="93">
        <v>3</v>
      </c>
      <c r="G677" s="8">
        <v>8</v>
      </c>
      <c r="H677" s="94">
        <f t="shared" si="10"/>
        <v>2</v>
      </c>
      <c r="I677" s="93"/>
      <c r="J677" s="94"/>
      <c r="K677" s="138"/>
    </row>
    <row r="678" spans="1:11" x14ac:dyDescent="0.2">
      <c r="A678" s="13" t="s">
        <v>4135</v>
      </c>
      <c r="B678" s="74">
        <v>362</v>
      </c>
      <c r="C678" s="133"/>
      <c r="D678" s="37"/>
      <c r="E678" s="87"/>
      <c r="F678" s="93">
        <v>3</v>
      </c>
      <c r="G678" s="8">
        <v>8</v>
      </c>
      <c r="H678" s="94">
        <f t="shared" si="10"/>
        <v>2</v>
      </c>
      <c r="I678" s="93"/>
      <c r="J678" s="94"/>
      <c r="K678" s="138"/>
    </row>
    <row r="679" spans="1:11" x14ac:dyDescent="0.2">
      <c r="A679" s="13" t="s">
        <v>4136</v>
      </c>
      <c r="B679" s="74">
        <v>44</v>
      </c>
      <c r="C679" s="133"/>
      <c r="D679" s="37"/>
      <c r="E679" s="87"/>
      <c r="F679" s="93">
        <v>1</v>
      </c>
      <c r="G679" s="8">
        <v>3</v>
      </c>
      <c r="H679" s="94">
        <f t="shared" si="10"/>
        <v>1</v>
      </c>
      <c r="I679" s="93"/>
      <c r="J679" s="94"/>
      <c r="K679" s="138"/>
    </row>
    <row r="680" spans="1:11" x14ac:dyDescent="0.2">
      <c r="A680" s="13" t="s">
        <v>2248</v>
      </c>
      <c r="B680" s="74">
        <v>54</v>
      </c>
      <c r="C680" s="133"/>
      <c r="D680" s="37"/>
      <c r="E680" s="87"/>
      <c r="F680" s="93">
        <v>1</v>
      </c>
      <c r="G680" s="8">
        <v>3</v>
      </c>
      <c r="H680" s="94">
        <f t="shared" si="10"/>
        <v>1</v>
      </c>
      <c r="I680" s="93"/>
      <c r="J680" s="94"/>
      <c r="K680" s="138"/>
    </row>
    <row r="681" spans="1:11" x14ac:dyDescent="0.2">
      <c r="A681" s="13" t="s">
        <v>4137</v>
      </c>
      <c r="B681" s="74">
        <v>58</v>
      </c>
      <c r="C681" s="133"/>
      <c r="D681" s="37"/>
      <c r="E681" s="87"/>
      <c r="F681" s="93">
        <v>1</v>
      </c>
      <c r="G681" s="8">
        <v>3</v>
      </c>
      <c r="H681" s="94">
        <f t="shared" si="10"/>
        <v>1</v>
      </c>
      <c r="I681" s="93"/>
      <c r="J681" s="94"/>
      <c r="K681" s="138"/>
    </row>
    <row r="682" spans="1:11" x14ac:dyDescent="0.2">
      <c r="A682" s="13" t="s">
        <v>1497</v>
      </c>
      <c r="B682" s="74">
        <v>363</v>
      </c>
      <c r="C682" s="133"/>
      <c r="D682" s="37"/>
      <c r="E682" s="87"/>
      <c r="F682" s="93">
        <v>3</v>
      </c>
      <c r="G682" s="8">
        <v>8</v>
      </c>
      <c r="H682" s="94">
        <f t="shared" si="10"/>
        <v>2</v>
      </c>
      <c r="I682" s="93"/>
      <c r="J682" s="94"/>
      <c r="K682" s="138"/>
    </row>
    <row r="683" spans="1:11" x14ac:dyDescent="0.2">
      <c r="A683" s="13" t="s">
        <v>2139</v>
      </c>
      <c r="B683" s="74">
        <v>445</v>
      </c>
      <c r="C683" s="133"/>
      <c r="D683" s="37"/>
      <c r="E683" s="87"/>
      <c r="F683" s="93">
        <v>3</v>
      </c>
      <c r="G683" s="8">
        <v>8</v>
      </c>
      <c r="H683" s="94">
        <f t="shared" si="10"/>
        <v>2</v>
      </c>
      <c r="I683" s="93"/>
      <c r="J683" s="94"/>
      <c r="K683" s="138"/>
    </row>
    <row r="684" spans="1:11" x14ac:dyDescent="0.2">
      <c r="A684" s="13" t="s">
        <v>4138</v>
      </c>
      <c r="B684" s="74">
        <v>119</v>
      </c>
      <c r="C684" s="133"/>
      <c r="D684" s="37"/>
      <c r="E684" s="87"/>
      <c r="F684" s="93">
        <v>1</v>
      </c>
      <c r="G684" s="8">
        <v>3</v>
      </c>
      <c r="H684" s="94">
        <f t="shared" si="10"/>
        <v>1</v>
      </c>
      <c r="I684" s="93"/>
      <c r="J684" s="94"/>
      <c r="K684" s="138"/>
    </row>
    <row r="685" spans="1:11" x14ac:dyDescent="0.2">
      <c r="A685" s="13" t="s">
        <v>4139</v>
      </c>
      <c r="B685" s="74">
        <v>100</v>
      </c>
      <c r="C685" s="133"/>
      <c r="D685" s="37"/>
      <c r="E685" s="87"/>
      <c r="F685" s="93">
        <v>1</v>
      </c>
      <c r="G685" s="8">
        <v>3</v>
      </c>
      <c r="H685" s="94">
        <f t="shared" si="10"/>
        <v>1</v>
      </c>
      <c r="I685" s="93"/>
      <c r="J685" s="94"/>
      <c r="K685" s="138"/>
    </row>
    <row r="686" spans="1:11" x14ac:dyDescent="0.2">
      <c r="A686" s="13" t="s">
        <v>4140</v>
      </c>
      <c r="B686" s="74">
        <v>168</v>
      </c>
      <c r="C686" s="133"/>
      <c r="D686" s="37"/>
      <c r="E686" s="87"/>
      <c r="F686" s="93">
        <v>1</v>
      </c>
      <c r="G686" s="8">
        <v>3</v>
      </c>
      <c r="H686" s="94">
        <f t="shared" si="10"/>
        <v>1</v>
      </c>
      <c r="I686" s="93"/>
      <c r="J686" s="94"/>
      <c r="K686" s="138"/>
    </row>
    <row r="687" spans="1:11" x14ac:dyDescent="0.2">
      <c r="A687" s="13" t="s">
        <v>4141</v>
      </c>
      <c r="B687" s="74">
        <v>423</v>
      </c>
      <c r="C687" s="133"/>
      <c r="D687" s="37"/>
      <c r="E687" s="87"/>
      <c r="F687" s="93">
        <v>3</v>
      </c>
      <c r="G687" s="8">
        <v>8</v>
      </c>
      <c r="H687" s="94">
        <f t="shared" si="10"/>
        <v>2</v>
      </c>
      <c r="I687" s="93"/>
      <c r="J687" s="94"/>
      <c r="K687" s="138"/>
    </row>
    <row r="688" spans="1:11" x14ac:dyDescent="0.2">
      <c r="A688" s="13" t="s">
        <v>3673</v>
      </c>
      <c r="B688" s="74">
        <v>302</v>
      </c>
      <c r="C688" s="133"/>
      <c r="D688" s="37"/>
      <c r="E688" s="87"/>
      <c r="F688" s="93">
        <v>3</v>
      </c>
      <c r="G688" s="8">
        <v>8</v>
      </c>
      <c r="H688" s="94">
        <f t="shared" si="10"/>
        <v>2</v>
      </c>
      <c r="I688" s="93"/>
      <c r="J688" s="94"/>
      <c r="K688" s="138"/>
    </row>
    <row r="689" spans="1:11" x14ac:dyDescent="0.2">
      <c r="A689" s="13" t="s">
        <v>4142</v>
      </c>
      <c r="B689" s="74">
        <v>80</v>
      </c>
      <c r="C689" s="133"/>
      <c r="D689" s="37"/>
      <c r="E689" s="87"/>
      <c r="F689" s="93">
        <v>1</v>
      </c>
      <c r="G689" s="8">
        <v>3</v>
      </c>
      <c r="H689" s="94">
        <f t="shared" si="10"/>
        <v>1</v>
      </c>
      <c r="I689" s="93"/>
      <c r="J689" s="94"/>
      <c r="K689" s="138"/>
    </row>
    <row r="690" spans="1:11" s="24" customFormat="1" x14ac:dyDescent="0.2">
      <c r="A690" s="20" t="s">
        <v>218</v>
      </c>
      <c r="B690" s="73">
        <v>1250</v>
      </c>
      <c r="C690" s="134">
        <v>3</v>
      </c>
      <c r="D690" s="32">
        <v>8</v>
      </c>
      <c r="E690" s="84"/>
      <c r="F690" s="93"/>
      <c r="G690" s="8"/>
      <c r="H690" s="94"/>
      <c r="I690" s="91"/>
      <c r="J690" s="84"/>
      <c r="K690" s="111"/>
    </row>
    <row r="691" spans="1:11" x14ac:dyDescent="0.2">
      <c r="A691" s="13" t="s">
        <v>4143</v>
      </c>
      <c r="B691" s="74">
        <v>59</v>
      </c>
      <c r="C691" s="133"/>
      <c r="D691" s="37"/>
      <c r="E691" s="87"/>
      <c r="F691" s="93">
        <v>1</v>
      </c>
      <c r="G691" s="8">
        <v>3</v>
      </c>
      <c r="H691" s="94">
        <f t="shared" si="10"/>
        <v>1</v>
      </c>
      <c r="I691" s="93"/>
      <c r="J691" s="94"/>
      <c r="K691" s="138"/>
    </row>
    <row r="692" spans="1:11" x14ac:dyDescent="0.2">
      <c r="A692" s="13" t="s">
        <v>4144</v>
      </c>
      <c r="B692" s="74">
        <v>954</v>
      </c>
      <c r="C692" s="133"/>
      <c r="D692" s="37"/>
      <c r="E692" s="87"/>
      <c r="F692" s="93">
        <v>3</v>
      </c>
      <c r="G692" s="8">
        <v>8</v>
      </c>
      <c r="H692" s="94">
        <f t="shared" si="10"/>
        <v>2</v>
      </c>
      <c r="I692" s="93"/>
      <c r="J692" s="94"/>
      <c r="K692" s="138"/>
    </row>
    <row r="693" spans="1:11" x14ac:dyDescent="0.2">
      <c r="A693" s="13" t="s">
        <v>4145</v>
      </c>
      <c r="B693" s="74">
        <v>45</v>
      </c>
      <c r="C693" s="133"/>
      <c r="D693" s="37"/>
      <c r="E693" s="87"/>
      <c r="F693" s="93">
        <v>1</v>
      </c>
      <c r="G693" s="8">
        <v>3</v>
      </c>
      <c r="H693" s="94">
        <f t="shared" si="10"/>
        <v>1</v>
      </c>
      <c r="I693" s="93"/>
      <c r="J693" s="94"/>
      <c r="K693" s="138"/>
    </row>
    <row r="694" spans="1:11" x14ac:dyDescent="0.2">
      <c r="A694" s="13" t="s">
        <v>2530</v>
      </c>
      <c r="B694" s="74">
        <v>132</v>
      </c>
      <c r="C694" s="133"/>
      <c r="D694" s="37"/>
      <c r="E694" s="87"/>
      <c r="F694" s="93">
        <v>1</v>
      </c>
      <c r="G694" s="8">
        <v>3</v>
      </c>
      <c r="H694" s="94">
        <f t="shared" si="10"/>
        <v>1</v>
      </c>
      <c r="I694" s="93"/>
      <c r="J694" s="94"/>
      <c r="K694" s="138"/>
    </row>
    <row r="695" spans="1:11" x14ac:dyDescent="0.2">
      <c r="A695" s="13" t="s">
        <v>3426</v>
      </c>
      <c r="B695" s="74">
        <v>10</v>
      </c>
      <c r="C695" s="133"/>
      <c r="D695" s="37"/>
      <c r="E695" s="87"/>
      <c r="F695" s="93">
        <v>1</v>
      </c>
      <c r="G695" s="8">
        <v>3</v>
      </c>
      <c r="H695" s="94">
        <f t="shared" si="10"/>
        <v>1</v>
      </c>
      <c r="I695" s="93"/>
      <c r="J695" s="94"/>
      <c r="K695" s="138"/>
    </row>
    <row r="696" spans="1:11" x14ac:dyDescent="0.2">
      <c r="A696" s="13" t="s">
        <v>4146</v>
      </c>
      <c r="B696" s="74">
        <v>50</v>
      </c>
      <c r="C696" s="133"/>
      <c r="D696" s="37"/>
      <c r="E696" s="87"/>
      <c r="F696" s="93">
        <v>1</v>
      </c>
      <c r="G696" s="8">
        <v>3</v>
      </c>
      <c r="H696" s="94">
        <f t="shared" si="10"/>
        <v>1</v>
      </c>
      <c r="I696" s="93"/>
      <c r="J696" s="94"/>
      <c r="K696" s="138"/>
    </row>
    <row r="697" spans="1:11" s="24" customFormat="1" x14ac:dyDescent="0.2">
      <c r="A697" s="46" t="s">
        <v>202</v>
      </c>
      <c r="B697" s="73">
        <v>29347</v>
      </c>
      <c r="C697" s="134">
        <v>25</v>
      </c>
      <c r="D697" s="36">
        <f>SUM(D698:D720)</f>
        <v>63</v>
      </c>
      <c r="E697" s="88">
        <v>4</v>
      </c>
      <c r="F697" s="91">
        <f>SUM(F699:F735)</f>
        <v>94</v>
      </c>
      <c r="G697" s="24">
        <f>SUM(G699:G735)</f>
        <v>253</v>
      </c>
      <c r="H697" s="94"/>
      <c r="I697" s="99">
        <f>(C697+F697+1-F703-F720-F721-F722-F723-F724-F727-F728-F729-F730-F735)*0.4</f>
        <v>43.6</v>
      </c>
      <c r="J697" s="99">
        <f>(D697+G697+1-G703-G720-G721-G722-G723-G724-G727-G728-G729-G730-G735)*0.4</f>
        <v>113.60000000000001</v>
      </c>
      <c r="K697" s="115">
        <f>36*0.6</f>
        <v>21.599999999999998</v>
      </c>
    </row>
    <row r="698" spans="1:11" s="24" customFormat="1" x14ac:dyDescent="0.2">
      <c r="A698" s="20" t="s">
        <v>423</v>
      </c>
      <c r="B698" s="73">
        <v>26315</v>
      </c>
      <c r="C698" s="134">
        <v>22</v>
      </c>
      <c r="D698" s="32">
        <v>55</v>
      </c>
      <c r="E698" s="84"/>
      <c r="F698" s="93"/>
      <c r="G698" s="8"/>
      <c r="H698" s="94"/>
      <c r="I698" s="91"/>
      <c r="J698" s="84"/>
      <c r="K698" s="111"/>
    </row>
    <row r="699" spans="1:11" x14ac:dyDescent="0.2">
      <c r="A699" s="13" t="s">
        <v>4147</v>
      </c>
      <c r="B699" s="74">
        <v>18223</v>
      </c>
      <c r="C699" s="133"/>
      <c r="D699" s="37"/>
      <c r="E699" s="87"/>
      <c r="F699" s="93">
        <v>11</v>
      </c>
      <c r="G699" s="8">
        <v>28</v>
      </c>
      <c r="H699" s="94">
        <f t="shared" si="10"/>
        <v>2</v>
      </c>
      <c r="I699" s="93"/>
      <c r="J699" s="94"/>
      <c r="K699" s="138"/>
    </row>
    <row r="700" spans="1:11" x14ac:dyDescent="0.2">
      <c r="A700" s="13" t="s">
        <v>1353</v>
      </c>
      <c r="B700" s="74">
        <v>227</v>
      </c>
      <c r="C700" s="133"/>
      <c r="D700" s="37"/>
      <c r="E700" s="87"/>
      <c r="F700" s="93">
        <v>3</v>
      </c>
      <c r="G700" s="8">
        <v>8</v>
      </c>
      <c r="H700" s="94">
        <f t="shared" si="10"/>
        <v>2</v>
      </c>
      <c r="I700" s="93"/>
      <c r="J700" s="94"/>
      <c r="K700" s="138"/>
    </row>
    <row r="701" spans="1:11" x14ac:dyDescent="0.2">
      <c r="A701" s="13" t="s">
        <v>4148</v>
      </c>
      <c r="B701" s="74">
        <v>296</v>
      </c>
      <c r="C701" s="133"/>
      <c r="D701" s="37"/>
      <c r="E701" s="87"/>
      <c r="F701" s="93">
        <v>3</v>
      </c>
      <c r="G701" s="8">
        <v>8</v>
      </c>
      <c r="H701" s="94">
        <f t="shared" si="10"/>
        <v>2</v>
      </c>
      <c r="I701" s="93"/>
      <c r="J701" s="94"/>
      <c r="K701" s="138"/>
    </row>
    <row r="702" spans="1:11" x14ac:dyDescent="0.2">
      <c r="A702" s="13" t="s">
        <v>4149</v>
      </c>
      <c r="B702" s="74">
        <v>345</v>
      </c>
      <c r="C702" s="133"/>
      <c r="D702" s="37"/>
      <c r="E702" s="87"/>
      <c r="F702" s="93">
        <v>3</v>
      </c>
      <c r="G702" s="8">
        <v>8</v>
      </c>
      <c r="H702" s="94">
        <f t="shared" si="10"/>
        <v>2</v>
      </c>
      <c r="I702" s="93"/>
      <c r="J702" s="94"/>
      <c r="K702" s="138"/>
    </row>
    <row r="703" spans="1:11" x14ac:dyDescent="0.2">
      <c r="A703" s="13" t="s">
        <v>4150</v>
      </c>
      <c r="B703" s="74">
        <v>162</v>
      </c>
      <c r="C703" s="133"/>
      <c r="D703" s="37"/>
      <c r="E703" s="87"/>
      <c r="F703" s="93">
        <v>1</v>
      </c>
      <c r="G703" s="8">
        <v>3</v>
      </c>
      <c r="H703" s="94">
        <f t="shared" si="10"/>
        <v>1</v>
      </c>
      <c r="I703" s="93"/>
      <c r="J703" s="94"/>
      <c r="K703" s="138"/>
    </row>
    <row r="704" spans="1:11" x14ac:dyDescent="0.2">
      <c r="A704" s="13" t="s">
        <v>4151</v>
      </c>
      <c r="B704" s="74">
        <v>235</v>
      </c>
      <c r="C704" s="133"/>
      <c r="D704" s="37"/>
      <c r="E704" s="87"/>
      <c r="F704" s="93">
        <v>3</v>
      </c>
      <c r="G704" s="8">
        <v>8</v>
      </c>
      <c r="H704" s="94">
        <f t="shared" si="10"/>
        <v>2</v>
      </c>
      <c r="I704" s="93"/>
      <c r="J704" s="94"/>
      <c r="K704" s="138"/>
    </row>
    <row r="705" spans="1:11" x14ac:dyDescent="0.2">
      <c r="A705" s="13" t="s">
        <v>4152</v>
      </c>
      <c r="B705" s="74">
        <v>555</v>
      </c>
      <c r="C705" s="133"/>
      <c r="D705" s="37"/>
      <c r="E705" s="87"/>
      <c r="F705" s="93">
        <v>3</v>
      </c>
      <c r="G705" s="8">
        <v>8</v>
      </c>
      <c r="H705" s="94">
        <f t="shared" si="10"/>
        <v>2</v>
      </c>
      <c r="I705" s="93"/>
      <c r="J705" s="94"/>
      <c r="K705" s="138"/>
    </row>
    <row r="706" spans="1:11" x14ac:dyDescent="0.2">
      <c r="A706" s="13" t="s">
        <v>1412</v>
      </c>
      <c r="B706" s="74">
        <v>271</v>
      </c>
      <c r="C706" s="133"/>
      <c r="D706" s="37"/>
      <c r="E706" s="87"/>
      <c r="F706" s="93">
        <v>3</v>
      </c>
      <c r="G706" s="8">
        <v>8</v>
      </c>
      <c r="H706" s="94">
        <f t="shared" si="10"/>
        <v>2</v>
      </c>
      <c r="I706" s="93"/>
      <c r="J706" s="94"/>
      <c r="K706" s="138"/>
    </row>
    <row r="707" spans="1:11" x14ac:dyDescent="0.2">
      <c r="A707" s="13" t="s">
        <v>4153</v>
      </c>
      <c r="B707" s="74">
        <v>218</v>
      </c>
      <c r="C707" s="133"/>
      <c r="D707" s="37"/>
      <c r="E707" s="87"/>
      <c r="F707" s="93">
        <v>3</v>
      </c>
      <c r="G707" s="8">
        <v>8</v>
      </c>
      <c r="H707" s="94">
        <f t="shared" si="10"/>
        <v>2</v>
      </c>
      <c r="I707" s="93"/>
      <c r="J707" s="94"/>
      <c r="K707" s="138"/>
    </row>
    <row r="708" spans="1:11" x14ac:dyDescent="0.2">
      <c r="A708" s="13" t="s">
        <v>4154</v>
      </c>
      <c r="B708" s="74">
        <v>653</v>
      </c>
      <c r="C708" s="133"/>
      <c r="D708" s="37"/>
      <c r="E708" s="87"/>
      <c r="F708" s="93">
        <v>3</v>
      </c>
      <c r="G708" s="8">
        <v>8</v>
      </c>
      <c r="H708" s="94">
        <f t="shared" si="10"/>
        <v>2</v>
      </c>
      <c r="I708" s="93"/>
      <c r="J708" s="94"/>
      <c r="K708" s="138"/>
    </row>
    <row r="709" spans="1:11" x14ac:dyDescent="0.2">
      <c r="A709" s="13" t="s">
        <v>4155</v>
      </c>
      <c r="B709" s="74">
        <v>314</v>
      </c>
      <c r="C709" s="133"/>
      <c r="D709" s="37"/>
      <c r="E709" s="87"/>
      <c r="F709" s="93">
        <v>3</v>
      </c>
      <c r="G709" s="8">
        <v>8</v>
      </c>
      <c r="H709" s="94">
        <f t="shared" si="10"/>
        <v>2</v>
      </c>
      <c r="I709" s="93"/>
      <c r="J709" s="94"/>
      <c r="K709" s="138"/>
    </row>
    <row r="710" spans="1:11" x14ac:dyDescent="0.2">
      <c r="A710" s="13" t="s">
        <v>4156</v>
      </c>
      <c r="B710" s="74">
        <v>826</v>
      </c>
      <c r="C710" s="133"/>
      <c r="D710" s="37"/>
      <c r="E710" s="87"/>
      <c r="F710" s="93">
        <v>3</v>
      </c>
      <c r="G710" s="8">
        <v>8</v>
      </c>
      <c r="H710" s="94">
        <f t="shared" si="10"/>
        <v>2</v>
      </c>
      <c r="I710" s="93"/>
      <c r="J710" s="94"/>
      <c r="K710" s="138"/>
    </row>
    <row r="711" spans="1:11" x14ac:dyDescent="0.2">
      <c r="A711" s="13" t="s">
        <v>2562</v>
      </c>
      <c r="B711" s="74">
        <v>493</v>
      </c>
      <c r="C711" s="133"/>
      <c r="D711" s="37"/>
      <c r="E711" s="87"/>
      <c r="F711" s="93">
        <v>3</v>
      </c>
      <c r="G711" s="8">
        <v>8</v>
      </c>
      <c r="H711" s="94">
        <f t="shared" si="10"/>
        <v>2</v>
      </c>
      <c r="I711" s="93"/>
      <c r="J711" s="94"/>
      <c r="K711" s="138"/>
    </row>
    <row r="712" spans="1:11" x14ac:dyDescent="0.2">
      <c r="A712" s="13" t="s">
        <v>4157</v>
      </c>
      <c r="B712" s="74">
        <v>235</v>
      </c>
      <c r="C712" s="133"/>
      <c r="D712" s="37"/>
      <c r="E712" s="87"/>
      <c r="F712" s="93">
        <v>3</v>
      </c>
      <c r="G712" s="8">
        <v>8</v>
      </c>
      <c r="H712" s="94">
        <f t="shared" ref="H712:H775" si="11">IF(F712=1,1,2)</f>
        <v>2</v>
      </c>
      <c r="I712" s="93"/>
      <c r="J712" s="94"/>
      <c r="K712" s="138"/>
    </row>
    <row r="713" spans="1:11" x14ac:dyDescent="0.2">
      <c r="A713" s="13" t="s">
        <v>6237</v>
      </c>
      <c r="B713" s="74">
        <v>230</v>
      </c>
      <c r="C713" s="133"/>
      <c r="D713" s="37"/>
      <c r="E713" s="87"/>
      <c r="F713" s="93">
        <v>3</v>
      </c>
      <c r="G713" s="8">
        <v>8</v>
      </c>
      <c r="H713" s="94">
        <f t="shared" si="11"/>
        <v>2</v>
      </c>
      <c r="I713" s="93"/>
      <c r="J713" s="94"/>
      <c r="K713" s="138"/>
    </row>
    <row r="714" spans="1:11" x14ac:dyDescent="0.2">
      <c r="A714" s="13" t="s">
        <v>3256</v>
      </c>
      <c r="B714" s="74">
        <v>324</v>
      </c>
      <c r="C714" s="133"/>
      <c r="D714" s="37"/>
      <c r="E714" s="87"/>
      <c r="F714" s="93">
        <v>3</v>
      </c>
      <c r="G714" s="8">
        <v>8</v>
      </c>
      <c r="H714" s="94">
        <f t="shared" si="11"/>
        <v>2</v>
      </c>
      <c r="I714" s="93"/>
      <c r="J714" s="94"/>
      <c r="K714" s="138"/>
    </row>
    <row r="715" spans="1:11" x14ac:dyDescent="0.2">
      <c r="A715" s="13" t="s">
        <v>4158</v>
      </c>
      <c r="B715" s="74">
        <v>373</v>
      </c>
      <c r="C715" s="133"/>
      <c r="D715" s="37"/>
      <c r="E715" s="87"/>
      <c r="F715" s="93">
        <v>3</v>
      </c>
      <c r="G715" s="8">
        <v>8</v>
      </c>
      <c r="H715" s="94">
        <f t="shared" si="11"/>
        <v>2</v>
      </c>
      <c r="I715" s="93"/>
      <c r="J715" s="94"/>
      <c r="K715" s="138"/>
    </row>
    <row r="716" spans="1:11" x14ac:dyDescent="0.2">
      <c r="A716" s="13" t="s">
        <v>4159</v>
      </c>
      <c r="B716" s="74">
        <v>1060</v>
      </c>
      <c r="C716" s="133"/>
      <c r="D716" s="37"/>
      <c r="E716" s="87"/>
      <c r="F716" s="93">
        <v>3</v>
      </c>
      <c r="G716" s="8">
        <v>8</v>
      </c>
      <c r="H716" s="94">
        <f t="shared" si="11"/>
        <v>2</v>
      </c>
      <c r="I716" s="93"/>
      <c r="J716" s="94"/>
      <c r="K716" s="138"/>
    </row>
    <row r="717" spans="1:11" x14ac:dyDescent="0.2">
      <c r="A717" s="13" t="s">
        <v>4160</v>
      </c>
      <c r="B717" s="74">
        <v>263</v>
      </c>
      <c r="C717" s="133"/>
      <c r="D717" s="37"/>
      <c r="E717" s="87"/>
      <c r="F717" s="93">
        <v>3</v>
      </c>
      <c r="G717" s="8">
        <v>8</v>
      </c>
      <c r="H717" s="94">
        <f t="shared" si="11"/>
        <v>2</v>
      </c>
      <c r="I717" s="93"/>
      <c r="J717" s="94"/>
      <c r="K717" s="138"/>
    </row>
    <row r="718" spans="1:11" x14ac:dyDescent="0.2">
      <c r="A718" s="13" t="s">
        <v>4161</v>
      </c>
      <c r="B718" s="74">
        <v>1012</v>
      </c>
      <c r="C718" s="133"/>
      <c r="D718" s="37"/>
      <c r="E718" s="87"/>
      <c r="F718" s="93">
        <v>3</v>
      </c>
      <c r="G718" s="8">
        <v>8</v>
      </c>
      <c r="H718" s="94">
        <f t="shared" si="11"/>
        <v>2</v>
      </c>
      <c r="I718" s="93"/>
      <c r="J718" s="94"/>
      <c r="K718" s="138"/>
    </row>
    <row r="719" spans="1:11" s="24" customFormat="1" x14ac:dyDescent="0.2">
      <c r="A719" s="20" t="s">
        <v>319</v>
      </c>
      <c r="B719" s="73">
        <v>3032</v>
      </c>
      <c r="C719" s="134">
        <v>3</v>
      </c>
      <c r="D719" s="32">
        <v>8</v>
      </c>
      <c r="E719" s="84"/>
      <c r="F719" s="93"/>
      <c r="G719" s="8"/>
      <c r="H719" s="94"/>
      <c r="I719" s="91"/>
      <c r="J719" s="84"/>
      <c r="K719" s="111"/>
    </row>
    <row r="720" spans="1:11" x14ac:dyDescent="0.2">
      <c r="A720" s="13" t="s">
        <v>2901</v>
      </c>
      <c r="B720" s="74">
        <v>120</v>
      </c>
      <c r="C720" s="133"/>
      <c r="D720" s="37"/>
      <c r="E720" s="87"/>
      <c r="F720" s="93">
        <v>1</v>
      </c>
      <c r="G720" s="8">
        <v>3</v>
      </c>
      <c r="H720" s="94">
        <f t="shared" si="11"/>
        <v>1</v>
      </c>
      <c r="I720" s="93"/>
      <c r="J720" s="94"/>
      <c r="K720" s="138"/>
    </row>
    <row r="721" spans="1:11" x14ac:dyDescent="0.2">
      <c r="A721" s="13" t="s">
        <v>4162</v>
      </c>
      <c r="B721" s="74">
        <v>135</v>
      </c>
      <c r="C721" s="133"/>
      <c r="D721" s="37"/>
      <c r="E721" s="87"/>
      <c r="F721" s="93">
        <v>1</v>
      </c>
      <c r="G721" s="8">
        <v>3</v>
      </c>
      <c r="H721" s="94">
        <f t="shared" si="11"/>
        <v>1</v>
      </c>
      <c r="I721" s="93"/>
      <c r="J721" s="94"/>
      <c r="K721" s="138"/>
    </row>
    <row r="722" spans="1:11" x14ac:dyDescent="0.2">
      <c r="A722" s="13" t="s">
        <v>4163</v>
      </c>
      <c r="B722" s="74">
        <v>193</v>
      </c>
      <c r="C722" s="133"/>
      <c r="D722" s="37"/>
      <c r="E722" s="87"/>
      <c r="F722" s="93">
        <v>1</v>
      </c>
      <c r="G722" s="8">
        <v>3</v>
      </c>
      <c r="H722" s="94">
        <f t="shared" si="11"/>
        <v>1</v>
      </c>
      <c r="I722" s="93"/>
      <c r="J722" s="94"/>
      <c r="K722" s="138"/>
    </row>
    <row r="723" spans="1:11" x14ac:dyDescent="0.2">
      <c r="A723" s="13" t="s">
        <v>2607</v>
      </c>
      <c r="B723" s="74">
        <v>132</v>
      </c>
      <c r="C723" s="133"/>
      <c r="D723" s="37"/>
      <c r="E723" s="87"/>
      <c r="F723" s="93">
        <v>1</v>
      </c>
      <c r="G723" s="8">
        <v>3</v>
      </c>
      <c r="H723" s="94">
        <f t="shared" si="11"/>
        <v>1</v>
      </c>
      <c r="I723" s="93"/>
      <c r="J723" s="94"/>
      <c r="K723" s="138"/>
    </row>
    <row r="724" spans="1:11" x14ac:dyDescent="0.2">
      <c r="A724" s="13" t="s">
        <v>4164</v>
      </c>
      <c r="B724" s="74">
        <v>183</v>
      </c>
      <c r="C724" s="133"/>
      <c r="D724" s="37"/>
      <c r="E724" s="87"/>
      <c r="F724" s="93">
        <v>1</v>
      </c>
      <c r="G724" s="8">
        <v>3</v>
      </c>
      <c r="H724" s="94">
        <f t="shared" si="11"/>
        <v>1</v>
      </c>
      <c r="I724" s="93"/>
      <c r="J724" s="94"/>
      <c r="K724" s="138"/>
    </row>
    <row r="725" spans="1:11" x14ac:dyDescent="0.2">
      <c r="A725" s="13" t="s">
        <v>4165</v>
      </c>
      <c r="B725" s="74">
        <v>226</v>
      </c>
      <c r="C725" s="133"/>
      <c r="D725" s="37"/>
      <c r="E725" s="87"/>
      <c r="F725" s="93">
        <v>3</v>
      </c>
      <c r="G725" s="8">
        <v>8</v>
      </c>
      <c r="H725" s="94">
        <f t="shared" si="11"/>
        <v>2</v>
      </c>
      <c r="I725" s="93"/>
      <c r="J725" s="94"/>
      <c r="K725" s="138"/>
    </row>
    <row r="726" spans="1:11" x14ac:dyDescent="0.2">
      <c r="A726" s="13" t="s">
        <v>4166</v>
      </c>
      <c r="B726" s="74">
        <v>267</v>
      </c>
      <c r="C726" s="133"/>
      <c r="D726" s="37"/>
      <c r="E726" s="87"/>
      <c r="F726" s="93">
        <v>3</v>
      </c>
      <c r="G726" s="8">
        <v>8</v>
      </c>
      <c r="H726" s="94">
        <f t="shared" si="11"/>
        <v>2</v>
      </c>
      <c r="I726" s="93"/>
      <c r="J726" s="94"/>
      <c r="K726" s="138"/>
    </row>
    <row r="727" spans="1:11" x14ac:dyDescent="0.2">
      <c r="A727" s="13" t="s">
        <v>4167</v>
      </c>
      <c r="B727" s="74">
        <v>123</v>
      </c>
      <c r="C727" s="133"/>
      <c r="D727" s="37"/>
      <c r="E727" s="87"/>
      <c r="F727" s="93">
        <v>1</v>
      </c>
      <c r="G727" s="8">
        <v>3</v>
      </c>
      <c r="H727" s="94">
        <f t="shared" si="11"/>
        <v>1</v>
      </c>
      <c r="I727" s="93"/>
      <c r="J727" s="94"/>
      <c r="K727" s="138"/>
    </row>
    <row r="728" spans="1:11" x14ac:dyDescent="0.2">
      <c r="A728" s="13" t="s">
        <v>4168</v>
      </c>
      <c r="B728" s="74">
        <v>126</v>
      </c>
      <c r="C728" s="133"/>
      <c r="D728" s="37"/>
      <c r="E728" s="87"/>
      <c r="F728" s="93">
        <v>1</v>
      </c>
      <c r="G728" s="8">
        <v>3</v>
      </c>
      <c r="H728" s="94">
        <f t="shared" si="11"/>
        <v>1</v>
      </c>
      <c r="I728" s="93"/>
      <c r="J728" s="94"/>
      <c r="K728" s="138"/>
    </row>
    <row r="729" spans="1:11" x14ac:dyDescent="0.2">
      <c r="A729" s="13" t="s">
        <v>4169</v>
      </c>
      <c r="B729" s="74">
        <v>186</v>
      </c>
      <c r="C729" s="133"/>
      <c r="D729" s="37"/>
      <c r="E729" s="87"/>
      <c r="F729" s="93">
        <v>1</v>
      </c>
      <c r="G729" s="8">
        <v>3</v>
      </c>
      <c r="H729" s="94">
        <f t="shared" si="11"/>
        <v>1</v>
      </c>
      <c r="I729" s="93"/>
      <c r="J729" s="94"/>
      <c r="K729" s="138"/>
    </row>
    <row r="730" spans="1:11" x14ac:dyDescent="0.2">
      <c r="A730" s="13" t="s">
        <v>4170</v>
      </c>
      <c r="B730" s="74">
        <v>130</v>
      </c>
      <c r="C730" s="133"/>
      <c r="D730" s="37"/>
      <c r="E730" s="87"/>
      <c r="F730" s="93">
        <v>1</v>
      </c>
      <c r="G730" s="8">
        <v>3</v>
      </c>
      <c r="H730" s="94">
        <f t="shared" si="11"/>
        <v>1</v>
      </c>
      <c r="I730" s="93"/>
      <c r="J730" s="94"/>
      <c r="K730" s="138"/>
    </row>
    <row r="731" spans="1:11" x14ac:dyDescent="0.2">
      <c r="A731" s="13" t="s">
        <v>3237</v>
      </c>
      <c r="B731" s="74">
        <v>288</v>
      </c>
      <c r="C731" s="133"/>
      <c r="D731" s="37"/>
      <c r="E731" s="87"/>
      <c r="F731" s="93">
        <v>3</v>
      </c>
      <c r="G731" s="8">
        <v>8</v>
      </c>
      <c r="H731" s="94">
        <f t="shared" si="11"/>
        <v>2</v>
      </c>
      <c r="I731" s="93"/>
      <c r="J731" s="94"/>
      <c r="K731" s="138"/>
    </row>
    <row r="732" spans="1:11" x14ac:dyDescent="0.2">
      <c r="A732" s="13" t="s">
        <v>2636</v>
      </c>
      <c r="B732" s="74">
        <v>267</v>
      </c>
      <c r="C732" s="133"/>
      <c r="D732" s="37"/>
      <c r="E732" s="87"/>
      <c r="F732" s="93">
        <v>3</v>
      </c>
      <c r="G732" s="8">
        <v>8</v>
      </c>
      <c r="H732" s="94">
        <f t="shared" si="11"/>
        <v>2</v>
      </c>
      <c r="I732" s="93"/>
      <c r="J732" s="94"/>
      <c r="K732" s="138"/>
    </row>
    <row r="733" spans="1:11" x14ac:dyDescent="0.2">
      <c r="A733" s="13" t="s">
        <v>2579</v>
      </c>
      <c r="B733" s="74">
        <v>264</v>
      </c>
      <c r="C733" s="133"/>
      <c r="D733" s="37"/>
      <c r="E733" s="87"/>
      <c r="F733" s="93">
        <v>3</v>
      </c>
      <c r="G733" s="8">
        <v>8</v>
      </c>
      <c r="H733" s="94">
        <f t="shared" si="11"/>
        <v>2</v>
      </c>
      <c r="I733" s="93"/>
      <c r="J733" s="94"/>
      <c r="K733" s="138"/>
    </row>
    <row r="734" spans="1:11" x14ac:dyDescent="0.2">
      <c r="A734" s="13" t="s">
        <v>4171</v>
      </c>
      <c r="B734" s="74">
        <v>305</v>
      </c>
      <c r="C734" s="133"/>
      <c r="D734" s="37"/>
      <c r="E734" s="87"/>
      <c r="F734" s="93">
        <v>3</v>
      </c>
      <c r="G734" s="8">
        <v>8</v>
      </c>
      <c r="H734" s="94">
        <f t="shared" si="11"/>
        <v>2</v>
      </c>
      <c r="I734" s="93"/>
      <c r="J734" s="94"/>
      <c r="K734" s="138"/>
    </row>
    <row r="735" spans="1:11" x14ac:dyDescent="0.2">
      <c r="A735" s="13" t="s">
        <v>4172</v>
      </c>
      <c r="B735" s="74">
        <v>87</v>
      </c>
      <c r="C735" s="133"/>
      <c r="D735" s="37"/>
      <c r="E735" s="87"/>
      <c r="F735" s="93">
        <v>1</v>
      </c>
      <c r="G735" s="8">
        <v>3</v>
      </c>
      <c r="H735" s="94">
        <f t="shared" si="11"/>
        <v>1</v>
      </c>
      <c r="I735" s="93"/>
      <c r="J735" s="94"/>
      <c r="K735" s="138"/>
    </row>
    <row r="736" spans="1:11" s="24" customFormat="1" x14ac:dyDescent="0.2">
      <c r="A736" s="46" t="s">
        <v>1140</v>
      </c>
      <c r="B736" s="73">
        <v>21625</v>
      </c>
      <c r="C736" s="134">
        <v>25</v>
      </c>
      <c r="D736" s="36">
        <f>SUM(D737:D751)</f>
        <v>64</v>
      </c>
      <c r="E736" s="88">
        <v>4</v>
      </c>
      <c r="F736" s="91">
        <f>SUM(F738:F754)</f>
        <v>49</v>
      </c>
      <c r="G736" s="24">
        <f>SUM(G738:G754)</f>
        <v>130</v>
      </c>
      <c r="H736" s="94"/>
      <c r="I736" s="99">
        <f>(C736+F736+1-F754)*0.4</f>
        <v>29.6</v>
      </c>
      <c r="J736" s="99">
        <f>(D736+G736+1-G754)*0.4</f>
        <v>76.800000000000011</v>
      </c>
      <c r="K736" s="115">
        <f>15*0.6</f>
        <v>9</v>
      </c>
    </row>
    <row r="737" spans="1:11" s="24" customFormat="1" x14ac:dyDescent="0.2">
      <c r="A737" s="20" t="s">
        <v>1213</v>
      </c>
      <c r="B737" s="73">
        <v>6145</v>
      </c>
      <c r="C737" s="134">
        <v>7</v>
      </c>
      <c r="D737" s="32">
        <v>18</v>
      </c>
      <c r="E737" s="84"/>
      <c r="F737" s="93"/>
      <c r="G737" s="8"/>
      <c r="H737" s="94"/>
      <c r="I737" s="91"/>
      <c r="J737" s="84"/>
      <c r="K737" s="111"/>
    </row>
    <row r="738" spans="1:11" x14ac:dyDescent="0.2">
      <c r="A738" s="13" t="s">
        <v>4173</v>
      </c>
      <c r="B738" s="74">
        <v>4478</v>
      </c>
      <c r="C738" s="133"/>
      <c r="D738" s="37"/>
      <c r="E738" s="87"/>
      <c r="F738" s="93">
        <v>5</v>
      </c>
      <c r="G738" s="8">
        <v>13</v>
      </c>
      <c r="H738" s="94">
        <f t="shared" si="11"/>
        <v>2</v>
      </c>
      <c r="I738" s="93"/>
      <c r="J738" s="94"/>
      <c r="K738" s="138"/>
    </row>
    <row r="739" spans="1:11" x14ac:dyDescent="0.2">
      <c r="A739" s="13" t="s">
        <v>2431</v>
      </c>
      <c r="B739" s="74">
        <v>334</v>
      </c>
      <c r="C739" s="133"/>
      <c r="D739" s="37"/>
      <c r="E739" s="87"/>
      <c r="F739" s="93">
        <v>3</v>
      </c>
      <c r="G739" s="8">
        <v>8</v>
      </c>
      <c r="H739" s="94">
        <f t="shared" si="11"/>
        <v>2</v>
      </c>
      <c r="I739" s="93"/>
      <c r="J739" s="94"/>
      <c r="K739" s="138"/>
    </row>
    <row r="740" spans="1:11" x14ac:dyDescent="0.2">
      <c r="A740" s="13" t="s">
        <v>4174</v>
      </c>
      <c r="B740" s="74">
        <v>207</v>
      </c>
      <c r="C740" s="133"/>
      <c r="D740" s="37"/>
      <c r="E740" s="87"/>
      <c r="F740" s="93">
        <v>3</v>
      </c>
      <c r="G740" s="8">
        <v>8</v>
      </c>
      <c r="H740" s="94">
        <f t="shared" si="11"/>
        <v>2</v>
      </c>
      <c r="I740" s="93"/>
      <c r="J740" s="94"/>
      <c r="K740" s="138"/>
    </row>
    <row r="741" spans="1:11" x14ac:dyDescent="0.2">
      <c r="A741" s="13" t="s">
        <v>4175</v>
      </c>
      <c r="B741" s="74">
        <v>741</v>
      </c>
      <c r="C741" s="133"/>
      <c r="D741" s="37"/>
      <c r="E741" s="87"/>
      <c r="F741" s="93">
        <v>3</v>
      </c>
      <c r="G741" s="8">
        <v>8</v>
      </c>
      <c r="H741" s="94">
        <f t="shared" si="11"/>
        <v>2</v>
      </c>
      <c r="I741" s="93"/>
      <c r="J741" s="94"/>
      <c r="K741" s="138"/>
    </row>
    <row r="742" spans="1:11" x14ac:dyDescent="0.2">
      <c r="A742" s="13" t="s">
        <v>4176</v>
      </c>
      <c r="B742" s="74">
        <v>385</v>
      </c>
      <c r="C742" s="133"/>
      <c r="D742" s="37"/>
      <c r="E742" s="87"/>
      <c r="F742" s="93">
        <v>3</v>
      </c>
      <c r="G742" s="8">
        <v>8</v>
      </c>
      <c r="H742" s="94">
        <f t="shared" si="11"/>
        <v>2</v>
      </c>
      <c r="I742" s="93"/>
      <c r="J742" s="94"/>
      <c r="K742" s="138"/>
    </row>
    <row r="743" spans="1:11" s="24" customFormat="1" x14ac:dyDescent="0.2">
      <c r="A743" s="20" t="s">
        <v>1126</v>
      </c>
      <c r="B743" s="73">
        <v>11204</v>
      </c>
      <c r="C743" s="134">
        <v>13</v>
      </c>
      <c r="D743" s="32">
        <v>33</v>
      </c>
      <c r="E743" s="84"/>
      <c r="F743" s="93"/>
      <c r="G743" s="8"/>
      <c r="H743" s="94"/>
      <c r="I743" s="91"/>
      <c r="J743" s="84"/>
      <c r="K743" s="111"/>
    </row>
    <row r="744" spans="1:11" x14ac:dyDescent="0.2">
      <c r="A744" s="13" t="s">
        <v>4177</v>
      </c>
      <c r="B744" s="74">
        <v>7683</v>
      </c>
      <c r="C744" s="133"/>
      <c r="D744" s="37"/>
      <c r="E744" s="87"/>
      <c r="F744" s="93">
        <v>5</v>
      </c>
      <c r="G744" s="8">
        <v>13</v>
      </c>
      <c r="H744" s="94">
        <f t="shared" si="11"/>
        <v>2</v>
      </c>
      <c r="I744" s="93"/>
      <c r="J744" s="94"/>
      <c r="K744" s="138"/>
    </row>
    <row r="745" spans="1:11" x14ac:dyDescent="0.2">
      <c r="A745" s="13" t="s">
        <v>4178</v>
      </c>
      <c r="B745" s="74">
        <v>1231</v>
      </c>
      <c r="C745" s="133"/>
      <c r="D745" s="37"/>
      <c r="E745" s="87"/>
      <c r="F745" s="93">
        <v>3</v>
      </c>
      <c r="G745" s="8">
        <v>8</v>
      </c>
      <c r="H745" s="94">
        <f t="shared" si="11"/>
        <v>2</v>
      </c>
      <c r="I745" s="93"/>
      <c r="J745" s="94"/>
      <c r="K745" s="138"/>
    </row>
    <row r="746" spans="1:11" x14ac:dyDescent="0.2">
      <c r="A746" s="13" t="s">
        <v>4179</v>
      </c>
      <c r="B746" s="74">
        <v>576</v>
      </c>
      <c r="C746" s="133"/>
      <c r="D746" s="37"/>
      <c r="E746" s="87"/>
      <c r="F746" s="93">
        <v>3</v>
      </c>
      <c r="G746" s="8">
        <v>8</v>
      </c>
      <c r="H746" s="94">
        <f t="shared" si="11"/>
        <v>2</v>
      </c>
      <c r="I746" s="93"/>
      <c r="J746" s="94"/>
      <c r="K746" s="138"/>
    </row>
    <row r="747" spans="1:11" x14ac:dyDescent="0.2">
      <c r="A747" s="13" t="s">
        <v>4180</v>
      </c>
      <c r="B747" s="74">
        <v>339</v>
      </c>
      <c r="C747" s="133"/>
      <c r="D747" s="37"/>
      <c r="E747" s="87"/>
      <c r="F747" s="93">
        <v>3</v>
      </c>
      <c r="G747" s="8">
        <v>8</v>
      </c>
      <c r="H747" s="94">
        <f t="shared" si="11"/>
        <v>2</v>
      </c>
      <c r="I747" s="93"/>
      <c r="J747" s="94"/>
      <c r="K747" s="138"/>
    </row>
    <row r="748" spans="1:11" x14ac:dyDescent="0.2">
      <c r="A748" s="13" t="s">
        <v>2121</v>
      </c>
      <c r="B748" s="74">
        <v>494</v>
      </c>
      <c r="C748" s="133"/>
      <c r="D748" s="37"/>
      <c r="E748" s="87"/>
      <c r="F748" s="93">
        <v>3</v>
      </c>
      <c r="G748" s="8">
        <v>8</v>
      </c>
      <c r="H748" s="94">
        <f t="shared" si="11"/>
        <v>2</v>
      </c>
      <c r="I748" s="93"/>
      <c r="J748" s="94"/>
      <c r="K748" s="138"/>
    </row>
    <row r="749" spans="1:11" x14ac:dyDescent="0.2">
      <c r="A749" s="13" t="s">
        <v>1845</v>
      </c>
      <c r="B749" s="74">
        <v>413</v>
      </c>
      <c r="C749" s="133"/>
      <c r="D749" s="37"/>
      <c r="E749" s="87"/>
      <c r="F749" s="93">
        <v>3</v>
      </c>
      <c r="G749" s="8">
        <v>8</v>
      </c>
      <c r="H749" s="94">
        <f t="shared" si="11"/>
        <v>2</v>
      </c>
      <c r="I749" s="93"/>
      <c r="J749" s="94"/>
      <c r="K749" s="138"/>
    </row>
    <row r="750" spans="1:11" x14ac:dyDescent="0.2">
      <c r="A750" s="13" t="s">
        <v>4181</v>
      </c>
      <c r="B750" s="74">
        <v>468</v>
      </c>
      <c r="C750" s="133"/>
      <c r="D750" s="37"/>
      <c r="E750" s="87"/>
      <c r="F750" s="93">
        <v>3</v>
      </c>
      <c r="G750" s="8">
        <v>8</v>
      </c>
      <c r="H750" s="94">
        <f t="shared" si="11"/>
        <v>2</v>
      </c>
      <c r="I750" s="93"/>
      <c r="J750" s="94"/>
      <c r="K750" s="138"/>
    </row>
    <row r="751" spans="1:11" s="24" customFormat="1" x14ac:dyDescent="0.2">
      <c r="A751" s="20" t="s">
        <v>774</v>
      </c>
      <c r="B751" s="73">
        <v>4276</v>
      </c>
      <c r="C751" s="134">
        <v>5</v>
      </c>
      <c r="D751" s="32">
        <v>13</v>
      </c>
      <c r="E751" s="84"/>
      <c r="F751" s="93"/>
      <c r="G751" s="8"/>
      <c r="H751" s="94"/>
      <c r="I751" s="91"/>
      <c r="J751" s="84"/>
      <c r="K751" s="111"/>
    </row>
    <row r="752" spans="1:11" x14ac:dyDescent="0.2">
      <c r="A752" s="13" t="s">
        <v>4182</v>
      </c>
      <c r="B752" s="74">
        <v>3700</v>
      </c>
      <c r="C752" s="133"/>
      <c r="D752" s="37"/>
      <c r="E752" s="87"/>
      <c r="F752" s="93">
        <v>5</v>
      </c>
      <c r="G752" s="8">
        <v>13</v>
      </c>
      <c r="H752" s="94">
        <f t="shared" si="11"/>
        <v>2</v>
      </c>
      <c r="I752" s="93"/>
      <c r="J752" s="94"/>
      <c r="K752" s="138"/>
    </row>
    <row r="753" spans="1:11" x14ac:dyDescent="0.2">
      <c r="A753" s="13" t="s">
        <v>4183</v>
      </c>
      <c r="B753" s="74">
        <v>497</v>
      </c>
      <c r="C753" s="133"/>
      <c r="D753" s="37"/>
      <c r="E753" s="87"/>
      <c r="F753" s="93">
        <v>3</v>
      </c>
      <c r="G753" s="8">
        <v>8</v>
      </c>
      <c r="H753" s="94">
        <f t="shared" si="11"/>
        <v>2</v>
      </c>
      <c r="I753" s="93"/>
      <c r="J753" s="94"/>
      <c r="K753" s="138"/>
    </row>
    <row r="754" spans="1:11" x14ac:dyDescent="0.2">
      <c r="A754" s="13" t="s">
        <v>4184</v>
      </c>
      <c r="B754" s="74">
        <v>79</v>
      </c>
      <c r="C754" s="133"/>
      <c r="D754" s="37"/>
      <c r="E754" s="87"/>
      <c r="F754" s="93">
        <v>1</v>
      </c>
      <c r="G754" s="8">
        <v>3</v>
      </c>
      <c r="H754" s="94">
        <f t="shared" si="11"/>
        <v>1</v>
      </c>
      <c r="I754" s="93"/>
      <c r="J754" s="94"/>
      <c r="K754" s="138"/>
    </row>
    <row r="755" spans="1:11" s="24" customFormat="1" x14ac:dyDescent="0.2">
      <c r="A755" s="46" t="s">
        <v>619</v>
      </c>
      <c r="B755" s="73">
        <v>45365</v>
      </c>
      <c r="C755" s="134">
        <v>29</v>
      </c>
      <c r="D755" s="36">
        <f>SUM(D756:D791)</f>
        <v>73</v>
      </c>
      <c r="E755" s="88">
        <v>4</v>
      </c>
      <c r="F755" s="91">
        <f>SUM(F757:F807)</f>
        <v>128</v>
      </c>
      <c r="G755" s="24">
        <f>SUM(G757:G807)</f>
        <v>344</v>
      </c>
      <c r="H755" s="94"/>
      <c r="I755" s="99">
        <f>(C755+F755+1-F757-F762-F767-F770-F785-F792-F793-F796-F797-F803-F804-F805)*0.4</f>
        <v>58.400000000000006</v>
      </c>
      <c r="J755" s="99">
        <f>(D755+G755+1-G757-G762-G767-G770-G785-G792-G793-G796-G797-G803-G804-G805)*0.4</f>
        <v>152.80000000000001</v>
      </c>
      <c r="K755" s="115">
        <f>48*0.6</f>
        <v>28.799999999999997</v>
      </c>
    </row>
    <row r="756" spans="1:11" s="24" customFormat="1" x14ac:dyDescent="0.2">
      <c r="A756" s="20" t="s">
        <v>618</v>
      </c>
      <c r="B756" s="73">
        <v>2378</v>
      </c>
      <c r="C756" s="134">
        <v>2</v>
      </c>
      <c r="D756" s="32">
        <v>5</v>
      </c>
      <c r="E756" s="84"/>
      <c r="F756" s="93"/>
      <c r="G756" s="8"/>
      <c r="H756" s="94"/>
      <c r="I756" s="91"/>
      <c r="J756" s="84"/>
      <c r="K756" s="111"/>
    </row>
    <row r="757" spans="1:11" x14ac:dyDescent="0.2">
      <c r="A757" s="13" t="s">
        <v>3751</v>
      </c>
      <c r="B757" s="74">
        <v>37</v>
      </c>
      <c r="C757" s="133"/>
      <c r="D757" s="37"/>
      <c r="E757" s="87"/>
      <c r="F757" s="93">
        <v>1</v>
      </c>
      <c r="G757" s="8">
        <v>3</v>
      </c>
      <c r="H757" s="94">
        <f t="shared" si="11"/>
        <v>1</v>
      </c>
      <c r="I757" s="93"/>
      <c r="J757" s="94"/>
      <c r="K757" s="138"/>
    </row>
    <row r="758" spans="1:11" x14ac:dyDescent="0.2">
      <c r="A758" s="13" t="s">
        <v>4185</v>
      </c>
      <c r="B758" s="74">
        <v>722</v>
      </c>
      <c r="C758" s="133"/>
      <c r="D758" s="37"/>
      <c r="E758" s="87"/>
      <c r="F758" s="93">
        <v>3</v>
      </c>
      <c r="G758" s="8">
        <v>8</v>
      </c>
      <c r="H758" s="94">
        <f t="shared" si="11"/>
        <v>2</v>
      </c>
      <c r="I758" s="93"/>
      <c r="J758" s="94"/>
      <c r="K758" s="138"/>
    </row>
    <row r="759" spans="1:11" x14ac:dyDescent="0.2">
      <c r="A759" s="13" t="s">
        <v>4186</v>
      </c>
      <c r="B759" s="74">
        <v>328</v>
      </c>
      <c r="C759" s="133"/>
      <c r="D759" s="37"/>
      <c r="E759" s="87"/>
      <c r="F759" s="93">
        <v>3</v>
      </c>
      <c r="G759" s="8">
        <v>8</v>
      </c>
      <c r="H759" s="94">
        <f t="shared" si="11"/>
        <v>2</v>
      </c>
      <c r="I759" s="93"/>
      <c r="J759" s="94"/>
      <c r="K759" s="138"/>
    </row>
    <row r="760" spans="1:11" x14ac:dyDescent="0.2">
      <c r="A760" s="13" t="s">
        <v>4187</v>
      </c>
      <c r="B760" s="74">
        <v>1291</v>
      </c>
      <c r="C760" s="133"/>
      <c r="D760" s="37"/>
      <c r="E760" s="87"/>
      <c r="F760" s="93">
        <v>3</v>
      </c>
      <c r="G760" s="8">
        <v>8</v>
      </c>
      <c r="H760" s="94">
        <f t="shared" si="11"/>
        <v>2</v>
      </c>
      <c r="I760" s="93"/>
      <c r="J760" s="94"/>
      <c r="K760" s="138"/>
    </row>
    <row r="761" spans="1:11" s="24" customFormat="1" x14ac:dyDescent="0.2">
      <c r="A761" s="20" t="s">
        <v>1224</v>
      </c>
      <c r="B761" s="73">
        <v>3274</v>
      </c>
      <c r="C761" s="134">
        <v>2</v>
      </c>
      <c r="D761" s="32">
        <v>5</v>
      </c>
      <c r="E761" s="84"/>
      <c r="F761" s="93"/>
      <c r="G761" s="8"/>
      <c r="H761" s="94"/>
      <c r="I761" s="91"/>
      <c r="J761" s="84"/>
      <c r="K761" s="111"/>
    </row>
    <row r="762" spans="1:11" x14ac:dyDescent="0.2">
      <c r="A762" s="13" t="s">
        <v>4188</v>
      </c>
      <c r="B762" s="74">
        <v>91</v>
      </c>
      <c r="C762" s="133"/>
      <c r="D762" s="37"/>
      <c r="E762" s="87"/>
      <c r="F762" s="93">
        <v>1</v>
      </c>
      <c r="G762" s="8">
        <v>3</v>
      </c>
      <c r="H762" s="94">
        <f t="shared" si="11"/>
        <v>1</v>
      </c>
      <c r="I762" s="93"/>
      <c r="J762" s="94"/>
      <c r="K762" s="138"/>
    </row>
    <row r="763" spans="1:11" x14ac:dyDescent="0.2">
      <c r="A763" s="13" t="s">
        <v>4189</v>
      </c>
      <c r="B763" s="74">
        <v>683</v>
      </c>
      <c r="C763" s="133"/>
      <c r="D763" s="37"/>
      <c r="E763" s="87"/>
      <c r="F763" s="93">
        <v>3</v>
      </c>
      <c r="G763" s="8">
        <v>8</v>
      </c>
      <c r="H763" s="94">
        <f t="shared" si="11"/>
        <v>2</v>
      </c>
      <c r="I763" s="93"/>
      <c r="J763" s="94"/>
      <c r="K763" s="138"/>
    </row>
    <row r="764" spans="1:11" x14ac:dyDescent="0.2">
      <c r="A764" s="13" t="s">
        <v>4190</v>
      </c>
      <c r="B764" s="74">
        <v>721</v>
      </c>
      <c r="C764" s="133"/>
      <c r="D764" s="37"/>
      <c r="E764" s="87"/>
      <c r="F764" s="93">
        <v>3</v>
      </c>
      <c r="G764" s="8">
        <v>8</v>
      </c>
      <c r="H764" s="94">
        <f t="shared" si="11"/>
        <v>2</v>
      </c>
      <c r="I764" s="93"/>
      <c r="J764" s="94"/>
      <c r="K764" s="138"/>
    </row>
    <row r="765" spans="1:11" x14ac:dyDescent="0.2">
      <c r="A765" s="13" t="s">
        <v>4191</v>
      </c>
      <c r="B765" s="74">
        <v>311</v>
      </c>
      <c r="C765" s="133"/>
      <c r="D765" s="37"/>
      <c r="E765" s="87"/>
      <c r="F765" s="93">
        <v>3</v>
      </c>
      <c r="G765" s="8">
        <v>8</v>
      </c>
      <c r="H765" s="94">
        <f t="shared" si="11"/>
        <v>2</v>
      </c>
      <c r="I765" s="93"/>
      <c r="J765" s="94"/>
      <c r="K765" s="138"/>
    </row>
    <row r="766" spans="1:11" x14ac:dyDescent="0.2">
      <c r="A766" s="13" t="s">
        <v>4192</v>
      </c>
      <c r="B766" s="74">
        <v>248</v>
      </c>
      <c r="C766" s="133"/>
      <c r="D766" s="37"/>
      <c r="E766" s="87"/>
      <c r="F766" s="93">
        <v>3</v>
      </c>
      <c r="G766" s="8">
        <v>8</v>
      </c>
      <c r="H766" s="94">
        <f t="shared" si="11"/>
        <v>2</v>
      </c>
      <c r="I766" s="93"/>
      <c r="J766" s="94"/>
      <c r="K766" s="138"/>
    </row>
    <row r="767" spans="1:11" x14ac:dyDescent="0.2">
      <c r="A767" s="13" t="s">
        <v>1991</v>
      </c>
      <c r="B767" s="74">
        <v>124</v>
      </c>
      <c r="C767" s="133"/>
      <c r="D767" s="37"/>
      <c r="E767" s="87"/>
      <c r="F767" s="93">
        <v>1</v>
      </c>
      <c r="G767" s="8">
        <v>3</v>
      </c>
      <c r="H767" s="94">
        <f t="shared" si="11"/>
        <v>1</v>
      </c>
      <c r="I767" s="93"/>
      <c r="J767" s="94"/>
      <c r="K767" s="138"/>
    </row>
    <row r="768" spans="1:11" x14ac:dyDescent="0.2">
      <c r="A768" s="13" t="s">
        <v>4193</v>
      </c>
      <c r="B768" s="74">
        <v>288</v>
      </c>
      <c r="C768" s="133"/>
      <c r="D768" s="37"/>
      <c r="E768" s="87"/>
      <c r="F768" s="93">
        <v>3</v>
      </c>
      <c r="G768" s="8">
        <v>8</v>
      </c>
      <c r="H768" s="94">
        <f t="shared" si="11"/>
        <v>2</v>
      </c>
      <c r="I768" s="93"/>
      <c r="J768" s="94"/>
      <c r="K768" s="138"/>
    </row>
    <row r="769" spans="1:11" x14ac:dyDescent="0.2">
      <c r="A769" s="13" t="s">
        <v>2821</v>
      </c>
      <c r="B769" s="74">
        <v>710</v>
      </c>
      <c r="C769" s="133"/>
      <c r="D769" s="37"/>
      <c r="E769" s="87"/>
      <c r="F769" s="93">
        <v>3</v>
      </c>
      <c r="G769" s="8">
        <v>8</v>
      </c>
      <c r="H769" s="94">
        <f t="shared" si="11"/>
        <v>2</v>
      </c>
      <c r="I769" s="93"/>
      <c r="J769" s="94"/>
      <c r="K769" s="138"/>
    </row>
    <row r="770" spans="1:11" x14ac:dyDescent="0.2">
      <c r="A770" s="13" t="s">
        <v>4194</v>
      </c>
      <c r="B770" s="74">
        <v>98</v>
      </c>
      <c r="C770" s="133"/>
      <c r="D770" s="37"/>
      <c r="E770" s="87"/>
      <c r="F770" s="93">
        <v>1</v>
      </c>
      <c r="G770" s="8">
        <v>3</v>
      </c>
      <c r="H770" s="94">
        <f t="shared" si="11"/>
        <v>1</v>
      </c>
      <c r="I770" s="93"/>
      <c r="J770" s="94"/>
      <c r="K770" s="138"/>
    </row>
    <row r="771" spans="1:11" s="24" customFormat="1" x14ac:dyDescent="0.2">
      <c r="A771" s="20" t="s">
        <v>1254</v>
      </c>
      <c r="B771" s="73">
        <v>35062</v>
      </c>
      <c r="C771" s="134">
        <v>22</v>
      </c>
      <c r="D771" s="32">
        <v>55</v>
      </c>
      <c r="E771" s="84"/>
      <c r="F771" s="93"/>
      <c r="G771" s="8"/>
      <c r="H771" s="94"/>
      <c r="I771" s="91"/>
      <c r="J771" s="84"/>
      <c r="K771" s="111"/>
    </row>
    <row r="772" spans="1:11" x14ac:dyDescent="0.2">
      <c r="A772" s="13" t="s">
        <v>3214</v>
      </c>
      <c r="B772" s="74">
        <v>26052</v>
      </c>
      <c r="C772" s="133"/>
      <c r="D772" s="37"/>
      <c r="E772" s="87"/>
      <c r="F772" s="93">
        <v>11</v>
      </c>
      <c r="G772" s="8">
        <v>28</v>
      </c>
      <c r="H772" s="94">
        <f t="shared" si="11"/>
        <v>2</v>
      </c>
      <c r="I772" s="93"/>
      <c r="J772" s="94"/>
      <c r="K772" s="138"/>
    </row>
    <row r="773" spans="1:11" x14ac:dyDescent="0.2">
      <c r="A773" s="13" t="s">
        <v>2016</v>
      </c>
      <c r="B773" s="74">
        <v>668</v>
      </c>
      <c r="C773" s="133"/>
      <c r="D773" s="37"/>
      <c r="E773" s="87"/>
      <c r="F773" s="93">
        <v>3</v>
      </c>
      <c r="G773" s="8">
        <v>8</v>
      </c>
      <c r="H773" s="94">
        <f t="shared" si="11"/>
        <v>2</v>
      </c>
      <c r="I773" s="93"/>
      <c r="J773" s="94"/>
      <c r="K773" s="138"/>
    </row>
    <row r="774" spans="1:11" ht="31.5" x14ac:dyDescent="0.2">
      <c r="A774" s="13" t="s">
        <v>4195</v>
      </c>
      <c r="B774" s="74">
        <v>287</v>
      </c>
      <c r="C774" s="133"/>
      <c r="D774" s="37"/>
      <c r="E774" s="87"/>
      <c r="F774" s="93">
        <v>3</v>
      </c>
      <c r="G774" s="8">
        <v>8</v>
      </c>
      <c r="H774" s="94">
        <f t="shared" si="11"/>
        <v>2</v>
      </c>
      <c r="I774" s="93"/>
      <c r="J774" s="94"/>
      <c r="K774" s="138"/>
    </row>
    <row r="775" spans="1:11" x14ac:dyDescent="0.2">
      <c r="A775" s="13" t="s">
        <v>1474</v>
      </c>
      <c r="B775" s="74">
        <v>545</v>
      </c>
      <c r="C775" s="133"/>
      <c r="D775" s="37"/>
      <c r="E775" s="87"/>
      <c r="F775" s="93">
        <v>3</v>
      </c>
      <c r="G775" s="8">
        <v>8</v>
      </c>
      <c r="H775" s="94">
        <f t="shared" si="11"/>
        <v>2</v>
      </c>
      <c r="I775" s="93"/>
      <c r="J775" s="94"/>
      <c r="K775" s="138"/>
    </row>
    <row r="776" spans="1:11" x14ac:dyDescent="0.2">
      <c r="A776" s="13" t="s">
        <v>2989</v>
      </c>
      <c r="B776" s="74">
        <v>497</v>
      </c>
      <c r="C776" s="133"/>
      <c r="D776" s="37"/>
      <c r="E776" s="87"/>
      <c r="F776" s="93">
        <v>3</v>
      </c>
      <c r="G776" s="8">
        <v>8</v>
      </c>
      <c r="H776" s="94">
        <f t="shared" ref="H776:H807" si="12">IF(F776=1,1,2)</f>
        <v>2</v>
      </c>
      <c r="I776" s="93"/>
      <c r="J776" s="94"/>
      <c r="K776" s="138"/>
    </row>
    <row r="777" spans="1:11" x14ac:dyDescent="0.2">
      <c r="A777" s="13" t="s">
        <v>4196</v>
      </c>
      <c r="B777" s="74">
        <v>1032</v>
      </c>
      <c r="C777" s="133"/>
      <c r="D777" s="37"/>
      <c r="E777" s="87"/>
      <c r="F777" s="93">
        <v>3</v>
      </c>
      <c r="G777" s="8">
        <v>8</v>
      </c>
      <c r="H777" s="94">
        <f t="shared" si="12"/>
        <v>2</v>
      </c>
      <c r="I777" s="93"/>
      <c r="J777" s="94"/>
      <c r="K777" s="138"/>
    </row>
    <row r="778" spans="1:11" x14ac:dyDescent="0.2">
      <c r="A778" s="13" t="s">
        <v>4197</v>
      </c>
      <c r="B778" s="74">
        <v>276</v>
      </c>
      <c r="C778" s="133"/>
      <c r="D778" s="37"/>
      <c r="E778" s="87"/>
      <c r="F778" s="93">
        <v>3</v>
      </c>
      <c r="G778" s="8">
        <v>8</v>
      </c>
      <c r="H778" s="94">
        <f t="shared" si="12"/>
        <v>2</v>
      </c>
      <c r="I778" s="93"/>
      <c r="J778" s="94"/>
      <c r="K778" s="138"/>
    </row>
    <row r="779" spans="1:11" x14ac:dyDescent="0.2">
      <c r="A779" s="13" t="s">
        <v>4198</v>
      </c>
      <c r="B779" s="74">
        <v>366</v>
      </c>
      <c r="C779" s="133"/>
      <c r="D779" s="37"/>
      <c r="E779" s="87"/>
      <c r="F779" s="93">
        <v>3</v>
      </c>
      <c r="G779" s="8">
        <v>8</v>
      </c>
      <c r="H779" s="94">
        <f t="shared" si="12"/>
        <v>2</v>
      </c>
      <c r="I779" s="93"/>
      <c r="J779" s="94"/>
      <c r="K779" s="138"/>
    </row>
    <row r="780" spans="1:11" x14ac:dyDescent="0.2">
      <c r="A780" s="13" t="s">
        <v>2452</v>
      </c>
      <c r="B780" s="74">
        <v>371</v>
      </c>
      <c r="C780" s="133"/>
      <c r="D780" s="37"/>
      <c r="E780" s="87"/>
      <c r="F780" s="93">
        <v>3</v>
      </c>
      <c r="G780" s="8">
        <v>8</v>
      </c>
      <c r="H780" s="94">
        <f t="shared" si="12"/>
        <v>2</v>
      </c>
      <c r="I780" s="93"/>
      <c r="J780" s="94"/>
      <c r="K780" s="138"/>
    </row>
    <row r="781" spans="1:11" x14ac:dyDescent="0.2">
      <c r="A781" s="13" t="s">
        <v>4199</v>
      </c>
      <c r="B781" s="74">
        <v>511</v>
      </c>
      <c r="C781" s="133"/>
      <c r="D781" s="37"/>
      <c r="E781" s="87"/>
      <c r="F781" s="93">
        <v>3</v>
      </c>
      <c r="G781" s="8">
        <v>8</v>
      </c>
      <c r="H781" s="94">
        <f t="shared" si="12"/>
        <v>2</v>
      </c>
      <c r="I781" s="93"/>
      <c r="J781" s="94"/>
      <c r="K781" s="138"/>
    </row>
    <row r="782" spans="1:11" x14ac:dyDescent="0.2">
      <c r="A782" s="13" t="s">
        <v>4200</v>
      </c>
      <c r="B782" s="74">
        <v>787</v>
      </c>
      <c r="C782" s="133"/>
      <c r="D782" s="37"/>
      <c r="E782" s="87"/>
      <c r="F782" s="93">
        <v>3</v>
      </c>
      <c r="G782" s="8">
        <v>8</v>
      </c>
      <c r="H782" s="94">
        <f t="shared" si="12"/>
        <v>2</v>
      </c>
      <c r="I782" s="93"/>
      <c r="J782" s="94"/>
      <c r="K782" s="138"/>
    </row>
    <row r="783" spans="1:11" x14ac:dyDescent="0.2">
      <c r="A783" s="13" t="s">
        <v>4201</v>
      </c>
      <c r="B783" s="74">
        <v>216</v>
      </c>
      <c r="C783" s="133"/>
      <c r="D783" s="37"/>
      <c r="E783" s="87"/>
      <c r="F783" s="93">
        <v>3</v>
      </c>
      <c r="G783" s="8">
        <v>8</v>
      </c>
      <c r="H783" s="94">
        <f t="shared" si="12"/>
        <v>2</v>
      </c>
      <c r="I783" s="93"/>
      <c r="J783" s="94"/>
      <c r="K783" s="138"/>
    </row>
    <row r="784" spans="1:11" x14ac:dyDescent="0.2">
      <c r="A784" s="13" t="s">
        <v>4202</v>
      </c>
      <c r="B784" s="74">
        <v>689</v>
      </c>
      <c r="C784" s="133"/>
      <c r="D784" s="37"/>
      <c r="E784" s="87"/>
      <c r="F784" s="93">
        <v>3</v>
      </c>
      <c r="G784" s="8">
        <v>8</v>
      </c>
      <c r="H784" s="94">
        <f t="shared" si="12"/>
        <v>2</v>
      </c>
      <c r="I784" s="93"/>
      <c r="J784" s="94"/>
      <c r="K784" s="138"/>
    </row>
    <row r="785" spans="1:11" x14ac:dyDescent="0.2">
      <c r="A785" s="13" t="s">
        <v>4203</v>
      </c>
      <c r="B785" s="74">
        <v>161</v>
      </c>
      <c r="C785" s="133"/>
      <c r="D785" s="37"/>
      <c r="E785" s="87"/>
      <c r="F785" s="93">
        <v>1</v>
      </c>
      <c r="G785" s="8">
        <v>3</v>
      </c>
      <c r="H785" s="94">
        <f t="shared" si="12"/>
        <v>1</v>
      </c>
      <c r="I785" s="93"/>
      <c r="J785" s="94"/>
      <c r="K785" s="138"/>
    </row>
    <row r="786" spans="1:11" x14ac:dyDescent="0.2">
      <c r="A786" s="13" t="s">
        <v>4204</v>
      </c>
      <c r="B786" s="74">
        <v>966</v>
      </c>
      <c r="C786" s="133"/>
      <c r="D786" s="37"/>
      <c r="E786" s="87"/>
      <c r="F786" s="93">
        <v>3</v>
      </c>
      <c r="G786" s="8">
        <v>8</v>
      </c>
      <c r="H786" s="94">
        <f t="shared" si="12"/>
        <v>2</v>
      </c>
      <c r="I786" s="93"/>
      <c r="J786" s="94"/>
      <c r="K786" s="138"/>
    </row>
    <row r="787" spans="1:11" x14ac:dyDescent="0.2">
      <c r="A787" s="13" t="s">
        <v>4205</v>
      </c>
      <c r="B787" s="74">
        <v>289</v>
      </c>
      <c r="C787" s="133"/>
      <c r="D787" s="37"/>
      <c r="E787" s="87"/>
      <c r="F787" s="93">
        <v>3</v>
      </c>
      <c r="G787" s="8">
        <v>8</v>
      </c>
      <c r="H787" s="94">
        <f t="shared" si="12"/>
        <v>2</v>
      </c>
      <c r="I787" s="93"/>
      <c r="J787" s="94"/>
      <c r="K787" s="138"/>
    </row>
    <row r="788" spans="1:11" x14ac:dyDescent="0.2">
      <c r="A788" s="13" t="s">
        <v>4206</v>
      </c>
      <c r="B788" s="74">
        <v>462</v>
      </c>
      <c r="C788" s="133"/>
      <c r="D788" s="37"/>
      <c r="E788" s="87"/>
      <c r="F788" s="93">
        <v>3</v>
      </c>
      <c r="G788" s="8">
        <v>8</v>
      </c>
      <c r="H788" s="94">
        <f t="shared" si="12"/>
        <v>2</v>
      </c>
      <c r="I788" s="93"/>
      <c r="J788" s="94"/>
      <c r="K788" s="138"/>
    </row>
    <row r="789" spans="1:11" x14ac:dyDescent="0.2">
      <c r="A789" s="13" t="s">
        <v>4207</v>
      </c>
      <c r="B789" s="74">
        <v>248</v>
      </c>
      <c r="C789" s="133"/>
      <c r="D789" s="37"/>
      <c r="E789" s="87"/>
      <c r="F789" s="93">
        <v>3</v>
      </c>
      <c r="G789" s="8">
        <v>8</v>
      </c>
      <c r="H789" s="94">
        <f t="shared" si="12"/>
        <v>2</v>
      </c>
      <c r="I789" s="93"/>
      <c r="J789" s="94"/>
      <c r="K789" s="138"/>
    </row>
    <row r="790" spans="1:11" x14ac:dyDescent="0.2">
      <c r="A790" s="13" t="s">
        <v>4208</v>
      </c>
      <c r="B790" s="74">
        <v>639</v>
      </c>
      <c r="C790" s="133"/>
      <c r="D790" s="37"/>
      <c r="E790" s="87"/>
      <c r="F790" s="93">
        <v>3</v>
      </c>
      <c r="G790" s="8">
        <v>8</v>
      </c>
      <c r="H790" s="94">
        <f t="shared" si="12"/>
        <v>2</v>
      </c>
      <c r="I790" s="93"/>
      <c r="J790" s="94"/>
      <c r="K790" s="138"/>
    </row>
    <row r="791" spans="1:11" s="24" customFormat="1" x14ac:dyDescent="0.2">
      <c r="A791" s="20" t="s">
        <v>966</v>
      </c>
      <c r="B791" s="73">
        <v>4651</v>
      </c>
      <c r="C791" s="134">
        <v>3</v>
      </c>
      <c r="D791" s="32">
        <v>8</v>
      </c>
      <c r="E791" s="84"/>
      <c r="F791" s="93"/>
      <c r="G791" s="8"/>
      <c r="H791" s="94"/>
      <c r="I791" s="91"/>
      <c r="J791" s="84"/>
      <c r="K791" s="111"/>
    </row>
    <row r="792" spans="1:11" x14ac:dyDescent="0.2">
      <c r="A792" s="13" t="s">
        <v>4209</v>
      </c>
      <c r="B792" s="74">
        <v>123</v>
      </c>
      <c r="C792" s="133"/>
      <c r="D792" s="37"/>
      <c r="E792" s="87"/>
      <c r="F792" s="93">
        <v>1</v>
      </c>
      <c r="G792" s="8">
        <v>3</v>
      </c>
      <c r="H792" s="94">
        <f t="shared" si="12"/>
        <v>1</v>
      </c>
      <c r="I792" s="93"/>
      <c r="J792" s="94"/>
      <c r="K792" s="138"/>
    </row>
    <row r="793" spans="1:11" x14ac:dyDescent="0.2">
      <c r="A793" s="13" t="s">
        <v>4210</v>
      </c>
      <c r="B793" s="74">
        <v>182</v>
      </c>
      <c r="C793" s="133"/>
      <c r="D793" s="37"/>
      <c r="E793" s="87"/>
      <c r="F793" s="93">
        <v>1</v>
      </c>
      <c r="G793" s="8">
        <v>3</v>
      </c>
      <c r="H793" s="94">
        <f t="shared" si="12"/>
        <v>1</v>
      </c>
      <c r="I793" s="93"/>
      <c r="J793" s="94"/>
      <c r="K793" s="138"/>
    </row>
    <row r="794" spans="1:11" x14ac:dyDescent="0.2">
      <c r="A794" s="13" t="s">
        <v>4211</v>
      </c>
      <c r="B794" s="74">
        <v>588</v>
      </c>
      <c r="C794" s="133"/>
      <c r="D794" s="37"/>
      <c r="E794" s="87"/>
      <c r="F794" s="93">
        <v>3</v>
      </c>
      <c r="G794" s="8">
        <v>8</v>
      </c>
      <c r="H794" s="94">
        <f t="shared" si="12"/>
        <v>2</v>
      </c>
      <c r="I794" s="93"/>
      <c r="J794" s="94"/>
      <c r="K794" s="138"/>
    </row>
    <row r="795" spans="1:11" x14ac:dyDescent="0.2">
      <c r="A795" s="13" t="s">
        <v>4212</v>
      </c>
      <c r="B795" s="74">
        <v>602</v>
      </c>
      <c r="C795" s="133"/>
      <c r="D795" s="37"/>
      <c r="E795" s="87"/>
      <c r="F795" s="93">
        <v>3</v>
      </c>
      <c r="G795" s="8">
        <v>8</v>
      </c>
      <c r="H795" s="94">
        <f t="shared" si="12"/>
        <v>2</v>
      </c>
      <c r="I795" s="93"/>
      <c r="J795" s="94"/>
      <c r="K795" s="138"/>
    </row>
    <row r="796" spans="1:11" x14ac:dyDescent="0.2">
      <c r="A796" s="13" t="s">
        <v>1565</v>
      </c>
      <c r="B796" s="74">
        <v>104</v>
      </c>
      <c r="C796" s="133"/>
      <c r="D796" s="37"/>
      <c r="E796" s="87"/>
      <c r="F796" s="93">
        <v>1</v>
      </c>
      <c r="G796" s="8">
        <v>3</v>
      </c>
      <c r="H796" s="94">
        <f t="shared" si="12"/>
        <v>1</v>
      </c>
      <c r="I796" s="93"/>
      <c r="J796" s="94"/>
      <c r="K796" s="138"/>
    </row>
    <row r="797" spans="1:11" x14ac:dyDescent="0.2">
      <c r="A797" s="13" t="s">
        <v>4213</v>
      </c>
      <c r="B797" s="74">
        <v>136</v>
      </c>
      <c r="C797" s="133"/>
      <c r="D797" s="37"/>
      <c r="E797" s="87"/>
      <c r="F797" s="93">
        <v>1</v>
      </c>
      <c r="G797" s="8">
        <v>3</v>
      </c>
      <c r="H797" s="94">
        <f t="shared" si="12"/>
        <v>1</v>
      </c>
      <c r="I797" s="93"/>
      <c r="J797" s="94"/>
      <c r="K797" s="138"/>
    </row>
    <row r="798" spans="1:11" x14ac:dyDescent="0.2">
      <c r="A798" s="13" t="s">
        <v>4214</v>
      </c>
      <c r="B798" s="74">
        <v>317</v>
      </c>
      <c r="C798" s="133"/>
      <c r="D798" s="37"/>
      <c r="E798" s="87"/>
      <c r="F798" s="93">
        <v>3</v>
      </c>
      <c r="G798" s="8">
        <v>8</v>
      </c>
      <c r="H798" s="94">
        <f t="shared" si="12"/>
        <v>2</v>
      </c>
      <c r="I798" s="93"/>
      <c r="J798" s="94"/>
      <c r="K798" s="138"/>
    </row>
    <row r="799" spans="1:11" x14ac:dyDescent="0.2">
      <c r="A799" s="13" t="s">
        <v>4215</v>
      </c>
      <c r="B799" s="74">
        <v>343</v>
      </c>
      <c r="C799" s="133"/>
      <c r="D799" s="37"/>
      <c r="E799" s="87"/>
      <c r="F799" s="93">
        <v>3</v>
      </c>
      <c r="G799" s="8">
        <v>8</v>
      </c>
      <c r="H799" s="94">
        <f t="shared" si="12"/>
        <v>2</v>
      </c>
      <c r="I799" s="93"/>
      <c r="J799" s="94"/>
      <c r="K799" s="138"/>
    </row>
    <row r="800" spans="1:11" x14ac:dyDescent="0.2">
      <c r="A800" s="13" t="s">
        <v>4216</v>
      </c>
      <c r="B800" s="74">
        <v>422</v>
      </c>
      <c r="C800" s="133"/>
      <c r="D800" s="37"/>
      <c r="E800" s="87"/>
      <c r="F800" s="93">
        <v>3</v>
      </c>
      <c r="G800" s="8">
        <v>8</v>
      </c>
      <c r="H800" s="94">
        <f t="shared" si="12"/>
        <v>2</v>
      </c>
      <c r="I800" s="93"/>
      <c r="J800" s="94"/>
      <c r="K800" s="138"/>
    </row>
    <row r="801" spans="1:11" x14ac:dyDescent="0.2">
      <c r="A801" s="13" t="s">
        <v>3390</v>
      </c>
      <c r="B801" s="74">
        <v>266</v>
      </c>
      <c r="C801" s="133"/>
      <c r="D801" s="37"/>
      <c r="E801" s="87"/>
      <c r="F801" s="93">
        <v>3</v>
      </c>
      <c r="G801" s="8">
        <v>8</v>
      </c>
      <c r="H801" s="94">
        <f t="shared" si="12"/>
        <v>2</v>
      </c>
      <c r="I801" s="93"/>
      <c r="J801" s="94"/>
      <c r="K801" s="138"/>
    </row>
    <row r="802" spans="1:11" x14ac:dyDescent="0.2">
      <c r="A802" s="13" t="s">
        <v>1394</v>
      </c>
      <c r="B802" s="74">
        <v>395</v>
      </c>
      <c r="C802" s="133"/>
      <c r="D802" s="37"/>
      <c r="E802" s="87"/>
      <c r="F802" s="93">
        <v>3</v>
      </c>
      <c r="G802" s="8">
        <v>8</v>
      </c>
      <c r="H802" s="94">
        <f t="shared" si="12"/>
        <v>2</v>
      </c>
      <c r="I802" s="93"/>
      <c r="J802" s="94"/>
      <c r="K802" s="138"/>
    </row>
    <row r="803" spans="1:11" x14ac:dyDescent="0.2">
      <c r="A803" s="13" t="s">
        <v>3609</v>
      </c>
      <c r="B803" s="74">
        <v>95</v>
      </c>
      <c r="C803" s="133"/>
      <c r="D803" s="37"/>
      <c r="E803" s="87"/>
      <c r="F803" s="93">
        <v>1</v>
      </c>
      <c r="G803" s="8">
        <v>3</v>
      </c>
      <c r="H803" s="94">
        <f t="shared" si="12"/>
        <v>1</v>
      </c>
      <c r="I803" s="93"/>
      <c r="J803" s="94"/>
      <c r="K803" s="138"/>
    </row>
    <row r="804" spans="1:11" x14ac:dyDescent="0.2">
      <c r="A804" s="13" t="s">
        <v>4217</v>
      </c>
      <c r="B804" s="74">
        <v>149</v>
      </c>
      <c r="C804" s="133"/>
      <c r="D804" s="37"/>
      <c r="E804" s="87"/>
      <c r="F804" s="93">
        <v>1</v>
      </c>
      <c r="G804" s="8">
        <v>3</v>
      </c>
      <c r="H804" s="94">
        <f t="shared" si="12"/>
        <v>1</v>
      </c>
      <c r="I804" s="93"/>
      <c r="J804" s="94"/>
      <c r="K804" s="138"/>
    </row>
    <row r="805" spans="1:11" x14ac:dyDescent="0.2">
      <c r="A805" s="13" t="s">
        <v>4218</v>
      </c>
      <c r="B805" s="74">
        <v>125</v>
      </c>
      <c r="C805" s="133"/>
      <c r="D805" s="37"/>
      <c r="E805" s="87"/>
      <c r="F805" s="93">
        <v>1</v>
      </c>
      <c r="G805" s="8">
        <v>3</v>
      </c>
      <c r="H805" s="94">
        <f t="shared" si="12"/>
        <v>1</v>
      </c>
      <c r="I805" s="93"/>
      <c r="J805" s="94"/>
      <c r="K805" s="138"/>
    </row>
    <row r="806" spans="1:11" x14ac:dyDescent="0.2">
      <c r="A806" s="13" t="s">
        <v>3310</v>
      </c>
      <c r="B806" s="74">
        <v>400</v>
      </c>
      <c r="C806" s="133"/>
      <c r="D806" s="37"/>
      <c r="E806" s="87"/>
      <c r="F806" s="93">
        <v>3</v>
      </c>
      <c r="G806" s="8">
        <v>8</v>
      </c>
      <c r="H806" s="94">
        <f t="shared" si="12"/>
        <v>2</v>
      </c>
      <c r="I806" s="93"/>
      <c r="J806" s="94"/>
      <c r="K806" s="138"/>
    </row>
    <row r="807" spans="1:11" ht="16.5" thickBot="1" x14ac:dyDescent="0.25">
      <c r="A807" s="15" t="s">
        <v>4219</v>
      </c>
      <c r="B807" s="76">
        <v>404</v>
      </c>
      <c r="C807" s="139"/>
      <c r="D807" s="38"/>
      <c r="E807" s="123"/>
      <c r="F807" s="124">
        <v>3</v>
      </c>
      <c r="G807" s="125">
        <v>8</v>
      </c>
      <c r="H807" s="126">
        <f t="shared" si="12"/>
        <v>2</v>
      </c>
      <c r="I807" s="124"/>
      <c r="J807" s="126"/>
      <c r="K807" s="140"/>
    </row>
    <row r="808" spans="1:11" ht="16.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731"/>
  <sheetViews>
    <sheetView zoomScaleNormal="100" workbookViewId="0">
      <pane xSplit="1" ySplit="2" topLeftCell="B3" activePane="bottomRight" state="frozenSplit"/>
      <selection pane="topRight" activeCell="G1" sqref="G1:G65536"/>
      <selection pane="bottomLeft" activeCell="A7" sqref="A7"/>
      <selection pane="bottomRight" activeCell="A2" sqref="A2"/>
    </sheetView>
  </sheetViews>
  <sheetFormatPr defaultColWidth="8.85546875" defaultRowHeight="15.75" x14ac:dyDescent="0.2"/>
  <cols>
    <col min="1" max="1" width="47.7109375" style="8" customWidth="1"/>
    <col min="2" max="3" width="15.85546875" style="8" customWidth="1"/>
    <col min="4" max="5" width="16.140625" style="8" customWidth="1"/>
    <col min="6" max="6" width="16.28515625" style="8" customWidth="1"/>
    <col min="7" max="9" width="16" style="8" customWidth="1"/>
    <col min="10" max="10" width="16.140625" style="8" customWidth="1"/>
    <col min="11" max="11" width="16.7109375" style="8" customWidth="1"/>
    <col min="12" max="16384" width="8.85546875" style="8"/>
  </cols>
  <sheetData>
    <row r="1" spans="1:1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3" customFormat="1" x14ac:dyDescent="0.2">
      <c r="A3" s="9" t="s">
        <v>771</v>
      </c>
      <c r="B3" s="71">
        <v>508254</v>
      </c>
      <c r="C3" s="79"/>
      <c r="D3" s="40"/>
      <c r="E3" s="80"/>
      <c r="F3" s="158"/>
      <c r="H3" s="159"/>
      <c r="I3" s="158"/>
      <c r="J3" s="159"/>
      <c r="K3" s="160"/>
    </row>
    <row r="4" spans="1:11" s="18" customFormat="1" x14ac:dyDescent="0.2">
      <c r="A4" s="11" t="s">
        <v>772</v>
      </c>
      <c r="B4" s="72">
        <v>106056</v>
      </c>
      <c r="C4" s="81"/>
      <c r="D4" s="35"/>
      <c r="E4" s="82"/>
      <c r="F4" s="92"/>
      <c r="H4" s="82"/>
      <c r="I4" s="92"/>
      <c r="J4" s="82"/>
      <c r="K4" s="137"/>
    </row>
    <row r="5" spans="1:11" s="24" customFormat="1" ht="31.5" x14ac:dyDescent="0.2">
      <c r="A5" s="22" t="s">
        <v>1327</v>
      </c>
      <c r="B5" s="73">
        <v>8774</v>
      </c>
      <c r="C5" s="85">
        <v>19</v>
      </c>
      <c r="D5" s="32">
        <f>SUM(D6:D13)</f>
        <v>48</v>
      </c>
      <c r="E5" s="84">
        <v>3</v>
      </c>
      <c r="F5" s="91">
        <f>SUM(F7:F17)</f>
        <v>30</v>
      </c>
      <c r="G5" s="24">
        <f>SUM(G7:G17)</f>
        <v>80</v>
      </c>
      <c r="H5" s="84"/>
      <c r="I5" s="99">
        <f>(C5+F5+1-F8)*0.4</f>
        <v>19.600000000000001</v>
      </c>
      <c r="J5" s="99">
        <f>(D5+G5+1-G8)*0.4</f>
        <v>50.400000000000006</v>
      </c>
      <c r="K5" s="115">
        <f>10*0.6</f>
        <v>6</v>
      </c>
    </row>
    <row r="6" spans="1:11" s="24" customFormat="1" x14ac:dyDescent="0.2">
      <c r="A6" s="20" t="s">
        <v>773</v>
      </c>
      <c r="B6" s="73">
        <v>5388</v>
      </c>
      <c r="C6" s="85">
        <v>12</v>
      </c>
      <c r="D6" s="32">
        <v>30</v>
      </c>
      <c r="E6" s="84"/>
      <c r="F6" s="91"/>
      <c r="H6" s="84"/>
      <c r="I6" s="91"/>
      <c r="J6" s="84"/>
      <c r="K6" s="111"/>
    </row>
    <row r="7" spans="1:11" x14ac:dyDescent="0.2">
      <c r="A7" s="13" t="s">
        <v>4220</v>
      </c>
      <c r="B7" s="74">
        <v>4385</v>
      </c>
      <c r="C7" s="86"/>
      <c r="D7" s="37"/>
      <c r="E7" s="87"/>
      <c r="F7" s="93">
        <v>5</v>
      </c>
      <c r="G7" s="8">
        <v>13</v>
      </c>
      <c r="H7" s="94">
        <f>IF(F7=1,1,2)</f>
        <v>2</v>
      </c>
      <c r="I7" s="93"/>
      <c r="J7" s="94"/>
      <c r="K7" s="138"/>
    </row>
    <row r="8" spans="1:11" x14ac:dyDescent="0.2">
      <c r="A8" s="13" t="s">
        <v>4221</v>
      </c>
      <c r="B8" s="74">
        <v>108</v>
      </c>
      <c r="C8" s="86"/>
      <c r="D8" s="37"/>
      <c r="E8" s="87"/>
      <c r="F8" s="93">
        <v>1</v>
      </c>
      <c r="G8" s="8">
        <v>3</v>
      </c>
      <c r="H8" s="94">
        <f t="shared" ref="H8:H71" si="0">IF(F8=1,1,2)</f>
        <v>1</v>
      </c>
      <c r="I8" s="93"/>
      <c r="J8" s="94"/>
      <c r="K8" s="138"/>
    </row>
    <row r="9" spans="1:11" x14ac:dyDescent="0.2">
      <c r="A9" s="13" t="s">
        <v>2891</v>
      </c>
      <c r="B9" s="74">
        <v>320</v>
      </c>
      <c r="C9" s="86"/>
      <c r="D9" s="37"/>
      <c r="E9" s="87"/>
      <c r="F9" s="93">
        <v>3</v>
      </c>
      <c r="G9" s="8">
        <v>8</v>
      </c>
      <c r="H9" s="94">
        <f t="shared" si="0"/>
        <v>2</v>
      </c>
      <c r="I9" s="93"/>
      <c r="J9" s="94"/>
      <c r="K9" s="138"/>
    </row>
    <row r="10" spans="1:11" x14ac:dyDescent="0.2">
      <c r="A10" s="13" t="s">
        <v>4222</v>
      </c>
      <c r="B10" s="74">
        <v>283</v>
      </c>
      <c r="C10" s="86"/>
      <c r="D10" s="37"/>
      <c r="E10" s="87"/>
      <c r="F10" s="93">
        <v>3</v>
      </c>
      <c r="G10" s="8">
        <v>8</v>
      </c>
      <c r="H10" s="94">
        <f t="shared" si="0"/>
        <v>2</v>
      </c>
      <c r="I10" s="93"/>
      <c r="J10" s="94"/>
      <c r="K10" s="138"/>
    </row>
    <row r="11" spans="1:11" x14ac:dyDescent="0.2">
      <c r="A11" s="13" t="s">
        <v>4223</v>
      </c>
      <c r="B11" s="74">
        <v>292</v>
      </c>
      <c r="C11" s="86"/>
      <c r="D11" s="37"/>
      <c r="E11" s="87"/>
      <c r="F11" s="93">
        <v>3</v>
      </c>
      <c r="G11" s="8">
        <v>8</v>
      </c>
      <c r="H11" s="94">
        <f t="shared" si="0"/>
        <v>2</v>
      </c>
      <c r="I11" s="93"/>
      <c r="J11" s="94"/>
      <c r="K11" s="138"/>
    </row>
    <row r="12" spans="1:11" s="24" customFormat="1" x14ac:dyDescent="0.2">
      <c r="A12" s="20" t="s">
        <v>616</v>
      </c>
      <c r="B12" s="73">
        <v>3386</v>
      </c>
      <c r="C12" s="85">
        <v>7</v>
      </c>
      <c r="D12" s="32">
        <v>18</v>
      </c>
      <c r="E12" s="84"/>
      <c r="F12" s="91"/>
      <c r="G12" s="8"/>
      <c r="H12" s="94"/>
      <c r="I12" s="91"/>
      <c r="J12" s="84"/>
      <c r="K12" s="111"/>
    </row>
    <row r="13" spans="1:11" x14ac:dyDescent="0.2">
      <c r="A13" s="13" t="s">
        <v>4224</v>
      </c>
      <c r="B13" s="74">
        <v>424</v>
      </c>
      <c r="C13" s="86"/>
      <c r="D13" s="37"/>
      <c r="E13" s="87"/>
      <c r="F13" s="93">
        <v>3</v>
      </c>
      <c r="G13" s="8">
        <v>8</v>
      </c>
      <c r="H13" s="94">
        <f t="shared" si="0"/>
        <v>2</v>
      </c>
      <c r="I13" s="93"/>
      <c r="J13" s="94"/>
      <c r="K13" s="138"/>
    </row>
    <row r="14" spans="1:11" x14ac:dyDescent="0.2">
      <c r="A14" s="13" t="s">
        <v>4225</v>
      </c>
      <c r="B14" s="74">
        <v>905</v>
      </c>
      <c r="C14" s="86"/>
      <c r="D14" s="37"/>
      <c r="E14" s="87"/>
      <c r="F14" s="93">
        <v>3</v>
      </c>
      <c r="G14" s="8">
        <v>8</v>
      </c>
      <c r="H14" s="94">
        <f t="shared" si="0"/>
        <v>2</v>
      </c>
      <c r="I14" s="93"/>
      <c r="J14" s="94"/>
      <c r="K14" s="138"/>
    </row>
    <row r="15" spans="1:11" x14ac:dyDescent="0.2">
      <c r="A15" s="13" t="s">
        <v>3421</v>
      </c>
      <c r="B15" s="74">
        <v>625</v>
      </c>
      <c r="C15" s="86"/>
      <c r="D15" s="37"/>
      <c r="E15" s="87"/>
      <c r="F15" s="93">
        <v>3</v>
      </c>
      <c r="G15" s="8">
        <v>8</v>
      </c>
      <c r="H15" s="94">
        <f t="shared" si="0"/>
        <v>2</v>
      </c>
      <c r="I15" s="93"/>
      <c r="J15" s="94"/>
      <c r="K15" s="138"/>
    </row>
    <row r="16" spans="1:11" x14ac:dyDescent="0.2">
      <c r="A16" s="13" t="s">
        <v>3379</v>
      </c>
      <c r="B16" s="74">
        <v>1172</v>
      </c>
      <c r="C16" s="86"/>
      <c r="D16" s="37"/>
      <c r="E16" s="87"/>
      <c r="F16" s="93">
        <v>3</v>
      </c>
      <c r="G16" s="8">
        <v>8</v>
      </c>
      <c r="H16" s="94">
        <f t="shared" si="0"/>
        <v>2</v>
      </c>
      <c r="I16" s="93"/>
      <c r="J16" s="94"/>
      <c r="K16" s="138"/>
    </row>
    <row r="17" spans="1:11" x14ac:dyDescent="0.2">
      <c r="A17" s="13" t="s">
        <v>4226</v>
      </c>
      <c r="B17" s="74">
        <v>260</v>
      </c>
      <c r="C17" s="86"/>
      <c r="D17" s="37"/>
      <c r="E17" s="87"/>
      <c r="F17" s="93">
        <v>3</v>
      </c>
      <c r="G17" s="8">
        <v>8</v>
      </c>
      <c r="H17" s="94">
        <f t="shared" si="0"/>
        <v>2</v>
      </c>
      <c r="I17" s="93"/>
      <c r="J17" s="94"/>
      <c r="K17" s="138"/>
    </row>
    <row r="18" spans="1:11" s="24" customFormat="1" ht="31.5" x14ac:dyDescent="0.2">
      <c r="A18" s="22" t="s">
        <v>1328</v>
      </c>
      <c r="B18" s="73">
        <v>7612</v>
      </c>
      <c r="C18" s="85">
        <v>19</v>
      </c>
      <c r="D18" s="36">
        <f>SUM(D19:D23)</f>
        <v>48</v>
      </c>
      <c r="E18" s="88">
        <v>3</v>
      </c>
      <c r="F18" s="91">
        <f>SUM(F20:F25)</f>
        <v>16</v>
      </c>
      <c r="G18" s="24">
        <f>SUM(G20:G25)</f>
        <v>42</v>
      </c>
      <c r="H18" s="94"/>
      <c r="I18" s="99">
        <f>(C18+F18+1)*0.4</f>
        <v>14.4</v>
      </c>
      <c r="J18" s="100">
        <f>(D18+G18+1)*0.4</f>
        <v>36.4</v>
      </c>
      <c r="K18" s="115">
        <f>4*0.6</f>
        <v>2.4</v>
      </c>
    </row>
    <row r="19" spans="1:11" s="24" customFormat="1" x14ac:dyDescent="0.2">
      <c r="A19" s="20" t="s">
        <v>600</v>
      </c>
      <c r="B19" s="73">
        <v>1529</v>
      </c>
      <c r="C19" s="85">
        <v>4</v>
      </c>
      <c r="D19" s="32">
        <v>10</v>
      </c>
      <c r="E19" s="84"/>
      <c r="F19" s="91"/>
      <c r="G19" s="8"/>
      <c r="H19" s="94"/>
      <c r="I19" s="91"/>
      <c r="J19" s="84"/>
      <c r="K19" s="111"/>
    </row>
    <row r="20" spans="1:11" x14ac:dyDescent="0.2">
      <c r="A20" s="13" t="s">
        <v>4227</v>
      </c>
      <c r="B20" s="74">
        <v>1529</v>
      </c>
      <c r="C20" s="86"/>
      <c r="D20" s="37"/>
      <c r="E20" s="87"/>
      <c r="F20" s="93">
        <v>3</v>
      </c>
      <c r="G20" s="8">
        <v>8</v>
      </c>
      <c r="H20" s="94">
        <f t="shared" si="0"/>
        <v>2</v>
      </c>
      <c r="I20" s="93"/>
      <c r="J20" s="94"/>
      <c r="K20" s="138"/>
    </row>
    <row r="21" spans="1:11" s="24" customFormat="1" x14ac:dyDescent="0.2">
      <c r="A21" s="20" t="s">
        <v>601</v>
      </c>
      <c r="B21" s="73">
        <v>2439</v>
      </c>
      <c r="C21" s="85">
        <v>6</v>
      </c>
      <c r="D21" s="32">
        <v>15</v>
      </c>
      <c r="E21" s="84"/>
      <c r="F21" s="91"/>
      <c r="G21" s="8"/>
      <c r="H21" s="94"/>
      <c r="I21" s="91"/>
      <c r="J21" s="84"/>
      <c r="K21" s="111"/>
    </row>
    <row r="22" spans="1:11" x14ac:dyDescent="0.2">
      <c r="A22" s="13" t="s">
        <v>3834</v>
      </c>
      <c r="B22" s="74">
        <v>2439</v>
      </c>
      <c r="C22" s="86"/>
      <c r="D22" s="37"/>
      <c r="E22" s="87"/>
      <c r="F22" s="93">
        <v>5</v>
      </c>
      <c r="G22" s="8">
        <v>13</v>
      </c>
      <c r="H22" s="94">
        <f t="shared" si="0"/>
        <v>2</v>
      </c>
      <c r="I22" s="93"/>
      <c r="J22" s="94"/>
      <c r="K22" s="138"/>
    </row>
    <row r="23" spans="1:11" s="24" customFormat="1" x14ac:dyDescent="0.2">
      <c r="A23" s="20" t="s">
        <v>1092</v>
      </c>
      <c r="B23" s="73">
        <v>3644</v>
      </c>
      <c r="C23" s="85">
        <v>9</v>
      </c>
      <c r="D23" s="32">
        <v>23</v>
      </c>
      <c r="E23" s="84"/>
      <c r="F23" s="91"/>
      <c r="G23" s="8"/>
      <c r="H23" s="94"/>
      <c r="I23" s="91"/>
      <c r="J23" s="84"/>
      <c r="K23" s="111"/>
    </row>
    <row r="24" spans="1:11" x14ac:dyDescent="0.2">
      <c r="A24" s="13" t="s">
        <v>4228</v>
      </c>
      <c r="B24" s="74">
        <v>3085</v>
      </c>
      <c r="C24" s="86"/>
      <c r="D24" s="37"/>
      <c r="E24" s="87"/>
      <c r="F24" s="93">
        <v>5</v>
      </c>
      <c r="G24" s="8">
        <v>13</v>
      </c>
      <c r="H24" s="94">
        <f t="shared" si="0"/>
        <v>2</v>
      </c>
      <c r="I24" s="93"/>
      <c r="J24" s="94"/>
      <c r="K24" s="138"/>
    </row>
    <row r="25" spans="1:11" x14ac:dyDescent="0.2">
      <c r="A25" s="13" t="s">
        <v>4229</v>
      </c>
      <c r="B25" s="74">
        <v>559</v>
      </c>
      <c r="C25" s="86"/>
      <c r="D25" s="37"/>
      <c r="E25" s="87"/>
      <c r="F25" s="93">
        <v>3</v>
      </c>
      <c r="G25" s="8">
        <v>8</v>
      </c>
      <c r="H25" s="94">
        <f t="shared" si="0"/>
        <v>2</v>
      </c>
      <c r="I25" s="93"/>
      <c r="J25" s="94"/>
      <c r="K25" s="138"/>
    </row>
    <row r="26" spans="1:11" s="24" customFormat="1" x14ac:dyDescent="0.2">
      <c r="A26" s="22" t="s">
        <v>1093</v>
      </c>
      <c r="B26" s="73">
        <v>32410</v>
      </c>
      <c r="C26" s="85">
        <v>29</v>
      </c>
      <c r="D26" s="36">
        <f>SUM(D27:D42)</f>
        <v>73</v>
      </c>
      <c r="E26" s="88">
        <v>4</v>
      </c>
      <c r="F26" s="91">
        <f>SUM(F28:F47)</f>
        <v>61</v>
      </c>
      <c r="G26" s="24">
        <f>SUM(G28:G47)</f>
        <v>161</v>
      </c>
      <c r="H26" s="94"/>
      <c r="I26" s="99">
        <f>(C26+F26+1)*0.4</f>
        <v>36.4</v>
      </c>
      <c r="J26" s="100">
        <f>(D26+G26+1)*0.4</f>
        <v>94</v>
      </c>
      <c r="K26" s="115">
        <f>17*0.6</f>
        <v>10.199999999999999</v>
      </c>
    </row>
    <row r="27" spans="1:11" s="24" customFormat="1" x14ac:dyDescent="0.2">
      <c r="A27" s="20" t="s">
        <v>1094</v>
      </c>
      <c r="B27" s="73">
        <v>2511</v>
      </c>
      <c r="C27" s="85">
        <v>2</v>
      </c>
      <c r="D27" s="32">
        <v>5</v>
      </c>
      <c r="E27" s="84"/>
      <c r="F27" s="91"/>
      <c r="G27" s="8"/>
      <c r="H27" s="94"/>
      <c r="I27" s="91"/>
      <c r="J27" s="84"/>
      <c r="K27" s="111"/>
    </row>
    <row r="28" spans="1:11" x14ac:dyDescent="0.2">
      <c r="A28" s="13" t="s">
        <v>4230</v>
      </c>
      <c r="B28" s="74">
        <v>2511</v>
      </c>
      <c r="C28" s="86"/>
      <c r="D28" s="37"/>
      <c r="E28" s="87"/>
      <c r="F28" s="93">
        <v>5</v>
      </c>
      <c r="G28" s="8">
        <v>13</v>
      </c>
      <c r="H28" s="94">
        <f t="shared" si="0"/>
        <v>2</v>
      </c>
      <c r="I28" s="93"/>
      <c r="J28" s="94"/>
      <c r="K28" s="138"/>
    </row>
    <row r="29" spans="1:11" s="24" customFormat="1" x14ac:dyDescent="0.2">
      <c r="A29" s="20" t="s">
        <v>1095</v>
      </c>
      <c r="B29" s="73">
        <v>23930</v>
      </c>
      <c r="C29" s="85">
        <v>22</v>
      </c>
      <c r="D29" s="32">
        <v>55</v>
      </c>
      <c r="E29" s="84"/>
      <c r="F29" s="91"/>
      <c r="G29" s="8"/>
      <c r="H29" s="94"/>
      <c r="I29" s="91"/>
      <c r="J29" s="84"/>
      <c r="K29" s="111"/>
    </row>
    <row r="30" spans="1:11" x14ac:dyDescent="0.2">
      <c r="A30" s="13" t="s">
        <v>4231</v>
      </c>
      <c r="B30" s="74">
        <v>21530</v>
      </c>
      <c r="C30" s="86"/>
      <c r="D30" s="37"/>
      <c r="E30" s="87"/>
      <c r="F30" s="93">
        <v>11</v>
      </c>
      <c r="G30" s="8">
        <v>28</v>
      </c>
      <c r="H30" s="94">
        <f t="shared" si="0"/>
        <v>2</v>
      </c>
      <c r="I30" s="93"/>
      <c r="J30" s="94"/>
      <c r="K30" s="138"/>
    </row>
    <row r="31" spans="1:11" x14ac:dyDescent="0.2">
      <c r="A31" s="13" t="s">
        <v>3024</v>
      </c>
      <c r="B31" s="74">
        <v>287</v>
      </c>
      <c r="C31" s="86"/>
      <c r="D31" s="37"/>
      <c r="E31" s="87"/>
      <c r="F31" s="93">
        <v>3</v>
      </c>
      <c r="G31" s="8">
        <v>8</v>
      </c>
      <c r="H31" s="94">
        <f t="shared" si="0"/>
        <v>2</v>
      </c>
      <c r="I31" s="93"/>
      <c r="J31" s="94"/>
      <c r="K31" s="138"/>
    </row>
    <row r="32" spans="1:11" x14ac:dyDescent="0.2">
      <c r="A32" s="13" t="s">
        <v>4232</v>
      </c>
      <c r="B32" s="74">
        <v>1093</v>
      </c>
      <c r="C32" s="86"/>
      <c r="D32" s="37"/>
      <c r="E32" s="87"/>
      <c r="F32" s="93">
        <v>3</v>
      </c>
      <c r="G32" s="8">
        <v>8</v>
      </c>
      <c r="H32" s="94">
        <f t="shared" si="0"/>
        <v>2</v>
      </c>
      <c r="I32" s="93"/>
      <c r="J32" s="94"/>
      <c r="K32" s="138"/>
    </row>
    <row r="33" spans="1:11" x14ac:dyDescent="0.2">
      <c r="A33" s="13" t="s">
        <v>4233</v>
      </c>
      <c r="B33" s="74">
        <v>352</v>
      </c>
      <c r="C33" s="86"/>
      <c r="D33" s="37"/>
      <c r="E33" s="87"/>
      <c r="F33" s="93">
        <v>3</v>
      </c>
      <c r="G33" s="8">
        <v>8</v>
      </c>
      <c r="H33" s="94">
        <f t="shared" si="0"/>
        <v>2</v>
      </c>
      <c r="I33" s="93"/>
      <c r="J33" s="94"/>
      <c r="K33" s="138"/>
    </row>
    <row r="34" spans="1:11" x14ac:dyDescent="0.2">
      <c r="A34" s="13" t="s">
        <v>2840</v>
      </c>
      <c r="B34" s="74">
        <v>352</v>
      </c>
      <c r="C34" s="86"/>
      <c r="D34" s="37"/>
      <c r="E34" s="87"/>
      <c r="F34" s="93">
        <v>3</v>
      </c>
      <c r="G34" s="8">
        <v>8</v>
      </c>
      <c r="H34" s="94">
        <f t="shared" si="0"/>
        <v>2</v>
      </c>
      <c r="I34" s="93"/>
      <c r="J34" s="94"/>
      <c r="K34" s="138"/>
    </row>
    <row r="35" spans="1:11" x14ac:dyDescent="0.2">
      <c r="A35" s="13" t="s">
        <v>4234</v>
      </c>
      <c r="B35" s="74">
        <v>316</v>
      </c>
      <c r="C35" s="86"/>
      <c r="D35" s="37"/>
      <c r="E35" s="87"/>
      <c r="F35" s="93">
        <v>3</v>
      </c>
      <c r="G35" s="8">
        <v>8</v>
      </c>
      <c r="H35" s="94">
        <f t="shared" si="0"/>
        <v>2</v>
      </c>
      <c r="I35" s="93"/>
      <c r="J35" s="94"/>
      <c r="K35" s="138"/>
    </row>
    <row r="36" spans="1:11" s="24" customFormat="1" x14ac:dyDescent="0.2">
      <c r="A36" s="20" t="s">
        <v>1184</v>
      </c>
      <c r="B36" s="73">
        <v>2367</v>
      </c>
      <c r="C36" s="85">
        <v>2</v>
      </c>
      <c r="D36" s="32">
        <v>5</v>
      </c>
      <c r="E36" s="84"/>
      <c r="F36" s="91"/>
      <c r="G36" s="8"/>
      <c r="H36" s="94"/>
      <c r="I36" s="91"/>
      <c r="J36" s="84"/>
      <c r="K36" s="111"/>
    </row>
    <row r="37" spans="1:11" x14ac:dyDescent="0.2">
      <c r="A37" s="13" t="s">
        <v>4235</v>
      </c>
      <c r="B37" s="74">
        <v>682</v>
      </c>
      <c r="C37" s="86"/>
      <c r="D37" s="37"/>
      <c r="E37" s="87"/>
      <c r="F37" s="93">
        <v>3</v>
      </c>
      <c r="G37" s="8">
        <v>8</v>
      </c>
      <c r="H37" s="94">
        <f t="shared" si="0"/>
        <v>2</v>
      </c>
      <c r="I37" s="93"/>
      <c r="J37" s="94"/>
      <c r="K37" s="138"/>
    </row>
    <row r="38" spans="1:11" x14ac:dyDescent="0.2">
      <c r="A38" s="13" t="s">
        <v>4236</v>
      </c>
      <c r="B38" s="74">
        <v>364</v>
      </c>
      <c r="C38" s="86"/>
      <c r="D38" s="37"/>
      <c r="E38" s="87"/>
      <c r="F38" s="93">
        <v>3</v>
      </c>
      <c r="G38" s="8">
        <v>8</v>
      </c>
      <c r="H38" s="94">
        <f t="shared" si="0"/>
        <v>2</v>
      </c>
      <c r="I38" s="93"/>
      <c r="J38" s="94"/>
      <c r="K38" s="138"/>
    </row>
    <row r="39" spans="1:11" x14ac:dyDescent="0.2">
      <c r="A39" s="13" t="s">
        <v>4237</v>
      </c>
      <c r="B39" s="74">
        <v>337</v>
      </c>
      <c r="C39" s="86"/>
      <c r="D39" s="37"/>
      <c r="E39" s="87"/>
      <c r="F39" s="93">
        <v>3</v>
      </c>
      <c r="G39" s="8">
        <v>8</v>
      </c>
      <c r="H39" s="94">
        <f t="shared" si="0"/>
        <v>2</v>
      </c>
      <c r="I39" s="93"/>
      <c r="J39" s="94"/>
      <c r="K39" s="138"/>
    </row>
    <row r="40" spans="1:11" x14ac:dyDescent="0.2">
      <c r="A40" s="13" t="s">
        <v>4238</v>
      </c>
      <c r="B40" s="74">
        <v>586</v>
      </c>
      <c r="C40" s="86"/>
      <c r="D40" s="37"/>
      <c r="E40" s="87"/>
      <c r="F40" s="93">
        <v>3</v>
      </c>
      <c r="G40" s="8">
        <v>8</v>
      </c>
      <c r="H40" s="94">
        <f t="shared" si="0"/>
        <v>2</v>
      </c>
      <c r="I40" s="93"/>
      <c r="J40" s="94"/>
      <c r="K40" s="138"/>
    </row>
    <row r="41" spans="1:11" x14ac:dyDescent="0.2">
      <c r="A41" s="13" t="s">
        <v>4239</v>
      </c>
      <c r="B41" s="74">
        <v>398</v>
      </c>
      <c r="C41" s="86"/>
      <c r="D41" s="37"/>
      <c r="E41" s="87"/>
      <c r="F41" s="93">
        <v>3</v>
      </c>
      <c r="G41" s="8">
        <v>8</v>
      </c>
      <c r="H41" s="94">
        <f t="shared" si="0"/>
        <v>2</v>
      </c>
      <c r="I41" s="93"/>
      <c r="J41" s="94"/>
      <c r="K41" s="138"/>
    </row>
    <row r="42" spans="1:11" s="24" customFormat="1" x14ac:dyDescent="0.2">
      <c r="A42" s="20" t="s">
        <v>1068</v>
      </c>
      <c r="B42" s="73">
        <v>3602</v>
      </c>
      <c r="C42" s="85">
        <v>3</v>
      </c>
      <c r="D42" s="32">
        <v>8</v>
      </c>
      <c r="E42" s="84"/>
      <c r="F42" s="91"/>
      <c r="G42" s="8"/>
      <c r="H42" s="94"/>
      <c r="I42" s="91"/>
      <c r="J42" s="84"/>
      <c r="K42" s="111"/>
    </row>
    <row r="43" spans="1:11" x14ac:dyDescent="0.2">
      <c r="A43" s="13" t="s">
        <v>4240</v>
      </c>
      <c r="B43" s="74">
        <v>1203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x14ac:dyDescent="0.2">
      <c r="A44" s="13" t="s">
        <v>4241</v>
      </c>
      <c r="B44" s="74">
        <v>779</v>
      </c>
      <c r="C44" s="86"/>
      <c r="D44" s="37"/>
      <c r="E44" s="87"/>
      <c r="F44" s="93">
        <v>3</v>
      </c>
      <c r="G44" s="8">
        <v>8</v>
      </c>
      <c r="H44" s="94">
        <f t="shared" si="0"/>
        <v>2</v>
      </c>
      <c r="I44" s="93"/>
      <c r="J44" s="94"/>
      <c r="K44" s="138"/>
    </row>
    <row r="45" spans="1:11" x14ac:dyDescent="0.2">
      <c r="A45" s="13" t="s">
        <v>4242</v>
      </c>
      <c r="B45" s="74">
        <v>271</v>
      </c>
      <c r="C45" s="86"/>
      <c r="D45" s="37"/>
      <c r="E45" s="87"/>
      <c r="F45" s="93">
        <v>3</v>
      </c>
      <c r="G45" s="8">
        <v>8</v>
      </c>
      <c r="H45" s="94">
        <f t="shared" si="0"/>
        <v>2</v>
      </c>
      <c r="I45" s="93"/>
      <c r="J45" s="94"/>
      <c r="K45" s="138"/>
    </row>
    <row r="46" spans="1:11" x14ac:dyDescent="0.2">
      <c r="A46" s="13" t="s">
        <v>2153</v>
      </c>
      <c r="B46" s="74">
        <v>517</v>
      </c>
      <c r="C46" s="86"/>
      <c r="D46" s="37"/>
      <c r="E46" s="87"/>
      <c r="F46" s="93">
        <v>3</v>
      </c>
      <c r="G46" s="8">
        <v>8</v>
      </c>
      <c r="H46" s="94">
        <f t="shared" si="0"/>
        <v>2</v>
      </c>
      <c r="I46" s="93"/>
      <c r="J46" s="94"/>
      <c r="K46" s="138"/>
    </row>
    <row r="47" spans="1:11" x14ac:dyDescent="0.2">
      <c r="A47" s="13" t="s">
        <v>4243</v>
      </c>
      <c r="B47" s="74">
        <v>832</v>
      </c>
      <c r="C47" s="86"/>
      <c r="D47" s="37"/>
      <c r="E47" s="87"/>
      <c r="F47" s="93">
        <v>3</v>
      </c>
      <c r="G47" s="8">
        <v>8</v>
      </c>
      <c r="H47" s="94">
        <f t="shared" si="0"/>
        <v>2</v>
      </c>
      <c r="I47" s="93"/>
      <c r="J47" s="94"/>
      <c r="K47" s="138"/>
    </row>
    <row r="48" spans="1:11" s="24" customFormat="1" x14ac:dyDescent="0.2">
      <c r="A48" s="22" t="s">
        <v>609</v>
      </c>
      <c r="B48" s="73">
        <v>29379</v>
      </c>
      <c r="C48" s="85">
        <v>25</v>
      </c>
      <c r="D48" s="36">
        <f>SUM(D49:D65)</f>
        <v>64</v>
      </c>
      <c r="E48" s="88">
        <v>4</v>
      </c>
      <c r="F48" s="91">
        <f>SUM(F50:F73)</f>
        <v>46</v>
      </c>
      <c r="G48" s="24">
        <f>SUM(G50:G73)</f>
        <v>125</v>
      </c>
      <c r="H48" s="94"/>
      <c r="I48" s="99">
        <f>(C48+F50+F54+F55+F56+F58+F60+F62+F63+F73+1)*0.4</f>
        <v>24.400000000000002</v>
      </c>
      <c r="J48" s="99">
        <f>(D48+G50+G54+G55+G56+G58+G60+G62+G63+G73+1)*0.4</f>
        <v>62.800000000000004</v>
      </c>
      <c r="K48" s="115">
        <f>20*0.6</f>
        <v>12</v>
      </c>
    </row>
    <row r="49" spans="1:11" s="24" customFormat="1" x14ac:dyDescent="0.2">
      <c r="A49" s="20" t="s">
        <v>610</v>
      </c>
      <c r="B49" s="73">
        <v>1426</v>
      </c>
      <c r="C49" s="85">
        <v>1</v>
      </c>
      <c r="D49" s="32">
        <v>3</v>
      </c>
      <c r="E49" s="84"/>
      <c r="F49" s="91"/>
      <c r="G49" s="8"/>
      <c r="H49" s="94"/>
      <c r="I49" s="91"/>
      <c r="J49" s="84"/>
      <c r="K49" s="111"/>
    </row>
    <row r="50" spans="1:11" x14ac:dyDescent="0.2">
      <c r="A50" s="13" t="s">
        <v>4244</v>
      </c>
      <c r="B50" s="74">
        <v>1069</v>
      </c>
      <c r="C50" s="86"/>
      <c r="D50" s="37"/>
      <c r="E50" s="87"/>
      <c r="F50" s="93">
        <v>3</v>
      </c>
      <c r="G50" s="8">
        <v>8</v>
      </c>
      <c r="H50" s="94">
        <f t="shared" si="0"/>
        <v>2</v>
      </c>
      <c r="I50" s="93"/>
      <c r="J50" s="94"/>
      <c r="K50" s="138"/>
    </row>
    <row r="51" spans="1:11" x14ac:dyDescent="0.2">
      <c r="A51" s="13" t="s">
        <v>2190</v>
      </c>
      <c r="B51" s="74">
        <v>171</v>
      </c>
      <c r="C51" s="86"/>
      <c r="D51" s="37"/>
      <c r="E51" s="87"/>
      <c r="F51" s="93">
        <v>1</v>
      </c>
      <c r="G51" s="8">
        <v>3</v>
      </c>
      <c r="H51" s="94">
        <f t="shared" si="0"/>
        <v>1</v>
      </c>
      <c r="I51" s="93"/>
      <c r="J51" s="94"/>
      <c r="K51" s="138"/>
    </row>
    <row r="52" spans="1:11" x14ac:dyDescent="0.2">
      <c r="A52" s="13" t="s">
        <v>4245</v>
      </c>
      <c r="B52" s="74">
        <v>186</v>
      </c>
      <c r="C52" s="86"/>
      <c r="D52" s="37"/>
      <c r="E52" s="87"/>
      <c r="F52" s="93">
        <v>1</v>
      </c>
      <c r="G52" s="8">
        <v>3</v>
      </c>
      <c r="H52" s="94">
        <f t="shared" si="0"/>
        <v>1</v>
      </c>
      <c r="I52" s="93"/>
      <c r="J52" s="94"/>
      <c r="K52" s="138"/>
    </row>
    <row r="53" spans="1:11" s="24" customFormat="1" x14ac:dyDescent="0.2">
      <c r="A53" s="20" t="s">
        <v>608</v>
      </c>
      <c r="B53" s="73">
        <v>2609</v>
      </c>
      <c r="C53" s="85">
        <v>2</v>
      </c>
      <c r="D53" s="32">
        <v>5</v>
      </c>
      <c r="E53" s="84"/>
      <c r="F53" s="91"/>
      <c r="G53" s="8"/>
      <c r="H53" s="94"/>
      <c r="I53" s="91"/>
      <c r="J53" s="84"/>
      <c r="K53" s="111"/>
    </row>
    <row r="54" spans="1:11" x14ac:dyDescent="0.2">
      <c r="A54" s="13" t="s">
        <v>2016</v>
      </c>
      <c r="B54" s="74">
        <v>1454</v>
      </c>
      <c r="C54" s="86"/>
      <c r="D54" s="37"/>
      <c r="E54" s="87"/>
      <c r="F54" s="93">
        <v>3</v>
      </c>
      <c r="G54" s="8">
        <v>8</v>
      </c>
      <c r="H54" s="94">
        <f t="shared" si="0"/>
        <v>2</v>
      </c>
      <c r="I54" s="93"/>
      <c r="J54" s="94"/>
      <c r="K54" s="138"/>
    </row>
    <row r="55" spans="1:11" x14ac:dyDescent="0.2">
      <c r="A55" s="13" t="s">
        <v>4246</v>
      </c>
      <c r="B55" s="74">
        <v>267</v>
      </c>
      <c r="C55" s="86"/>
      <c r="D55" s="37"/>
      <c r="E55" s="87"/>
      <c r="F55" s="93">
        <v>3</v>
      </c>
      <c r="G55" s="8">
        <v>8</v>
      </c>
      <c r="H55" s="94">
        <f t="shared" si="0"/>
        <v>2</v>
      </c>
      <c r="I55" s="93"/>
      <c r="J55" s="94"/>
      <c r="K55" s="138"/>
    </row>
    <row r="56" spans="1:11" x14ac:dyDescent="0.2">
      <c r="A56" s="13" t="s">
        <v>2071</v>
      </c>
      <c r="B56" s="74">
        <v>495</v>
      </c>
      <c r="C56" s="86"/>
      <c r="D56" s="37"/>
      <c r="E56" s="87"/>
      <c r="F56" s="93">
        <v>3</v>
      </c>
      <c r="G56" s="8">
        <v>8</v>
      </c>
      <c r="H56" s="94">
        <f t="shared" si="0"/>
        <v>2</v>
      </c>
      <c r="I56" s="93"/>
      <c r="J56" s="94"/>
      <c r="K56" s="138"/>
    </row>
    <row r="57" spans="1:11" x14ac:dyDescent="0.2">
      <c r="A57" s="13" t="s">
        <v>4247</v>
      </c>
      <c r="B57" s="74">
        <v>116</v>
      </c>
      <c r="C57" s="86"/>
      <c r="D57" s="37"/>
      <c r="E57" s="87"/>
      <c r="F57" s="93">
        <v>1</v>
      </c>
      <c r="G57" s="8">
        <v>3</v>
      </c>
      <c r="H57" s="94">
        <f t="shared" si="0"/>
        <v>1</v>
      </c>
      <c r="I57" s="93"/>
      <c r="J57" s="94"/>
      <c r="K57" s="138"/>
    </row>
    <row r="58" spans="1:11" x14ac:dyDescent="0.2">
      <c r="A58" s="13" t="s">
        <v>4248</v>
      </c>
      <c r="B58" s="74">
        <v>277</v>
      </c>
      <c r="C58" s="86"/>
      <c r="D58" s="37"/>
      <c r="E58" s="87"/>
      <c r="F58" s="93">
        <v>3</v>
      </c>
      <c r="G58" s="8">
        <v>8</v>
      </c>
      <c r="H58" s="94">
        <f t="shared" si="0"/>
        <v>2</v>
      </c>
      <c r="I58" s="93"/>
      <c r="J58" s="94"/>
      <c r="K58" s="138"/>
    </row>
    <row r="59" spans="1:11" s="24" customFormat="1" x14ac:dyDescent="0.2">
      <c r="A59" s="20" t="s">
        <v>735</v>
      </c>
      <c r="B59" s="73">
        <v>1804</v>
      </c>
      <c r="C59" s="85">
        <v>2</v>
      </c>
      <c r="D59" s="32">
        <v>5</v>
      </c>
      <c r="E59" s="84"/>
      <c r="F59" s="91"/>
      <c r="G59" s="8"/>
      <c r="H59" s="94"/>
      <c r="I59" s="91"/>
      <c r="J59" s="84"/>
      <c r="K59" s="111"/>
    </row>
    <row r="60" spans="1:11" x14ac:dyDescent="0.2">
      <c r="A60" s="13" t="s">
        <v>4249</v>
      </c>
      <c r="B60" s="74">
        <v>1804</v>
      </c>
      <c r="C60" s="86"/>
      <c r="D60" s="37"/>
      <c r="E60" s="87"/>
      <c r="F60" s="93">
        <v>3</v>
      </c>
      <c r="G60" s="8">
        <v>8</v>
      </c>
      <c r="H60" s="94">
        <f t="shared" si="0"/>
        <v>2</v>
      </c>
      <c r="I60" s="93"/>
      <c r="J60" s="94"/>
      <c r="K60" s="138"/>
    </row>
    <row r="61" spans="1:11" s="24" customFormat="1" x14ac:dyDescent="0.2">
      <c r="A61" s="20" t="s">
        <v>733</v>
      </c>
      <c r="B61" s="73">
        <v>22547</v>
      </c>
      <c r="C61" s="85">
        <v>19</v>
      </c>
      <c r="D61" s="32">
        <v>48</v>
      </c>
      <c r="E61" s="84"/>
      <c r="F61" s="91"/>
      <c r="G61" s="8"/>
      <c r="H61" s="94"/>
      <c r="I61" s="91"/>
      <c r="J61" s="84"/>
      <c r="K61" s="111"/>
    </row>
    <row r="62" spans="1:11" x14ac:dyDescent="0.2">
      <c r="A62" s="13" t="s">
        <v>4250</v>
      </c>
      <c r="B62" s="74">
        <v>22113</v>
      </c>
      <c r="C62" s="86"/>
      <c r="D62" s="37"/>
      <c r="E62" s="87"/>
      <c r="F62" s="93">
        <v>11</v>
      </c>
      <c r="G62" s="8">
        <v>28</v>
      </c>
      <c r="H62" s="94">
        <f t="shared" si="0"/>
        <v>2</v>
      </c>
      <c r="I62" s="93"/>
      <c r="J62" s="94"/>
      <c r="K62" s="138"/>
    </row>
    <row r="63" spans="1:11" x14ac:dyDescent="0.2">
      <c r="A63" s="13" t="s">
        <v>4251</v>
      </c>
      <c r="B63" s="74">
        <v>272</v>
      </c>
      <c r="C63" s="86"/>
      <c r="D63" s="37"/>
      <c r="E63" s="87"/>
      <c r="F63" s="93">
        <v>3</v>
      </c>
      <c r="G63" s="8">
        <v>8</v>
      </c>
      <c r="H63" s="94">
        <f t="shared" si="0"/>
        <v>2</v>
      </c>
      <c r="I63" s="93"/>
      <c r="J63" s="94"/>
      <c r="K63" s="138"/>
    </row>
    <row r="64" spans="1:11" x14ac:dyDescent="0.2">
      <c r="A64" s="13" t="s">
        <v>4252</v>
      </c>
      <c r="B64" s="74">
        <v>162</v>
      </c>
      <c r="C64" s="86"/>
      <c r="D64" s="37"/>
      <c r="E64" s="87"/>
      <c r="F64" s="93">
        <v>1</v>
      </c>
      <c r="G64" s="8">
        <v>3</v>
      </c>
      <c r="H64" s="94">
        <f t="shared" si="0"/>
        <v>1</v>
      </c>
      <c r="I64" s="93"/>
      <c r="J64" s="94"/>
      <c r="K64" s="138"/>
    </row>
    <row r="65" spans="1:11" s="24" customFormat="1" x14ac:dyDescent="0.2">
      <c r="A65" s="20" t="s">
        <v>734</v>
      </c>
      <c r="B65" s="73">
        <v>993</v>
      </c>
      <c r="C65" s="85">
        <v>1</v>
      </c>
      <c r="D65" s="32">
        <v>3</v>
      </c>
      <c r="E65" s="84"/>
      <c r="F65" s="91"/>
      <c r="G65" s="8"/>
      <c r="H65" s="94"/>
      <c r="I65" s="91"/>
      <c r="J65" s="84"/>
      <c r="K65" s="111"/>
    </row>
    <row r="66" spans="1:11" x14ac:dyDescent="0.2">
      <c r="A66" s="13" t="s">
        <v>2933</v>
      </c>
      <c r="B66" s="74">
        <v>117</v>
      </c>
      <c r="C66" s="86"/>
      <c r="D66" s="37"/>
      <c r="E66" s="87"/>
      <c r="F66" s="93">
        <v>1</v>
      </c>
      <c r="G66" s="8">
        <v>3</v>
      </c>
      <c r="H66" s="94">
        <f t="shared" si="0"/>
        <v>1</v>
      </c>
      <c r="I66" s="93"/>
      <c r="J66" s="94"/>
      <c r="K66" s="138"/>
    </row>
    <row r="67" spans="1:11" x14ac:dyDescent="0.2">
      <c r="A67" s="13" t="s">
        <v>4253</v>
      </c>
      <c r="B67" s="74">
        <v>68</v>
      </c>
      <c r="C67" s="86"/>
      <c r="D67" s="37"/>
      <c r="E67" s="87"/>
      <c r="F67" s="93">
        <v>1</v>
      </c>
      <c r="G67" s="8">
        <v>3</v>
      </c>
      <c r="H67" s="94">
        <f t="shared" si="0"/>
        <v>1</v>
      </c>
      <c r="I67" s="93"/>
      <c r="J67" s="94"/>
      <c r="K67" s="138"/>
    </row>
    <row r="68" spans="1:11" x14ac:dyDescent="0.2">
      <c r="A68" s="13" t="s">
        <v>1677</v>
      </c>
      <c r="B68" s="74">
        <v>149</v>
      </c>
      <c r="C68" s="86"/>
      <c r="D68" s="37"/>
      <c r="E68" s="87"/>
      <c r="F68" s="93">
        <v>1</v>
      </c>
      <c r="G68" s="8">
        <v>3</v>
      </c>
      <c r="H68" s="94">
        <f t="shared" si="0"/>
        <v>1</v>
      </c>
      <c r="I68" s="93"/>
      <c r="J68" s="94"/>
      <c r="K68" s="138"/>
    </row>
    <row r="69" spans="1:11" x14ac:dyDescent="0.2">
      <c r="A69" s="13" t="s">
        <v>2076</v>
      </c>
      <c r="B69" s="74">
        <v>47</v>
      </c>
      <c r="C69" s="86"/>
      <c r="D69" s="37"/>
      <c r="E69" s="87"/>
      <c r="F69" s="93">
        <v>1</v>
      </c>
      <c r="G69" s="8">
        <v>3</v>
      </c>
      <c r="H69" s="94">
        <f t="shared" si="0"/>
        <v>1</v>
      </c>
      <c r="I69" s="93"/>
      <c r="J69" s="94"/>
      <c r="K69" s="138"/>
    </row>
    <row r="70" spans="1:11" x14ac:dyDescent="0.2">
      <c r="A70" s="13" t="s">
        <v>1745</v>
      </c>
      <c r="B70" s="74">
        <v>92</v>
      </c>
      <c r="C70" s="86"/>
      <c r="D70" s="37"/>
      <c r="E70" s="87"/>
      <c r="F70" s="93">
        <v>1</v>
      </c>
      <c r="G70" s="8">
        <v>3</v>
      </c>
      <c r="H70" s="94">
        <f t="shared" si="0"/>
        <v>1</v>
      </c>
      <c r="I70" s="93"/>
      <c r="J70" s="94"/>
      <c r="K70" s="138"/>
    </row>
    <row r="71" spans="1:11" x14ac:dyDescent="0.2">
      <c r="A71" s="13" t="s">
        <v>3033</v>
      </c>
      <c r="B71" s="74">
        <v>22</v>
      </c>
      <c r="C71" s="86"/>
      <c r="D71" s="37"/>
      <c r="E71" s="87"/>
      <c r="F71" s="93">
        <v>1</v>
      </c>
      <c r="G71" s="8">
        <v>3</v>
      </c>
      <c r="H71" s="94">
        <f t="shared" si="0"/>
        <v>1</v>
      </c>
      <c r="I71" s="93"/>
      <c r="J71" s="94"/>
      <c r="K71" s="138"/>
    </row>
    <row r="72" spans="1:11" x14ac:dyDescent="0.2">
      <c r="A72" s="13" t="s">
        <v>4254</v>
      </c>
      <c r="B72" s="74">
        <v>77</v>
      </c>
      <c r="C72" s="86"/>
      <c r="D72" s="37"/>
      <c r="E72" s="87"/>
      <c r="F72" s="93">
        <v>1</v>
      </c>
      <c r="G72" s="8">
        <v>3</v>
      </c>
      <c r="H72" s="94">
        <f t="shared" ref="H72:H135" si="1">IF(F72=1,1,2)</f>
        <v>1</v>
      </c>
      <c r="I72" s="93"/>
      <c r="J72" s="94"/>
      <c r="K72" s="138"/>
    </row>
    <row r="73" spans="1:11" x14ac:dyDescent="0.2">
      <c r="A73" s="13" t="s">
        <v>4255</v>
      </c>
      <c r="B73" s="74">
        <v>421</v>
      </c>
      <c r="C73" s="86"/>
      <c r="D73" s="37"/>
      <c r="E73" s="87"/>
      <c r="F73" s="93">
        <v>3</v>
      </c>
      <c r="G73" s="8">
        <v>8</v>
      </c>
      <c r="H73" s="94">
        <f t="shared" si="1"/>
        <v>2</v>
      </c>
      <c r="I73" s="93"/>
      <c r="J73" s="94"/>
      <c r="K73" s="138"/>
    </row>
    <row r="74" spans="1:11" s="24" customFormat="1" x14ac:dyDescent="0.2">
      <c r="A74" s="22" t="s">
        <v>1135</v>
      </c>
      <c r="B74" s="73">
        <v>9381</v>
      </c>
      <c r="C74" s="85">
        <v>19</v>
      </c>
      <c r="D74" s="36">
        <f>SUM(D75:D80)</f>
        <v>48</v>
      </c>
      <c r="E74" s="88">
        <v>3</v>
      </c>
      <c r="F74" s="91">
        <f>SUM(F76:F87)</f>
        <v>31</v>
      </c>
      <c r="G74" s="24">
        <f>SUM(G76:G87)</f>
        <v>83</v>
      </c>
      <c r="H74" s="94"/>
      <c r="I74" s="99">
        <f>(C74+F74+1-F84-F87)*0.4</f>
        <v>19.600000000000001</v>
      </c>
      <c r="J74" s="99">
        <f>(D74+G74+1-G84-G87)*0.4</f>
        <v>50.400000000000006</v>
      </c>
      <c r="K74" s="115">
        <f>11*0.6</f>
        <v>6.6</v>
      </c>
    </row>
    <row r="75" spans="1:11" s="24" customFormat="1" x14ac:dyDescent="0.2">
      <c r="A75" s="20" t="s">
        <v>1136</v>
      </c>
      <c r="B75" s="73">
        <v>2276</v>
      </c>
      <c r="C75" s="85">
        <v>5</v>
      </c>
      <c r="D75" s="32">
        <v>13</v>
      </c>
      <c r="E75" s="84"/>
      <c r="F75" s="91"/>
      <c r="G75" s="8"/>
      <c r="H75" s="94"/>
      <c r="I75" s="91"/>
      <c r="J75" s="84"/>
      <c r="K75" s="111"/>
    </row>
    <row r="76" spans="1:11" x14ac:dyDescent="0.2">
      <c r="A76" s="13" t="s">
        <v>4256</v>
      </c>
      <c r="B76" s="74">
        <v>884</v>
      </c>
      <c r="C76" s="86"/>
      <c r="D76" s="37"/>
      <c r="E76" s="87"/>
      <c r="F76" s="93">
        <v>3</v>
      </c>
      <c r="G76" s="8">
        <v>8</v>
      </c>
      <c r="H76" s="94">
        <f t="shared" si="1"/>
        <v>2</v>
      </c>
      <c r="I76" s="93"/>
      <c r="J76" s="94"/>
      <c r="K76" s="138"/>
    </row>
    <row r="77" spans="1:11" x14ac:dyDescent="0.2">
      <c r="A77" s="13" t="s">
        <v>4068</v>
      </c>
      <c r="B77" s="74">
        <v>775</v>
      </c>
      <c r="C77" s="86"/>
      <c r="D77" s="37"/>
      <c r="E77" s="87"/>
      <c r="F77" s="93">
        <v>3</v>
      </c>
      <c r="G77" s="8">
        <v>8</v>
      </c>
      <c r="H77" s="94">
        <f t="shared" si="1"/>
        <v>2</v>
      </c>
      <c r="I77" s="93"/>
      <c r="J77" s="94"/>
      <c r="K77" s="138"/>
    </row>
    <row r="78" spans="1:11" x14ac:dyDescent="0.2">
      <c r="A78" s="13" t="s">
        <v>4257</v>
      </c>
      <c r="B78" s="74">
        <v>617</v>
      </c>
      <c r="C78" s="86"/>
      <c r="D78" s="37"/>
      <c r="E78" s="87"/>
      <c r="F78" s="93">
        <v>3</v>
      </c>
      <c r="G78" s="8">
        <v>8</v>
      </c>
      <c r="H78" s="94">
        <f t="shared" si="1"/>
        <v>2</v>
      </c>
      <c r="I78" s="93"/>
      <c r="J78" s="94"/>
      <c r="K78" s="138"/>
    </row>
    <row r="79" spans="1:11" s="24" customFormat="1" x14ac:dyDescent="0.2">
      <c r="A79" s="20" t="s">
        <v>776</v>
      </c>
      <c r="B79" s="73">
        <v>7105</v>
      </c>
      <c r="C79" s="85">
        <v>14</v>
      </c>
      <c r="D79" s="32">
        <v>35</v>
      </c>
      <c r="E79" s="84"/>
      <c r="F79" s="91"/>
      <c r="G79" s="8"/>
      <c r="H79" s="94"/>
      <c r="I79" s="91"/>
      <c r="J79" s="84"/>
      <c r="K79" s="111"/>
    </row>
    <row r="80" spans="1:11" x14ac:dyDescent="0.2">
      <c r="A80" s="13" t="s">
        <v>4258</v>
      </c>
      <c r="B80" s="74">
        <v>4285</v>
      </c>
      <c r="C80" s="86"/>
      <c r="D80" s="37"/>
      <c r="E80" s="87"/>
      <c r="F80" s="93">
        <v>5</v>
      </c>
      <c r="G80" s="8">
        <v>13</v>
      </c>
      <c r="H80" s="94">
        <f t="shared" si="1"/>
        <v>2</v>
      </c>
      <c r="I80" s="93"/>
      <c r="J80" s="94"/>
      <c r="K80" s="138"/>
    </row>
    <row r="81" spans="1:11" x14ac:dyDescent="0.2">
      <c r="A81" s="13" t="s">
        <v>1353</v>
      </c>
      <c r="B81" s="74">
        <v>731</v>
      </c>
      <c r="C81" s="86"/>
      <c r="D81" s="37"/>
      <c r="E81" s="87"/>
      <c r="F81" s="93">
        <v>3</v>
      </c>
      <c r="G81" s="8">
        <v>8</v>
      </c>
      <c r="H81" s="94">
        <f t="shared" si="1"/>
        <v>2</v>
      </c>
      <c r="I81" s="93"/>
      <c r="J81" s="94"/>
      <c r="K81" s="138"/>
    </row>
    <row r="82" spans="1:11" x14ac:dyDescent="0.2">
      <c r="A82" s="13" t="s">
        <v>2309</v>
      </c>
      <c r="B82" s="74">
        <v>247</v>
      </c>
      <c r="C82" s="86"/>
      <c r="D82" s="37"/>
      <c r="E82" s="87"/>
      <c r="F82" s="93">
        <v>3</v>
      </c>
      <c r="G82" s="8">
        <v>8</v>
      </c>
      <c r="H82" s="94">
        <f t="shared" si="1"/>
        <v>2</v>
      </c>
      <c r="I82" s="93"/>
      <c r="J82" s="94"/>
      <c r="K82" s="138"/>
    </row>
    <row r="83" spans="1:11" x14ac:dyDescent="0.2">
      <c r="A83" s="13" t="s">
        <v>4259</v>
      </c>
      <c r="B83" s="74">
        <v>480</v>
      </c>
      <c r="C83" s="86"/>
      <c r="D83" s="37"/>
      <c r="E83" s="87"/>
      <c r="F83" s="93">
        <v>3</v>
      </c>
      <c r="G83" s="8">
        <v>8</v>
      </c>
      <c r="H83" s="94">
        <f t="shared" si="1"/>
        <v>2</v>
      </c>
      <c r="I83" s="93"/>
      <c r="J83" s="94"/>
      <c r="K83" s="138"/>
    </row>
    <row r="84" spans="1:11" x14ac:dyDescent="0.2">
      <c r="A84" s="13" t="s">
        <v>1565</v>
      </c>
      <c r="B84" s="74">
        <v>176</v>
      </c>
      <c r="C84" s="86"/>
      <c r="D84" s="37"/>
      <c r="E84" s="87"/>
      <c r="F84" s="93">
        <v>1</v>
      </c>
      <c r="G84" s="8">
        <v>3</v>
      </c>
      <c r="H84" s="94">
        <f t="shared" si="1"/>
        <v>1</v>
      </c>
      <c r="I84" s="93"/>
      <c r="J84" s="94"/>
      <c r="K84" s="138"/>
    </row>
    <row r="85" spans="1:11" x14ac:dyDescent="0.2">
      <c r="A85" s="13" t="s">
        <v>4260</v>
      </c>
      <c r="B85" s="74">
        <v>201</v>
      </c>
      <c r="C85" s="86"/>
      <c r="D85" s="37"/>
      <c r="E85" s="87"/>
      <c r="F85" s="93">
        <v>3</v>
      </c>
      <c r="G85" s="8">
        <v>8</v>
      </c>
      <c r="H85" s="94">
        <f t="shared" si="1"/>
        <v>2</v>
      </c>
      <c r="I85" s="93"/>
      <c r="J85" s="94"/>
      <c r="K85" s="138"/>
    </row>
    <row r="86" spans="1:11" x14ac:dyDescent="0.2">
      <c r="A86" s="13" t="s">
        <v>4261</v>
      </c>
      <c r="B86" s="74">
        <v>932</v>
      </c>
      <c r="C86" s="86"/>
      <c r="D86" s="37"/>
      <c r="E86" s="87"/>
      <c r="F86" s="93">
        <v>3</v>
      </c>
      <c r="G86" s="8">
        <v>8</v>
      </c>
      <c r="H86" s="94">
        <f t="shared" si="1"/>
        <v>2</v>
      </c>
      <c r="I86" s="93"/>
      <c r="J86" s="94"/>
      <c r="K86" s="138"/>
    </row>
    <row r="87" spans="1:11" x14ac:dyDescent="0.2">
      <c r="A87" s="13" t="s">
        <v>3214</v>
      </c>
      <c r="B87" s="74">
        <v>53</v>
      </c>
      <c r="C87" s="86"/>
      <c r="D87" s="37"/>
      <c r="E87" s="87"/>
      <c r="F87" s="93">
        <v>1</v>
      </c>
      <c r="G87" s="8">
        <v>3</v>
      </c>
      <c r="H87" s="94">
        <f t="shared" si="1"/>
        <v>1</v>
      </c>
      <c r="I87" s="93"/>
      <c r="J87" s="94"/>
      <c r="K87" s="138"/>
    </row>
    <row r="88" spans="1:11" s="24" customFormat="1" x14ac:dyDescent="0.2">
      <c r="A88" s="22" t="s">
        <v>777</v>
      </c>
      <c r="B88" s="73">
        <v>18500</v>
      </c>
      <c r="C88" s="85">
        <v>25</v>
      </c>
      <c r="D88" s="36">
        <f>SUM(D89:D104)</f>
        <v>63</v>
      </c>
      <c r="E88" s="88">
        <v>4</v>
      </c>
      <c r="F88" s="91">
        <f>SUM(F90:F107)</f>
        <v>48</v>
      </c>
      <c r="G88" s="24">
        <f>SUM(G90:G107)</f>
        <v>127</v>
      </c>
      <c r="H88" s="94"/>
      <c r="I88" s="99">
        <f>(C88+F88+1-F90)*0.4</f>
        <v>29.200000000000003</v>
      </c>
      <c r="J88" s="99">
        <f>(D88+G88+1-G90)*0.4</f>
        <v>75.2</v>
      </c>
      <c r="K88" s="115">
        <f>14*0.6</f>
        <v>8.4</v>
      </c>
    </row>
    <row r="89" spans="1:11" s="24" customFormat="1" ht="31.5" x14ac:dyDescent="0.2">
      <c r="A89" s="20" t="s">
        <v>778</v>
      </c>
      <c r="B89" s="73">
        <v>1826</v>
      </c>
      <c r="C89" s="85">
        <v>3</v>
      </c>
      <c r="D89" s="32">
        <v>8</v>
      </c>
      <c r="E89" s="84"/>
      <c r="F89" s="91"/>
      <c r="G89" s="8"/>
      <c r="H89" s="94"/>
      <c r="I89" s="91"/>
      <c r="J89" s="84"/>
      <c r="K89" s="111"/>
    </row>
    <row r="90" spans="1:11" x14ac:dyDescent="0.2">
      <c r="A90" s="13" t="s">
        <v>1412</v>
      </c>
      <c r="B90" s="74">
        <v>72</v>
      </c>
      <c r="C90" s="86"/>
      <c r="D90" s="37"/>
      <c r="E90" s="87"/>
      <c r="F90" s="93">
        <v>1</v>
      </c>
      <c r="G90" s="8">
        <v>3</v>
      </c>
      <c r="H90" s="94">
        <f t="shared" si="1"/>
        <v>1</v>
      </c>
      <c r="I90" s="93"/>
      <c r="J90" s="94"/>
      <c r="K90" s="138"/>
    </row>
    <row r="91" spans="1:11" x14ac:dyDescent="0.2">
      <c r="A91" s="13" t="s">
        <v>3646</v>
      </c>
      <c r="B91" s="74">
        <v>629</v>
      </c>
      <c r="C91" s="86"/>
      <c r="D91" s="37"/>
      <c r="E91" s="87"/>
      <c r="F91" s="93">
        <v>3</v>
      </c>
      <c r="G91" s="8">
        <v>8</v>
      </c>
      <c r="H91" s="94">
        <f t="shared" si="1"/>
        <v>2</v>
      </c>
      <c r="I91" s="93"/>
      <c r="J91" s="94"/>
      <c r="K91" s="138"/>
    </row>
    <row r="92" spans="1:11" x14ac:dyDescent="0.2">
      <c r="A92" s="13" t="s">
        <v>4262</v>
      </c>
      <c r="B92" s="74">
        <v>740</v>
      </c>
      <c r="C92" s="86"/>
      <c r="D92" s="37"/>
      <c r="E92" s="87"/>
      <c r="F92" s="93">
        <v>3</v>
      </c>
      <c r="G92" s="8">
        <v>8</v>
      </c>
      <c r="H92" s="94">
        <f t="shared" si="1"/>
        <v>2</v>
      </c>
      <c r="I92" s="93"/>
      <c r="J92" s="94"/>
      <c r="K92" s="138"/>
    </row>
    <row r="93" spans="1:11" x14ac:dyDescent="0.2">
      <c r="A93" s="13" t="s">
        <v>3317</v>
      </c>
      <c r="B93" s="74">
        <v>385</v>
      </c>
      <c r="C93" s="86"/>
      <c r="D93" s="37"/>
      <c r="E93" s="87"/>
      <c r="F93" s="93">
        <v>3</v>
      </c>
      <c r="G93" s="8">
        <v>8</v>
      </c>
      <c r="H93" s="94">
        <f t="shared" si="1"/>
        <v>2</v>
      </c>
      <c r="I93" s="93"/>
      <c r="J93" s="94"/>
      <c r="K93" s="138"/>
    </row>
    <row r="94" spans="1:11" x14ac:dyDescent="0.2">
      <c r="A94" s="20" t="s">
        <v>4</v>
      </c>
      <c r="B94" s="73">
        <v>4425</v>
      </c>
      <c r="C94" s="85">
        <v>6</v>
      </c>
      <c r="D94" s="32">
        <v>15</v>
      </c>
      <c r="E94" s="84"/>
      <c r="F94" s="93"/>
      <c r="H94" s="94"/>
      <c r="I94" s="93"/>
      <c r="J94" s="94"/>
      <c r="K94" s="138"/>
    </row>
    <row r="95" spans="1:11" x14ac:dyDescent="0.2">
      <c r="A95" s="13" t="s">
        <v>4263</v>
      </c>
      <c r="B95" s="74">
        <v>2065</v>
      </c>
      <c r="C95" s="86"/>
      <c r="D95" s="37"/>
      <c r="E95" s="87"/>
      <c r="F95" s="93">
        <v>5</v>
      </c>
      <c r="G95" s="8">
        <v>13</v>
      </c>
      <c r="H95" s="94">
        <f t="shared" si="1"/>
        <v>2</v>
      </c>
      <c r="I95" s="93"/>
      <c r="J95" s="94"/>
      <c r="K95" s="138"/>
    </row>
    <row r="96" spans="1:11" x14ac:dyDescent="0.2">
      <c r="A96" s="13" t="s">
        <v>4264</v>
      </c>
      <c r="B96" s="74">
        <v>2360</v>
      </c>
      <c r="C96" s="86"/>
      <c r="D96" s="37"/>
      <c r="E96" s="87"/>
      <c r="F96" s="93">
        <v>5</v>
      </c>
      <c r="G96" s="8">
        <v>13</v>
      </c>
      <c r="H96" s="94">
        <f t="shared" si="1"/>
        <v>2</v>
      </c>
      <c r="I96" s="93"/>
      <c r="J96" s="94"/>
      <c r="K96" s="138"/>
    </row>
    <row r="97" spans="1:11" s="24" customFormat="1" x14ac:dyDescent="0.2">
      <c r="A97" s="20" t="s">
        <v>1</v>
      </c>
      <c r="B97" s="73">
        <v>4314</v>
      </c>
      <c r="C97" s="85">
        <v>6</v>
      </c>
      <c r="D97" s="32">
        <v>15</v>
      </c>
      <c r="E97" s="84"/>
      <c r="F97" s="91"/>
      <c r="G97" s="8"/>
      <c r="H97" s="94"/>
      <c r="I97" s="91"/>
      <c r="J97" s="84"/>
      <c r="K97" s="111"/>
    </row>
    <row r="98" spans="1:11" x14ac:dyDescent="0.2">
      <c r="A98" s="13" t="s">
        <v>4265</v>
      </c>
      <c r="B98" s="74">
        <v>2882</v>
      </c>
      <c r="C98" s="86"/>
      <c r="D98" s="37"/>
      <c r="E98" s="87"/>
      <c r="F98" s="93">
        <v>5</v>
      </c>
      <c r="G98" s="8">
        <v>13</v>
      </c>
      <c r="H98" s="94">
        <f t="shared" si="1"/>
        <v>2</v>
      </c>
      <c r="I98" s="93"/>
      <c r="J98" s="94"/>
      <c r="K98" s="138"/>
    </row>
    <row r="99" spans="1:11" x14ac:dyDescent="0.2">
      <c r="A99" s="13" t="s">
        <v>3793</v>
      </c>
      <c r="B99" s="74">
        <v>1131</v>
      </c>
      <c r="C99" s="86"/>
      <c r="D99" s="37"/>
      <c r="E99" s="87"/>
      <c r="F99" s="93">
        <v>3</v>
      </c>
      <c r="G99" s="8">
        <v>8</v>
      </c>
      <c r="H99" s="94">
        <f t="shared" si="1"/>
        <v>2</v>
      </c>
      <c r="I99" s="93"/>
      <c r="J99" s="94"/>
      <c r="K99" s="138"/>
    </row>
    <row r="100" spans="1:11" x14ac:dyDescent="0.2">
      <c r="A100" s="13" t="s">
        <v>1990</v>
      </c>
      <c r="B100" s="74">
        <v>301</v>
      </c>
      <c r="C100" s="86"/>
      <c r="D100" s="37"/>
      <c r="E100" s="87"/>
      <c r="F100" s="93">
        <v>3</v>
      </c>
      <c r="G100" s="8">
        <v>8</v>
      </c>
      <c r="H100" s="94">
        <f t="shared" si="1"/>
        <v>2</v>
      </c>
      <c r="I100" s="93"/>
      <c r="J100" s="94"/>
      <c r="K100" s="138"/>
    </row>
    <row r="101" spans="1:11" s="24" customFormat="1" x14ac:dyDescent="0.2">
      <c r="A101" s="20" t="s">
        <v>2</v>
      </c>
      <c r="B101" s="73">
        <v>4723</v>
      </c>
      <c r="C101" s="85">
        <v>6</v>
      </c>
      <c r="D101" s="32">
        <v>15</v>
      </c>
      <c r="E101" s="84"/>
      <c r="F101" s="91"/>
      <c r="G101" s="8"/>
      <c r="H101" s="94"/>
      <c r="I101" s="91"/>
      <c r="J101" s="84"/>
      <c r="K101" s="111"/>
    </row>
    <row r="102" spans="1:11" x14ac:dyDescent="0.2">
      <c r="A102" s="13" t="s">
        <v>4266</v>
      </c>
      <c r="B102" s="74">
        <v>4723</v>
      </c>
      <c r="C102" s="86"/>
      <c r="D102" s="37"/>
      <c r="E102" s="87"/>
      <c r="F102" s="93">
        <v>5</v>
      </c>
      <c r="G102" s="8">
        <v>13</v>
      </c>
      <c r="H102" s="94">
        <f t="shared" si="1"/>
        <v>2</v>
      </c>
      <c r="I102" s="93"/>
      <c r="J102" s="94"/>
      <c r="K102" s="138"/>
    </row>
    <row r="103" spans="1:11" s="24" customFormat="1" x14ac:dyDescent="0.2">
      <c r="A103" s="20" t="s">
        <v>3</v>
      </c>
      <c r="B103" s="73">
        <v>3212</v>
      </c>
      <c r="C103" s="85">
        <v>4</v>
      </c>
      <c r="D103" s="32">
        <v>10</v>
      </c>
      <c r="E103" s="84"/>
      <c r="F103" s="91"/>
      <c r="G103" s="8"/>
      <c r="H103" s="94"/>
      <c r="I103" s="91"/>
      <c r="J103" s="84"/>
      <c r="K103" s="111"/>
    </row>
    <row r="104" spans="1:11" x14ac:dyDescent="0.2">
      <c r="A104" s="13" t="s">
        <v>4267</v>
      </c>
      <c r="B104" s="74">
        <v>961</v>
      </c>
      <c r="C104" s="86"/>
      <c r="D104" s="37"/>
      <c r="E104" s="87"/>
      <c r="F104" s="93">
        <v>3</v>
      </c>
      <c r="G104" s="8">
        <v>8</v>
      </c>
      <c r="H104" s="94">
        <f t="shared" si="1"/>
        <v>2</v>
      </c>
      <c r="I104" s="93"/>
      <c r="J104" s="94"/>
      <c r="K104" s="138"/>
    </row>
    <row r="105" spans="1:11" x14ac:dyDescent="0.2">
      <c r="A105" s="13" t="s">
        <v>4268</v>
      </c>
      <c r="B105" s="74">
        <v>861</v>
      </c>
      <c r="C105" s="86"/>
      <c r="D105" s="37"/>
      <c r="E105" s="87"/>
      <c r="F105" s="93">
        <v>3</v>
      </c>
      <c r="G105" s="8">
        <v>8</v>
      </c>
      <c r="H105" s="94">
        <f t="shared" si="1"/>
        <v>2</v>
      </c>
      <c r="I105" s="93"/>
      <c r="J105" s="94"/>
      <c r="K105" s="138"/>
    </row>
    <row r="106" spans="1:11" x14ac:dyDescent="0.2">
      <c r="A106" s="13" t="s">
        <v>1356</v>
      </c>
      <c r="B106" s="74">
        <v>461</v>
      </c>
      <c r="C106" s="86"/>
      <c r="D106" s="37"/>
      <c r="E106" s="87"/>
      <c r="F106" s="93">
        <v>3</v>
      </c>
      <c r="G106" s="8">
        <v>8</v>
      </c>
      <c r="H106" s="94">
        <f t="shared" si="1"/>
        <v>2</v>
      </c>
      <c r="I106" s="93"/>
      <c r="J106" s="94"/>
      <c r="K106" s="138"/>
    </row>
    <row r="107" spans="1:11" x14ac:dyDescent="0.2">
      <c r="A107" s="13" t="s">
        <v>4269</v>
      </c>
      <c r="B107" s="74">
        <v>929</v>
      </c>
      <c r="C107" s="86"/>
      <c r="D107" s="37"/>
      <c r="E107" s="87"/>
      <c r="F107" s="93">
        <v>3</v>
      </c>
      <c r="G107" s="8">
        <v>8</v>
      </c>
      <c r="H107" s="94">
        <f t="shared" si="1"/>
        <v>2</v>
      </c>
      <c r="I107" s="93"/>
      <c r="J107" s="94"/>
      <c r="K107" s="138"/>
    </row>
    <row r="108" spans="1:11" s="18" customFormat="1" x14ac:dyDescent="0.2">
      <c r="A108" s="11" t="s">
        <v>716</v>
      </c>
      <c r="B108" s="72">
        <v>210778</v>
      </c>
      <c r="C108" s="81"/>
      <c r="D108" s="37"/>
      <c r="E108" s="87"/>
      <c r="F108" s="92"/>
      <c r="G108" s="8"/>
      <c r="H108" s="94">
        <f t="shared" si="1"/>
        <v>2</v>
      </c>
      <c r="I108" s="92"/>
      <c r="J108" s="82"/>
      <c r="K108" s="137"/>
    </row>
    <row r="109" spans="1:11" s="24" customFormat="1" ht="31.5" x14ac:dyDescent="0.2">
      <c r="A109" s="22" t="s">
        <v>717</v>
      </c>
      <c r="B109" s="73">
        <v>15934</v>
      </c>
      <c r="C109" s="85">
        <v>25</v>
      </c>
      <c r="D109" s="36">
        <f>SUM(D110:D125)</f>
        <v>63</v>
      </c>
      <c r="E109" s="88">
        <v>4</v>
      </c>
      <c r="F109" s="91">
        <f>SUM(F111:F138)</f>
        <v>67</v>
      </c>
      <c r="G109" s="24">
        <f>SUM(G111:G138)</f>
        <v>181</v>
      </c>
      <c r="H109" s="94"/>
      <c r="I109" s="99">
        <f>(C109+F109+1-F112-F113-F114-F117-F122-F127-F132-F135)*0.4</f>
        <v>34</v>
      </c>
      <c r="J109" s="99">
        <f>(D109+G109+1-G112-G113-G114-G117-G122-G127-G132-G135)*0.4</f>
        <v>88.4</v>
      </c>
      <c r="K109" s="115">
        <f>27*0.6</f>
        <v>16.2</v>
      </c>
    </row>
    <row r="110" spans="1:11" s="24" customFormat="1" x14ac:dyDescent="0.2">
      <c r="A110" s="20" t="s">
        <v>718</v>
      </c>
      <c r="B110" s="73">
        <v>3886</v>
      </c>
      <c r="C110" s="85">
        <v>6</v>
      </c>
      <c r="D110" s="32">
        <v>15</v>
      </c>
      <c r="E110" s="84"/>
      <c r="F110" s="91"/>
      <c r="G110" s="8"/>
      <c r="H110" s="94"/>
      <c r="I110" s="91"/>
      <c r="J110" s="84"/>
      <c r="K110" s="111"/>
    </row>
    <row r="111" spans="1:11" x14ac:dyDescent="0.2">
      <c r="A111" s="13" t="s">
        <v>1407</v>
      </c>
      <c r="B111" s="74">
        <v>208</v>
      </c>
      <c r="C111" s="86"/>
      <c r="D111" s="37"/>
      <c r="E111" s="87"/>
      <c r="F111" s="93">
        <v>3</v>
      </c>
      <c r="G111" s="8">
        <v>8</v>
      </c>
      <c r="H111" s="94">
        <f t="shared" si="1"/>
        <v>2</v>
      </c>
      <c r="I111" s="93"/>
      <c r="J111" s="94"/>
      <c r="K111" s="138"/>
    </row>
    <row r="112" spans="1:11" x14ac:dyDescent="0.2">
      <c r="A112" s="13" t="s">
        <v>3188</v>
      </c>
      <c r="B112" s="74">
        <v>137</v>
      </c>
      <c r="C112" s="86"/>
      <c r="D112" s="37"/>
      <c r="E112" s="87"/>
      <c r="F112" s="93">
        <v>1</v>
      </c>
      <c r="G112" s="8">
        <v>3</v>
      </c>
      <c r="H112" s="94">
        <f t="shared" si="1"/>
        <v>1</v>
      </c>
      <c r="I112" s="93"/>
      <c r="J112" s="94"/>
      <c r="K112" s="138"/>
    </row>
    <row r="113" spans="1:11" x14ac:dyDescent="0.2">
      <c r="A113" s="13" t="s">
        <v>4270</v>
      </c>
      <c r="B113" s="74">
        <v>79</v>
      </c>
      <c r="C113" s="86"/>
      <c r="D113" s="37"/>
      <c r="E113" s="87"/>
      <c r="F113" s="93">
        <v>1</v>
      </c>
      <c r="G113" s="8">
        <v>3</v>
      </c>
      <c r="H113" s="94">
        <f t="shared" si="1"/>
        <v>1</v>
      </c>
      <c r="I113" s="93"/>
      <c r="J113" s="94"/>
      <c r="K113" s="138"/>
    </row>
    <row r="114" spans="1:11" x14ac:dyDescent="0.2">
      <c r="A114" s="13" t="s">
        <v>1935</v>
      </c>
      <c r="B114" s="74">
        <v>121</v>
      </c>
      <c r="C114" s="86"/>
      <c r="D114" s="37"/>
      <c r="E114" s="87"/>
      <c r="F114" s="93">
        <v>1</v>
      </c>
      <c r="G114" s="8">
        <v>3</v>
      </c>
      <c r="H114" s="94">
        <f t="shared" si="1"/>
        <v>1</v>
      </c>
      <c r="I114" s="93"/>
      <c r="J114" s="94"/>
      <c r="K114" s="138"/>
    </row>
    <row r="115" spans="1:11" x14ac:dyDescent="0.2">
      <c r="A115" s="13" t="s">
        <v>1779</v>
      </c>
      <c r="B115" s="74">
        <v>273</v>
      </c>
      <c r="C115" s="86"/>
      <c r="D115" s="37"/>
      <c r="E115" s="87"/>
      <c r="F115" s="93">
        <v>3</v>
      </c>
      <c r="G115" s="8">
        <v>8</v>
      </c>
      <c r="H115" s="94">
        <f t="shared" si="1"/>
        <v>2</v>
      </c>
      <c r="I115" s="93"/>
      <c r="J115" s="94"/>
      <c r="K115" s="138"/>
    </row>
    <row r="116" spans="1:11" x14ac:dyDescent="0.2">
      <c r="A116" s="13" t="s">
        <v>4271</v>
      </c>
      <c r="B116" s="74">
        <v>441</v>
      </c>
      <c r="C116" s="86"/>
      <c r="D116" s="37"/>
      <c r="E116" s="87"/>
      <c r="F116" s="93">
        <v>3</v>
      </c>
      <c r="G116" s="8">
        <v>8</v>
      </c>
      <c r="H116" s="94">
        <f t="shared" si="1"/>
        <v>2</v>
      </c>
      <c r="I116" s="93"/>
      <c r="J116" s="94"/>
      <c r="K116" s="138"/>
    </row>
    <row r="117" spans="1:11" x14ac:dyDescent="0.2">
      <c r="A117" s="13" t="s">
        <v>4272</v>
      </c>
      <c r="B117" s="74">
        <v>113</v>
      </c>
      <c r="C117" s="86"/>
      <c r="D117" s="37"/>
      <c r="E117" s="87"/>
      <c r="F117" s="93">
        <v>1</v>
      </c>
      <c r="G117" s="8">
        <v>3</v>
      </c>
      <c r="H117" s="94">
        <f t="shared" si="1"/>
        <v>1</v>
      </c>
      <c r="I117" s="93"/>
      <c r="J117" s="94"/>
      <c r="K117" s="138"/>
    </row>
    <row r="118" spans="1:11" x14ac:dyDescent="0.2">
      <c r="A118" s="13" t="s">
        <v>4273</v>
      </c>
      <c r="B118" s="74">
        <v>201</v>
      </c>
      <c r="C118" s="86"/>
      <c r="D118" s="37"/>
      <c r="E118" s="87"/>
      <c r="F118" s="93">
        <v>3</v>
      </c>
      <c r="G118" s="8">
        <v>8</v>
      </c>
      <c r="H118" s="94">
        <f t="shared" si="1"/>
        <v>2</v>
      </c>
      <c r="I118" s="93"/>
      <c r="J118" s="94"/>
      <c r="K118" s="138"/>
    </row>
    <row r="119" spans="1:11" x14ac:dyDescent="0.2">
      <c r="A119" s="13" t="s">
        <v>4274</v>
      </c>
      <c r="B119" s="74">
        <v>340</v>
      </c>
      <c r="C119" s="86"/>
      <c r="D119" s="37"/>
      <c r="E119" s="87"/>
      <c r="F119" s="93">
        <v>3</v>
      </c>
      <c r="G119" s="8">
        <v>8</v>
      </c>
      <c r="H119" s="94">
        <f t="shared" si="1"/>
        <v>2</v>
      </c>
      <c r="I119" s="93"/>
      <c r="J119" s="94"/>
      <c r="K119" s="138"/>
    </row>
    <row r="120" spans="1:11" x14ac:dyDescent="0.2">
      <c r="A120" s="13" t="s">
        <v>4275</v>
      </c>
      <c r="B120" s="74">
        <v>391</v>
      </c>
      <c r="C120" s="86"/>
      <c r="D120" s="37"/>
      <c r="E120" s="87"/>
      <c r="F120" s="93">
        <v>3</v>
      </c>
      <c r="G120" s="8">
        <v>8</v>
      </c>
      <c r="H120" s="94">
        <f t="shared" si="1"/>
        <v>2</v>
      </c>
      <c r="I120" s="93"/>
      <c r="J120" s="94"/>
      <c r="K120" s="138"/>
    </row>
    <row r="121" spans="1:11" x14ac:dyDescent="0.2">
      <c r="A121" s="13" t="s">
        <v>4276</v>
      </c>
      <c r="B121" s="74">
        <v>413</v>
      </c>
      <c r="C121" s="86"/>
      <c r="D121" s="37"/>
      <c r="E121" s="87"/>
      <c r="F121" s="93">
        <v>3</v>
      </c>
      <c r="G121" s="8">
        <v>8</v>
      </c>
      <c r="H121" s="94">
        <f t="shared" si="1"/>
        <v>2</v>
      </c>
      <c r="I121" s="93"/>
      <c r="J121" s="94"/>
      <c r="K121" s="138"/>
    </row>
    <row r="122" spans="1:11" x14ac:dyDescent="0.2">
      <c r="A122" s="13" t="s">
        <v>4277</v>
      </c>
      <c r="B122" s="74">
        <v>167</v>
      </c>
      <c r="C122" s="86"/>
      <c r="D122" s="37"/>
      <c r="E122" s="87"/>
      <c r="F122" s="93">
        <v>1</v>
      </c>
      <c r="G122" s="8">
        <v>3</v>
      </c>
      <c r="H122" s="94">
        <f t="shared" si="1"/>
        <v>1</v>
      </c>
      <c r="I122" s="93"/>
      <c r="J122" s="94"/>
      <c r="K122" s="138"/>
    </row>
    <row r="123" spans="1:11" x14ac:dyDescent="0.2">
      <c r="A123" s="13" t="s">
        <v>4278</v>
      </c>
      <c r="B123" s="74">
        <v>565</v>
      </c>
      <c r="C123" s="86"/>
      <c r="D123" s="37"/>
      <c r="E123" s="87"/>
      <c r="F123" s="93">
        <v>3</v>
      </c>
      <c r="G123" s="8">
        <v>8</v>
      </c>
      <c r="H123" s="94">
        <f t="shared" si="1"/>
        <v>2</v>
      </c>
      <c r="I123" s="93"/>
      <c r="J123" s="94"/>
      <c r="K123" s="138"/>
    </row>
    <row r="124" spans="1:11" x14ac:dyDescent="0.2">
      <c r="A124" s="13" t="s">
        <v>4279</v>
      </c>
      <c r="B124" s="74">
        <v>437</v>
      </c>
      <c r="C124" s="86"/>
      <c r="D124" s="37"/>
      <c r="E124" s="87"/>
      <c r="F124" s="93">
        <v>3</v>
      </c>
      <c r="G124" s="8">
        <v>8</v>
      </c>
      <c r="H124" s="94">
        <f t="shared" si="1"/>
        <v>2</v>
      </c>
      <c r="I124" s="93"/>
      <c r="J124" s="94"/>
      <c r="K124" s="138"/>
    </row>
    <row r="125" spans="1:11" s="24" customFormat="1" x14ac:dyDescent="0.2">
      <c r="A125" s="20" t="s">
        <v>278</v>
      </c>
      <c r="B125" s="73">
        <v>12048</v>
      </c>
      <c r="C125" s="85">
        <v>19</v>
      </c>
      <c r="D125" s="32">
        <v>48</v>
      </c>
      <c r="E125" s="84"/>
      <c r="F125" s="91"/>
      <c r="G125" s="8"/>
      <c r="H125" s="94"/>
      <c r="I125" s="91"/>
      <c r="J125" s="84"/>
      <c r="K125" s="111"/>
    </row>
    <row r="126" spans="1:11" x14ac:dyDescent="0.2">
      <c r="A126" s="13" t="s">
        <v>4280</v>
      </c>
      <c r="B126" s="74">
        <v>5721</v>
      </c>
      <c r="C126" s="86"/>
      <c r="D126" s="37"/>
      <c r="E126" s="87"/>
      <c r="F126" s="93">
        <v>5</v>
      </c>
      <c r="G126" s="8">
        <v>13</v>
      </c>
      <c r="H126" s="94">
        <f t="shared" si="1"/>
        <v>2</v>
      </c>
      <c r="I126" s="93"/>
      <c r="J126" s="94"/>
      <c r="K126" s="138"/>
    </row>
    <row r="127" spans="1:11" x14ac:dyDescent="0.2">
      <c r="A127" s="13" t="s">
        <v>3769</v>
      </c>
      <c r="B127" s="74">
        <v>121</v>
      </c>
      <c r="C127" s="86"/>
      <c r="D127" s="37"/>
      <c r="E127" s="87"/>
      <c r="F127" s="93">
        <v>1</v>
      </c>
      <c r="G127" s="8">
        <v>3</v>
      </c>
      <c r="H127" s="94">
        <f t="shared" si="1"/>
        <v>1</v>
      </c>
      <c r="I127" s="93"/>
      <c r="J127" s="94"/>
      <c r="K127" s="138"/>
    </row>
    <row r="128" spans="1:11" x14ac:dyDescent="0.2">
      <c r="A128" s="13" t="s">
        <v>4281</v>
      </c>
      <c r="B128" s="74">
        <v>359</v>
      </c>
      <c r="C128" s="86"/>
      <c r="D128" s="37"/>
      <c r="E128" s="87"/>
      <c r="F128" s="93">
        <v>3</v>
      </c>
      <c r="G128" s="8">
        <v>8</v>
      </c>
      <c r="H128" s="94">
        <f t="shared" si="1"/>
        <v>2</v>
      </c>
      <c r="I128" s="93"/>
      <c r="J128" s="94"/>
      <c r="K128" s="138"/>
    </row>
    <row r="129" spans="1:11" x14ac:dyDescent="0.2">
      <c r="A129" s="13" t="s">
        <v>4282</v>
      </c>
      <c r="B129" s="74">
        <v>307</v>
      </c>
      <c r="C129" s="86"/>
      <c r="D129" s="37"/>
      <c r="E129" s="87"/>
      <c r="F129" s="93">
        <v>3</v>
      </c>
      <c r="G129" s="8">
        <v>8</v>
      </c>
      <c r="H129" s="94">
        <f t="shared" si="1"/>
        <v>2</v>
      </c>
      <c r="I129" s="93"/>
      <c r="J129" s="94"/>
      <c r="K129" s="138"/>
    </row>
    <row r="130" spans="1:11" x14ac:dyDescent="0.2">
      <c r="A130" s="13" t="s">
        <v>4283</v>
      </c>
      <c r="B130" s="74">
        <v>1360</v>
      </c>
      <c r="C130" s="86"/>
      <c r="D130" s="37"/>
      <c r="E130" s="87"/>
      <c r="F130" s="93">
        <v>3</v>
      </c>
      <c r="G130" s="8">
        <v>8</v>
      </c>
      <c r="H130" s="94">
        <f t="shared" si="1"/>
        <v>2</v>
      </c>
      <c r="I130" s="93"/>
      <c r="J130" s="94"/>
      <c r="K130" s="138"/>
    </row>
    <row r="131" spans="1:11" x14ac:dyDescent="0.2">
      <c r="A131" s="13" t="s">
        <v>4284</v>
      </c>
      <c r="B131" s="74">
        <v>237</v>
      </c>
      <c r="C131" s="86"/>
      <c r="D131" s="37"/>
      <c r="E131" s="87"/>
      <c r="F131" s="93">
        <v>3</v>
      </c>
      <c r="G131" s="8">
        <v>8</v>
      </c>
      <c r="H131" s="94">
        <f t="shared" si="1"/>
        <v>2</v>
      </c>
      <c r="I131" s="93"/>
      <c r="J131" s="94"/>
      <c r="K131" s="138"/>
    </row>
    <row r="132" spans="1:11" x14ac:dyDescent="0.2">
      <c r="A132" s="13" t="s">
        <v>2557</v>
      </c>
      <c r="B132" s="74">
        <v>150</v>
      </c>
      <c r="C132" s="86"/>
      <c r="D132" s="37"/>
      <c r="E132" s="87"/>
      <c r="F132" s="93">
        <v>1</v>
      </c>
      <c r="G132" s="8">
        <v>3</v>
      </c>
      <c r="H132" s="94">
        <f t="shared" si="1"/>
        <v>1</v>
      </c>
      <c r="I132" s="93"/>
      <c r="J132" s="94"/>
      <c r="K132" s="138"/>
    </row>
    <row r="133" spans="1:11" x14ac:dyDescent="0.2">
      <c r="A133" s="13" t="s">
        <v>4285</v>
      </c>
      <c r="B133" s="74">
        <v>789</v>
      </c>
      <c r="C133" s="86"/>
      <c r="D133" s="37"/>
      <c r="E133" s="87"/>
      <c r="F133" s="93">
        <v>3</v>
      </c>
      <c r="G133" s="8">
        <v>8</v>
      </c>
      <c r="H133" s="94">
        <f t="shared" si="1"/>
        <v>2</v>
      </c>
      <c r="I133" s="93"/>
      <c r="J133" s="94"/>
      <c r="K133" s="138"/>
    </row>
    <row r="134" spans="1:11" x14ac:dyDescent="0.2">
      <c r="A134" s="13" t="s">
        <v>4286</v>
      </c>
      <c r="B134" s="74">
        <v>428</v>
      </c>
      <c r="C134" s="86"/>
      <c r="D134" s="37"/>
      <c r="E134" s="87"/>
      <c r="F134" s="93">
        <v>3</v>
      </c>
      <c r="G134" s="8">
        <v>8</v>
      </c>
      <c r="H134" s="94">
        <f t="shared" si="1"/>
        <v>2</v>
      </c>
      <c r="I134" s="93"/>
      <c r="J134" s="94"/>
      <c r="K134" s="138"/>
    </row>
    <row r="135" spans="1:11" x14ac:dyDescent="0.2">
      <c r="A135" s="13" t="s">
        <v>4287</v>
      </c>
      <c r="B135" s="74">
        <v>67</v>
      </c>
      <c r="C135" s="86"/>
      <c r="D135" s="37"/>
      <c r="E135" s="87"/>
      <c r="F135" s="93">
        <v>1</v>
      </c>
      <c r="G135" s="8">
        <v>3</v>
      </c>
      <c r="H135" s="94">
        <f t="shared" si="1"/>
        <v>1</v>
      </c>
      <c r="I135" s="93"/>
      <c r="J135" s="94"/>
      <c r="K135" s="138"/>
    </row>
    <row r="136" spans="1:11" x14ac:dyDescent="0.2">
      <c r="A136" s="13" t="s">
        <v>4288</v>
      </c>
      <c r="B136" s="74">
        <v>1287</v>
      </c>
      <c r="C136" s="86"/>
      <c r="D136" s="37"/>
      <c r="E136" s="87"/>
      <c r="F136" s="93">
        <v>3</v>
      </c>
      <c r="G136" s="8">
        <v>8</v>
      </c>
      <c r="H136" s="94">
        <f t="shared" ref="H136:H199" si="2">IF(F136=1,1,2)</f>
        <v>2</v>
      </c>
      <c r="I136" s="93"/>
      <c r="J136" s="94"/>
      <c r="K136" s="138"/>
    </row>
    <row r="137" spans="1:11" x14ac:dyDescent="0.2">
      <c r="A137" s="13" t="s">
        <v>1406</v>
      </c>
      <c r="B137" s="74">
        <v>281</v>
      </c>
      <c r="C137" s="86"/>
      <c r="D137" s="37"/>
      <c r="E137" s="87"/>
      <c r="F137" s="93">
        <v>3</v>
      </c>
      <c r="G137" s="8">
        <v>8</v>
      </c>
      <c r="H137" s="94">
        <f t="shared" si="2"/>
        <v>2</v>
      </c>
      <c r="I137" s="93"/>
      <c r="J137" s="94"/>
      <c r="K137" s="138"/>
    </row>
    <row r="138" spans="1:11" x14ac:dyDescent="0.2">
      <c r="A138" s="13" t="s">
        <v>2419</v>
      </c>
      <c r="B138" s="74">
        <v>941</v>
      </c>
      <c r="C138" s="86"/>
      <c r="D138" s="37"/>
      <c r="E138" s="87"/>
      <c r="F138" s="93">
        <v>3</v>
      </c>
      <c r="G138" s="8">
        <v>8</v>
      </c>
      <c r="H138" s="94">
        <f t="shared" si="2"/>
        <v>2</v>
      </c>
      <c r="I138" s="93"/>
      <c r="J138" s="94"/>
      <c r="K138" s="138"/>
    </row>
    <row r="139" spans="1:11" s="24" customFormat="1" x14ac:dyDescent="0.2">
      <c r="A139" s="22" t="s">
        <v>809</v>
      </c>
      <c r="B139" s="73">
        <v>12652</v>
      </c>
      <c r="C139" s="85">
        <v>25</v>
      </c>
      <c r="D139" s="36">
        <f>SUM(D140:D146)</f>
        <v>63</v>
      </c>
      <c r="E139" s="88">
        <v>4</v>
      </c>
      <c r="F139" s="91">
        <f>SUM(F141:F147)</f>
        <v>20</v>
      </c>
      <c r="G139" s="24">
        <f>SUM(G141:G147)</f>
        <v>53</v>
      </c>
      <c r="H139" s="94"/>
      <c r="I139" s="99">
        <f>(C139+F139+1-F145)*0.4</f>
        <v>18</v>
      </c>
      <c r="J139" s="99">
        <f>(D139+G139+1-G145)*0.4</f>
        <v>45.6</v>
      </c>
      <c r="K139" s="115">
        <f>6*0.6</f>
        <v>3.5999999999999996</v>
      </c>
    </row>
    <row r="140" spans="1:11" s="24" customFormat="1" x14ac:dyDescent="0.2">
      <c r="A140" s="20" t="s">
        <v>142</v>
      </c>
      <c r="B140" s="73">
        <v>6085</v>
      </c>
      <c r="C140" s="85">
        <v>12</v>
      </c>
      <c r="D140" s="32">
        <v>30</v>
      </c>
      <c r="E140" s="84"/>
      <c r="F140" s="91"/>
      <c r="G140" s="8"/>
      <c r="H140" s="94"/>
      <c r="I140" s="91"/>
      <c r="J140" s="84"/>
      <c r="K140" s="111"/>
    </row>
    <row r="141" spans="1:11" x14ac:dyDescent="0.2">
      <c r="A141" s="13" t="s">
        <v>4289</v>
      </c>
      <c r="B141" s="74">
        <v>3368</v>
      </c>
      <c r="C141" s="86"/>
      <c r="D141" s="37"/>
      <c r="E141" s="87"/>
      <c r="F141" s="93">
        <v>5</v>
      </c>
      <c r="G141" s="8">
        <v>13</v>
      </c>
      <c r="H141" s="94">
        <f t="shared" si="2"/>
        <v>2</v>
      </c>
      <c r="I141" s="93"/>
      <c r="J141" s="94"/>
      <c r="K141" s="138"/>
    </row>
    <row r="142" spans="1:11" x14ac:dyDescent="0.2">
      <c r="A142" s="13" t="s">
        <v>4290</v>
      </c>
      <c r="B142" s="74">
        <v>1753</v>
      </c>
      <c r="C142" s="86"/>
      <c r="D142" s="37"/>
      <c r="E142" s="87"/>
      <c r="F142" s="93">
        <v>3</v>
      </c>
      <c r="G142" s="8">
        <v>8</v>
      </c>
      <c r="H142" s="94">
        <f t="shared" si="2"/>
        <v>2</v>
      </c>
      <c r="I142" s="93"/>
      <c r="J142" s="94"/>
      <c r="K142" s="138"/>
    </row>
    <row r="143" spans="1:11" x14ac:dyDescent="0.2">
      <c r="A143" s="13" t="s">
        <v>4291</v>
      </c>
      <c r="B143" s="74">
        <v>351</v>
      </c>
      <c r="C143" s="86"/>
      <c r="D143" s="37"/>
      <c r="E143" s="87"/>
      <c r="F143" s="93">
        <v>3</v>
      </c>
      <c r="G143" s="8">
        <v>8</v>
      </c>
      <c r="H143" s="94">
        <f t="shared" si="2"/>
        <v>2</v>
      </c>
      <c r="I143" s="93"/>
      <c r="J143" s="94"/>
      <c r="K143" s="138"/>
    </row>
    <row r="144" spans="1:11" x14ac:dyDescent="0.2">
      <c r="A144" s="13" t="s">
        <v>1356</v>
      </c>
      <c r="B144" s="74">
        <v>462</v>
      </c>
      <c r="C144" s="86"/>
      <c r="D144" s="37"/>
      <c r="E144" s="87"/>
      <c r="F144" s="93">
        <v>3</v>
      </c>
      <c r="G144" s="8">
        <v>8</v>
      </c>
      <c r="H144" s="94">
        <f t="shared" si="2"/>
        <v>2</v>
      </c>
      <c r="I144" s="93"/>
      <c r="J144" s="94"/>
      <c r="K144" s="138"/>
    </row>
    <row r="145" spans="1:11" x14ac:dyDescent="0.2">
      <c r="A145" s="13" t="s">
        <v>4292</v>
      </c>
      <c r="B145" s="74">
        <v>151</v>
      </c>
      <c r="C145" s="86"/>
      <c r="D145" s="37"/>
      <c r="E145" s="87"/>
      <c r="F145" s="93">
        <v>1</v>
      </c>
      <c r="G145" s="8">
        <v>3</v>
      </c>
      <c r="H145" s="94">
        <f t="shared" si="2"/>
        <v>1</v>
      </c>
      <c r="I145" s="93"/>
      <c r="J145" s="94"/>
      <c r="K145" s="138"/>
    </row>
    <row r="146" spans="1:11" s="24" customFormat="1" x14ac:dyDescent="0.2">
      <c r="A146" s="20" t="s">
        <v>1259</v>
      </c>
      <c r="B146" s="73">
        <v>6567</v>
      </c>
      <c r="C146" s="85">
        <v>13</v>
      </c>
      <c r="D146" s="32">
        <v>33</v>
      </c>
      <c r="E146" s="84"/>
      <c r="F146" s="91"/>
      <c r="G146" s="8"/>
      <c r="H146" s="94"/>
      <c r="I146" s="91"/>
      <c r="J146" s="84"/>
      <c r="K146" s="111"/>
    </row>
    <row r="147" spans="1:11" x14ac:dyDescent="0.2">
      <c r="A147" s="13" t="s">
        <v>4293</v>
      </c>
      <c r="B147" s="74">
        <v>6567</v>
      </c>
      <c r="C147" s="86"/>
      <c r="D147" s="37"/>
      <c r="E147" s="87"/>
      <c r="F147" s="93">
        <v>5</v>
      </c>
      <c r="G147" s="8">
        <v>13</v>
      </c>
      <c r="H147" s="94">
        <f t="shared" si="2"/>
        <v>2</v>
      </c>
      <c r="I147" s="93"/>
      <c r="J147" s="94"/>
      <c r="K147" s="138"/>
    </row>
    <row r="148" spans="1:11" s="24" customFormat="1" ht="31.5" x14ac:dyDescent="0.2">
      <c r="A148" s="22" t="s">
        <v>1260</v>
      </c>
      <c r="B148" s="73">
        <v>19396</v>
      </c>
      <c r="C148" s="85">
        <v>25</v>
      </c>
      <c r="D148" s="36">
        <f>SUM(D149:D175)</f>
        <v>63</v>
      </c>
      <c r="E148" s="88">
        <v>4</v>
      </c>
      <c r="F148" s="91">
        <f>SUM(F150:F179)</f>
        <v>62</v>
      </c>
      <c r="G148" s="24">
        <f>SUM(G150:G179)</f>
        <v>168</v>
      </c>
      <c r="H148" s="94"/>
      <c r="I148" s="99">
        <f>(C148+F148+1-F154-F155-F159-F164-F166-F167-F169-F170-F171-F172)*0.4</f>
        <v>31.200000000000003</v>
      </c>
      <c r="J148" s="99">
        <f>(D148+G148+1-G154-G155-G159-G164-G166-G167-G169-G170-G171-G172)*0.4</f>
        <v>80.800000000000011</v>
      </c>
      <c r="K148" s="115">
        <f>26*0.6</f>
        <v>15.6</v>
      </c>
    </row>
    <row r="149" spans="1:11" s="24" customFormat="1" x14ac:dyDescent="0.2">
      <c r="A149" s="20" t="s">
        <v>1261</v>
      </c>
      <c r="B149" s="73">
        <v>5766</v>
      </c>
      <c r="C149" s="85">
        <v>8</v>
      </c>
      <c r="D149" s="32">
        <v>20</v>
      </c>
      <c r="E149" s="84"/>
      <c r="F149" s="91"/>
      <c r="G149" s="8"/>
      <c r="H149" s="94"/>
      <c r="I149" s="91"/>
      <c r="J149" s="84"/>
      <c r="K149" s="111"/>
    </row>
    <row r="150" spans="1:11" x14ac:dyDescent="0.2">
      <c r="A150" s="13" t="s">
        <v>4294</v>
      </c>
      <c r="B150" s="74">
        <v>4123</v>
      </c>
      <c r="C150" s="86"/>
      <c r="D150" s="37"/>
      <c r="E150" s="87"/>
      <c r="F150" s="93">
        <v>5</v>
      </c>
      <c r="G150" s="8">
        <v>13</v>
      </c>
      <c r="H150" s="94">
        <f t="shared" si="2"/>
        <v>2</v>
      </c>
      <c r="I150" s="93"/>
      <c r="J150" s="94"/>
      <c r="K150" s="138"/>
    </row>
    <row r="151" spans="1:11" x14ac:dyDescent="0.2">
      <c r="A151" s="13" t="s">
        <v>4295</v>
      </c>
      <c r="B151" s="74">
        <v>1101</v>
      </c>
      <c r="C151" s="86"/>
      <c r="D151" s="37"/>
      <c r="E151" s="87"/>
      <c r="F151" s="93">
        <v>3</v>
      </c>
      <c r="G151" s="8">
        <v>8</v>
      </c>
      <c r="H151" s="94">
        <f t="shared" si="2"/>
        <v>2</v>
      </c>
      <c r="I151" s="93"/>
      <c r="J151" s="94"/>
      <c r="K151" s="138"/>
    </row>
    <row r="152" spans="1:11" x14ac:dyDescent="0.2">
      <c r="A152" s="13" t="s">
        <v>4296</v>
      </c>
      <c r="B152" s="74">
        <v>542</v>
      </c>
      <c r="C152" s="86"/>
      <c r="D152" s="37"/>
      <c r="E152" s="87"/>
      <c r="F152" s="93">
        <v>3</v>
      </c>
      <c r="G152" s="8">
        <v>8</v>
      </c>
      <c r="H152" s="94">
        <f t="shared" si="2"/>
        <v>2</v>
      </c>
      <c r="I152" s="93"/>
      <c r="J152" s="94"/>
      <c r="K152" s="138"/>
    </row>
    <row r="153" spans="1:11" s="24" customFormat="1" x14ac:dyDescent="0.2">
      <c r="A153" s="20" t="s">
        <v>1256</v>
      </c>
      <c r="B153" s="73">
        <v>3410</v>
      </c>
      <c r="C153" s="85">
        <v>4</v>
      </c>
      <c r="D153" s="32">
        <v>10</v>
      </c>
      <c r="E153" s="84"/>
      <c r="F153" s="91"/>
      <c r="G153" s="8"/>
      <c r="H153" s="94"/>
      <c r="I153" s="91"/>
      <c r="J153" s="84"/>
      <c r="K153" s="111"/>
    </row>
    <row r="154" spans="1:11" x14ac:dyDescent="0.2">
      <c r="A154" s="13" t="s">
        <v>4297</v>
      </c>
      <c r="B154" s="74">
        <v>147</v>
      </c>
      <c r="C154" s="86"/>
      <c r="D154" s="37"/>
      <c r="E154" s="87"/>
      <c r="F154" s="93">
        <v>1</v>
      </c>
      <c r="G154" s="8">
        <v>3</v>
      </c>
      <c r="H154" s="94">
        <f t="shared" si="2"/>
        <v>1</v>
      </c>
      <c r="I154" s="93"/>
      <c r="J154" s="94"/>
      <c r="K154" s="138"/>
    </row>
    <row r="155" spans="1:11" x14ac:dyDescent="0.2">
      <c r="A155" s="13" t="s">
        <v>4298</v>
      </c>
      <c r="B155" s="74">
        <v>177</v>
      </c>
      <c r="C155" s="86"/>
      <c r="D155" s="37"/>
      <c r="E155" s="87"/>
      <c r="F155" s="93">
        <v>1</v>
      </c>
      <c r="G155" s="8">
        <v>3</v>
      </c>
      <c r="H155" s="94">
        <f t="shared" si="2"/>
        <v>1</v>
      </c>
      <c r="I155" s="93"/>
      <c r="J155" s="94"/>
      <c r="K155" s="138"/>
    </row>
    <row r="156" spans="1:11" x14ac:dyDescent="0.2">
      <c r="A156" s="13" t="s">
        <v>4299</v>
      </c>
      <c r="B156" s="74">
        <v>871</v>
      </c>
      <c r="C156" s="86"/>
      <c r="D156" s="37"/>
      <c r="E156" s="87"/>
      <c r="F156" s="93">
        <v>3</v>
      </c>
      <c r="G156" s="8">
        <v>8</v>
      </c>
      <c r="H156" s="94">
        <f t="shared" si="2"/>
        <v>2</v>
      </c>
      <c r="I156" s="93"/>
      <c r="J156" s="94"/>
      <c r="K156" s="138"/>
    </row>
    <row r="157" spans="1:11" x14ac:dyDescent="0.2">
      <c r="A157" s="13" t="s">
        <v>4300</v>
      </c>
      <c r="B157" s="74">
        <v>672</v>
      </c>
      <c r="C157" s="86"/>
      <c r="D157" s="37"/>
      <c r="E157" s="87"/>
      <c r="F157" s="93">
        <v>3</v>
      </c>
      <c r="G157" s="8">
        <v>8</v>
      </c>
      <c r="H157" s="94">
        <f t="shared" si="2"/>
        <v>2</v>
      </c>
      <c r="I157" s="93"/>
      <c r="J157" s="94"/>
      <c r="K157" s="138"/>
    </row>
    <row r="158" spans="1:11" x14ac:dyDescent="0.2">
      <c r="A158" s="13" t="s">
        <v>2076</v>
      </c>
      <c r="B158" s="74">
        <v>631</v>
      </c>
      <c r="C158" s="86"/>
      <c r="D158" s="37"/>
      <c r="E158" s="87"/>
      <c r="F158" s="93">
        <v>3</v>
      </c>
      <c r="G158" s="8">
        <v>8</v>
      </c>
      <c r="H158" s="94">
        <f t="shared" si="2"/>
        <v>2</v>
      </c>
      <c r="I158" s="93"/>
      <c r="J158" s="94"/>
      <c r="K158" s="138"/>
    </row>
    <row r="159" spans="1:11" x14ac:dyDescent="0.2">
      <c r="A159" s="13" t="s">
        <v>4301</v>
      </c>
      <c r="B159" s="74">
        <v>106</v>
      </c>
      <c r="C159" s="86"/>
      <c r="D159" s="37"/>
      <c r="E159" s="87"/>
      <c r="F159" s="93">
        <v>1</v>
      </c>
      <c r="G159" s="8">
        <v>3</v>
      </c>
      <c r="H159" s="94">
        <f t="shared" si="2"/>
        <v>1</v>
      </c>
      <c r="I159" s="93"/>
      <c r="J159" s="94"/>
      <c r="K159" s="138"/>
    </row>
    <row r="160" spans="1:11" x14ac:dyDescent="0.2">
      <c r="A160" s="13" t="s">
        <v>4302</v>
      </c>
      <c r="B160" s="74">
        <v>447</v>
      </c>
      <c r="C160" s="86"/>
      <c r="D160" s="37"/>
      <c r="E160" s="87"/>
      <c r="F160" s="93">
        <v>3</v>
      </c>
      <c r="G160" s="8">
        <v>8</v>
      </c>
      <c r="H160" s="94">
        <f t="shared" si="2"/>
        <v>2</v>
      </c>
      <c r="I160" s="93"/>
      <c r="J160" s="94"/>
      <c r="K160" s="138"/>
    </row>
    <row r="161" spans="1:11" x14ac:dyDescent="0.2">
      <c r="A161" s="13" t="s">
        <v>3332</v>
      </c>
      <c r="B161" s="74">
        <v>359</v>
      </c>
      <c r="C161" s="86"/>
      <c r="D161" s="37"/>
      <c r="E161" s="87"/>
      <c r="F161" s="93">
        <v>3</v>
      </c>
      <c r="G161" s="8">
        <v>8</v>
      </c>
      <c r="H161" s="94">
        <f t="shared" si="2"/>
        <v>2</v>
      </c>
      <c r="I161" s="93"/>
      <c r="J161" s="94"/>
      <c r="K161" s="138"/>
    </row>
    <row r="162" spans="1:11" s="24" customFormat="1" x14ac:dyDescent="0.2">
      <c r="A162" s="20" t="s">
        <v>644</v>
      </c>
      <c r="B162" s="73">
        <v>6457</v>
      </c>
      <c r="C162" s="85">
        <v>8</v>
      </c>
      <c r="D162" s="32">
        <v>20</v>
      </c>
      <c r="E162" s="84"/>
      <c r="F162" s="91"/>
      <c r="G162" s="8"/>
      <c r="H162" s="94"/>
      <c r="I162" s="91"/>
      <c r="J162" s="84"/>
      <c r="K162" s="111"/>
    </row>
    <row r="163" spans="1:11" x14ac:dyDescent="0.2">
      <c r="A163" s="13" t="s">
        <v>4303</v>
      </c>
      <c r="B163" s="74">
        <v>5107</v>
      </c>
      <c r="C163" s="86"/>
      <c r="D163" s="37"/>
      <c r="E163" s="87"/>
      <c r="F163" s="93">
        <v>5</v>
      </c>
      <c r="G163" s="8">
        <v>13</v>
      </c>
      <c r="H163" s="94">
        <f t="shared" si="2"/>
        <v>2</v>
      </c>
      <c r="I163" s="93"/>
      <c r="J163" s="94"/>
      <c r="K163" s="138"/>
    </row>
    <row r="164" spans="1:11" x14ac:dyDescent="0.2">
      <c r="A164" s="13" t="s">
        <v>4304</v>
      </c>
      <c r="B164" s="74">
        <v>88</v>
      </c>
      <c r="C164" s="86"/>
      <c r="D164" s="37"/>
      <c r="E164" s="87"/>
      <c r="F164" s="93">
        <v>1</v>
      </c>
      <c r="G164" s="8">
        <v>3</v>
      </c>
      <c r="H164" s="94">
        <f t="shared" si="2"/>
        <v>1</v>
      </c>
      <c r="I164" s="93"/>
      <c r="J164" s="94"/>
      <c r="K164" s="138"/>
    </row>
    <row r="165" spans="1:11" x14ac:dyDescent="0.2">
      <c r="A165" s="13" t="s">
        <v>4305</v>
      </c>
      <c r="B165" s="74">
        <v>258</v>
      </c>
      <c r="C165" s="86"/>
      <c r="D165" s="37"/>
      <c r="E165" s="87"/>
      <c r="F165" s="93">
        <v>3</v>
      </c>
      <c r="G165" s="8">
        <v>8</v>
      </c>
      <c r="H165" s="94">
        <f t="shared" si="2"/>
        <v>2</v>
      </c>
      <c r="I165" s="93"/>
      <c r="J165" s="94"/>
      <c r="K165" s="138"/>
    </row>
    <row r="166" spans="1:11" x14ac:dyDescent="0.2">
      <c r="A166" s="13" t="s">
        <v>4306</v>
      </c>
      <c r="B166" s="74">
        <v>125</v>
      </c>
      <c r="C166" s="86"/>
      <c r="D166" s="37"/>
      <c r="E166" s="87"/>
      <c r="F166" s="93">
        <v>1</v>
      </c>
      <c r="G166" s="8">
        <v>3</v>
      </c>
      <c r="H166" s="94">
        <f t="shared" si="2"/>
        <v>1</v>
      </c>
      <c r="I166" s="93"/>
      <c r="J166" s="94"/>
      <c r="K166" s="138"/>
    </row>
    <row r="167" spans="1:11" x14ac:dyDescent="0.2">
      <c r="A167" s="13" t="s">
        <v>4307</v>
      </c>
      <c r="B167" s="74">
        <v>72</v>
      </c>
      <c r="C167" s="86"/>
      <c r="D167" s="37"/>
      <c r="E167" s="87"/>
      <c r="F167" s="93">
        <v>1</v>
      </c>
      <c r="G167" s="8">
        <v>3</v>
      </c>
      <c r="H167" s="94">
        <f t="shared" si="2"/>
        <v>1</v>
      </c>
      <c r="I167" s="93"/>
      <c r="J167" s="94"/>
      <c r="K167" s="138"/>
    </row>
    <row r="168" spans="1:11" x14ac:dyDescent="0.2">
      <c r="A168" s="13" t="s">
        <v>4308</v>
      </c>
      <c r="B168" s="74">
        <v>352</v>
      </c>
      <c r="C168" s="86"/>
      <c r="D168" s="37"/>
      <c r="E168" s="87"/>
      <c r="F168" s="93">
        <v>3</v>
      </c>
      <c r="G168" s="8">
        <v>8</v>
      </c>
      <c r="H168" s="94">
        <f t="shared" si="2"/>
        <v>2</v>
      </c>
      <c r="I168" s="93"/>
      <c r="J168" s="94"/>
      <c r="K168" s="138"/>
    </row>
    <row r="169" spans="1:11" x14ac:dyDescent="0.2">
      <c r="A169" s="13" t="s">
        <v>4309</v>
      </c>
      <c r="B169" s="74">
        <v>61</v>
      </c>
      <c r="C169" s="86"/>
      <c r="D169" s="37"/>
      <c r="E169" s="87"/>
      <c r="F169" s="93">
        <v>1</v>
      </c>
      <c r="G169" s="8">
        <v>3</v>
      </c>
      <c r="H169" s="94">
        <f t="shared" si="2"/>
        <v>1</v>
      </c>
      <c r="I169" s="93"/>
      <c r="J169" s="94"/>
      <c r="K169" s="138"/>
    </row>
    <row r="170" spans="1:11" x14ac:dyDescent="0.2">
      <c r="A170" s="13" t="s">
        <v>4310</v>
      </c>
      <c r="B170" s="74">
        <v>142</v>
      </c>
      <c r="C170" s="86"/>
      <c r="D170" s="37"/>
      <c r="E170" s="87"/>
      <c r="F170" s="93">
        <v>1</v>
      </c>
      <c r="G170" s="8">
        <v>3</v>
      </c>
      <c r="H170" s="94">
        <f t="shared" si="2"/>
        <v>1</v>
      </c>
      <c r="I170" s="93"/>
      <c r="J170" s="94"/>
      <c r="K170" s="138"/>
    </row>
    <row r="171" spans="1:11" x14ac:dyDescent="0.2">
      <c r="A171" s="13" t="s">
        <v>3571</v>
      </c>
      <c r="B171" s="74">
        <v>123</v>
      </c>
      <c r="C171" s="86"/>
      <c r="D171" s="37"/>
      <c r="E171" s="87"/>
      <c r="F171" s="93">
        <v>1</v>
      </c>
      <c r="G171" s="8">
        <v>3</v>
      </c>
      <c r="H171" s="94">
        <f t="shared" si="2"/>
        <v>1</v>
      </c>
      <c r="I171" s="93"/>
      <c r="J171" s="94"/>
      <c r="K171" s="138"/>
    </row>
    <row r="172" spans="1:11" x14ac:dyDescent="0.2">
      <c r="A172" s="13" t="s">
        <v>4311</v>
      </c>
      <c r="B172" s="74">
        <v>129</v>
      </c>
      <c r="C172" s="86"/>
      <c r="D172" s="37"/>
      <c r="E172" s="87"/>
      <c r="F172" s="93">
        <v>1</v>
      </c>
      <c r="G172" s="8">
        <v>3</v>
      </c>
      <c r="H172" s="94">
        <f t="shared" si="2"/>
        <v>1</v>
      </c>
      <c r="I172" s="93"/>
      <c r="J172" s="94"/>
      <c r="K172" s="138"/>
    </row>
    <row r="173" spans="1:11" s="24" customFormat="1" x14ac:dyDescent="0.2">
      <c r="A173" s="20" t="s">
        <v>666</v>
      </c>
      <c r="B173" s="73">
        <v>936</v>
      </c>
      <c r="C173" s="85">
        <v>1</v>
      </c>
      <c r="D173" s="32">
        <v>3</v>
      </c>
      <c r="E173" s="84"/>
      <c r="F173" s="91"/>
      <c r="G173" s="8"/>
      <c r="H173" s="94"/>
      <c r="I173" s="91"/>
      <c r="J173" s="84"/>
      <c r="K173" s="111"/>
    </row>
    <row r="174" spans="1:11" x14ac:dyDescent="0.2">
      <c r="A174" s="13" t="s">
        <v>4312</v>
      </c>
      <c r="B174" s="74">
        <v>936</v>
      </c>
      <c r="C174" s="86"/>
      <c r="D174" s="37"/>
      <c r="E174" s="87"/>
      <c r="F174" s="93">
        <v>3</v>
      </c>
      <c r="G174" s="8">
        <v>8</v>
      </c>
      <c r="H174" s="94">
        <f t="shared" si="2"/>
        <v>2</v>
      </c>
      <c r="I174" s="93"/>
      <c r="J174" s="94"/>
      <c r="K174" s="138"/>
    </row>
    <row r="175" spans="1:11" s="24" customFormat="1" x14ac:dyDescent="0.2">
      <c r="A175" s="20" t="s">
        <v>1038</v>
      </c>
      <c r="B175" s="73">
        <v>2827</v>
      </c>
      <c r="C175" s="85">
        <v>4</v>
      </c>
      <c r="D175" s="32">
        <v>10</v>
      </c>
      <c r="E175" s="84"/>
      <c r="F175" s="91"/>
      <c r="G175" s="8"/>
      <c r="H175" s="94"/>
      <c r="I175" s="91"/>
      <c r="J175" s="84"/>
      <c r="K175" s="111"/>
    </row>
    <row r="176" spans="1:11" x14ac:dyDescent="0.2">
      <c r="A176" s="13" t="s">
        <v>4313</v>
      </c>
      <c r="B176" s="74">
        <v>214</v>
      </c>
      <c r="C176" s="86"/>
      <c r="D176" s="37"/>
      <c r="E176" s="87"/>
      <c r="F176" s="93">
        <v>3</v>
      </c>
      <c r="G176" s="8">
        <v>8</v>
      </c>
      <c r="H176" s="94">
        <f t="shared" si="2"/>
        <v>2</v>
      </c>
      <c r="I176" s="93"/>
      <c r="J176" s="94"/>
      <c r="K176" s="138"/>
    </row>
    <row r="177" spans="1:11" x14ac:dyDescent="0.2">
      <c r="A177" s="13" t="s">
        <v>4314</v>
      </c>
      <c r="B177" s="74">
        <v>783</v>
      </c>
      <c r="C177" s="86"/>
      <c r="D177" s="37"/>
      <c r="E177" s="87"/>
      <c r="F177" s="93">
        <v>3</v>
      </c>
      <c r="G177" s="8">
        <v>8</v>
      </c>
      <c r="H177" s="94">
        <f t="shared" si="2"/>
        <v>2</v>
      </c>
      <c r="I177" s="93"/>
      <c r="J177" s="94"/>
      <c r="K177" s="138"/>
    </row>
    <row r="178" spans="1:11" x14ac:dyDescent="0.2">
      <c r="A178" s="13" t="s">
        <v>2547</v>
      </c>
      <c r="B178" s="74">
        <v>694</v>
      </c>
      <c r="C178" s="86"/>
      <c r="D178" s="37"/>
      <c r="E178" s="87"/>
      <c r="F178" s="93">
        <v>3</v>
      </c>
      <c r="G178" s="8">
        <v>8</v>
      </c>
      <c r="H178" s="94">
        <f t="shared" si="2"/>
        <v>2</v>
      </c>
      <c r="I178" s="93"/>
      <c r="J178" s="94"/>
      <c r="K178" s="138"/>
    </row>
    <row r="179" spans="1:11" x14ac:dyDescent="0.2">
      <c r="A179" s="13" t="s">
        <v>4315</v>
      </c>
      <c r="B179" s="74">
        <v>1136</v>
      </c>
      <c r="C179" s="86"/>
      <c r="D179" s="37"/>
      <c r="E179" s="87"/>
      <c r="F179" s="93">
        <v>3</v>
      </c>
      <c r="G179" s="8">
        <v>8</v>
      </c>
      <c r="H179" s="94">
        <f t="shared" si="2"/>
        <v>2</v>
      </c>
      <c r="I179" s="93"/>
      <c r="J179" s="94"/>
      <c r="K179" s="138"/>
    </row>
    <row r="180" spans="1:11" s="24" customFormat="1" x14ac:dyDescent="0.2">
      <c r="A180" s="22" t="s">
        <v>497</v>
      </c>
      <c r="B180" s="73">
        <v>11903</v>
      </c>
      <c r="C180" s="85">
        <v>25</v>
      </c>
      <c r="D180" s="36">
        <f>SUM(D181:D201)</f>
        <v>63</v>
      </c>
      <c r="E180" s="88">
        <v>4</v>
      </c>
      <c r="F180" s="91">
        <f>SUM(F182:F206)</f>
        <v>42</v>
      </c>
      <c r="G180" s="24">
        <f>SUM(G182:G206)</f>
        <v>116</v>
      </c>
      <c r="H180" s="94"/>
      <c r="I180" s="99">
        <f>(C180+F180+1-F186-F187-F189-F190-F192-F193-F194-F195-F196-F198-F199-F200-F205)*0.4</f>
        <v>22</v>
      </c>
      <c r="J180" s="99">
        <f>(D180+G180+1-G186-G187-G189-G190-G192-G193-G194-G195-G196-G198-G199-G200-G205)*0.4</f>
        <v>56.400000000000006</v>
      </c>
      <c r="K180" s="115">
        <f>22*0.6</f>
        <v>13.2</v>
      </c>
    </row>
    <row r="181" spans="1:11" s="24" customFormat="1" x14ac:dyDescent="0.2">
      <c r="A181" s="20" t="s">
        <v>498</v>
      </c>
      <c r="B181" s="73">
        <v>6963</v>
      </c>
      <c r="C181" s="85">
        <v>14</v>
      </c>
      <c r="D181" s="32">
        <v>35</v>
      </c>
      <c r="E181" s="84"/>
      <c r="F181" s="91"/>
      <c r="G181" s="8"/>
      <c r="H181" s="94"/>
      <c r="I181" s="91"/>
      <c r="J181" s="84"/>
      <c r="K181" s="111"/>
    </row>
    <row r="182" spans="1:11" x14ac:dyDescent="0.2">
      <c r="A182" s="13" t="s">
        <v>4316</v>
      </c>
      <c r="B182" s="74">
        <v>5366</v>
      </c>
      <c r="C182" s="86"/>
      <c r="D182" s="37"/>
      <c r="E182" s="87"/>
      <c r="F182" s="93">
        <v>5</v>
      </c>
      <c r="G182" s="8">
        <v>13</v>
      </c>
      <c r="H182" s="94">
        <f t="shared" si="2"/>
        <v>2</v>
      </c>
      <c r="I182" s="93"/>
      <c r="J182" s="94"/>
      <c r="K182" s="138"/>
    </row>
    <row r="183" spans="1:11" x14ac:dyDescent="0.2">
      <c r="A183" s="13" t="s">
        <v>2790</v>
      </c>
      <c r="B183" s="74">
        <v>511</v>
      </c>
      <c r="C183" s="86"/>
      <c r="D183" s="37"/>
      <c r="E183" s="87"/>
      <c r="F183" s="93">
        <v>3</v>
      </c>
      <c r="G183" s="8">
        <v>8</v>
      </c>
      <c r="H183" s="94">
        <f t="shared" si="2"/>
        <v>2</v>
      </c>
      <c r="I183" s="93"/>
      <c r="J183" s="94"/>
      <c r="K183" s="138"/>
    </row>
    <row r="184" spans="1:11" x14ac:dyDescent="0.2">
      <c r="A184" s="13" t="s">
        <v>4317</v>
      </c>
      <c r="B184" s="74">
        <v>262</v>
      </c>
      <c r="C184" s="86"/>
      <c r="D184" s="37"/>
      <c r="E184" s="87"/>
      <c r="F184" s="93">
        <v>3</v>
      </c>
      <c r="G184" s="8">
        <v>8</v>
      </c>
      <c r="H184" s="94">
        <f t="shared" si="2"/>
        <v>2</v>
      </c>
      <c r="I184" s="93"/>
      <c r="J184" s="94"/>
      <c r="K184" s="138"/>
    </row>
    <row r="185" spans="1:11" x14ac:dyDescent="0.2">
      <c r="A185" s="13" t="s">
        <v>2296</v>
      </c>
      <c r="B185" s="74">
        <v>557</v>
      </c>
      <c r="C185" s="86"/>
      <c r="D185" s="37"/>
      <c r="E185" s="87"/>
      <c r="F185" s="93">
        <v>3</v>
      </c>
      <c r="G185" s="8">
        <v>8</v>
      </c>
      <c r="H185" s="94">
        <f t="shared" si="2"/>
        <v>2</v>
      </c>
      <c r="I185" s="93"/>
      <c r="J185" s="94"/>
      <c r="K185" s="138"/>
    </row>
    <row r="186" spans="1:11" x14ac:dyDescent="0.2">
      <c r="A186" s="13" t="s">
        <v>4318</v>
      </c>
      <c r="B186" s="74">
        <v>120</v>
      </c>
      <c r="C186" s="86"/>
      <c r="D186" s="37"/>
      <c r="E186" s="87"/>
      <c r="F186" s="93">
        <v>1</v>
      </c>
      <c r="G186" s="8">
        <v>3</v>
      </c>
      <c r="H186" s="94">
        <f t="shared" si="2"/>
        <v>1</v>
      </c>
      <c r="I186" s="93"/>
      <c r="J186" s="94"/>
      <c r="K186" s="138"/>
    </row>
    <row r="187" spans="1:11" x14ac:dyDescent="0.2">
      <c r="A187" s="13" t="s">
        <v>4319</v>
      </c>
      <c r="B187" s="74">
        <v>147</v>
      </c>
      <c r="C187" s="86"/>
      <c r="D187" s="37"/>
      <c r="E187" s="87"/>
      <c r="F187" s="93">
        <v>1</v>
      </c>
      <c r="G187" s="8">
        <v>3</v>
      </c>
      <c r="H187" s="94">
        <f t="shared" si="2"/>
        <v>1</v>
      </c>
      <c r="I187" s="93"/>
      <c r="J187" s="94"/>
      <c r="K187" s="138"/>
    </row>
    <row r="188" spans="1:11" s="24" customFormat="1" x14ac:dyDescent="0.2">
      <c r="A188" s="20" t="s">
        <v>780</v>
      </c>
      <c r="B188" s="73">
        <v>282</v>
      </c>
      <c r="C188" s="85">
        <v>1</v>
      </c>
      <c r="D188" s="32">
        <v>3</v>
      </c>
      <c r="E188" s="84"/>
      <c r="F188" s="91"/>
      <c r="G188" s="8"/>
      <c r="H188" s="94"/>
      <c r="I188" s="91"/>
      <c r="J188" s="84"/>
      <c r="K188" s="111"/>
    </row>
    <row r="189" spans="1:11" x14ac:dyDescent="0.2">
      <c r="A189" s="13" t="s">
        <v>2735</v>
      </c>
      <c r="B189" s="74">
        <v>145</v>
      </c>
      <c r="C189" s="86"/>
      <c r="D189" s="37"/>
      <c r="E189" s="87"/>
      <c r="F189" s="93">
        <v>1</v>
      </c>
      <c r="G189" s="8">
        <v>3</v>
      </c>
      <c r="H189" s="94">
        <f t="shared" si="2"/>
        <v>1</v>
      </c>
      <c r="I189" s="93"/>
      <c r="J189" s="94"/>
      <c r="K189" s="138"/>
    </row>
    <row r="190" spans="1:11" x14ac:dyDescent="0.2">
      <c r="A190" s="13" t="s">
        <v>4320</v>
      </c>
      <c r="B190" s="74">
        <v>137</v>
      </c>
      <c r="C190" s="86"/>
      <c r="D190" s="37"/>
      <c r="E190" s="87"/>
      <c r="F190" s="93">
        <v>1</v>
      </c>
      <c r="G190" s="8">
        <v>3</v>
      </c>
      <c r="H190" s="94">
        <f t="shared" si="2"/>
        <v>1</v>
      </c>
      <c r="I190" s="93"/>
      <c r="J190" s="94"/>
      <c r="K190" s="138"/>
    </row>
    <row r="191" spans="1:11" s="24" customFormat="1" x14ac:dyDescent="0.2">
      <c r="A191" s="20" t="s">
        <v>781</v>
      </c>
      <c r="B191" s="73">
        <v>1972</v>
      </c>
      <c r="C191" s="85">
        <v>4</v>
      </c>
      <c r="D191" s="32">
        <v>10</v>
      </c>
      <c r="E191" s="84"/>
      <c r="F191" s="91"/>
      <c r="G191" s="8"/>
      <c r="H191" s="94"/>
      <c r="I191" s="91"/>
      <c r="J191" s="84"/>
      <c r="K191" s="111"/>
    </row>
    <row r="192" spans="1:11" x14ac:dyDescent="0.2">
      <c r="A192" s="13" t="s">
        <v>1353</v>
      </c>
      <c r="B192" s="74">
        <v>101</v>
      </c>
      <c r="C192" s="86"/>
      <c r="D192" s="37"/>
      <c r="E192" s="87"/>
      <c r="F192" s="93">
        <v>1</v>
      </c>
      <c r="G192" s="8">
        <v>3</v>
      </c>
      <c r="H192" s="94">
        <f t="shared" si="2"/>
        <v>1</v>
      </c>
      <c r="I192" s="93"/>
      <c r="J192" s="94"/>
      <c r="K192" s="138"/>
    </row>
    <row r="193" spans="1:11" x14ac:dyDescent="0.2">
      <c r="A193" s="13" t="s">
        <v>4321</v>
      </c>
      <c r="B193" s="74">
        <v>31</v>
      </c>
      <c r="C193" s="86"/>
      <c r="D193" s="37"/>
      <c r="E193" s="87"/>
      <c r="F193" s="93">
        <v>1</v>
      </c>
      <c r="G193" s="8">
        <v>3</v>
      </c>
      <c r="H193" s="94">
        <f t="shared" si="2"/>
        <v>1</v>
      </c>
      <c r="I193" s="93"/>
      <c r="J193" s="94"/>
      <c r="K193" s="138"/>
    </row>
    <row r="194" spans="1:11" x14ac:dyDescent="0.2">
      <c r="A194" s="13" t="s">
        <v>4322</v>
      </c>
      <c r="B194" s="74">
        <v>108</v>
      </c>
      <c r="C194" s="86"/>
      <c r="D194" s="37"/>
      <c r="E194" s="87"/>
      <c r="F194" s="93">
        <v>1</v>
      </c>
      <c r="G194" s="8">
        <v>3</v>
      </c>
      <c r="H194" s="94">
        <f t="shared" si="2"/>
        <v>1</v>
      </c>
      <c r="I194" s="93"/>
      <c r="J194" s="94"/>
      <c r="K194" s="138"/>
    </row>
    <row r="195" spans="1:11" x14ac:dyDescent="0.2">
      <c r="A195" s="13" t="s">
        <v>4323</v>
      </c>
      <c r="B195" s="74">
        <v>150</v>
      </c>
      <c r="C195" s="86"/>
      <c r="D195" s="37"/>
      <c r="E195" s="87"/>
      <c r="F195" s="93">
        <v>1</v>
      </c>
      <c r="G195" s="8">
        <v>3</v>
      </c>
      <c r="H195" s="94">
        <f t="shared" si="2"/>
        <v>1</v>
      </c>
      <c r="I195" s="93"/>
      <c r="J195" s="94"/>
      <c r="K195" s="138"/>
    </row>
    <row r="196" spans="1:11" x14ac:dyDescent="0.2">
      <c r="A196" s="13" t="s">
        <v>4324</v>
      </c>
      <c r="B196" s="74">
        <v>94</v>
      </c>
      <c r="C196" s="86"/>
      <c r="D196" s="37"/>
      <c r="E196" s="87"/>
      <c r="F196" s="93">
        <v>1</v>
      </c>
      <c r="G196" s="8">
        <v>3</v>
      </c>
      <c r="H196" s="94">
        <f t="shared" si="2"/>
        <v>1</v>
      </c>
      <c r="I196" s="93"/>
      <c r="J196" s="94"/>
      <c r="K196" s="138"/>
    </row>
    <row r="197" spans="1:11" x14ac:dyDescent="0.2">
      <c r="A197" s="13" t="s">
        <v>4325</v>
      </c>
      <c r="B197" s="74">
        <v>1163</v>
      </c>
      <c r="C197" s="86"/>
      <c r="D197" s="37"/>
      <c r="E197" s="87"/>
      <c r="F197" s="93">
        <v>3</v>
      </c>
      <c r="G197" s="8">
        <v>8</v>
      </c>
      <c r="H197" s="94">
        <f t="shared" si="2"/>
        <v>2</v>
      </c>
      <c r="I197" s="93"/>
      <c r="J197" s="94"/>
      <c r="K197" s="138"/>
    </row>
    <row r="198" spans="1:11" x14ac:dyDescent="0.2">
      <c r="A198" s="13" t="s">
        <v>4326</v>
      </c>
      <c r="B198" s="74">
        <v>19</v>
      </c>
      <c r="C198" s="86"/>
      <c r="D198" s="37"/>
      <c r="E198" s="87"/>
      <c r="F198" s="93">
        <v>1</v>
      </c>
      <c r="G198" s="8">
        <v>3</v>
      </c>
      <c r="H198" s="94">
        <f t="shared" si="2"/>
        <v>1</v>
      </c>
      <c r="I198" s="93"/>
      <c r="J198" s="94"/>
      <c r="K198" s="138"/>
    </row>
    <row r="199" spans="1:11" x14ac:dyDescent="0.2">
      <c r="A199" s="13" t="s">
        <v>4327</v>
      </c>
      <c r="B199" s="74">
        <v>159</v>
      </c>
      <c r="C199" s="86"/>
      <c r="D199" s="37"/>
      <c r="E199" s="87"/>
      <c r="F199" s="93">
        <v>1</v>
      </c>
      <c r="G199" s="8">
        <v>3</v>
      </c>
      <c r="H199" s="94">
        <f t="shared" si="2"/>
        <v>1</v>
      </c>
      <c r="I199" s="93"/>
      <c r="J199" s="94"/>
      <c r="K199" s="138"/>
    </row>
    <row r="200" spans="1:11" x14ac:dyDescent="0.2">
      <c r="A200" s="13" t="s">
        <v>4328</v>
      </c>
      <c r="B200" s="74">
        <v>147</v>
      </c>
      <c r="C200" s="86"/>
      <c r="D200" s="37"/>
      <c r="E200" s="87"/>
      <c r="F200" s="93">
        <v>1</v>
      </c>
      <c r="G200" s="8">
        <v>3</v>
      </c>
      <c r="H200" s="94">
        <f t="shared" ref="H200:H263" si="3">IF(F200=1,1,2)</f>
        <v>1</v>
      </c>
      <c r="I200" s="93"/>
      <c r="J200" s="94"/>
      <c r="K200" s="138"/>
    </row>
    <row r="201" spans="1:11" s="24" customFormat="1" x14ac:dyDescent="0.2">
      <c r="A201" s="20" t="s">
        <v>1185</v>
      </c>
      <c r="B201" s="73">
        <v>2686</v>
      </c>
      <c r="C201" s="85">
        <v>6</v>
      </c>
      <c r="D201" s="32">
        <v>15</v>
      </c>
      <c r="E201" s="84"/>
      <c r="F201" s="91"/>
      <c r="G201" s="8"/>
      <c r="H201" s="94"/>
      <c r="I201" s="91"/>
      <c r="J201" s="84"/>
      <c r="K201" s="111"/>
    </row>
    <row r="202" spans="1:11" x14ac:dyDescent="0.2">
      <c r="A202" s="13" t="s">
        <v>4329</v>
      </c>
      <c r="B202" s="74">
        <v>420</v>
      </c>
      <c r="C202" s="86"/>
      <c r="D202" s="37"/>
      <c r="E202" s="87"/>
      <c r="F202" s="93">
        <v>3</v>
      </c>
      <c r="G202" s="8">
        <v>8</v>
      </c>
      <c r="H202" s="94">
        <f t="shared" si="3"/>
        <v>2</v>
      </c>
      <c r="I202" s="93"/>
      <c r="J202" s="94"/>
      <c r="K202" s="138"/>
    </row>
    <row r="203" spans="1:11" x14ac:dyDescent="0.2">
      <c r="A203" s="13" t="s">
        <v>4330</v>
      </c>
      <c r="B203" s="74">
        <v>406</v>
      </c>
      <c r="C203" s="86"/>
      <c r="D203" s="37"/>
      <c r="E203" s="87"/>
      <c r="F203" s="93">
        <v>3</v>
      </c>
      <c r="G203" s="8">
        <v>8</v>
      </c>
      <c r="H203" s="94">
        <f t="shared" si="3"/>
        <v>2</v>
      </c>
      <c r="I203" s="93"/>
      <c r="J203" s="94"/>
      <c r="K203" s="138"/>
    </row>
    <row r="204" spans="1:11" x14ac:dyDescent="0.2">
      <c r="A204" s="13" t="s">
        <v>4331</v>
      </c>
      <c r="B204" s="74">
        <v>1270</v>
      </c>
      <c r="C204" s="86"/>
      <c r="D204" s="37"/>
      <c r="E204" s="87"/>
      <c r="F204" s="93">
        <v>3</v>
      </c>
      <c r="G204" s="8">
        <v>8</v>
      </c>
      <c r="H204" s="94">
        <f t="shared" si="3"/>
        <v>2</v>
      </c>
      <c r="I204" s="93"/>
      <c r="J204" s="94"/>
      <c r="K204" s="138"/>
    </row>
    <row r="205" spans="1:11" x14ac:dyDescent="0.2">
      <c r="A205" s="13" t="s">
        <v>2853</v>
      </c>
      <c r="B205" s="74">
        <v>62</v>
      </c>
      <c r="C205" s="86"/>
      <c r="D205" s="37"/>
      <c r="E205" s="87"/>
      <c r="F205" s="93">
        <v>1</v>
      </c>
      <c r="G205" s="8">
        <v>3</v>
      </c>
      <c r="H205" s="94">
        <f t="shared" si="3"/>
        <v>1</v>
      </c>
      <c r="I205" s="93"/>
      <c r="J205" s="94"/>
      <c r="K205" s="138"/>
    </row>
    <row r="206" spans="1:11" x14ac:dyDescent="0.2">
      <c r="A206" s="13" t="s">
        <v>4332</v>
      </c>
      <c r="B206" s="74">
        <v>528</v>
      </c>
      <c r="C206" s="86"/>
      <c r="D206" s="37"/>
      <c r="E206" s="87"/>
      <c r="F206" s="93">
        <v>3</v>
      </c>
      <c r="G206" s="8">
        <v>8</v>
      </c>
      <c r="H206" s="94">
        <f t="shared" si="3"/>
        <v>2</v>
      </c>
      <c r="I206" s="93"/>
      <c r="J206" s="94"/>
      <c r="K206" s="138"/>
    </row>
    <row r="207" spans="1:11" s="24" customFormat="1" ht="31.5" x14ac:dyDescent="0.2">
      <c r="A207" s="22" t="s">
        <v>457</v>
      </c>
      <c r="B207" s="73">
        <v>26350</v>
      </c>
      <c r="C207" s="85">
        <v>25</v>
      </c>
      <c r="D207" s="36">
        <f>SUM(D208:D251)</f>
        <v>63</v>
      </c>
      <c r="E207" s="88">
        <v>4</v>
      </c>
      <c r="F207" s="91">
        <f>SUM(F209:F259)</f>
        <v>117</v>
      </c>
      <c r="G207" s="24">
        <f>SUM(G209:G259)</f>
        <v>316</v>
      </c>
      <c r="H207" s="94"/>
      <c r="I207" s="99">
        <f>(C207+F207+1-F215-F228-F231-F232-F234-F235-F236-F241-F243-F244-F245-F249-F256-F257)*0.4</f>
        <v>51.6</v>
      </c>
      <c r="J207" s="99">
        <f>(D207+G207+1-G215-G228-G231-G232-G234-G235-G236-G241-G243-G244-G245-G249-G256-G257)*0.4</f>
        <v>135.20000000000002</v>
      </c>
      <c r="K207" s="115">
        <f>47*0.6</f>
        <v>28.2</v>
      </c>
    </row>
    <row r="208" spans="1:11" s="24" customFormat="1" x14ac:dyDescent="0.2">
      <c r="A208" s="20" t="s">
        <v>564</v>
      </c>
      <c r="B208" s="73">
        <v>4027</v>
      </c>
      <c r="C208" s="85">
        <v>4</v>
      </c>
      <c r="D208" s="32">
        <v>10</v>
      </c>
      <c r="E208" s="84"/>
      <c r="F208" s="91"/>
      <c r="G208" s="8"/>
      <c r="H208" s="94"/>
      <c r="I208" s="91"/>
      <c r="J208" s="84"/>
      <c r="K208" s="111"/>
    </row>
    <row r="209" spans="1:11" x14ac:dyDescent="0.2">
      <c r="A209" s="13" t="s">
        <v>2016</v>
      </c>
      <c r="B209" s="74">
        <v>282</v>
      </c>
      <c r="C209" s="86"/>
      <c r="D209" s="37"/>
      <c r="E209" s="87"/>
      <c r="F209" s="93">
        <v>3</v>
      </c>
      <c r="G209" s="8">
        <v>8</v>
      </c>
      <c r="H209" s="94">
        <f t="shared" si="3"/>
        <v>2</v>
      </c>
      <c r="I209" s="93"/>
      <c r="J209" s="94"/>
      <c r="K209" s="138"/>
    </row>
    <row r="210" spans="1:11" x14ac:dyDescent="0.2">
      <c r="A210" s="13" t="s">
        <v>4333</v>
      </c>
      <c r="B210" s="74">
        <v>1273</v>
      </c>
      <c r="C210" s="86"/>
      <c r="D210" s="37"/>
      <c r="E210" s="87"/>
      <c r="F210" s="93">
        <v>3</v>
      </c>
      <c r="G210" s="8">
        <v>8</v>
      </c>
      <c r="H210" s="94">
        <f t="shared" si="3"/>
        <v>2</v>
      </c>
      <c r="I210" s="93"/>
      <c r="J210" s="94"/>
      <c r="K210" s="138"/>
    </row>
    <row r="211" spans="1:11" x14ac:dyDescent="0.2">
      <c r="A211" s="13" t="s">
        <v>4334</v>
      </c>
      <c r="B211" s="74">
        <v>602</v>
      </c>
      <c r="C211" s="86"/>
      <c r="D211" s="37"/>
      <c r="E211" s="87"/>
      <c r="F211" s="93">
        <v>3</v>
      </c>
      <c r="G211" s="8">
        <v>8</v>
      </c>
      <c r="H211" s="94">
        <f t="shared" si="3"/>
        <v>2</v>
      </c>
      <c r="I211" s="93"/>
      <c r="J211" s="94"/>
      <c r="K211" s="138"/>
    </row>
    <row r="212" spans="1:11" x14ac:dyDescent="0.2">
      <c r="A212" s="13" t="s">
        <v>1497</v>
      </c>
      <c r="B212" s="74">
        <v>569</v>
      </c>
      <c r="C212" s="86"/>
      <c r="D212" s="37"/>
      <c r="E212" s="87"/>
      <c r="F212" s="93">
        <v>3</v>
      </c>
      <c r="G212" s="8">
        <v>8</v>
      </c>
      <c r="H212" s="94">
        <f t="shared" si="3"/>
        <v>2</v>
      </c>
      <c r="I212" s="93"/>
      <c r="J212" s="94"/>
      <c r="K212" s="138"/>
    </row>
    <row r="213" spans="1:11" x14ac:dyDescent="0.2">
      <c r="A213" s="13" t="s">
        <v>4335</v>
      </c>
      <c r="B213" s="74">
        <v>519</v>
      </c>
      <c r="C213" s="86"/>
      <c r="D213" s="37"/>
      <c r="E213" s="87"/>
      <c r="F213" s="93">
        <v>3</v>
      </c>
      <c r="G213" s="8">
        <v>8</v>
      </c>
      <c r="H213" s="94">
        <f t="shared" si="3"/>
        <v>2</v>
      </c>
      <c r="I213" s="93"/>
      <c r="J213" s="94"/>
      <c r="K213" s="138"/>
    </row>
    <row r="214" spans="1:11" x14ac:dyDescent="0.2">
      <c r="A214" s="13" t="s">
        <v>4336</v>
      </c>
      <c r="B214" s="74">
        <v>347</v>
      </c>
      <c r="C214" s="86"/>
      <c r="D214" s="37"/>
      <c r="E214" s="87"/>
      <c r="F214" s="93">
        <v>3</v>
      </c>
      <c r="G214" s="8">
        <v>8</v>
      </c>
      <c r="H214" s="94">
        <f t="shared" si="3"/>
        <v>2</v>
      </c>
      <c r="I214" s="93"/>
      <c r="J214" s="94"/>
      <c r="K214" s="138"/>
    </row>
    <row r="215" spans="1:11" x14ac:dyDescent="0.2">
      <c r="A215" s="13" t="s">
        <v>1580</v>
      </c>
      <c r="B215" s="74">
        <v>171</v>
      </c>
      <c r="C215" s="86"/>
      <c r="D215" s="37"/>
      <c r="E215" s="87"/>
      <c r="F215" s="93">
        <v>1</v>
      </c>
      <c r="G215" s="8">
        <v>3</v>
      </c>
      <c r="H215" s="94">
        <f t="shared" si="3"/>
        <v>1</v>
      </c>
      <c r="I215" s="93"/>
      <c r="J215" s="94"/>
      <c r="K215" s="138"/>
    </row>
    <row r="216" spans="1:11" x14ac:dyDescent="0.2">
      <c r="A216" s="13" t="s">
        <v>4337</v>
      </c>
      <c r="B216" s="74">
        <v>264</v>
      </c>
      <c r="C216" s="86"/>
      <c r="D216" s="37"/>
      <c r="E216" s="87"/>
      <c r="F216" s="93">
        <v>3</v>
      </c>
      <c r="G216" s="8">
        <v>8</v>
      </c>
      <c r="H216" s="94">
        <f t="shared" si="3"/>
        <v>2</v>
      </c>
      <c r="I216" s="93"/>
      <c r="J216" s="94"/>
      <c r="K216" s="138"/>
    </row>
    <row r="217" spans="1:11" s="24" customFormat="1" x14ac:dyDescent="0.2">
      <c r="A217" s="20" t="s">
        <v>1275</v>
      </c>
      <c r="B217" s="73">
        <v>4247</v>
      </c>
      <c r="C217" s="85">
        <v>4</v>
      </c>
      <c r="D217" s="32">
        <v>10</v>
      </c>
      <c r="E217" s="84"/>
      <c r="F217" s="91"/>
      <c r="G217" s="8"/>
      <c r="H217" s="94"/>
      <c r="I217" s="91"/>
      <c r="J217" s="84"/>
      <c r="K217" s="111"/>
    </row>
    <row r="218" spans="1:11" x14ac:dyDescent="0.2">
      <c r="A218" s="13" t="s">
        <v>4338</v>
      </c>
      <c r="B218" s="74">
        <v>326</v>
      </c>
      <c r="C218" s="86"/>
      <c r="D218" s="37"/>
      <c r="E218" s="87"/>
      <c r="F218" s="93">
        <v>3</v>
      </c>
      <c r="G218" s="8">
        <v>8</v>
      </c>
      <c r="H218" s="94">
        <f t="shared" si="3"/>
        <v>2</v>
      </c>
      <c r="I218" s="93"/>
      <c r="J218" s="94"/>
      <c r="K218" s="138"/>
    </row>
    <row r="219" spans="1:11" x14ac:dyDescent="0.2">
      <c r="A219" s="13" t="s">
        <v>4339</v>
      </c>
      <c r="B219" s="74">
        <v>552</v>
      </c>
      <c r="C219" s="86"/>
      <c r="D219" s="37"/>
      <c r="E219" s="87"/>
      <c r="F219" s="93">
        <v>3</v>
      </c>
      <c r="G219" s="8">
        <v>8</v>
      </c>
      <c r="H219" s="94">
        <f t="shared" si="3"/>
        <v>2</v>
      </c>
      <c r="I219" s="93"/>
      <c r="J219" s="94"/>
      <c r="K219" s="138"/>
    </row>
    <row r="220" spans="1:11" x14ac:dyDescent="0.2">
      <c r="A220" s="13" t="s">
        <v>4340</v>
      </c>
      <c r="B220" s="74">
        <v>678</v>
      </c>
      <c r="C220" s="86"/>
      <c r="D220" s="37"/>
      <c r="E220" s="87"/>
      <c r="F220" s="93">
        <v>3</v>
      </c>
      <c r="G220" s="8">
        <v>8</v>
      </c>
      <c r="H220" s="94">
        <f t="shared" si="3"/>
        <v>2</v>
      </c>
      <c r="I220" s="93"/>
      <c r="J220" s="94"/>
      <c r="K220" s="138"/>
    </row>
    <row r="221" spans="1:11" x14ac:dyDescent="0.2">
      <c r="A221" s="13" t="s">
        <v>4341</v>
      </c>
      <c r="B221" s="74">
        <v>632</v>
      </c>
      <c r="C221" s="86"/>
      <c r="D221" s="37"/>
      <c r="E221" s="87"/>
      <c r="F221" s="93">
        <v>3</v>
      </c>
      <c r="G221" s="8">
        <v>8</v>
      </c>
      <c r="H221" s="94">
        <f t="shared" si="3"/>
        <v>2</v>
      </c>
      <c r="I221" s="93"/>
      <c r="J221" s="94"/>
      <c r="K221" s="138"/>
    </row>
    <row r="222" spans="1:11" x14ac:dyDescent="0.2">
      <c r="A222" s="13" t="s">
        <v>4342</v>
      </c>
      <c r="B222" s="74">
        <v>335</v>
      </c>
      <c r="C222" s="86"/>
      <c r="D222" s="37"/>
      <c r="E222" s="87"/>
      <c r="F222" s="93">
        <v>3</v>
      </c>
      <c r="G222" s="8">
        <v>8</v>
      </c>
      <c r="H222" s="94">
        <f t="shared" si="3"/>
        <v>2</v>
      </c>
      <c r="I222" s="93"/>
      <c r="J222" s="94"/>
      <c r="K222" s="138"/>
    </row>
    <row r="223" spans="1:11" x14ac:dyDescent="0.2">
      <c r="A223" s="13" t="s">
        <v>4343</v>
      </c>
      <c r="B223" s="74">
        <v>697</v>
      </c>
      <c r="C223" s="86"/>
      <c r="D223" s="37"/>
      <c r="E223" s="87"/>
      <c r="F223" s="93">
        <v>3</v>
      </c>
      <c r="G223" s="8">
        <v>8</v>
      </c>
      <c r="H223" s="94">
        <f t="shared" si="3"/>
        <v>2</v>
      </c>
      <c r="I223" s="93"/>
      <c r="J223" s="94"/>
      <c r="K223" s="138"/>
    </row>
    <row r="224" spans="1:11" x14ac:dyDescent="0.2">
      <c r="A224" s="13" t="s">
        <v>4344</v>
      </c>
      <c r="B224" s="74">
        <v>234</v>
      </c>
      <c r="C224" s="86"/>
      <c r="D224" s="37"/>
      <c r="E224" s="87"/>
      <c r="F224" s="93">
        <v>3</v>
      </c>
      <c r="G224" s="8">
        <v>8</v>
      </c>
      <c r="H224" s="94">
        <f t="shared" si="3"/>
        <v>2</v>
      </c>
      <c r="I224" s="93"/>
      <c r="J224" s="94"/>
      <c r="K224" s="138"/>
    </row>
    <row r="225" spans="1:11" x14ac:dyDescent="0.2">
      <c r="A225" s="13" t="s">
        <v>4345</v>
      </c>
      <c r="B225" s="74">
        <v>793</v>
      </c>
      <c r="C225" s="86"/>
      <c r="D225" s="37"/>
      <c r="E225" s="87"/>
      <c r="F225" s="93">
        <v>3</v>
      </c>
      <c r="G225" s="8">
        <v>8</v>
      </c>
      <c r="H225" s="94">
        <f t="shared" si="3"/>
        <v>2</v>
      </c>
      <c r="I225" s="93"/>
      <c r="J225" s="94"/>
      <c r="K225" s="138"/>
    </row>
    <row r="226" spans="1:11" s="24" customFormat="1" x14ac:dyDescent="0.2">
      <c r="A226" s="20" t="s">
        <v>411</v>
      </c>
      <c r="B226" s="73">
        <v>2789</v>
      </c>
      <c r="C226" s="85">
        <v>3</v>
      </c>
      <c r="D226" s="32">
        <v>8</v>
      </c>
      <c r="E226" s="84"/>
      <c r="F226" s="91"/>
      <c r="G226" s="8"/>
      <c r="H226" s="94"/>
      <c r="I226" s="91"/>
      <c r="J226" s="84"/>
      <c r="K226" s="111"/>
    </row>
    <row r="227" spans="1:11" x14ac:dyDescent="0.2">
      <c r="A227" s="13" t="s">
        <v>2933</v>
      </c>
      <c r="B227" s="74">
        <v>340</v>
      </c>
      <c r="C227" s="86"/>
      <c r="D227" s="37"/>
      <c r="E227" s="87"/>
      <c r="F227" s="93">
        <v>3</v>
      </c>
      <c r="G227" s="8">
        <v>8</v>
      </c>
      <c r="H227" s="94">
        <f t="shared" si="3"/>
        <v>2</v>
      </c>
      <c r="I227" s="93"/>
      <c r="J227" s="94"/>
      <c r="K227" s="138"/>
    </row>
    <row r="228" spans="1:11" x14ac:dyDescent="0.2">
      <c r="A228" s="13" t="s">
        <v>4346</v>
      </c>
      <c r="B228" s="74">
        <v>62</v>
      </c>
      <c r="C228" s="86"/>
      <c r="D228" s="37"/>
      <c r="E228" s="87"/>
      <c r="F228" s="93">
        <v>1</v>
      </c>
      <c r="G228" s="8">
        <v>3</v>
      </c>
      <c r="H228" s="94">
        <f t="shared" si="3"/>
        <v>1</v>
      </c>
      <c r="I228" s="93"/>
      <c r="J228" s="94"/>
      <c r="K228" s="138"/>
    </row>
    <row r="229" spans="1:11" x14ac:dyDescent="0.2">
      <c r="A229" s="13" t="s">
        <v>4347</v>
      </c>
      <c r="B229" s="74">
        <v>329</v>
      </c>
      <c r="C229" s="86"/>
      <c r="D229" s="37"/>
      <c r="E229" s="87"/>
      <c r="F229" s="93">
        <v>3</v>
      </c>
      <c r="G229" s="8">
        <v>8</v>
      </c>
      <c r="H229" s="94">
        <f t="shared" si="3"/>
        <v>2</v>
      </c>
      <c r="I229" s="93"/>
      <c r="J229" s="94"/>
      <c r="K229" s="138"/>
    </row>
    <row r="230" spans="1:11" x14ac:dyDescent="0.2">
      <c r="A230" s="13" t="s">
        <v>4348</v>
      </c>
      <c r="B230" s="74">
        <v>313</v>
      </c>
      <c r="C230" s="86"/>
      <c r="D230" s="37"/>
      <c r="E230" s="87"/>
      <c r="F230" s="93">
        <v>3</v>
      </c>
      <c r="G230" s="8">
        <v>8</v>
      </c>
      <c r="H230" s="94">
        <f t="shared" si="3"/>
        <v>2</v>
      </c>
      <c r="I230" s="93"/>
      <c r="J230" s="94"/>
      <c r="K230" s="138"/>
    </row>
    <row r="231" spans="1:11" x14ac:dyDescent="0.2">
      <c r="A231" s="13" t="s">
        <v>4349</v>
      </c>
      <c r="B231" s="74">
        <v>70</v>
      </c>
      <c r="C231" s="86"/>
      <c r="D231" s="37"/>
      <c r="E231" s="87"/>
      <c r="F231" s="93">
        <v>1</v>
      </c>
      <c r="G231" s="8">
        <v>3</v>
      </c>
      <c r="H231" s="94">
        <f t="shared" si="3"/>
        <v>1</v>
      </c>
      <c r="I231" s="93"/>
      <c r="J231" s="94"/>
      <c r="K231" s="138"/>
    </row>
    <row r="232" spans="1:11" x14ac:dyDescent="0.2">
      <c r="A232" s="13" t="s">
        <v>3111</v>
      </c>
      <c r="B232" s="74">
        <v>182</v>
      </c>
      <c r="C232" s="86"/>
      <c r="D232" s="37"/>
      <c r="E232" s="87"/>
      <c r="F232" s="93">
        <v>1</v>
      </c>
      <c r="G232" s="8">
        <v>3</v>
      </c>
      <c r="H232" s="94">
        <f t="shared" si="3"/>
        <v>1</v>
      </c>
      <c r="I232" s="93"/>
      <c r="J232" s="94"/>
      <c r="K232" s="138"/>
    </row>
    <row r="233" spans="1:11" x14ac:dyDescent="0.2">
      <c r="A233" s="13" t="s">
        <v>4350</v>
      </c>
      <c r="B233" s="74">
        <v>722</v>
      </c>
      <c r="C233" s="86"/>
      <c r="D233" s="37"/>
      <c r="E233" s="87"/>
      <c r="F233" s="93">
        <v>3</v>
      </c>
      <c r="G233" s="8">
        <v>8</v>
      </c>
      <c r="H233" s="94">
        <f t="shared" si="3"/>
        <v>2</v>
      </c>
      <c r="I233" s="93"/>
      <c r="J233" s="94"/>
      <c r="K233" s="138"/>
    </row>
    <row r="234" spans="1:11" x14ac:dyDescent="0.2">
      <c r="A234" s="13" t="s">
        <v>4351</v>
      </c>
      <c r="B234" s="74">
        <v>95</v>
      </c>
      <c r="C234" s="86"/>
      <c r="D234" s="37"/>
      <c r="E234" s="87"/>
      <c r="F234" s="93">
        <v>1</v>
      </c>
      <c r="G234" s="8">
        <v>3</v>
      </c>
      <c r="H234" s="94">
        <f t="shared" si="3"/>
        <v>1</v>
      </c>
      <c r="I234" s="93"/>
      <c r="J234" s="94"/>
      <c r="K234" s="138"/>
    </row>
    <row r="235" spans="1:11" x14ac:dyDescent="0.2">
      <c r="A235" s="13" t="s">
        <v>1809</v>
      </c>
      <c r="B235" s="74">
        <v>62</v>
      </c>
      <c r="C235" s="86"/>
      <c r="D235" s="37"/>
      <c r="E235" s="87"/>
      <c r="F235" s="93">
        <v>1</v>
      </c>
      <c r="G235" s="8">
        <v>3</v>
      </c>
      <c r="H235" s="94">
        <f t="shared" si="3"/>
        <v>1</v>
      </c>
      <c r="I235" s="93"/>
      <c r="J235" s="94"/>
      <c r="K235" s="138"/>
    </row>
    <row r="236" spans="1:11" x14ac:dyDescent="0.2">
      <c r="A236" s="13" t="s">
        <v>4352</v>
      </c>
      <c r="B236" s="74">
        <v>78</v>
      </c>
      <c r="C236" s="86"/>
      <c r="D236" s="37"/>
      <c r="E236" s="87"/>
      <c r="F236" s="93">
        <v>1</v>
      </c>
      <c r="G236" s="8">
        <v>3</v>
      </c>
      <c r="H236" s="94">
        <f t="shared" si="3"/>
        <v>1</v>
      </c>
      <c r="I236" s="93"/>
      <c r="J236" s="94"/>
      <c r="K236" s="138"/>
    </row>
    <row r="237" spans="1:11" x14ac:dyDescent="0.2">
      <c r="A237" s="13" t="s">
        <v>4353</v>
      </c>
      <c r="B237" s="74">
        <v>536</v>
      </c>
      <c r="C237" s="86"/>
      <c r="D237" s="37"/>
      <c r="E237" s="87"/>
      <c r="F237" s="93">
        <v>3</v>
      </c>
      <c r="G237" s="8">
        <v>8</v>
      </c>
      <c r="H237" s="94">
        <f t="shared" si="3"/>
        <v>2</v>
      </c>
      <c r="I237" s="93"/>
      <c r="J237" s="94"/>
      <c r="K237" s="138"/>
    </row>
    <row r="238" spans="1:11" s="24" customFormat="1" x14ac:dyDescent="0.2">
      <c r="A238" s="20" t="s">
        <v>413</v>
      </c>
      <c r="B238" s="73">
        <v>6706</v>
      </c>
      <c r="C238" s="85">
        <v>6</v>
      </c>
      <c r="D238" s="32">
        <v>15</v>
      </c>
      <c r="E238" s="84"/>
      <c r="F238" s="91"/>
      <c r="G238" s="8"/>
      <c r="H238" s="94"/>
      <c r="I238" s="91"/>
      <c r="J238" s="84"/>
      <c r="K238" s="111"/>
    </row>
    <row r="239" spans="1:11" x14ac:dyDescent="0.2">
      <c r="A239" s="13" t="s">
        <v>4354</v>
      </c>
      <c r="B239" s="74">
        <v>2888</v>
      </c>
      <c r="C239" s="86"/>
      <c r="D239" s="37"/>
      <c r="E239" s="87"/>
      <c r="F239" s="93">
        <v>5</v>
      </c>
      <c r="G239" s="8">
        <v>13</v>
      </c>
      <c r="H239" s="94">
        <f t="shared" si="3"/>
        <v>2</v>
      </c>
      <c r="I239" s="93"/>
      <c r="J239" s="94"/>
      <c r="K239" s="138"/>
    </row>
    <row r="240" spans="1:11" x14ac:dyDescent="0.2">
      <c r="A240" s="13" t="s">
        <v>4355</v>
      </c>
      <c r="B240" s="74">
        <v>335</v>
      </c>
      <c r="C240" s="86"/>
      <c r="D240" s="37"/>
      <c r="E240" s="87"/>
      <c r="F240" s="93">
        <v>3</v>
      </c>
      <c r="G240" s="8">
        <v>8</v>
      </c>
      <c r="H240" s="94">
        <f t="shared" si="3"/>
        <v>2</v>
      </c>
      <c r="I240" s="93"/>
      <c r="J240" s="94"/>
      <c r="K240" s="138"/>
    </row>
    <row r="241" spans="1:11" x14ac:dyDescent="0.2">
      <c r="A241" s="13" t="s">
        <v>4356</v>
      </c>
      <c r="B241" s="74">
        <v>81</v>
      </c>
      <c r="C241" s="86"/>
      <c r="D241" s="37"/>
      <c r="E241" s="87"/>
      <c r="F241" s="93">
        <v>1</v>
      </c>
      <c r="G241" s="8">
        <v>3</v>
      </c>
      <c r="H241" s="94">
        <f t="shared" si="3"/>
        <v>1</v>
      </c>
      <c r="I241" s="93"/>
      <c r="J241" s="94"/>
      <c r="K241" s="138"/>
    </row>
    <row r="242" spans="1:11" x14ac:dyDescent="0.2">
      <c r="A242" s="13" t="s">
        <v>4357</v>
      </c>
      <c r="B242" s="74">
        <v>439</v>
      </c>
      <c r="C242" s="86"/>
      <c r="D242" s="37"/>
      <c r="E242" s="87"/>
      <c r="F242" s="93">
        <v>3</v>
      </c>
      <c r="G242" s="8">
        <v>8</v>
      </c>
      <c r="H242" s="94">
        <f t="shared" si="3"/>
        <v>2</v>
      </c>
      <c r="I242" s="93"/>
      <c r="J242" s="94"/>
      <c r="K242" s="138"/>
    </row>
    <row r="243" spans="1:11" x14ac:dyDescent="0.2">
      <c r="A243" s="13" t="s">
        <v>4358</v>
      </c>
      <c r="B243" s="74">
        <v>198</v>
      </c>
      <c r="C243" s="86"/>
      <c r="D243" s="37"/>
      <c r="E243" s="87"/>
      <c r="F243" s="93">
        <v>1</v>
      </c>
      <c r="G243" s="8">
        <v>3</v>
      </c>
      <c r="H243" s="94">
        <f t="shared" si="3"/>
        <v>1</v>
      </c>
      <c r="I243" s="93"/>
      <c r="J243" s="94"/>
      <c r="K243" s="138"/>
    </row>
    <row r="244" spans="1:11" x14ac:dyDescent="0.2">
      <c r="A244" s="13" t="s">
        <v>4359</v>
      </c>
      <c r="B244" s="74">
        <v>193</v>
      </c>
      <c r="C244" s="86"/>
      <c r="D244" s="37"/>
      <c r="E244" s="87"/>
      <c r="F244" s="93">
        <v>1</v>
      </c>
      <c r="G244" s="8">
        <v>3</v>
      </c>
      <c r="H244" s="94">
        <f t="shared" si="3"/>
        <v>1</v>
      </c>
      <c r="I244" s="93"/>
      <c r="J244" s="94"/>
      <c r="K244" s="138"/>
    </row>
    <row r="245" spans="1:11" x14ac:dyDescent="0.2">
      <c r="A245" s="13" t="s">
        <v>4360</v>
      </c>
      <c r="B245" s="74">
        <v>166</v>
      </c>
      <c r="C245" s="86"/>
      <c r="D245" s="37"/>
      <c r="E245" s="87"/>
      <c r="F245" s="93">
        <v>1</v>
      </c>
      <c r="G245" s="8">
        <v>3</v>
      </c>
      <c r="H245" s="94">
        <f t="shared" si="3"/>
        <v>1</v>
      </c>
      <c r="I245" s="93"/>
      <c r="J245" s="94"/>
      <c r="K245" s="138"/>
    </row>
    <row r="246" spans="1:11" x14ac:dyDescent="0.2">
      <c r="A246" s="13" t="s">
        <v>4361</v>
      </c>
      <c r="B246" s="74">
        <v>371</v>
      </c>
      <c r="C246" s="86"/>
      <c r="D246" s="37"/>
      <c r="E246" s="87"/>
      <c r="F246" s="93">
        <v>3</v>
      </c>
      <c r="G246" s="8">
        <v>8</v>
      </c>
      <c r="H246" s="94">
        <f t="shared" si="3"/>
        <v>2</v>
      </c>
      <c r="I246" s="93"/>
      <c r="J246" s="94"/>
      <c r="K246" s="138"/>
    </row>
    <row r="247" spans="1:11" x14ac:dyDescent="0.2">
      <c r="A247" s="13" t="s">
        <v>4362</v>
      </c>
      <c r="B247" s="74">
        <v>1193</v>
      </c>
      <c r="C247" s="86"/>
      <c r="D247" s="37"/>
      <c r="E247" s="87"/>
      <c r="F247" s="93">
        <v>3</v>
      </c>
      <c r="G247" s="8">
        <v>8</v>
      </c>
      <c r="H247" s="94">
        <f t="shared" si="3"/>
        <v>2</v>
      </c>
      <c r="I247" s="93"/>
      <c r="J247" s="94"/>
      <c r="K247" s="138"/>
    </row>
    <row r="248" spans="1:11" x14ac:dyDescent="0.2">
      <c r="A248" s="13" t="s">
        <v>4363</v>
      </c>
      <c r="B248" s="74">
        <v>392</v>
      </c>
      <c r="C248" s="86"/>
      <c r="D248" s="37"/>
      <c r="E248" s="87"/>
      <c r="F248" s="93">
        <v>3</v>
      </c>
      <c r="G248" s="8">
        <v>8</v>
      </c>
      <c r="H248" s="94">
        <f t="shared" si="3"/>
        <v>2</v>
      </c>
      <c r="I248" s="93"/>
      <c r="J248" s="94"/>
      <c r="K248" s="138"/>
    </row>
    <row r="249" spans="1:11" x14ac:dyDescent="0.2">
      <c r="A249" s="13" t="s">
        <v>3214</v>
      </c>
      <c r="B249" s="74">
        <v>199</v>
      </c>
      <c r="C249" s="86"/>
      <c r="D249" s="37"/>
      <c r="E249" s="87"/>
      <c r="F249" s="93">
        <v>1</v>
      </c>
      <c r="G249" s="8">
        <v>3</v>
      </c>
      <c r="H249" s="94">
        <f t="shared" si="3"/>
        <v>1</v>
      </c>
      <c r="I249" s="93"/>
      <c r="J249" s="94"/>
      <c r="K249" s="138"/>
    </row>
    <row r="250" spans="1:11" x14ac:dyDescent="0.2">
      <c r="A250" s="13" t="s">
        <v>3673</v>
      </c>
      <c r="B250" s="74">
        <v>251</v>
      </c>
      <c r="C250" s="86"/>
      <c r="D250" s="37"/>
      <c r="E250" s="87"/>
      <c r="F250" s="93">
        <v>3</v>
      </c>
      <c r="G250" s="8">
        <v>8</v>
      </c>
      <c r="H250" s="94">
        <f t="shared" si="3"/>
        <v>2</v>
      </c>
      <c r="I250" s="93"/>
      <c r="J250" s="94"/>
      <c r="K250" s="138"/>
    </row>
    <row r="251" spans="1:11" s="24" customFormat="1" x14ac:dyDescent="0.2">
      <c r="A251" s="20" t="s">
        <v>668</v>
      </c>
      <c r="B251" s="73">
        <v>8581</v>
      </c>
      <c r="C251" s="85">
        <v>8</v>
      </c>
      <c r="D251" s="32">
        <v>20</v>
      </c>
      <c r="E251" s="84"/>
      <c r="F251" s="91"/>
      <c r="G251" s="8"/>
      <c r="H251" s="94"/>
      <c r="I251" s="91"/>
      <c r="J251" s="84"/>
      <c r="K251" s="111"/>
    </row>
    <row r="252" spans="1:11" x14ac:dyDescent="0.2">
      <c r="A252" s="13" t="s">
        <v>4364</v>
      </c>
      <c r="B252" s="74">
        <v>5386</v>
      </c>
      <c r="C252" s="86"/>
      <c r="D252" s="37"/>
      <c r="E252" s="87"/>
      <c r="F252" s="93">
        <v>5</v>
      </c>
      <c r="G252" s="8">
        <v>13</v>
      </c>
      <c r="H252" s="94">
        <f t="shared" si="3"/>
        <v>2</v>
      </c>
      <c r="I252" s="93"/>
      <c r="J252" s="94"/>
      <c r="K252" s="138"/>
    </row>
    <row r="253" spans="1:11" x14ac:dyDescent="0.2">
      <c r="A253" s="13" t="s">
        <v>1474</v>
      </c>
      <c r="B253" s="74">
        <v>1288</v>
      </c>
      <c r="C253" s="86"/>
      <c r="D253" s="37"/>
      <c r="E253" s="87"/>
      <c r="F253" s="93">
        <v>3</v>
      </c>
      <c r="G253" s="8">
        <v>8</v>
      </c>
      <c r="H253" s="94">
        <f t="shared" si="3"/>
        <v>2</v>
      </c>
      <c r="I253" s="93"/>
      <c r="J253" s="94"/>
      <c r="K253" s="138"/>
    </row>
    <row r="254" spans="1:11" x14ac:dyDescent="0.2">
      <c r="A254" s="13" t="s">
        <v>2269</v>
      </c>
      <c r="B254" s="74">
        <v>836</v>
      </c>
      <c r="C254" s="86"/>
      <c r="D254" s="37"/>
      <c r="E254" s="87"/>
      <c r="F254" s="93">
        <v>3</v>
      </c>
      <c r="G254" s="8">
        <v>8</v>
      </c>
      <c r="H254" s="94">
        <f t="shared" si="3"/>
        <v>2</v>
      </c>
      <c r="I254" s="93"/>
      <c r="J254" s="94"/>
      <c r="K254" s="138"/>
    </row>
    <row r="255" spans="1:11" x14ac:dyDescent="0.2">
      <c r="A255" s="13" t="s">
        <v>4365</v>
      </c>
      <c r="B255" s="74">
        <v>301</v>
      </c>
      <c r="C255" s="86"/>
      <c r="D255" s="37"/>
      <c r="E255" s="87"/>
      <c r="F255" s="93">
        <v>3</v>
      </c>
      <c r="G255" s="8">
        <v>8</v>
      </c>
      <c r="H255" s="94">
        <f t="shared" si="3"/>
        <v>2</v>
      </c>
      <c r="I255" s="93"/>
      <c r="J255" s="94"/>
      <c r="K255" s="138"/>
    </row>
    <row r="256" spans="1:11" x14ac:dyDescent="0.2">
      <c r="A256" s="13" t="s">
        <v>4366</v>
      </c>
      <c r="B256" s="74">
        <v>48</v>
      </c>
      <c r="C256" s="86"/>
      <c r="D256" s="37"/>
      <c r="E256" s="87"/>
      <c r="F256" s="93">
        <v>1</v>
      </c>
      <c r="G256" s="8">
        <v>3</v>
      </c>
      <c r="H256" s="94">
        <f t="shared" si="3"/>
        <v>1</v>
      </c>
      <c r="I256" s="93"/>
      <c r="J256" s="94"/>
      <c r="K256" s="138"/>
    </row>
    <row r="257" spans="1:11" x14ac:dyDescent="0.2">
      <c r="A257" s="13" t="s">
        <v>2147</v>
      </c>
      <c r="B257" s="74">
        <v>156</v>
      </c>
      <c r="C257" s="86"/>
      <c r="D257" s="37"/>
      <c r="E257" s="87"/>
      <c r="F257" s="93">
        <v>1</v>
      </c>
      <c r="G257" s="8">
        <v>3</v>
      </c>
      <c r="H257" s="94">
        <f t="shared" si="3"/>
        <v>1</v>
      </c>
      <c r="I257" s="93"/>
      <c r="J257" s="94"/>
      <c r="K257" s="138"/>
    </row>
    <row r="258" spans="1:11" x14ac:dyDescent="0.2">
      <c r="A258" s="13" t="s">
        <v>3018</v>
      </c>
      <c r="B258" s="74">
        <v>359</v>
      </c>
      <c r="C258" s="86"/>
      <c r="D258" s="37"/>
      <c r="E258" s="87"/>
      <c r="F258" s="93">
        <v>3</v>
      </c>
      <c r="G258" s="8">
        <v>8</v>
      </c>
      <c r="H258" s="94">
        <f t="shared" si="3"/>
        <v>2</v>
      </c>
      <c r="I258" s="93"/>
      <c r="J258" s="94"/>
      <c r="K258" s="138"/>
    </row>
    <row r="259" spans="1:11" x14ac:dyDescent="0.2">
      <c r="A259" s="13" t="s">
        <v>4367</v>
      </c>
      <c r="B259" s="74">
        <v>207</v>
      </c>
      <c r="C259" s="86"/>
      <c r="D259" s="37"/>
      <c r="E259" s="87"/>
      <c r="F259" s="93">
        <v>3</v>
      </c>
      <c r="G259" s="8">
        <v>8</v>
      </c>
      <c r="H259" s="94">
        <f t="shared" si="3"/>
        <v>2</v>
      </c>
      <c r="I259" s="93"/>
      <c r="J259" s="94"/>
      <c r="K259" s="138"/>
    </row>
    <row r="260" spans="1:11" s="24" customFormat="1" ht="31.5" x14ac:dyDescent="0.2">
      <c r="A260" s="22" t="s">
        <v>501</v>
      </c>
      <c r="B260" s="73">
        <v>12235</v>
      </c>
      <c r="C260" s="85">
        <v>25</v>
      </c>
      <c r="D260" s="36">
        <f>SUM(D261:D279)</f>
        <v>63</v>
      </c>
      <c r="E260" s="88">
        <v>4</v>
      </c>
      <c r="F260" s="91">
        <f>SUM(F262:F285)</f>
        <v>50</v>
      </c>
      <c r="G260" s="24">
        <f>SUM(G262:G285)</f>
        <v>136</v>
      </c>
      <c r="H260" s="94"/>
      <c r="I260" s="99">
        <f>(C260+F260+1-F266-F268-F269-F272-F277-F280-F282-F284-F285)*0.4</f>
        <v>26.8</v>
      </c>
      <c r="J260" s="99">
        <f>(D260+G260+1-G266-G268-G269-G272-G277-G280-G282-G284-G285)*0.4</f>
        <v>69.2</v>
      </c>
      <c r="K260" s="115">
        <f>22*0.6</f>
        <v>13.2</v>
      </c>
    </row>
    <row r="261" spans="1:11" s="24" customFormat="1" x14ac:dyDescent="0.2">
      <c r="A261" s="20" t="s">
        <v>502</v>
      </c>
      <c r="B261" s="73">
        <v>4129</v>
      </c>
      <c r="C261" s="85">
        <v>8</v>
      </c>
      <c r="D261" s="32">
        <v>20</v>
      </c>
      <c r="E261" s="84"/>
      <c r="F261" s="91"/>
      <c r="G261" s="8"/>
      <c r="H261" s="94"/>
      <c r="I261" s="91"/>
      <c r="J261" s="84"/>
      <c r="K261" s="111"/>
    </row>
    <row r="262" spans="1:11" x14ac:dyDescent="0.2">
      <c r="A262" s="13" t="s">
        <v>4368</v>
      </c>
      <c r="B262" s="74">
        <v>1961</v>
      </c>
      <c r="C262" s="86"/>
      <c r="D262" s="37"/>
      <c r="E262" s="87"/>
      <c r="F262" s="93">
        <v>3</v>
      </c>
      <c r="G262" s="8">
        <v>8</v>
      </c>
      <c r="H262" s="94">
        <f t="shared" si="3"/>
        <v>2</v>
      </c>
      <c r="I262" s="93"/>
      <c r="J262" s="94"/>
      <c r="K262" s="138"/>
    </row>
    <row r="263" spans="1:11" x14ac:dyDescent="0.2">
      <c r="A263" s="13" t="s">
        <v>4369</v>
      </c>
      <c r="B263" s="74">
        <v>603</v>
      </c>
      <c r="C263" s="86"/>
      <c r="D263" s="37"/>
      <c r="E263" s="87"/>
      <c r="F263" s="93">
        <v>3</v>
      </c>
      <c r="G263" s="8">
        <v>8</v>
      </c>
      <c r="H263" s="94">
        <f t="shared" si="3"/>
        <v>2</v>
      </c>
      <c r="I263" s="93"/>
      <c r="J263" s="94"/>
      <c r="K263" s="138"/>
    </row>
    <row r="264" spans="1:11" x14ac:dyDescent="0.2">
      <c r="A264" s="13" t="s">
        <v>4370</v>
      </c>
      <c r="B264" s="74">
        <v>302</v>
      </c>
      <c r="C264" s="86"/>
      <c r="D264" s="37"/>
      <c r="E264" s="87"/>
      <c r="F264" s="93">
        <v>3</v>
      </c>
      <c r="G264" s="8">
        <v>8</v>
      </c>
      <c r="H264" s="94">
        <f t="shared" ref="H264:H327" si="4">IF(F264=1,1,2)</f>
        <v>2</v>
      </c>
      <c r="I264" s="93"/>
      <c r="J264" s="94"/>
      <c r="K264" s="138"/>
    </row>
    <row r="265" spans="1:11" x14ac:dyDescent="0.2">
      <c r="A265" s="13" t="s">
        <v>4371</v>
      </c>
      <c r="B265" s="74">
        <v>1103</v>
      </c>
      <c r="C265" s="86"/>
      <c r="D265" s="37"/>
      <c r="E265" s="87"/>
      <c r="F265" s="93">
        <v>3</v>
      </c>
      <c r="G265" s="8">
        <v>8</v>
      </c>
      <c r="H265" s="94">
        <f t="shared" si="4"/>
        <v>2</v>
      </c>
      <c r="I265" s="93"/>
      <c r="J265" s="94"/>
      <c r="K265" s="138"/>
    </row>
    <row r="266" spans="1:11" x14ac:dyDescent="0.2">
      <c r="A266" s="13" t="s">
        <v>4372</v>
      </c>
      <c r="B266" s="74">
        <v>160</v>
      </c>
      <c r="C266" s="86"/>
      <c r="D266" s="37"/>
      <c r="E266" s="87"/>
      <c r="F266" s="93">
        <v>1</v>
      </c>
      <c r="G266" s="8">
        <v>3</v>
      </c>
      <c r="H266" s="94">
        <f t="shared" si="4"/>
        <v>1</v>
      </c>
      <c r="I266" s="93"/>
      <c r="J266" s="94"/>
      <c r="K266" s="138"/>
    </row>
    <row r="267" spans="1:11" s="24" customFormat="1" x14ac:dyDescent="0.2">
      <c r="A267" s="20" t="s">
        <v>921</v>
      </c>
      <c r="B267" s="73">
        <v>5845</v>
      </c>
      <c r="C267" s="85">
        <v>12</v>
      </c>
      <c r="D267" s="32">
        <v>30</v>
      </c>
      <c r="E267" s="84"/>
      <c r="F267" s="91"/>
      <c r="G267" s="8"/>
      <c r="H267" s="94"/>
      <c r="I267" s="91"/>
      <c r="J267" s="84"/>
      <c r="K267" s="111"/>
    </row>
    <row r="268" spans="1:11" x14ac:dyDescent="0.2">
      <c r="A268" s="13" t="s">
        <v>4373</v>
      </c>
      <c r="B268" s="74">
        <v>152</v>
      </c>
      <c r="C268" s="86"/>
      <c r="D268" s="37"/>
      <c r="E268" s="87"/>
      <c r="F268" s="93">
        <v>1</v>
      </c>
      <c r="G268" s="8">
        <v>3</v>
      </c>
      <c r="H268" s="94">
        <f t="shared" si="4"/>
        <v>1</v>
      </c>
      <c r="I268" s="93"/>
      <c r="J268" s="94"/>
      <c r="K268" s="138"/>
    </row>
    <row r="269" spans="1:11" x14ac:dyDescent="0.2">
      <c r="A269" s="13" t="s">
        <v>4374</v>
      </c>
      <c r="B269" s="74">
        <v>54</v>
      </c>
      <c r="C269" s="86"/>
      <c r="D269" s="37"/>
      <c r="E269" s="87"/>
      <c r="F269" s="93">
        <v>1</v>
      </c>
      <c r="G269" s="8">
        <v>3</v>
      </c>
      <c r="H269" s="94">
        <f t="shared" si="4"/>
        <v>1</v>
      </c>
      <c r="I269" s="93"/>
      <c r="J269" s="94"/>
      <c r="K269" s="138"/>
    </row>
    <row r="270" spans="1:11" x14ac:dyDescent="0.2">
      <c r="A270" s="13" t="s">
        <v>4375</v>
      </c>
      <c r="B270" s="74">
        <v>725</v>
      </c>
      <c r="C270" s="86"/>
      <c r="D270" s="37"/>
      <c r="E270" s="87"/>
      <c r="F270" s="93">
        <v>3</v>
      </c>
      <c r="G270" s="8">
        <v>8</v>
      </c>
      <c r="H270" s="94">
        <f t="shared" si="4"/>
        <v>2</v>
      </c>
      <c r="I270" s="93"/>
      <c r="J270" s="94"/>
      <c r="K270" s="138"/>
    </row>
    <row r="271" spans="1:11" x14ac:dyDescent="0.2">
      <c r="A271" s="13" t="s">
        <v>4376</v>
      </c>
      <c r="B271" s="74">
        <v>2245</v>
      </c>
      <c r="C271" s="86"/>
      <c r="D271" s="37"/>
      <c r="E271" s="87"/>
      <c r="F271" s="93">
        <v>5</v>
      </c>
      <c r="G271" s="8">
        <v>13</v>
      </c>
      <c r="H271" s="94">
        <f t="shared" si="4"/>
        <v>2</v>
      </c>
      <c r="I271" s="93"/>
      <c r="J271" s="94"/>
      <c r="K271" s="138"/>
    </row>
    <row r="272" spans="1:11" x14ac:dyDescent="0.2">
      <c r="A272" s="13" t="s">
        <v>4377</v>
      </c>
      <c r="B272" s="74">
        <v>177</v>
      </c>
      <c r="C272" s="86"/>
      <c r="D272" s="37"/>
      <c r="E272" s="87"/>
      <c r="F272" s="93">
        <v>1</v>
      </c>
      <c r="G272" s="8">
        <v>3</v>
      </c>
      <c r="H272" s="94">
        <f t="shared" si="4"/>
        <v>1</v>
      </c>
      <c r="I272" s="93"/>
      <c r="J272" s="94"/>
      <c r="K272" s="138"/>
    </row>
    <row r="273" spans="1:11" x14ac:dyDescent="0.2">
      <c r="A273" s="13" t="s">
        <v>4378</v>
      </c>
      <c r="B273" s="74">
        <v>646</v>
      </c>
      <c r="C273" s="86"/>
      <c r="D273" s="37"/>
      <c r="E273" s="87"/>
      <c r="F273" s="93">
        <v>3</v>
      </c>
      <c r="G273" s="8">
        <v>8</v>
      </c>
      <c r="H273" s="94">
        <f t="shared" si="4"/>
        <v>2</v>
      </c>
      <c r="I273" s="93"/>
      <c r="J273" s="94"/>
      <c r="K273" s="138"/>
    </row>
    <row r="274" spans="1:11" x14ac:dyDescent="0.2">
      <c r="A274" s="13" t="s">
        <v>4379</v>
      </c>
      <c r="B274" s="74">
        <v>949</v>
      </c>
      <c r="C274" s="86"/>
      <c r="D274" s="37"/>
      <c r="E274" s="87"/>
      <c r="F274" s="93">
        <v>3</v>
      </c>
      <c r="G274" s="8">
        <v>8</v>
      </c>
      <c r="H274" s="94">
        <f t="shared" si="4"/>
        <v>2</v>
      </c>
      <c r="I274" s="93"/>
      <c r="J274" s="94"/>
      <c r="K274" s="138"/>
    </row>
    <row r="275" spans="1:11" x14ac:dyDescent="0.2">
      <c r="A275" s="13" t="s">
        <v>4380</v>
      </c>
      <c r="B275" s="74">
        <v>317</v>
      </c>
      <c r="C275" s="86"/>
      <c r="D275" s="37"/>
      <c r="E275" s="87"/>
      <c r="F275" s="93">
        <v>3</v>
      </c>
      <c r="G275" s="8">
        <v>8</v>
      </c>
      <c r="H275" s="94">
        <f t="shared" si="4"/>
        <v>2</v>
      </c>
      <c r="I275" s="93"/>
      <c r="J275" s="94"/>
      <c r="K275" s="138"/>
    </row>
    <row r="276" spans="1:11" x14ac:dyDescent="0.2">
      <c r="A276" s="13" t="s">
        <v>4381</v>
      </c>
      <c r="B276" s="74">
        <v>440</v>
      </c>
      <c r="C276" s="86"/>
      <c r="D276" s="37"/>
      <c r="E276" s="87"/>
      <c r="F276" s="93">
        <v>3</v>
      </c>
      <c r="G276" s="8">
        <v>8</v>
      </c>
      <c r="H276" s="94">
        <f t="shared" si="4"/>
        <v>2</v>
      </c>
      <c r="I276" s="93"/>
      <c r="J276" s="94"/>
      <c r="K276" s="138"/>
    </row>
    <row r="277" spans="1:11" x14ac:dyDescent="0.2">
      <c r="A277" s="13" t="s">
        <v>4382</v>
      </c>
      <c r="B277" s="74">
        <v>140</v>
      </c>
      <c r="C277" s="86"/>
      <c r="D277" s="37"/>
      <c r="E277" s="87"/>
      <c r="F277" s="93">
        <v>1</v>
      </c>
      <c r="G277" s="8">
        <v>3</v>
      </c>
      <c r="H277" s="94">
        <f t="shared" si="4"/>
        <v>1</v>
      </c>
      <c r="I277" s="93"/>
      <c r="J277" s="94"/>
      <c r="K277" s="138"/>
    </row>
    <row r="278" spans="1:11" s="24" customFormat="1" x14ac:dyDescent="0.2">
      <c r="A278" s="20" t="s">
        <v>1025</v>
      </c>
      <c r="B278" s="73">
        <v>2261</v>
      </c>
      <c r="C278" s="85">
        <v>5</v>
      </c>
      <c r="D278" s="32">
        <v>13</v>
      </c>
      <c r="E278" s="84"/>
      <c r="F278" s="91"/>
      <c r="G278" s="8"/>
      <c r="H278" s="94"/>
      <c r="I278" s="91"/>
      <c r="J278" s="84"/>
      <c r="K278" s="111"/>
    </row>
    <row r="279" spans="1:11" x14ac:dyDescent="0.2">
      <c r="A279" s="13" t="s">
        <v>4209</v>
      </c>
      <c r="B279" s="74">
        <v>1062</v>
      </c>
      <c r="C279" s="86"/>
      <c r="D279" s="37"/>
      <c r="E279" s="87"/>
      <c r="F279" s="93">
        <v>3</v>
      </c>
      <c r="G279" s="8">
        <v>8</v>
      </c>
      <c r="H279" s="94">
        <f t="shared" si="4"/>
        <v>2</v>
      </c>
      <c r="I279" s="93"/>
      <c r="J279" s="94"/>
      <c r="K279" s="138"/>
    </row>
    <row r="280" spans="1:11" x14ac:dyDescent="0.2">
      <c r="A280" s="13" t="s">
        <v>4383</v>
      </c>
      <c r="B280" s="74">
        <v>57</v>
      </c>
      <c r="C280" s="86"/>
      <c r="D280" s="37"/>
      <c r="E280" s="87"/>
      <c r="F280" s="93">
        <v>1</v>
      </c>
      <c r="G280" s="8">
        <v>3</v>
      </c>
      <c r="H280" s="94">
        <f t="shared" si="4"/>
        <v>1</v>
      </c>
      <c r="I280" s="93"/>
      <c r="J280" s="94"/>
      <c r="K280" s="138"/>
    </row>
    <row r="281" spans="1:11" x14ac:dyDescent="0.2">
      <c r="A281" s="13" t="s">
        <v>4384</v>
      </c>
      <c r="B281" s="74">
        <v>356</v>
      </c>
      <c r="C281" s="86"/>
      <c r="D281" s="37"/>
      <c r="E281" s="87"/>
      <c r="F281" s="93">
        <v>3</v>
      </c>
      <c r="G281" s="8">
        <v>8</v>
      </c>
      <c r="H281" s="94">
        <f t="shared" si="4"/>
        <v>2</v>
      </c>
      <c r="I281" s="93"/>
      <c r="J281" s="94"/>
      <c r="K281" s="138"/>
    </row>
    <row r="282" spans="1:11" x14ac:dyDescent="0.2">
      <c r="A282" s="13" t="s">
        <v>4385</v>
      </c>
      <c r="B282" s="74">
        <v>94</v>
      </c>
      <c r="C282" s="86"/>
      <c r="D282" s="37"/>
      <c r="E282" s="87"/>
      <c r="F282" s="93">
        <v>1</v>
      </c>
      <c r="G282" s="8">
        <v>3</v>
      </c>
      <c r="H282" s="94">
        <f t="shared" si="4"/>
        <v>1</v>
      </c>
      <c r="I282" s="93"/>
      <c r="J282" s="94"/>
      <c r="K282" s="138"/>
    </row>
    <row r="283" spans="1:11" x14ac:dyDescent="0.2">
      <c r="A283" s="13" t="s">
        <v>4386</v>
      </c>
      <c r="B283" s="74">
        <v>334</v>
      </c>
      <c r="C283" s="86"/>
      <c r="D283" s="37"/>
      <c r="E283" s="87"/>
      <c r="F283" s="93">
        <v>3</v>
      </c>
      <c r="G283" s="8">
        <v>8</v>
      </c>
      <c r="H283" s="94">
        <f t="shared" si="4"/>
        <v>2</v>
      </c>
      <c r="I283" s="93"/>
      <c r="J283" s="94"/>
      <c r="K283" s="138"/>
    </row>
    <row r="284" spans="1:11" x14ac:dyDescent="0.2">
      <c r="A284" s="13" t="s">
        <v>4387</v>
      </c>
      <c r="B284" s="74">
        <v>167</v>
      </c>
      <c r="C284" s="86"/>
      <c r="D284" s="37"/>
      <c r="E284" s="87"/>
      <c r="F284" s="93">
        <v>1</v>
      </c>
      <c r="G284" s="8">
        <v>3</v>
      </c>
      <c r="H284" s="94">
        <f t="shared" si="4"/>
        <v>1</v>
      </c>
      <c r="I284" s="93"/>
      <c r="J284" s="94"/>
      <c r="K284" s="138"/>
    </row>
    <row r="285" spans="1:11" x14ac:dyDescent="0.2">
      <c r="A285" s="13" t="s">
        <v>4388</v>
      </c>
      <c r="B285" s="74">
        <v>191</v>
      </c>
      <c r="C285" s="86"/>
      <c r="D285" s="37"/>
      <c r="E285" s="87"/>
      <c r="F285" s="93">
        <v>1</v>
      </c>
      <c r="G285" s="8">
        <v>3</v>
      </c>
      <c r="H285" s="94">
        <f t="shared" si="4"/>
        <v>1</v>
      </c>
      <c r="I285" s="93"/>
      <c r="J285" s="94"/>
      <c r="K285" s="138"/>
    </row>
    <row r="286" spans="1:11" s="24" customFormat="1" x14ac:dyDescent="0.2">
      <c r="A286" s="22" t="s">
        <v>577</v>
      </c>
      <c r="B286" s="73">
        <v>3052</v>
      </c>
      <c r="C286" s="85">
        <v>15</v>
      </c>
      <c r="D286" s="32">
        <v>38</v>
      </c>
      <c r="E286" s="84">
        <v>3</v>
      </c>
      <c r="F286" s="91"/>
      <c r="G286" s="8"/>
      <c r="H286" s="94"/>
      <c r="I286" s="99">
        <f>(C286+F286+1)*0.4</f>
        <v>6.4</v>
      </c>
      <c r="J286" s="100">
        <f>(D286+G286+1)*0.4</f>
        <v>15.600000000000001</v>
      </c>
      <c r="K286" s="115"/>
    </row>
    <row r="287" spans="1:11" s="24" customFormat="1" x14ac:dyDescent="0.2">
      <c r="A287" s="20" t="s">
        <v>6155</v>
      </c>
      <c r="B287" s="73">
        <v>3052</v>
      </c>
      <c r="C287" s="85">
        <v>15</v>
      </c>
      <c r="D287" s="37"/>
      <c r="E287" s="87"/>
      <c r="F287" s="91"/>
      <c r="G287" s="8"/>
      <c r="H287" s="94"/>
      <c r="I287" s="91"/>
      <c r="J287" s="84"/>
      <c r="K287" s="111"/>
    </row>
    <row r="288" spans="1:11" s="24" customFormat="1" x14ac:dyDescent="0.2">
      <c r="A288" s="22" t="s">
        <v>578</v>
      </c>
      <c r="B288" s="73">
        <v>109256</v>
      </c>
      <c r="C288" s="85">
        <v>39</v>
      </c>
      <c r="D288" s="36">
        <f>SUM(D289:D306)</f>
        <v>99</v>
      </c>
      <c r="E288" s="88">
        <v>4</v>
      </c>
      <c r="F288" s="91">
        <f>SUM(F290:F307)</f>
        <v>72</v>
      </c>
      <c r="G288" s="24">
        <f>SUM(G290:G307)</f>
        <v>187</v>
      </c>
      <c r="H288" s="94">
        <f t="shared" si="4"/>
        <v>2</v>
      </c>
      <c r="I288" s="99">
        <f>(C288+F288+1)*0.4</f>
        <v>44.800000000000004</v>
      </c>
      <c r="J288" s="100">
        <f>(D288+G288+1)*0.4</f>
        <v>114.80000000000001</v>
      </c>
      <c r="K288" s="115">
        <f>14*0.6</f>
        <v>8.4</v>
      </c>
    </row>
    <row r="289" spans="1:11" s="24" customFormat="1" x14ac:dyDescent="0.2">
      <c r="A289" s="20" t="s">
        <v>579</v>
      </c>
      <c r="B289" s="73">
        <v>7286</v>
      </c>
      <c r="C289" s="85">
        <v>3</v>
      </c>
      <c r="D289" s="32">
        <v>8</v>
      </c>
      <c r="E289" s="84"/>
      <c r="F289" s="91"/>
      <c r="G289" s="8"/>
      <c r="H289" s="94"/>
      <c r="I289" s="91"/>
      <c r="J289" s="84"/>
      <c r="K289" s="111"/>
    </row>
    <row r="290" spans="1:11" x14ac:dyDescent="0.2">
      <c r="A290" s="13" t="s">
        <v>1909</v>
      </c>
      <c r="B290" s="74">
        <v>6224</v>
      </c>
      <c r="C290" s="86"/>
      <c r="D290" s="37"/>
      <c r="E290" s="87"/>
      <c r="F290" s="93">
        <v>5</v>
      </c>
      <c r="G290" s="8">
        <v>13</v>
      </c>
      <c r="H290" s="94">
        <f t="shared" si="4"/>
        <v>2</v>
      </c>
      <c r="I290" s="93"/>
      <c r="J290" s="94"/>
      <c r="K290" s="138"/>
    </row>
    <row r="291" spans="1:11" x14ac:dyDescent="0.2">
      <c r="A291" s="161" t="s">
        <v>4389</v>
      </c>
      <c r="B291" s="74">
        <v>1062</v>
      </c>
      <c r="C291" s="86"/>
      <c r="D291" s="37"/>
      <c r="E291" s="87"/>
      <c r="F291" s="93">
        <v>3</v>
      </c>
      <c r="G291" s="8">
        <v>8</v>
      </c>
      <c r="H291" s="94">
        <f t="shared" si="4"/>
        <v>2</v>
      </c>
      <c r="I291" s="93"/>
      <c r="J291" s="94"/>
      <c r="K291" s="138"/>
    </row>
    <row r="292" spans="1:11" s="24" customFormat="1" x14ac:dyDescent="0.2">
      <c r="A292" s="20" t="s">
        <v>580</v>
      </c>
      <c r="B292" s="73">
        <v>10006</v>
      </c>
      <c r="C292" s="85">
        <v>3</v>
      </c>
      <c r="D292" s="32">
        <v>8</v>
      </c>
      <c r="E292" s="84"/>
      <c r="F292" s="91"/>
      <c r="G292" s="8"/>
      <c r="H292" s="94"/>
      <c r="I292" s="91"/>
      <c r="J292" s="84"/>
      <c r="K292" s="111"/>
    </row>
    <row r="293" spans="1:11" x14ac:dyDescent="0.2">
      <c r="A293" s="13" t="s">
        <v>4390</v>
      </c>
      <c r="B293" s="74">
        <v>5029</v>
      </c>
      <c r="C293" s="86"/>
      <c r="D293" s="37"/>
      <c r="E293" s="87"/>
      <c r="F293" s="93">
        <v>5</v>
      </c>
      <c r="G293" s="8">
        <v>13</v>
      </c>
      <c r="H293" s="94">
        <f t="shared" si="4"/>
        <v>2</v>
      </c>
      <c r="I293" s="93"/>
      <c r="J293" s="94"/>
      <c r="K293" s="138"/>
    </row>
    <row r="294" spans="1:11" x14ac:dyDescent="0.2">
      <c r="A294" s="13" t="s">
        <v>4391</v>
      </c>
      <c r="B294" s="74">
        <v>3042</v>
      </c>
      <c r="C294" s="86"/>
      <c r="D294" s="37"/>
      <c r="E294" s="87"/>
      <c r="F294" s="93">
        <v>5</v>
      </c>
      <c r="G294" s="8">
        <v>13</v>
      </c>
      <c r="H294" s="94">
        <f t="shared" si="4"/>
        <v>2</v>
      </c>
      <c r="I294" s="93"/>
      <c r="J294" s="94"/>
      <c r="K294" s="138"/>
    </row>
    <row r="295" spans="1:11" ht="31.5" x14ac:dyDescent="0.2">
      <c r="A295" s="13" t="s">
        <v>4392</v>
      </c>
      <c r="B295" s="74">
        <v>764</v>
      </c>
      <c r="C295" s="86"/>
      <c r="D295" s="37"/>
      <c r="E295" s="87"/>
      <c r="F295" s="93">
        <v>3</v>
      </c>
      <c r="G295" s="8">
        <v>8</v>
      </c>
      <c r="H295" s="94">
        <f t="shared" si="4"/>
        <v>2</v>
      </c>
      <c r="I295" s="93"/>
      <c r="J295" s="94"/>
      <c r="K295" s="138"/>
    </row>
    <row r="296" spans="1:11" x14ac:dyDescent="0.2">
      <c r="A296" s="13" t="s">
        <v>4393</v>
      </c>
      <c r="B296" s="74">
        <v>1171</v>
      </c>
      <c r="C296" s="86"/>
      <c r="D296" s="37"/>
      <c r="E296" s="87"/>
      <c r="F296" s="93">
        <v>3</v>
      </c>
      <c r="G296" s="8">
        <v>8</v>
      </c>
      <c r="H296" s="94">
        <f t="shared" si="4"/>
        <v>2</v>
      </c>
      <c r="I296" s="93"/>
      <c r="J296" s="94"/>
      <c r="K296" s="138"/>
    </row>
    <row r="297" spans="1:11" s="24" customFormat="1" x14ac:dyDescent="0.2">
      <c r="A297" s="20" t="s">
        <v>582</v>
      </c>
      <c r="B297" s="73">
        <v>17172</v>
      </c>
      <c r="C297" s="85">
        <v>6</v>
      </c>
      <c r="D297" s="32">
        <v>15</v>
      </c>
      <c r="E297" s="84"/>
      <c r="F297" s="91"/>
      <c r="G297" s="8"/>
      <c r="H297" s="94"/>
      <c r="I297" s="91"/>
      <c r="J297" s="84"/>
      <c r="K297" s="111"/>
    </row>
    <row r="298" spans="1:11" x14ac:dyDescent="0.2">
      <c r="A298" s="13" t="s">
        <v>1492</v>
      </c>
      <c r="B298" s="74">
        <v>3141</v>
      </c>
      <c r="C298" s="86"/>
      <c r="D298" s="37"/>
      <c r="E298" s="87"/>
      <c r="F298" s="93">
        <v>5</v>
      </c>
      <c r="G298" s="8">
        <v>13</v>
      </c>
      <c r="H298" s="94">
        <f t="shared" si="4"/>
        <v>2</v>
      </c>
      <c r="I298" s="93"/>
      <c r="J298" s="94"/>
      <c r="K298" s="138"/>
    </row>
    <row r="299" spans="1:11" x14ac:dyDescent="0.2">
      <c r="A299" s="13" t="s">
        <v>1391</v>
      </c>
      <c r="B299" s="74">
        <v>7695</v>
      </c>
      <c r="C299" s="86"/>
      <c r="D299" s="37"/>
      <c r="E299" s="87"/>
      <c r="F299" s="93">
        <v>5</v>
      </c>
      <c r="G299" s="8">
        <v>13</v>
      </c>
      <c r="H299" s="94">
        <f t="shared" si="4"/>
        <v>2</v>
      </c>
      <c r="I299" s="93"/>
      <c r="J299" s="94"/>
      <c r="K299" s="138"/>
    </row>
    <row r="300" spans="1:11" x14ac:dyDescent="0.2">
      <c r="A300" s="13" t="s">
        <v>4394</v>
      </c>
      <c r="B300" s="74">
        <v>1237</v>
      </c>
      <c r="C300" s="86"/>
      <c r="D300" s="37"/>
      <c r="E300" s="87"/>
      <c r="F300" s="93">
        <v>3</v>
      </c>
      <c r="G300" s="8">
        <v>8</v>
      </c>
      <c r="H300" s="94">
        <f t="shared" si="4"/>
        <v>2</v>
      </c>
      <c r="I300" s="93"/>
      <c r="J300" s="94"/>
      <c r="K300" s="138"/>
    </row>
    <row r="301" spans="1:11" x14ac:dyDescent="0.2">
      <c r="A301" s="13" t="s">
        <v>3321</v>
      </c>
      <c r="B301" s="74">
        <v>1814</v>
      </c>
      <c r="C301" s="86"/>
      <c r="D301" s="37"/>
      <c r="E301" s="87"/>
      <c r="F301" s="93">
        <v>3</v>
      </c>
      <c r="G301" s="8">
        <v>8</v>
      </c>
      <c r="H301" s="94">
        <f t="shared" si="4"/>
        <v>2</v>
      </c>
      <c r="I301" s="93"/>
      <c r="J301" s="94"/>
      <c r="K301" s="138"/>
    </row>
    <row r="302" spans="1:11" x14ac:dyDescent="0.2">
      <c r="A302" s="13" t="s">
        <v>4395</v>
      </c>
      <c r="B302" s="74">
        <v>1880</v>
      </c>
      <c r="C302" s="86"/>
      <c r="D302" s="37"/>
      <c r="E302" s="87"/>
      <c r="F302" s="93">
        <v>3</v>
      </c>
      <c r="G302" s="8">
        <v>8</v>
      </c>
      <c r="H302" s="94">
        <f t="shared" si="4"/>
        <v>2</v>
      </c>
      <c r="I302" s="93"/>
      <c r="J302" s="94"/>
      <c r="K302" s="138"/>
    </row>
    <row r="303" spans="1:11" x14ac:dyDescent="0.2">
      <c r="A303" s="13" t="s">
        <v>4396</v>
      </c>
      <c r="B303" s="74">
        <v>1405</v>
      </c>
      <c r="C303" s="86"/>
      <c r="D303" s="37"/>
      <c r="E303" s="87"/>
      <c r="F303" s="93">
        <v>3</v>
      </c>
      <c r="G303" s="8">
        <v>8</v>
      </c>
      <c r="H303" s="94">
        <f t="shared" si="4"/>
        <v>2</v>
      </c>
      <c r="I303" s="93"/>
      <c r="J303" s="94"/>
      <c r="K303" s="138"/>
    </row>
    <row r="304" spans="1:11" s="24" customFormat="1" x14ac:dyDescent="0.2">
      <c r="A304" s="20" t="s">
        <v>1022</v>
      </c>
      <c r="B304" s="73">
        <v>10302</v>
      </c>
      <c r="C304" s="85">
        <v>4</v>
      </c>
      <c r="D304" s="32">
        <v>10</v>
      </c>
      <c r="E304" s="84"/>
      <c r="F304" s="91"/>
      <c r="G304" s="8"/>
      <c r="H304" s="94"/>
      <c r="I304" s="91"/>
      <c r="J304" s="84"/>
      <c r="K304" s="111"/>
    </row>
    <row r="305" spans="1:11" x14ac:dyDescent="0.2">
      <c r="A305" s="13" t="s">
        <v>4397</v>
      </c>
      <c r="B305" s="74">
        <v>10302</v>
      </c>
      <c r="C305" s="86"/>
      <c r="D305" s="37"/>
      <c r="E305" s="87"/>
      <c r="F305" s="93">
        <v>11</v>
      </c>
      <c r="G305" s="8">
        <v>28</v>
      </c>
      <c r="H305" s="94">
        <f t="shared" si="4"/>
        <v>2</v>
      </c>
      <c r="I305" s="93"/>
      <c r="J305" s="94"/>
      <c r="K305" s="138"/>
    </row>
    <row r="306" spans="1:11" s="24" customFormat="1" x14ac:dyDescent="0.2">
      <c r="A306" s="20" t="s">
        <v>583</v>
      </c>
      <c r="B306" s="73">
        <v>64490</v>
      </c>
      <c r="C306" s="85">
        <v>23</v>
      </c>
      <c r="D306" s="32">
        <v>58</v>
      </c>
      <c r="E306" s="84"/>
      <c r="F306" s="91"/>
      <c r="G306" s="8"/>
      <c r="H306" s="94"/>
      <c r="I306" s="91"/>
      <c r="J306" s="84"/>
      <c r="K306" s="111"/>
    </row>
    <row r="307" spans="1:11" x14ac:dyDescent="0.2">
      <c r="A307" s="13" t="s">
        <v>4398</v>
      </c>
      <c r="B307" s="74">
        <v>64490</v>
      </c>
      <c r="C307" s="86"/>
      <c r="D307" s="37"/>
      <c r="E307" s="87"/>
      <c r="F307" s="93">
        <v>15</v>
      </c>
      <c r="G307" s="8">
        <v>38</v>
      </c>
      <c r="H307" s="94">
        <f t="shared" si="4"/>
        <v>2</v>
      </c>
      <c r="I307" s="93"/>
      <c r="J307" s="94"/>
      <c r="K307" s="138"/>
    </row>
    <row r="308" spans="1:11" s="18" customFormat="1" ht="31.5" x14ac:dyDescent="0.2">
      <c r="A308" s="11" t="s">
        <v>962</v>
      </c>
      <c r="B308" s="72">
        <v>17428</v>
      </c>
      <c r="C308" s="81"/>
      <c r="D308" s="37"/>
      <c r="E308" s="87"/>
      <c r="F308" s="92"/>
      <c r="G308" s="8"/>
      <c r="H308" s="94"/>
      <c r="I308" s="92"/>
      <c r="J308" s="82"/>
      <c r="K308" s="137"/>
    </row>
    <row r="309" spans="1:11" s="24" customFormat="1" x14ac:dyDescent="0.2">
      <c r="A309" s="22" t="s">
        <v>963</v>
      </c>
      <c r="B309" s="73">
        <v>5983</v>
      </c>
      <c r="C309" s="85">
        <v>19</v>
      </c>
      <c r="D309" s="36">
        <f>SUM(D310:D339)</f>
        <v>49</v>
      </c>
      <c r="E309" s="88">
        <v>3</v>
      </c>
      <c r="F309" s="91">
        <f>SUM(F311:F346)</f>
        <v>54</v>
      </c>
      <c r="G309" s="24">
        <f>SUM(G311:G346)</f>
        <v>151</v>
      </c>
      <c r="H309" s="94"/>
      <c r="I309" s="99">
        <f>(C309+F311+F313+F319+F321+F329+F330+F331+F336+F341+F344+F346+1)*0.4</f>
        <v>21.200000000000003</v>
      </c>
      <c r="J309" s="99">
        <f>(D309+G311+G313+G319+G321+G329+G330+G331+G336+G341+G344+G346+1)*0.4</f>
        <v>55.2</v>
      </c>
      <c r="K309" s="115">
        <f>32*0.6</f>
        <v>19.2</v>
      </c>
    </row>
    <row r="310" spans="1:11" s="24" customFormat="1" x14ac:dyDescent="0.2">
      <c r="A310" s="20" t="s">
        <v>964</v>
      </c>
      <c r="B310" s="73">
        <v>1044</v>
      </c>
      <c r="C310" s="85">
        <v>3</v>
      </c>
      <c r="D310" s="32">
        <v>8</v>
      </c>
      <c r="E310" s="84"/>
      <c r="F310" s="91"/>
      <c r="G310" s="8"/>
      <c r="H310" s="94"/>
      <c r="I310" s="91"/>
      <c r="J310" s="84"/>
      <c r="K310" s="111"/>
    </row>
    <row r="311" spans="1:11" x14ac:dyDescent="0.2">
      <c r="A311" s="13" t="s">
        <v>4399</v>
      </c>
      <c r="B311" s="74">
        <v>377</v>
      </c>
      <c r="C311" s="86"/>
      <c r="D311" s="37"/>
      <c r="E311" s="87"/>
      <c r="F311" s="93">
        <v>3</v>
      </c>
      <c r="G311" s="8">
        <v>8</v>
      </c>
      <c r="H311" s="94">
        <f t="shared" si="4"/>
        <v>2</v>
      </c>
      <c r="I311" s="93"/>
      <c r="J311" s="94"/>
      <c r="K311" s="138"/>
    </row>
    <row r="312" spans="1:11" x14ac:dyDescent="0.2">
      <c r="A312" s="13" t="s">
        <v>4400</v>
      </c>
      <c r="B312" s="74">
        <v>141</v>
      </c>
      <c r="C312" s="86"/>
      <c r="D312" s="37"/>
      <c r="E312" s="87"/>
      <c r="F312" s="93">
        <v>1</v>
      </c>
      <c r="G312" s="8">
        <v>3</v>
      </c>
      <c r="H312" s="94">
        <f t="shared" si="4"/>
        <v>1</v>
      </c>
      <c r="I312" s="93"/>
      <c r="J312" s="94"/>
      <c r="K312" s="138"/>
    </row>
    <row r="313" spans="1:11" x14ac:dyDescent="0.2">
      <c r="A313" s="13" t="s">
        <v>4401</v>
      </c>
      <c r="B313" s="74">
        <v>251</v>
      </c>
      <c r="C313" s="86"/>
      <c r="D313" s="37"/>
      <c r="E313" s="87"/>
      <c r="F313" s="93">
        <v>3</v>
      </c>
      <c r="G313" s="8">
        <v>8</v>
      </c>
      <c r="H313" s="94">
        <f t="shared" si="4"/>
        <v>2</v>
      </c>
      <c r="I313" s="93"/>
      <c r="J313" s="94"/>
      <c r="K313" s="138"/>
    </row>
    <row r="314" spans="1:11" x14ac:dyDescent="0.2">
      <c r="A314" s="13" t="s">
        <v>3339</v>
      </c>
      <c r="B314" s="74">
        <v>69</v>
      </c>
      <c r="C314" s="86"/>
      <c r="D314" s="37"/>
      <c r="E314" s="87"/>
      <c r="F314" s="93">
        <v>1</v>
      </c>
      <c r="G314" s="8">
        <v>3</v>
      </c>
      <c r="H314" s="94">
        <f t="shared" si="4"/>
        <v>1</v>
      </c>
      <c r="I314" s="93"/>
      <c r="J314" s="94"/>
      <c r="K314" s="138"/>
    </row>
    <row r="315" spans="1:11" x14ac:dyDescent="0.2">
      <c r="A315" s="13" t="s">
        <v>1644</v>
      </c>
      <c r="B315" s="74">
        <v>88</v>
      </c>
      <c r="C315" s="86"/>
      <c r="D315" s="37"/>
      <c r="E315" s="87"/>
      <c r="F315" s="93">
        <v>1</v>
      </c>
      <c r="G315" s="8">
        <v>3</v>
      </c>
      <c r="H315" s="94">
        <f t="shared" si="4"/>
        <v>1</v>
      </c>
      <c r="I315" s="93"/>
      <c r="J315" s="94"/>
      <c r="K315" s="138"/>
    </row>
    <row r="316" spans="1:11" x14ac:dyDescent="0.2">
      <c r="A316" s="13" t="s">
        <v>4402</v>
      </c>
      <c r="B316" s="74">
        <v>46</v>
      </c>
      <c r="C316" s="86"/>
      <c r="D316" s="37"/>
      <c r="E316" s="87"/>
      <c r="F316" s="93">
        <v>1</v>
      </c>
      <c r="G316" s="8">
        <v>3</v>
      </c>
      <c r="H316" s="94">
        <f t="shared" si="4"/>
        <v>1</v>
      </c>
      <c r="I316" s="93"/>
      <c r="J316" s="94"/>
      <c r="K316" s="138"/>
    </row>
    <row r="317" spans="1:11" x14ac:dyDescent="0.2">
      <c r="A317" s="13" t="s">
        <v>4403</v>
      </c>
      <c r="B317" s="74">
        <v>72</v>
      </c>
      <c r="C317" s="86"/>
      <c r="D317" s="37"/>
      <c r="E317" s="87"/>
      <c r="F317" s="93">
        <v>1</v>
      </c>
      <c r="G317" s="8">
        <v>3</v>
      </c>
      <c r="H317" s="94">
        <f t="shared" si="4"/>
        <v>1</v>
      </c>
      <c r="I317" s="93"/>
      <c r="J317" s="94"/>
      <c r="K317" s="138"/>
    </row>
    <row r="318" spans="1:11" s="24" customFormat="1" x14ac:dyDescent="0.2">
      <c r="A318" s="20" t="s">
        <v>910</v>
      </c>
      <c r="B318" s="73">
        <v>1440</v>
      </c>
      <c r="C318" s="85">
        <v>5</v>
      </c>
      <c r="D318" s="32">
        <v>13</v>
      </c>
      <c r="E318" s="84"/>
      <c r="F318" s="91"/>
      <c r="G318" s="8"/>
      <c r="H318" s="94"/>
      <c r="I318" s="91"/>
      <c r="J318" s="84"/>
      <c r="K318" s="111"/>
    </row>
    <row r="319" spans="1:11" x14ac:dyDescent="0.2">
      <c r="A319" s="13" t="s">
        <v>4404</v>
      </c>
      <c r="B319" s="74">
        <v>316</v>
      </c>
      <c r="C319" s="86"/>
      <c r="D319" s="37"/>
      <c r="E319" s="87"/>
      <c r="F319" s="93">
        <v>3</v>
      </c>
      <c r="G319" s="8">
        <v>8</v>
      </c>
      <c r="H319" s="94">
        <f t="shared" si="4"/>
        <v>2</v>
      </c>
      <c r="I319" s="93"/>
      <c r="J319" s="94"/>
      <c r="K319" s="138"/>
    </row>
    <row r="320" spans="1:11" x14ac:dyDescent="0.2">
      <c r="A320" s="13" t="s">
        <v>4405</v>
      </c>
      <c r="B320" s="74">
        <v>181</v>
      </c>
      <c r="C320" s="86"/>
      <c r="D320" s="37"/>
      <c r="E320" s="87"/>
      <c r="F320" s="93">
        <v>1</v>
      </c>
      <c r="G320" s="8">
        <v>3</v>
      </c>
      <c r="H320" s="94">
        <f t="shared" si="4"/>
        <v>1</v>
      </c>
      <c r="I320" s="93"/>
      <c r="J320" s="94"/>
      <c r="K320" s="138"/>
    </row>
    <row r="321" spans="1:11" x14ac:dyDescent="0.2">
      <c r="A321" s="13" t="s">
        <v>3142</v>
      </c>
      <c r="B321" s="74">
        <v>363</v>
      </c>
      <c r="C321" s="86"/>
      <c r="D321" s="37"/>
      <c r="E321" s="87"/>
      <c r="F321" s="93">
        <v>3</v>
      </c>
      <c r="G321" s="8">
        <v>8</v>
      </c>
      <c r="H321" s="94">
        <f t="shared" si="4"/>
        <v>2</v>
      </c>
      <c r="I321" s="93"/>
      <c r="J321" s="94"/>
      <c r="K321" s="138"/>
    </row>
    <row r="322" spans="1:11" x14ac:dyDescent="0.2">
      <c r="A322" s="13" t="s">
        <v>4406</v>
      </c>
      <c r="B322" s="74">
        <v>184</v>
      </c>
      <c r="C322" s="86"/>
      <c r="D322" s="37"/>
      <c r="E322" s="87"/>
      <c r="F322" s="93">
        <v>1</v>
      </c>
      <c r="G322" s="8">
        <v>3</v>
      </c>
      <c r="H322" s="94">
        <f t="shared" si="4"/>
        <v>1</v>
      </c>
      <c r="I322" s="93"/>
      <c r="J322" s="94"/>
      <c r="K322" s="138"/>
    </row>
    <row r="323" spans="1:11" x14ac:dyDescent="0.2">
      <c r="A323" s="13" t="s">
        <v>4407</v>
      </c>
      <c r="B323" s="74">
        <v>175</v>
      </c>
      <c r="C323" s="86"/>
      <c r="D323" s="37"/>
      <c r="E323" s="87"/>
      <c r="F323" s="93">
        <v>1</v>
      </c>
      <c r="G323" s="8">
        <v>3</v>
      </c>
      <c r="H323" s="94">
        <f t="shared" si="4"/>
        <v>1</v>
      </c>
      <c r="I323" s="93"/>
      <c r="J323" s="94"/>
      <c r="K323" s="138"/>
    </row>
    <row r="324" spans="1:11" x14ac:dyDescent="0.2">
      <c r="A324" s="13" t="s">
        <v>4408</v>
      </c>
      <c r="B324" s="74">
        <v>57</v>
      </c>
      <c r="C324" s="86"/>
      <c r="D324" s="37"/>
      <c r="E324" s="87"/>
      <c r="F324" s="93">
        <v>1</v>
      </c>
      <c r="G324" s="8">
        <v>3</v>
      </c>
      <c r="H324" s="94">
        <f t="shared" si="4"/>
        <v>1</v>
      </c>
      <c r="I324" s="93"/>
      <c r="J324" s="94"/>
      <c r="K324" s="138"/>
    </row>
    <row r="325" spans="1:11" x14ac:dyDescent="0.2">
      <c r="A325" s="13" t="s">
        <v>4409</v>
      </c>
      <c r="B325" s="74">
        <v>164</v>
      </c>
      <c r="C325" s="86"/>
      <c r="D325" s="37"/>
      <c r="E325" s="87"/>
      <c r="F325" s="93">
        <v>1</v>
      </c>
      <c r="G325" s="8">
        <v>3</v>
      </c>
      <c r="H325" s="94">
        <f t="shared" si="4"/>
        <v>1</v>
      </c>
      <c r="I325" s="93"/>
      <c r="J325" s="94"/>
      <c r="K325" s="138"/>
    </row>
    <row r="326" spans="1:11" s="24" customFormat="1" ht="31.5" x14ac:dyDescent="0.2">
      <c r="A326" s="20" t="s">
        <v>982</v>
      </c>
      <c r="B326" s="73">
        <v>1386</v>
      </c>
      <c r="C326" s="85">
        <v>4</v>
      </c>
      <c r="D326" s="32">
        <v>10</v>
      </c>
      <c r="E326" s="84"/>
      <c r="F326" s="91"/>
      <c r="G326" s="8"/>
      <c r="H326" s="94"/>
      <c r="I326" s="91"/>
      <c r="J326" s="84"/>
      <c r="K326" s="111"/>
    </row>
    <row r="327" spans="1:11" x14ac:dyDescent="0.2">
      <c r="A327" s="13" t="s">
        <v>4410</v>
      </c>
      <c r="B327" s="74">
        <v>150</v>
      </c>
      <c r="C327" s="86"/>
      <c r="D327" s="37"/>
      <c r="E327" s="87"/>
      <c r="F327" s="93">
        <v>1</v>
      </c>
      <c r="G327" s="8">
        <v>3</v>
      </c>
      <c r="H327" s="94">
        <f t="shared" si="4"/>
        <v>1</v>
      </c>
      <c r="I327" s="93"/>
      <c r="J327" s="94"/>
      <c r="K327" s="138"/>
    </row>
    <row r="328" spans="1:11" x14ac:dyDescent="0.2">
      <c r="A328" s="13" t="s">
        <v>2906</v>
      </c>
      <c r="B328" s="74">
        <v>176</v>
      </c>
      <c r="C328" s="86"/>
      <c r="D328" s="37"/>
      <c r="E328" s="87"/>
      <c r="F328" s="93">
        <v>1</v>
      </c>
      <c r="G328" s="8">
        <v>3</v>
      </c>
      <c r="H328" s="94">
        <f t="shared" ref="H328:H391" si="5">IF(F328=1,1,2)</f>
        <v>1</v>
      </c>
      <c r="I328" s="93"/>
      <c r="J328" s="94"/>
      <c r="K328" s="138"/>
    </row>
    <row r="329" spans="1:11" x14ac:dyDescent="0.2">
      <c r="A329" s="13" t="s">
        <v>4411</v>
      </c>
      <c r="B329" s="74">
        <v>240</v>
      </c>
      <c r="C329" s="86"/>
      <c r="D329" s="37"/>
      <c r="E329" s="87"/>
      <c r="F329" s="93">
        <v>3</v>
      </c>
      <c r="G329" s="8">
        <v>8</v>
      </c>
      <c r="H329" s="94">
        <f t="shared" si="5"/>
        <v>2</v>
      </c>
      <c r="I329" s="93"/>
      <c r="J329" s="94"/>
      <c r="K329" s="138"/>
    </row>
    <row r="330" spans="1:11" x14ac:dyDescent="0.2">
      <c r="A330" s="13" t="s">
        <v>4412</v>
      </c>
      <c r="B330" s="74">
        <v>271</v>
      </c>
      <c r="C330" s="86"/>
      <c r="D330" s="37"/>
      <c r="E330" s="87"/>
      <c r="F330" s="93">
        <v>3</v>
      </c>
      <c r="G330" s="8">
        <v>8</v>
      </c>
      <c r="H330" s="94">
        <f t="shared" si="5"/>
        <v>2</v>
      </c>
      <c r="I330" s="93"/>
      <c r="J330" s="94"/>
      <c r="K330" s="138"/>
    </row>
    <row r="331" spans="1:11" x14ac:dyDescent="0.2">
      <c r="A331" s="13" t="s">
        <v>4413</v>
      </c>
      <c r="B331" s="74">
        <v>549</v>
      </c>
      <c r="C331" s="86"/>
      <c r="D331" s="37"/>
      <c r="E331" s="87"/>
      <c r="F331" s="93">
        <v>3</v>
      </c>
      <c r="G331" s="8">
        <v>8</v>
      </c>
      <c r="H331" s="94">
        <f t="shared" si="5"/>
        <v>2</v>
      </c>
      <c r="I331" s="93"/>
      <c r="J331" s="94"/>
      <c r="K331" s="138"/>
    </row>
    <row r="332" spans="1:11" s="24" customFormat="1" x14ac:dyDescent="0.2">
      <c r="A332" s="20" t="s">
        <v>554</v>
      </c>
      <c r="B332" s="73">
        <v>846</v>
      </c>
      <c r="C332" s="85">
        <v>3</v>
      </c>
      <c r="D332" s="32">
        <v>8</v>
      </c>
      <c r="E332" s="84"/>
      <c r="F332" s="91"/>
      <c r="G332" s="8"/>
      <c r="H332" s="94"/>
      <c r="I332" s="91"/>
      <c r="J332" s="84"/>
      <c r="K332" s="111"/>
    </row>
    <row r="333" spans="1:11" x14ac:dyDescent="0.2">
      <c r="A333" s="13" t="s">
        <v>1353</v>
      </c>
      <c r="B333" s="74">
        <v>37</v>
      </c>
      <c r="C333" s="86"/>
      <c r="D333" s="37"/>
      <c r="E333" s="87"/>
      <c r="F333" s="93">
        <v>1</v>
      </c>
      <c r="G333" s="8">
        <v>3</v>
      </c>
      <c r="H333" s="94">
        <f t="shared" si="5"/>
        <v>1</v>
      </c>
      <c r="I333" s="93"/>
      <c r="J333" s="94"/>
      <c r="K333" s="138"/>
    </row>
    <row r="334" spans="1:11" x14ac:dyDescent="0.2">
      <c r="A334" s="13" t="s">
        <v>4414</v>
      </c>
      <c r="B334" s="74">
        <v>127</v>
      </c>
      <c r="C334" s="86"/>
      <c r="D334" s="37"/>
      <c r="E334" s="87"/>
      <c r="F334" s="93">
        <v>1</v>
      </c>
      <c r="G334" s="8">
        <v>3</v>
      </c>
      <c r="H334" s="94">
        <f t="shared" si="5"/>
        <v>1</v>
      </c>
      <c r="I334" s="93"/>
      <c r="J334" s="94"/>
      <c r="K334" s="138"/>
    </row>
    <row r="335" spans="1:11" x14ac:dyDescent="0.2">
      <c r="A335" s="13" t="s">
        <v>1412</v>
      </c>
      <c r="B335" s="74">
        <v>130</v>
      </c>
      <c r="C335" s="86"/>
      <c r="D335" s="37"/>
      <c r="E335" s="87"/>
      <c r="F335" s="93">
        <v>1</v>
      </c>
      <c r="G335" s="8">
        <v>3</v>
      </c>
      <c r="H335" s="94">
        <f t="shared" si="5"/>
        <v>1</v>
      </c>
      <c r="I335" s="93"/>
      <c r="J335" s="94"/>
      <c r="K335" s="138"/>
    </row>
    <row r="336" spans="1:11" x14ac:dyDescent="0.2">
      <c r="A336" s="13" t="s">
        <v>2998</v>
      </c>
      <c r="B336" s="74">
        <v>438</v>
      </c>
      <c r="C336" s="86"/>
      <c r="D336" s="37"/>
      <c r="E336" s="87"/>
      <c r="F336" s="93">
        <v>3</v>
      </c>
      <c r="G336" s="8">
        <v>8</v>
      </c>
      <c r="H336" s="94">
        <f t="shared" si="5"/>
        <v>2</v>
      </c>
      <c r="I336" s="93"/>
      <c r="J336" s="94"/>
      <c r="K336" s="138"/>
    </row>
    <row r="337" spans="1:11" x14ac:dyDescent="0.2">
      <c r="A337" s="13" t="s">
        <v>4415</v>
      </c>
      <c r="B337" s="74">
        <v>64</v>
      </c>
      <c r="C337" s="86"/>
      <c r="D337" s="37"/>
      <c r="E337" s="87"/>
      <c r="F337" s="93">
        <v>1</v>
      </c>
      <c r="G337" s="8">
        <v>3</v>
      </c>
      <c r="H337" s="94">
        <f t="shared" si="5"/>
        <v>1</v>
      </c>
      <c r="I337" s="93"/>
      <c r="J337" s="94"/>
      <c r="K337" s="138"/>
    </row>
    <row r="338" spans="1:11" x14ac:dyDescent="0.2">
      <c r="A338" s="13" t="s">
        <v>4416</v>
      </c>
      <c r="B338" s="74">
        <v>50</v>
      </c>
      <c r="C338" s="86"/>
      <c r="D338" s="37"/>
      <c r="E338" s="87"/>
      <c r="F338" s="93">
        <v>1</v>
      </c>
      <c r="G338" s="8">
        <v>3</v>
      </c>
      <c r="H338" s="94">
        <f t="shared" si="5"/>
        <v>1</v>
      </c>
      <c r="I338" s="93"/>
      <c r="J338" s="94"/>
      <c r="K338" s="138"/>
    </row>
    <row r="339" spans="1:11" s="24" customFormat="1" x14ac:dyDescent="0.2">
      <c r="A339" s="20" t="s">
        <v>534</v>
      </c>
      <c r="B339" s="73">
        <v>1267</v>
      </c>
      <c r="C339" s="85">
        <v>4</v>
      </c>
      <c r="D339" s="32">
        <v>10</v>
      </c>
      <c r="E339" s="84"/>
      <c r="F339" s="91"/>
      <c r="G339" s="8"/>
      <c r="H339" s="94"/>
      <c r="I339" s="91"/>
      <c r="J339" s="84"/>
      <c r="K339" s="111"/>
    </row>
    <row r="340" spans="1:11" x14ac:dyDescent="0.2">
      <c r="A340" s="13" t="s">
        <v>4417</v>
      </c>
      <c r="B340" s="74">
        <v>150</v>
      </c>
      <c r="C340" s="86"/>
      <c r="D340" s="37"/>
      <c r="E340" s="87"/>
      <c r="F340" s="93">
        <v>1</v>
      </c>
      <c r="G340" s="8">
        <v>3</v>
      </c>
      <c r="H340" s="94">
        <f t="shared" si="5"/>
        <v>1</v>
      </c>
      <c r="I340" s="93"/>
      <c r="J340" s="94"/>
      <c r="K340" s="138"/>
    </row>
    <row r="341" spans="1:11" x14ac:dyDescent="0.2">
      <c r="A341" s="13" t="s">
        <v>4418</v>
      </c>
      <c r="B341" s="74">
        <v>336</v>
      </c>
      <c r="C341" s="86"/>
      <c r="D341" s="37"/>
      <c r="E341" s="87"/>
      <c r="F341" s="93">
        <v>3</v>
      </c>
      <c r="G341" s="8">
        <v>8</v>
      </c>
      <c r="H341" s="94">
        <f t="shared" si="5"/>
        <v>2</v>
      </c>
      <c r="I341" s="93"/>
      <c r="J341" s="94"/>
      <c r="K341" s="138"/>
    </row>
    <row r="342" spans="1:11" x14ac:dyDescent="0.2">
      <c r="A342" s="13" t="s">
        <v>1979</v>
      </c>
      <c r="B342" s="74">
        <v>24</v>
      </c>
      <c r="C342" s="86"/>
      <c r="D342" s="37"/>
      <c r="E342" s="87"/>
      <c r="F342" s="93">
        <v>1</v>
      </c>
      <c r="G342" s="8">
        <v>3</v>
      </c>
      <c r="H342" s="94">
        <f t="shared" si="5"/>
        <v>1</v>
      </c>
      <c r="I342" s="93"/>
      <c r="J342" s="94"/>
      <c r="K342" s="138"/>
    </row>
    <row r="343" spans="1:11" x14ac:dyDescent="0.2">
      <c r="A343" s="13" t="s">
        <v>4419</v>
      </c>
      <c r="B343" s="74">
        <v>39</v>
      </c>
      <c r="C343" s="86"/>
      <c r="D343" s="37"/>
      <c r="E343" s="87"/>
      <c r="F343" s="93">
        <v>1</v>
      </c>
      <c r="G343" s="8">
        <v>3</v>
      </c>
      <c r="H343" s="94">
        <f t="shared" si="5"/>
        <v>1</v>
      </c>
      <c r="I343" s="93"/>
      <c r="J343" s="94"/>
      <c r="K343" s="138"/>
    </row>
    <row r="344" spans="1:11" x14ac:dyDescent="0.2">
      <c r="A344" s="13" t="s">
        <v>4420</v>
      </c>
      <c r="B344" s="74">
        <v>369</v>
      </c>
      <c r="C344" s="86"/>
      <c r="D344" s="37"/>
      <c r="E344" s="87"/>
      <c r="F344" s="93">
        <v>3</v>
      </c>
      <c r="G344" s="8">
        <v>8</v>
      </c>
      <c r="H344" s="94">
        <f t="shared" si="5"/>
        <v>2</v>
      </c>
      <c r="I344" s="93"/>
      <c r="J344" s="94"/>
      <c r="K344" s="138"/>
    </row>
    <row r="345" spans="1:11" x14ac:dyDescent="0.2">
      <c r="A345" s="13" t="s">
        <v>1845</v>
      </c>
      <c r="B345" s="74">
        <v>137</v>
      </c>
      <c r="C345" s="86"/>
      <c r="D345" s="37"/>
      <c r="E345" s="87"/>
      <c r="F345" s="93">
        <v>1</v>
      </c>
      <c r="G345" s="8">
        <v>3</v>
      </c>
      <c r="H345" s="94">
        <f t="shared" si="5"/>
        <v>1</v>
      </c>
      <c r="I345" s="93"/>
      <c r="J345" s="94"/>
      <c r="K345" s="138"/>
    </row>
    <row r="346" spans="1:11" x14ac:dyDescent="0.2">
      <c r="A346" s="13" t="s">
        <v>2015</v>
      </c>
      <c r="B346" s="74">
        <v>212</v>
      </c>
      <c r="C346" s="86"/>
      <c r="D346" s="37"/>
      <c r="E346" s="87"/>
      <c r="F346" s="93">
        <v>3</v>
      </c>
      <c r="G346" s="8">
        <v>8</v>
      </c>
      <c r="H346" s="94">
        <f t="shared" si="5"/>
        <v>2</v>
      </c>
      <c r="I346" s="93"/>
      <c r="J346" s="94"/>
      <c r="K346" s="138"/>
    </row>
    <row r="347" spans="1:11" s="24" customFormat="1" ht="31.5" x14ac:dyDescent="0.2">
      <c r="A347" s="22" t="s">
        <v>542</v>
      </c>
      <c r="B347" s="73">
        <v>11445</v>
      </c>
      <c r="C347" s="85">
        <v>25</v>
      </c>
      <c r="D347" s="36">
        <f>SUM(D348:D401)</f>
        <v>64</v>
      </c>
      <c r="E347" s="88">
        <v>4</v>
      </c>
      <c r="F347" s="91">
        <f>SUM(F349:F404)</f>
        <v>69</v>
      </c>
      <c r="G347" s="24">
        <f>SUM(G349:G404)</f>
        <v>198</v>
      </c>
      <c r="H347" s="94"/>
      <c r="I347" s="99">
        <f>(C347+F350+F357+F360+F383+F384+F397+F403+F404+1)*0.4</f>
        <v>20.8</v>
      </c>
      <c r="J347" s="99">
        <f>(D347+G350+G357+G360+G383+G384+G397+G403+G404+1)*0.4</f>
        <v>53.6</v>
      </c>
      <c r="K347" s="115">
        <f>51*0.6</f>
        <v>30.599999999999998</v>
      </c>
    </row>
    <row r="348" spans="1:11" s="24" customFormat="1" x14ac:dyDescent="0.2">
      <c r="A348" s="20" t="s">
        <v>932</v>
      </c>
      <c r="B348" s="73">
        <v>698</v>
      </c>
      <c r="C348" s="85">
        <v>2</v>
      </c>
      <c r="D348" s="32">
        <v>5</v>
      </c>
      <c r="E348" s="84"/>
      <c r="F348" s="91"/>
      <c r="G348" s="8"/>
      <c r="H348" s="94"/>
      <c r="I348" s="91"/>
      <c r="J348" s="84"/>
      <c r="K348" s="111"/>
    </row>
    <row r="349" spans="1:11" x14ac:dyDescent="0.2">
      <c r="A349" s="13" t="s">
        <v>4421</v>
      </c>
      <c r="B349" s="74">
        <v>76</v>
      </c>
      <c r="C349" s="86"/>
      <c r="D349" s="37"/>
      <c r="E349" s="87"/>
      <c r="F349" s="93">
        <v>1</v>
      </c>
      <c r="G349" s="8">
        <v>3</v>
      </c>
      <c r="H349" s="94">
        <f t="shared" si="5"/>
        <v>1</v>
      </c>
      <c r="I349" s="93"/>
      <c r="J349" s="94"/>
      <c r="K349" s="138"/>
    </row>
    <row r="350" spans="1:11" x14ac:dyDescent="0.2">
      <c r="A350" s="13" t="s">
        <v>4422</v>
      </c>
      <c r="B350" s="74">
        <v>230</v>
      </c>
      <c r="C350" s="86"/>
      <c r="D350" s="37"/>
      <c r="E350" s="87"/>
      <c r="F350" s="93">
        <v>3</v>
      </c>
      <c r="G350" s="8">
        <v>8</v>
      </c>
      <c r="H350" s="94">
        <f t="shared" si="5"/>
        <v>2</v>
      </c>
      <c r="I350" s="93"/>
      <c r="J350" s="94"/>
      <c r="K350" s="138"/>
    </row>
    <row r="351" spans="1:11" x14ac:dyDescent="0.2">
      <c r="A351" s="13" t="s">
        <v>4423</v>
      </c>
      <c r="B351" s="74">
        <v>117</v>
      </c>
      <c r="C351" s="86"/>
      <c r="D351" s="37"/>
      <c r="E351" s="87"/>
      <c r="F351" s="93">
        <v>1</v>
      </c>
      <c r="G351" s="8">
        <v>3</v>
      </c>
      <c r="H351" s="94">
        <f t="shared" si="5"/>
        <v>1</v>
      </c>
      <c r="I351" s="93"/>
      <c r="J351" s="94"/>
      <c r="K351" s="138"/>
    </row>
    <row r="352" spans="1:11" x14ac:dyDescent="0.2">
      <c r="A352" s="13" t="s">
        <v>2393</v>
      </c>
      <c r="B352" s="74">
        <v>33</v>
      </c>
      <c r="C352" s="86"/>
      <c r="D352" s="37"/>
      <c r="E352" s="87"/>
      <c r="F352" s="93">
        <v>1</v>
      </c>
      <c r="G352" s="8">
        <v>3</v>
      </c>
      <c r="H352" s="94">
        <f t="shared" si="5"/>
        <v>1</v>
      </c>
      <c r="I352" s="93"/>
      <c r="J352" s="94"/>
      <c r="K352" s="138"/>
    </row>
    <row r="353" spans="1:11" x14ac:dyDescent="0.2">
      <c r="A353" s="13" t="s">
        <v>4424</v>
      </c>
      <c r="B353" s="74">
        <v>52</v>
      </c>
      <c r="C353" s="86"/>
      <c r="D353" s="37"/>
      <c r="E353" s="87"/>
      <c r="F353" s="93">
        <v>1</v>
      </c>
      <c r="G353" s="8">
        <v>3</v>
      </c>
      <c r="H353" s="94">
        <f t="shared" si="5"/>
        <v>1</v>
      </c>
      <c r="I353" s="93"/>
      <c r="J353" s="94"/>
      <c r="K353" s="138"/>
    </row>
    <row r="354" spans="1:11" x14ac:dyDescent="0.2">
      <c r="A354" s="13" t="s">
        <v>4425</v>
      </c>
      <c r="B354" s="74">
        <v>136</v>
      </c>
      <c r="C354" s="86"/>
      <c r="D354" s="37"/>
      <c r="E354" s="87"/>
      <c r="F354" s="93">
        <v>1</v>
      </c>
      <c r="G354" s="8">
        <v>3</v>
      </c>
      <c r="H354" s="94">
        <f t="shared" si="5"/>
        <v>1</v>
      </c>
      <c r="I354" s="93"/>
      <c r="J354" s="94"/>
      <c r="K354" s="138"/>
    </row>
    <row r="355" spans="1:11" x14ac:dyDescent="0.2">
      <c r="A355" s="13" t="s">
        <v>4426</v>
      </c>
      <c r="B355" s="74">
        <v>54</v>
      </c>
      <c r="C355" s="86"/>
      <c r="D355" s="37"/>
      <c r="E355" s="87"/>
      <c r="F355" s="93">
        <v>1</v>
      </c>
      <c r="G355" s="8">
        <v>3</v>
      </c>
      <c r="H355" s="94">
        <f t="shared" si="5"/>
        <v>1</v>
      </c>
      <c r="I355" s="93"/>
      <c r="J355" s="94"/>
      <c r="K355" s="138"/>
    </row>
    <row r="356" spans="1:11" s="24" customFormat="1" x14ac:dyDescent="0.2">
      <c r="A356" s="20" t="s">
        <v>473</v>
      </c>
      <c r="B356" s="73">
        <v>7921</v>
      </c>
      <c r="C356" s="85">
        <v>17</v>
      </c>
      <c r="D356" s="32">
        <v>43</v>
      </c>
      <c r="E356" s="84"/>
      <c r="F356" s="91"/>
      <c r="G356" s="8"/>
      <c r="H356" s="94"/>
      <c r="I356" s="91"/>
      <c r="J356" s="84"/>
      <c r="K356" s="111"/>
    </row>
    <row r="357" spans="1:11" x14ac:dyDescent="0.2">
      <c r="A357" s="13" t="s">
        <v>4427</v>
      </c>
      <c r="B357" s="74">
        <v>6788</v>
      </c>
      <c r="C357" s="86"/>
      <c r="D357" s="37"/>
      <c r="E357" s="87"/>
      <c r="F357" s="93">
        <v>5</v>
      </c>
      <c r="G357" s="8">
        <v>13</v>
      </c>
      <c r="H357" s="94">
        <f t="shared" si="5"/>
        <v>2</v>
      </c>
      <c r="I357" s="93"/>
      <c r="J357" s="94"/>
      <c r="K357" s="138"/>
    </row>
    <row r="358" spans="1:11" x14ac:dyDescent="0.2">
      <c r="A358" s="13" t="s">
        <v>4428</v>
      </c>
      <c r="B358" s="74">
        <v>88</v>
      </c>
      <c r="C358" s="86"/>
      <c r="D358" s="37"/>
      <c r="E358" s="87"/>
      <c r="F358" s="93">
        <v>1</v>
      </c>
      <c r="G358" s="8">
        <v>3</v>
      </c>
      <c r="H358" s="94">
        <f t="shared" si="5"/>
        <v>1</v>
      </c>
      <c r="I358" s="93"/>
      <c r="J358" s="94"/>
      <c r="K358" s="138"/>
    </row>
    <row r="359" spans="1:11" x14ac:dyDescent="0.2">
      <c r="A359" s="13" t="s">
        <v>1831</v>
      </c>
      <c r="B359" s="74">
        <v>30</v>
      </c>
      <c r="C359" s="86"/>
      <c r="D359" s="37"/>
      <c r="E359" s="87"/>
      <c r="F359" s="93">
        <v>1</v>
      </c>
      <c r="G359" s="8">
        <v>3</v>
      </c>
      <c r="H359" s="94">
        <f t="shared" si="5"/>
        <v>1</v>
      </c>
      <c r="I359" s="93"/>
      <c r="J359" s="94"/>
      <c r="K359" s="138"/>
    </row>
    <row r="360" spans="1:11" x14ac:dyDescent="0.2">
      <c r="A360" s="13" t="s">
        <v>1492</v>
      </c>
      <c r="B360" s="74">
        <v>265</v>
      </c>
      <c r="C360" s="86"/>
      <c r="D360" s="37"/>
      <c r="E360" s="87"/>
      <c r="F360" s="93">
        <v>3</v>
      </c>
      <c r="G360" s="8">
        <v>8</v>
      </c>
      <c r="H360" s="94">
        <f t="shared" si="5"/>
        <v>2</v>
      </c>
      <c r="I360" s="93"/>
      <c r="J360" s="94"/>
      <c r="K360" s="138"/>
    </row>
    <row r="361" spans="1:11" x14ac:dyDescent="0.2">
      <c r="A361" s="13" t="s">
        <v>4429</v>
      </c>
      <c r="B361" s="74">
        <v>73</v>
      </c>
      <c r="C361" s="86"/>
      <c r="D361" s="37"/>
      <c r="E361" s="87"/>
      <c r="F361" s="93">
        <v>1</v>
      </c>
      <c r="G361" s="8">
        <v>3</v>
      </c>
      <c r="H361" s="94">
        <f t="shared" si="5"/>
        <v>1</v>
      </c>
      <c r="I361" s="93"/>
      <c r="J361" s="94"/>
      <c r="K361" s="138"/>
    </row>
    <row r="362" spans="1:11" x14ac:dyDescent="0.2">
      <c r="A362" s="13" t="s">
        <v>4430</v>
      </c>
      <c r="B362" s="74">
        <v>101</v>
      </c>
      <c r="C362" s="86"/>
      <c r="D362" s="37"/>
      <c r="E362" s="87"/>
      <c r="F362" s="93">
        <v>1</v>
      </c>
      <c r="G362" s="8">
        <v>3</v>
      </c>
      <c r="H362" s="94">
        <f t="shared" si="5"/>
        <v>1</v>
      </c>
      <c r="I362" s="93"/>
      <c r="J362" s="94"/>
      <c r="K362" s="138"/>
    </row>
    <row r="363" spans="1:11" x14ac:dyDescent="0.2">
      <c r="A363" s="13" t="s">
        <v>4431</v>
      </c>
      <c r="B363" s="74">
        <v>84</v>
      </c>
      <c r="C363" s="86"/>
      <c r="D363" s="37"/>
      <c r="E363" s="87"/>
      <c r="F363" s="93">
        <v>1</v>
      </c>
      <c r="G363" s="8">
        <v>3</v>
      </c>
      <c r="H363" s="94">
        <f t="shared" si="5"/>
        <v>1</v>
      </c>
      <c r="I363" s="93"/>
      <c r="J363" s="94"/>
      <c r="K363" s="138"/>
    </row>
    <row r="364" spans="1:11" x14ac:dyDescent="0.2">
      <c r="A364" s="13" t="s">
        <v>4432</v>
      </c>
      <c r="B364" s="74">
        <v>68</v>
      </c>
      <c r="C364" s="86"/>
      <c r="D364" s="37"/>
      <c r="E364" s="87"/>
      <c r="F364" s="93">
        <v>1</v>
      </c>
      <c r="G364" s="8">
        <v>3</v>
      </c>
      <c r="H364" s="94">
        <f t="shared" si="5"/>
        <v>1</v>
      </c>
      <c r="I364" s="93"/>
      <c r="J364" s="94"/>
      <c r="K364" s="138"/>
    </row>
    <row r="365" spans="1:11" x14ac:dyDescent="0.2">
      <c r="A365" s="13" t="s">
        <v>4433</v>
      </c>
      <c r="B365" s="74">
        <v>54</v>
      </c>
      <c r="C365" s="86"/>
      <c r="D365" s="37"/>
      <c r="E365" s="87"/>
      <c r="F365" s="93">
        <v>1</v>
      </c>
      <c r="G365" s="8">
        <v>3</v>
      </c>
      <c r="H365" s="94">
        <f t="shared" si="5"/>
        <v>1</v>
      </c>
      <c r="I365" s="93"/>
      <c r="J365" s="94"/>
      <c r="K365" s="138"/>
    </row>
    <row r="366" spans="1:11" x14ac:dyDescent="0.2">
      <c r="A366" s="13" t="s">
        <v>4434</v>
      </c>
      <c r="B366" s="74">
        <v>55</v>
      </c>
      <c r="C366" s="86"/>
      <c r="D366" s="37"/>
      <c r="E366" s="87"/>
      <c r="F366" s="93">
        <v>1</v>
      </c>
      <c r="G366" s="8">
        <v>3</v>
      </c>
      <c r="H366" s="94">
        <f t="shared" si="5"/>
        <v>1</v>
      </c>
      <c r="I366" s="93"/>
      <c r="J366" s="94"/>
      <c r="K366" s="138"/>
    </row>
    <row r="367" spans="1:11" x14ac:dyDescent="0.2">
      <c r="A367" s="13" t="s">
        <v>4057</v>
      </c>
      <c r="B367" s="74">
        <v>105</v>
      </c>
      <c r="C367" s="86"/>
      <c r="D367" s="37"/>
      <c r="E367" s="87"/>
      <c r="F367" s="93">
        <v>1</v>
      </c>
      <c r="G367" s="8">
        <v>3</v>
      </c>
      <c r="H367" s="94">
        <f t="shared" si="5"/>
        <v>1</v>
      </c>
      <c r="I367" s="93"/>
      <c r="J367" s="94"/>
      <c r="K367" s="138"/>
    </row>
    <row r="368" spans="1:11" x14ac:dyDescent="0.2">
      <c r="A368" s="13" t="s">
        <v>4435</v>
      </c>
      <c r="B368" s="74">
        <v>121</v>
      </c>
      <c r="C368" s="86"/>
      <c r="D368" s="37"/>
      <c r="E368" s="87"/>
      <c r="F368" s="93">
        <v>1</v>
      </c>
      <c r="G368" s="8">
        <v>3</v>
      </c>
      <c r="H368" s="94">
        <f t="shared" si="5"/>
        <v>1</v>
      </c>
      <c r="I368" s="93"/>
      <c r="J368" s="94"/>
      <c r="K368" s="138"/>
    </row>
    <row r="369" spans="1:11" x14ac:dyDescent="0.2">
      <c r="A369" s="13" t="s">
        <v>3589</v>
      </c>
      <c r="B369" s="74">
        <v>21</v>
      </c>
      <c r="C369" s="86"/>
      <c r="D369" s="37"/>
      <c r="E369" s="87"/>
      <c r="F369" s="93">
        <v>1</v>
      </c>
      <c r="G369" s="8">
        <v>3</v>
      </c>
      <c r="H369" s="94">
        <f t="shared" si="5"/>
        <v>1</v>
      </c>
      <c r="I369" s="93"/>
      <c r="J369" s="94"/>
      <c r="K369" s="138"/>
    </row>
    <row r="370" spans="1:11" x14ac:dyDescent="0.2">
      <c r="A370" s="13" t="s">
        <v>4436</v>
      </c>
      <c r="B370" s="74">
        <v>68</v>
      </c>
      <c r="C370" s="86"/>
      <c r="D370" s="37"/>
      <c r="E370" s="87"/>
      <c r="F370" s="93">
        <v>1</v>
      </c>
      <c r="G370" s="8">
        <v>3</v>
      </c>
      <c r="H370" s="94">
        <f t="shared" si="5"/>
        <v>1</v>
      </c>
      <c r="I370" s="93"/>
      <c r="J370" s="94"/>
      <c r="K370" s="138"/>
    </row>
    <row r="371" spans="1:11" s="24" customFormat="1" x14ac:dyDescent="0.2">
      <c r="A371" s="20" t="s">
        <v>1210</v>
      </c>
      <c r="B371" s="73">
        <v>459</v>
      </c>
      <c r="C371" s="85">
        <v>1</v>
      </c>
      <c r="D371" s="32">
        <v>3</v>
      </c>
      <c r="E371" s="84"/>
      <c r="F371" s="91"/>
      <c r="G371" s="8"/>
      <c r="H371" s="94"/>
      <c r="I371" s="91"/>
      <c r="J371" s="84"/>
      <c r="K371" s="111"/>
    </row>
    <row r="372" spans="1:11" s="24" customFormat="1" x14ac:dyDescent="0.2">
      <c r="A372" s="57" t="s">
        <v>1630</v>
      </c>
      <c r="B372" s="74">
        <v>42</v>
      </c>
      <c r="C372" s="85"/>
      <c r="D372" s="37"/>
      <c r="E372" s="87"/>
      <c r="F372" s="93">
        <v>1</v>
      </c>
      <c r="G372" s="8">
        <v>3</v>
      </c>
      <c r="H372" s="94">
        <f t="shared" si="5"/>
        <v>1</v>
      </c>
      <c r="I372" s="91"/>
      <c r="J372" s="84"/>
      <c r="K372" s="111"/>
    </row>
    <row r="373" spans="1:11" x14ac:dyDescent="0.2">
      <c r="A373" s="13" t="s">
        <v>2071</v>
      </c>
      <c r="B373" s="74">
        <v>122</v>
      </c>
      <c r="C373" s="86"/>
      <c r="D373" s="37"/>
      <c r="E373" s="87"/>
      <c r="F373" s="93">
        <v>1</v>
      </c>
      <c r="G373" s="8">
        <v>3</v>
      </c>
      <c r="H373" s="94">
        <f t="shared" si="5"/>
        <v>1</v>
      </c>
      <c r="I373" s="93"/>
      <c r="J373" s="94"/>
      <c r="K373" s="138"/>
    </row>
    <row r="374" spans="1:11" x14ac:dyDescent="0.2">
      <c r="A374" s="13" t="s">
        <v>2741</v>
      </c>
      <c r="B374" s="74">
        <v>57</v>
      </c>
      <c r="C374" s="86"/>
      <c r="D374" s="37"/>
      <c r="E374" s="87"/>
      <c r="F374" s="93">
        <v>1</v>
      </c>
      <c r="G374" s="8">
        <v>3</v>
      </c>
      <c r="H374" s="94">
        <f t="shared" si="5"/>
        <v>1</v>
      </c>
      <c r="I374" s="93"/>
      <c r="J374" s="94"/>
      <c r="K374" s="138"/>
    </row>
    <row r="375" spans="1:11" x14ac:dyDescent="0.2">
      <c r="A375" s="13" t="s">
        <v>4437</v>
      </c>
      <c r="B375" s="74">
        <v>128</v>
      </c>
      <c r="C375" s="86"/>
      <c r="D375" s="37"/>
      <c r="E375" s="87"/>
      <c r="F375" s="93">
        <v>1</v>
      </c>
      <c r="G375" s="8">
        <v>3</v>
      </c>
      <c r="H375" s="94">
        <f t="shared" si="5"/>
        <v>1</v>
      </c>
      <c r="I375" s="93"/>
      <c r="J375" s="94"/>
      <c r="K375" s="138"/>
    </row>
    <row r="376" spans="1:11" x14ac:dyDescent="0.2">
      <c r="A376" s="13" t="s">
        <v>2530</v>
      </c>
      <c r="B376" s="74">
        <v>53</v>
      </c>
      <c r="C376" s="86"/>
      <c r="D376" s="37"/>
      <c r="E376" s="87"/>
      <c r="F376" s="93">
        <v>1</v>
      </c>
      <c r="G376" s="8">
        <v>3</v>
      </c>
      <c r="H376" s="94">
        <f t="shared" si="5"/>
        <v>1</v>
      </c>
      <c r="I376" s="93"/>
      <c r="J376" s="94"/>
      <c r="K376" s="138"/>
    </row>
    <row r="377" spans="1:11" x14ac:dyDescent="0.2">
      <c r="A377" s="13" t="s">
        <v>4438</v>
      </c>
      <c r="B377" s="74">
        <v>57</v>
      </c>
      <c r="C377" s="86"/>
      <c r="D377" s="37"/>
      <c r="E377" s="87"/>
      <c r="F377" s="93">
        <v>1</v>
      </c>
      <c r="G377" s="8">
        <v>3</v>
      </c>
      <c r="H377" s="94">
        <f t="shared" si="5"/>
        <v>1</v>
      </c>
      <c r="I377" s="93"/>
      <c r="J377" s="94"/>
      <c r="K377" s="138"/>
    </row>
    <row r="378" spans="1:11" s="24" customFormat="1" x14ac:dyDescent="0.2">
      <c r="A378" s="20" t="s">
        <v>1211</v>
      </c>
      <c r="B378" s="73">
        <v>833</v>
      </c>
      <c r="C378" s="85">
        <v>2</v>
      </c>
      <c r="D378" s="32">
        <v>5</v>
      </c>
      <c r="E378" s="84"/>
      <c r="F378" s="91"/>
      <c r="G378" s="8"/>
      <c r="H378" s="94"/>
      <c r="I378" s="91"/>
      <c r="J378" s="84"/>
      <c r="K378" s="111"/>
    </row>
    <row r="379" spans="1:11" x14ac:dyDescent="0.2">
      <c r="A379" s="13" t="s">
        <v>4439</v>
      </c>
      <c r="B379" s="74">
        <v>61</v>
      </c>
      <c r="C379" s="86"/>
      <c r="D379" s="37"/>
      <c r="E379" s="87"/>
      <c r="F379" s="93">
        <v>1</v>
      </c>
      <c r="G379" s="8">
        <v>3</v>
      </c>
      <c r="H379" s="94">
        <f t="shared" si="5"/>
        <v>1</v>
      </c>
      <c r="I379" s="93"/>
      <c r="J379" s="94"/>
      <c r="K379" s="138"/>
    </row>
    <row r="380" spans="1:11" x14ac:dyDescent="0.2">
      <c r="A380" s="13" t="s">
        <v>4440</v>
      </c>
      <c r="B380" s="74">
        <v>15</v>
      </c>
      <c r="C380" s="86"/>
      <c r="D380" s="37"/>
      <c r="E380" s="87"/>
      <c r="F380" s="93">
        <v>1</v>
      </c>
      <c r="G380" s="8">
        <v>3</v>
      </c>
      <c r="H380" s="94">
        <f t="shared" si="5"/>
        <v>1</v>
      </c>
      <c r="I380" s="93"/>
      <c r="J380" s="94"/>
      <c r="K380" s="138"/>
    </row>
    <row r="381" spans="1:11" x14ac:dyDescent="0.2">
      <c r="A381" s="13" t="s">
        <v>4441</v>
      </c>
      <c r="B381" s="74">
        <v>45</v>
      </c>
      <c r="C381" s="86"/>
      <c r="D381" s="37"/>
      <c r="E381" s="87"/>
      <c r="F381" s="93">
        <v>1</v>
      </c>
      <c r="G381" s="8">
        <v>3</v>
      </c>
      <c r="H381" s="94">
        <f t="shared" si="5"/>
        <v>1</v>
      </c>
      <c r="I381" s="93"/>
      <c r="J381" s="94"/>
      <c r="K381" s="138"/>
    </row>
    <row r="382" spans="1:11" x14ac:dyDescent="0.2">
      <c r="A382" s="13" t="s">
        <v>4442</v>
      </c>
      <c r="B382" s="74">
        <v>100</v>
      </c>
      <c r="C382" s="86"/>
      <c r="D382" s="37"/>
      <c r="E382" s="87"/>
      <c r="F382" s="93">
        <v>1</v>
      </c>
      <c r="G382" s="8">
        <v>3</v>
      </c>
      <c r="H382" s="94">
        <f t="shared" si="5"/>
        <v>1</v>
      </c>
      <c r="I382" s="93"/>
      <c r="J382" s="94"/>
      <c r="K382" s="138"/>
    </row>
    <row r="383" spans="1:11" x14ac:dyDescent="0.2">
      <c r="A383" s="13" t="s">
        <v>4443</v>
      </c>
      <c r="B383" s="74">
        <v>224</v>
      </c>
      <c r="C383" s="86"/>
      <c r="D383" s="37"/>
      <c r="E383" s="87"/>
      <c r="F383" s="93">
        <v>3</v>
      </c>
      <c r="G383" s="8">
        <v>8</v>
      </c>
      <c r="H383" s="94">
        <f t="shared" si="5"/>
        <v>2</v>
      </c>
      <c r="I383" s="93"/>
      <c r="J383" s="94"/>
      <c r="K383" s="138"/>
    </row>
    <row r="384" spans="1:11" x14ac:dyDescent="0.2">
      <c r="A384" s="13" t="s">
        <v>4444</v>
      </c>
      <c r="B384" s="74">
        <v>221</v>
      </c>
      <c r="C384" s="86"/>
      <c r="D384" s="37"/>
      <c r="E384" s="87"/>
      <c r="F384" s="93">
        <v>3</v>
      </c>
      <c r="G384" s="8">
        <v>8</v>
      </c>
      <c r="H384" s="94">
        <f t="shared" si="5"/>
        <v>2</v>
      </c>
      <c r="I384" s="93"/>
      <c r="J384" s="94"/>
      <c r="K384" s="138"/>
    </row>
    <row r="385" spans="1:11" x14ac:dyDescent="0.2">
      <c r="A385" s="13" t="s">
        <v>4445</v>
      </c>
      <c r="B385" s="74">
        <v>32</v>
      </c>
      <c r="C385" s="86"/>
      <c r="D385" s="37"/>
      <c r="E385" s="87"/>
      <c r="F385" s="93">
        <v>1</v>
      </c>
      <c r="G385" s="8">
        <v>3</v>
      </c>
      <c r="H385" s="94">
        <f t="shared" si="5"/>
        <v>1</v>
      </c>
      <c r="I385" s="93"/>
      <c r="J385" s="94"/>
      <c r="K385" s="138"/>
    </row>
    <row r="386" spans="1:11" x14ac:dyDescent="0.2">
      <c r="A386" s="13" t="s">
        <v>2653</v>
      </c>
      <c r="B386" s="74">
        <v>39</v>
      </c>
      <c r="C386" s="86"/>
      <c r="D386" s="37"/>
      <c r="E386" s="87"/>
      <c r="F386" s="93">
        <v>1</v>
      </c>
      <c r="G386" s="8">
        <v>3</v>
      </c>
      <c r="H386" s="94">
        <f t="shared" si="5"/>
        <v>1</v>
      </c>
      <c r="I386" s="93"/>
      <c r="J386" s="94"/>
      <c r="K386" s="138"/>
    </row>
    <row r="387" spans="1:11" x14ac:dyDescent="0.2">
      <c r="A387" s="13" t="s">
        <v>4446</v>
      </c>
      <c r="B387" s="74">
        <v>44</v>
      </c>
      <c r="C387" s="86"/>
      <c r="D387" s="37"/>
      <c r="E387" s="87"/>
      <c r="F387" s="93">
        <v>1</v>
      </c>
      <c r="G387" s="8">
        <v>3</v>
      </c>
      <c r="H387" s="94">
        <f t="shared" si="5"/>
        <v>1</v>
      </c>
      <c r="I387" s="93"/>
      <c r="J387" s="94"/>
      <c r="K387" s="138"/>
    </row>
    <row r="388" spans="1:11" x14ac:dyDescent="0.2">
      <c r="A388" s="13" t="s">
        <v>4447</v>
      </c>
      <c r="B388" s="74">
        <v>52</v>
      </c>
      <c r="C388" s="86"/>
      <c r="D388" s="37"/>
      <c r="E388" s="87"/>
      <c r="F388" s="93">
        <v>1</v>
      </c>
      <c r="G388" s="8">
        <v>3</v>
      </c>
      <c r="H388" s="94">
        <f t="shared" si="5"/>
        <v>1</v>
      </c>
      <c r="I388" s="93"/>
      <c r="J388" s="94"/>
      <c r="K388" s="138"/>
    </row>
    <row r="389" spans="1:11" s="24" customFormat="1" x14ac:dyDescent="0.2">
      <c r="A389" s="20" t="s">
        <v>0</v>
      </c>
      <c r="B389" s="73">
        <v>945</v>
      </c>
      <c r="C389" s="85">
        <v>2</v>
      </c>
      <c r="D389" s="32">
        <v>5</v>
      </c>
      <c r="E389" s="84"/>
      <c r="F389" s="91"/>
      <c r="G389" s="8"/>
      <c r="H389" s="94"/>
      <c r="I389" s="91"/>
      <c r="J389" s="84"/>
      <c r="K389" s="111"/>
    </row>
    <row r="390" spans="1:11" x14ac:dyDescent="0.2">
      <c r="A390" s="13" t="s">
        <v>4448</v>
      </c>
      <c r="B390" s="74">
        <v>63</v>
      </c>
      <c r="C390" s="86"/>
      <c r="D390" s="37"/>
      <c r="E390" s="87"/>
      <c r="F390" s="93">
        <v>1</v>
      </c>
      <c r="G390" s="8">
        <v>3</v>
      </c>
      <c r="H390" s="94">
        <f t="shared" si="5"/>
        <v>1</v>
      </c>
      <c r="I390" s="93"/>
      <c r="J390" s="94"/>
      <c r="K390" s="138"/>
    </row>
    <row r="391" spans="1:11" x14ac:dyDescent="0.2">
      <c r="A391" s="13" t="s">
        <v>4449</v>
      </c>
      <c r="B391" s="74">
        <v>117</v>
      </c>
      <c r="C391" s="86"/>
      <c r="D391" s="37"/>
      <c r="E391" s="87"/>
      <c r="F391" s="93">
        <v>1</v>
      </c>
      <c r="G391" s="8">
        <v>3</v>
      </c>
      <c r="H391" s="94">
        <f t="shared" si="5"/>
        <v>1</v>
      </c>
      <c r="I391" s="93"/>
      <c r="J391" s="94"/>
      <c r="K391" s="138"/>
    </row>
    <row r="392" spans="1:11" x14ac:dyDescent="0.2">
      <c r="A392" s="13" t="s">
        <v>4450</v>
      </c>
      <c r="B392" s="74">
        <v>32</v>
      </c>
      <c r="C392" s="86"/>
      <c r="D392" s="37"/>
      <c r="E392" s="87"/>
      <c r="F392" s="93">
        <v>1</v>
      </c>
      <c r="G392" s="8">
        <v>3</v>
      </c>
      <c r="H392" s="94">
        <f t="shared" ref="H392:H455" si="6">IF(F392=1,1,2)</f>
        <v>1</v>
      </c>
      <c r="I392" s="93"/>
      <c r="J392" s="94"/>
      <c r="K392" s="138"/>
    </row>
    <row r="393" spans="1:11" x14ac:dyDescent="0.2">
      <c r="A393" s="13" t="s">
        <v>4451</v>
      </c>
      <c r="B393" s="74">
        <v>49</v>
      </c>
      <c r="C393" s="86"/>
      <c r="D393" s="37"/>
      <c r="E393" s="87"/>
      <c r="F393" s="93">
        <v>1</v>
      </c>
      <c r="G393" s="8">
        <v>3</v>
      </c>
      <c r="H393" s="94">
        <f t="shared" si="6"/>
        <v>1</v>
      </c>
      <c r="I393" s="93"/>
      <c r="J393" s="94"/>
      <c r="K393" s="138"/>
    </row>
    <row r="394" spans="1:11" x14ac:dyDescent="0.2">
      <c r="A394" s="13" t="s">
        <v>2010</v>
      </c>
      <c r="B394" s="74">
        <v>149</v>
      </c>
      <c r="C394" s="86"/>
      <c r="D394" s="37"/>
      <c r="E394" s="87"/>
      <c r="F394" s="93">
        <v>1</v>
      </c>
      <c r="G394" s="8">
        <v>3</v>
      </c>
      <c r="H394" s="94">
        <f t="shared" si="6"/>
        <v>1</v>
      </c>
      <c r="I394" s="93"/>
      <c r="J394" s="94"/>
      <c r="K394" s="138"/>
    </row>
    <row r="395" spans="1:11" x14ac:dyDescent="0.2">
      <c r="A395" s="13" t="s">
        <v>2942</v>
      </c>
      <c r="B395" s="74">
        <v>121</v>
      </c>
      <c r="C395" s="86"/>
      <c r="D395" s="37"/>
      <c r="E395" s="87"/>
      <c r="F395" s="93">
        <v>1</v>
      </c>
      <c r="G395" s="8">
        <v>3</v>
      </c>
      <c r="H395" s="94">
        <f t="shared" si="6"/>
        <v>1</v>
      </c>
      <c r="I395" s="93"/>
      <c r="J395" s="94"/>
      <c r="K395" s="138"/>
    </row>
    <row r="396" spans="1:11" x14ac:dyDescent="0.2">
      <c r="A396" s="13" t="s">
        <v>1987</v>
      </c>
      <c r="B396" s="74">
        <v>45</v>
      </c>
      <c r="C396" s="86"/>
      <c r="D396" s="37"/>
      <c r="E396" s="87"/>
      <c r="F396" s="93">
        <v>1</v>
      </c>
      <c r="G396" s="8">
        <v>3</v>
      </c>
      <c r="H396" s="94">
        <f t="shared" si="6"/>
        <v>1</v>
      </c>
      <c r="I396" s="93"/>
      <c r="J396" s="94"/>
      <c r="K396" s="138"/>
    </row>
    <row r="397" spans="1:11" x14ac:dyDescent="0.2">
      <c r="A397" s="13" t="s">
        <v>4452</v>
      </c>
      <c r="B397" s="74">
        <v>227</v>
      </c>
      <c r="C397" s="86"/>
      <c r="D397" s="37"/>
      <c r="E397" s="87"/>
      <c r="F397" s="93">
        <v>3</v>
      </c>
      <c r="G397" s="8">
        <v>8</v>
      </c>
      <c r="H397" s="94">
        <f t="shared" si="6"/>
        <v>2</v>
      </c>
      <c r="I397" s="93"/>
      <c r="J397" s="94"/>
      <c r="K397" s="138"/>
    </row>
    <row r="398" spans="1:11" x14ac:dyDescent="0.2">
      <c r="A398" s="13" t="s">
        <v>4453</v>
      </c>
      <c r="B398" s="74">
        <v>21</v>
      </c>
      <c r="C398" s="86"/>
      <c r="D398" s="37"/>
      <c r="E398" s="87"/>
      <c r="F398" s="93">
        <v>1</v>
      </c>
      <c r="G398" s="8">
        <v>3</v>
      </c>
      <c r="H398" s="94">
        <f t="shared" si="6"/>
        <v>1</v>
      </c>
      <c r="I398" s="93"/>
      <c r="J398" s="94"/>
      <c r="K398" s="138"/>
    </row>
    <row r="399" spans="1:11" x14ac:dyDescent="0.2">
      <c r="A399" s="13" t="s">
        <v>2168</v>
      </c>
      <c r="B399" s="74">
        <v>20</v>
      </c>
      <c r="C399" s="86"/>
      <c r="D399" s="37"/>
      <c r="E399" s="87"/>
      <c r="F399" s="93">
        <v>1</v>
      </c>
      <c r="G399" s="8">
        <v>3</v>
      </c>
      <c r="H399" s="94">
        <f t="shared" si="6"/>
        <v>1</v>
      </c>
      <c r="I399" s="93"/>
      <c r="J399" s="94"/>
      <c r="K399" s="138"/>
    </row>
    <row r="400" spans="1:11" x14ac:dyDescent="0.2">
      <c r="A400" s="13" t="s">
        <v>4454</v>
      </c>
      <c r="B400" s="74">
        <v>101</v>
      </c>
      <c r="C400" s="86"/>
      <c r="D400" s="37"/>
      <c r="E400" s="87"/>
      <c r="F400" s="93">
        <v>1</v>
      </c>
      <c r="G400" s="8">
        <v>3</v>
      </c>
      <c r="H400" s="94">
        <f t="shared" si="6"/>
        <v>1</v>
      </c>
      <c r="I400" s="93"/>
      <c r="J400" s="94"/>
      <c r="K400" s="138"/>
    </row>
    <row r="401" spans="1:11" s="24" customFormat="1" x14ac:dyDescent="0.2">
      <c r="A401" s="20" t="s">
        <v>225</v>
      </c>
      <c r="B401" s="73">
        <v>589</v>
      </c>
      <c r="C401" s="85">
        <v>1</v>
      </c>
      <c r="D401" s="32">
        <v>3</v>
      </c>
      <c r="E401" s="84"/>
      <c r="F401" s="91"/>
      <c r="G401" s="8"/>
      <c r="H401" s="94"/>
      <c r="I401" s="91"/>
      <c r="J401" s="84"/>
      <c r="K401" s="111"/>
    </row>
    <row r="402" spans="1:11" x14ac:dyDescent="0.2">
      <c r="A402" s="13" t="s">
        <v>4455</v>
      </c>
      <c r="B402" s="74">
        <v>76</v>
      </c>
      <c r="C402" s="86"/>
      <c r="D402" s="37"/>
      <c r="E402" s="87"/>
      <c r="F402" s="93">
        <v>1</v>
      </c>
      <c r="G402" s="8">
        <v>3</v>
      </c>
      <c r="H402" s="94">
        <f t="shared" si="6"/>
        <v>1</v>
      </c>
      <c r="I402" s="93"/>
      <c r="J402" s="94"/>
      <c r="K402" s="138"/>
    </row>
    <row r="403" spans="1:11" x14ac:dyDescent="0.2">
      <c r="A403" s="13" t="s">
        <v>4456</v>
      </c>
      <c r="B403" s="74">
        <v>209</v>
      </c>
      <c r="C403" s="86"/>
      <c r="D403" s="37"/>
      <c r="E403" s="87"/>
      <c r="F403" s="93">
        <v>3</v>
      </c>
      <c r="G403" s="8">
        <v>8</v>
      </c>
      <c r="H403" s="94">
        <f t="shared" si="6"/>
        <v>2</v>
      </c>
      <c r="I403" s="93"/>
      <c r="J403" s="94"/>
      <c r="K403" s="138"/>
    </row>
    <row r="404" spans="1:11" x14ac:dyDescent="0.2">
      <c r="A404" s="13" t="s">
        <v>4457</v>
      </c>
      <c r="B404" s="74">
        <v>304</v>
      </c>
      <c r="C404" s="86"/>
      <c r="D404" s="37"/>
      <c r="E404" s="87"/>
      <c r="F404" s="93">
        <v>3</v>
      </c>
      <c r="G404" s="8">
        <v>8</v>
      </c>
      <c r="H404" s="94">
        <f t="shared" si="6"/>
        <v>2</v>
      </c>
      <c r="I404" s="93"/>
      <c r="J404" s="94"/>
      <c r="K404" s="138"/>
    </row>
    <row r="405" spans="1:11" s="18" customFormat="1" ht="31.5" x14ac:dyDescent="0.2">
      <c r="A405" s="11" t="s">
        <v>881</v>
      </c>
      <c r="B405" s="72">
        <v>137793</v>
      </c>
      <c r="C405" s="81"/>
      <c r="D405" s="37"/>
      <c r="E405" s="87"/>
      <c r="F405" s="92"/>
      <c r="G405" s="8"/>
      <c r="H405" s="94">
        <f t="shared" si="6"/>
        <v>2</v>
      </c>
      <c r="I405" s="92"/>
      <c r="J405" s="82"/>
      <c r="K405" s="137"/>
    </row>
    <row r="406" spans="1:11" s="24" customFormat="1" ht="31.5" x14ac:dyDescent="0.2">
      <c r="A406" s="22" t="s">
        <v>882</v>
      </c>
      <c r="B406" s="73">
        <v>8376</v>
      </c>
      <c r="C406" s="85">
        <v>19</v>
      </c>
      <c r="D406" s="36">
        <f>SUM(D407:D421)</f>
        <v>48</v>
      </c>
      <c r="E406" s="88">
        <v>3</v>
      </c>
      <c r="F406" s="91">
        <f>SUM(F408:F425)</f>
        <v>36</v>
      </c>
      <c r="G406" s="24">
        <f>SUM(G408:G425)</f>
        <v>98</v>
      </c>
      <c r="H406" s="94"/>
      <c r="I406" s="99">
        <f>(C406+F408+F409+F412+F415+F416+F421+F424+F425+1)*0.4</f>
        <v>19.200000000000003</v>
      </c>
      <c r="J406" s="99">
        <f>(D406+G408+G409+G412+G415+G416+G421+G424+G425+1)*0.4</f>
        <v>49.2</v>
      </c>
      <c r="K406" s="115">
        <f>16*0.6</f>
        <v>9.6</v>
      </c>
    </row>
    <row r="407" spans="1:11" s="24" customFormat="1" x14ac:dyDescent="0.2">
      <c r="A407" s="20" t="s">
        <v>883</v>
      </c>
      <c r="B407" s="73">
        <v>2996</v>
      </c>
      <c r="C407" s="85">
        <v>7</v>
      </c>
      <c r="D407" s="32">
        <v>18</v>
      </c>
      <c r="E407" s="84"/>
      <c r="F407" s="91"/>
      <c r="G407" s="8"/>
      <c r="H407" s="94"/>
      <c r="I407" s="91"/>
      <c r="J407" s="84"/>
      <c r="K407" s="111"/>
    </row>
    <row r="408" spans="1:11" x14ac:dyDescent="0.2">
      <c r="A408" s="13" t="s">
        <v>4458</v>
      </c>
      <c r="B408" s="74">
        <v>2157</v>
      </c>
      <c r="C408" s="86"/>
      <c r="D408" s="37"/>
      <c r="E408" s="87"/>
      <c r="F408" s="93">
        <v>5</v>
      </c>
      <c r="G408" s="8">
        <v>13</v>
      </c>
      <c r="H408" s="94">
        <f t="shared" si="6"/>
        <v>2</v>
      </c>
      <c r="I408" s="93"/>
      <c r="J408" s="94"/>
      <c r="K408" s="138"/>
    </row>
    <row r="409" spans="1:11" x14ac:dyDescent="0.2">
      <c r="A409" s="13" t="s">
        <v>4459</v>
      </c>
      <c r="B409" s="74">
        <v>270</v>
      </c>
      <c r="C409" s="86"/>
      <c r="D409" s="37"/>
      <c r="E409" s="87"/>
      <c r="F409" s="93">
        <v>3</v>
      </c>
      <c r="G409" s="8">
        <v>8</v>
      </c>
      <c r="H409" s="94">
        <f t="shared" si="6"/>
        <v>2</v>
      </c>
      <c r="I409" s="93"/>
      <c r="J409" s="94"/>
      <c r="K409" s="138"/>
    </row>
    <row r="410" spans="1:11" x14ac:dyDescent="0.2">
      <c r="A410" s="13" t="s">
        <v>4460</v>
      </c>
      <c r="B410" s="74">
        <v>193</v>
      </c>
      <c r="C410" s="86"/>
      <c r="D410" s="37"/>
      <c r="E410" s="87"/>
      <c r="F410" s="93">
        <v>1</v>
      </c>
      <c r="G410" s="8">
        <v>3</v>
      </c>
      <c r="H410" s="94">
        <f t="shared" si="6"/>
        <v>1</v>
      </c>
      <c r="I410" s="93"/>
      <c r="J410" s="94"/>
      <c r="K410" s="138"/>
    </row>
    <row r="411" spans="1:11" x14ac:dyDescent="0.2">
      <c r="A411" s="13" t="s">
        <v>4461</v>
      </c>
      <c r="B411" s="74">
        <v>68</v>
      </c>
      <c r="C411" s="86"/>
      <c r="D411" s="37"/>
      <c r="E411" s="87"/>
      <c r="F411" s="93">
        <v>1</v>
      </c>
      <c r="G411" s="8">
        <v>3</v>
      </c>
      <c r="H411" s="94">
        <f t="shared" si="6"/>
        <v>1</v>
      </c>
      <c r="I411" s="93"/>
      <c r="J411" s="94"/>
      <c r="K411" s="138"/>
    </row>
    <row r="412" spans="1:11" x14ac:dyDescent="0.2">
      <c r="A412" s="13" t="s">
        <v>4462</v>
      </c>
      <c r="B412" s="74">
        <v>217</v>
      </c>
      <c r="C412" s="86"/>
      <c r="D412" s="37"/>
      <c r="E412" s="87"/>
      <c r="F412" s="93">
        <v>3</v>
      </c>
      <c r="G412" s="8">
        <v>8</v>
      </c>
      <c r="H412" s="94">
        <f t="shared" si="6"/>
        <v>2</v>
      </c>
      <c r="I412" s="93"/>
      <c r="J412" s="94"/>
      <c r="K412" s="138"/>
    </row>
    <row r="413" spans="1:11" x14ac:dyDescent="0.2">
      <c r="A413" s="13" t="s">
        <v>4463</v>
      </c>
      <c r="B413" s="74">
        <v>91</v>
      </c>
      <c r="C413" s="86"/>
      <c r="D413" s="37"/>
      <c r="E413" s="87"/>
      <c r="F413" s="93">
        <v>1</v>
      </c>
      <c r="G413" s="8">
        <v>3</v>
      </c>
      <c r="H413" s="94">
        <f t="shared" si="6"/>
        <v>1</v>
      </c>
      <c r="I413" s="93"/>
      <c r="J413" s="94"/>
      <c r="K413" s="138"/>
    </row>
    <row r="414" spans="1:11" s="24" customFormat="1" x14ac:dyDescent="0.2">
      <c r="A414" s="20" t="s">
        <v>504</v>
      </c>
      <c r="B414" s="73">
        <v>2804</v>
      </c>
      <c r="C414" s="85">
        <v>6</v>
      </c>
      <c r="D414" s="32">
        <v>15</v>
      </c>
      <c r="E414" s="84"/>
      <c r="F414" s="91"/>
      <c r="G414" s="8"/>
      <c r="H414" s="94"/>
      <c r="I414" s="91"/>
      <c r="J414" s="84"/>
      <c r="K414" s="111"/>
    </row>
    <row r="415" spans="1:11" x14ac:dyDescent="0.2">
      <c r="A415" s="13" t="s">
        <v>4464</v>
      </c>
      <c r="B415" s="74">
        <v>2002</v>
      </c>
      <c r="C415" s="86"/>
      <c r="D415" s="37"/>
      <c r="E415" s="87"/>
      <c r="F415" s="93">
        <v>5</v>
      </c>
      <c r="G415" s="8">
        <v>13</v>
      </c>
      <c r="H415" s="94">
        <f t="shared" si="6"/>
        <v>2</v>
      </c>
      <c r="I415" s="93"/>
      <c r="J415" s="94"/>
      <c r="K415" s="138"/>
    </row>
    <row r="416" spans="1:11" x14ac:dyDescent="0.2">
      <c r="A416" s="13" t="s">
        <v>4465</v>
      </c>
      <c r="B416" s="74">
        <v>466</v>
      </c>
      <c r="C416" s="86"/>
      <c r="D416" s="37"/>
      <c r="E416" s="87"/>
      <c r="F416" s="93">
        <v>3</v>
      </c>
      <c r="G416" s="8">
        <v>8</v>
      </c>
      <c r="H416" s="94">
        <f t="shared" si="6"/>
        <v>2</v>
      </c>
      <c r="I416" s="93"/>
      <c r="J416" s="94"/>
      <c r="K416" s="138"/>
    </row>
    <row r="417" spans="1:11" x14ac:dyDescent="0.2">
      <c r="A417" s="13" t="s">
        <v>2121</v>
      </c>
      <c r="B417" s="74">
        <v>99</v>
      </c>
      <c r="C417" s="86"/>
      <c r="D417" s="37"/>
      <c r="E417" s="87"/>
      <c r="F417" s="93">
        <v>1</v>
      </c>
      <c r="G417" s="8">
        <v>3</v>
      </c>
      <c r="H417" s="94">
        <f t="shared" si="6"/>
        <v>1</v>
      </c>
      <c r="I417" s="93"/>
      <c r="J417" s="94"/>
      <c r="K417" s="138"/>
    </row>
    <row r="418" spans="1:11" x14ac:dyDescent="0.2">
      <c r="A418" s="13" t="s">
        <v>2257</v>
      </c>
      <c r="B418" s="74">
        <v>148</v>
      </c>
      <c r="C418" s="86"/>
      <c r="D418" s="37"/>
      <c r="E418" s="87"/>
      <c r="F418" s="93">
        <v>1</v>
      </c>
      <c r="G418" s="8">
        <v>3</v>
      </c>
      <c r="H418" s="94">
        <f t="shared" si="6"/>
        <v>1</v>
      </c>
      <c r="I418" s="93"/>
      <c r="J418" s="94"/>
      <c r="K418" s="138"/>
    </row>
    <row r="419" spans="1:11" x14ac:dyDescent="0.2">
      <c r="A419" s="13" t="s">
        <v>4466</v>
      </c>
      <c r="B419" s="74">
        <v>89</v>
      </c>
      <c r="C419" s="86"/>
      <c r="D419" s="37"/>
      <c r="E419" s="87"/>
      <c r="F419" s="93">
        <v>1</v>
      </c>
      <c r="G419" s="8">
        <v>3</v>
      </c>
      <c r="H419" s="94">
        <f t="shared" si="6"/>
        <v>1</v>
      </c>
      <c r="I419" s="93"/>
      <c r="J419" s="94"/>
      <c r="K419" s="138"/>
    </row>
    <row r="420" spans="1:11" s="24" customFormat="1" x14ac:dyDescent="0.2">
      <c r="A420" s="20" t="s">
        <v>503</v>
      </c>
      <c r="B420" s="73">
        <v>2576</v>
      </c>
      <c r="C420" s="85">
        <v>6</v>
      </c>
      <c r="D420" s="32">
        <v>15</v>
      </c>
      <c r="E420" s="84"/>
      <c r="F420" s="91"/>
      <c r="G420" s="8"/>
      <c r="H420" s="94"/>
      <c r="I420" s="91"/>
      <c r="J420" s="84"/>
      <c r="K420" s="111"/>
    </row>
    <row r="421" spans="1:11" x14ac:dyDescent="0.2">
      <c r="A421" s="13" t="s">
        <v>4467</v>
      </c>
      <c r="B421" s="74">
        <v>1453</v>
      </c>
      <c r="C421" s="86"/>
      <c r="D421" s="37"/>
      <c r="E421" s="87"/>
      <c r="F421" s="93">
        <v>3</v>
      </c>
      <c r="G421" s="8">
        <v>8</v>
      </c>
      <c r="H421" s="94">
        <f t="shared" si="6"/>
        <v>2</v>
      </c>
      <c r="I421" s="93"/>
      <c r="J421" s="94"/>
      <c r="K421" s="138"/>
    </row>
    <row r="422" spans="1:11" x14ac:dyDescent="0.2">
      <c r="A422" s="13" t="s">
        <v>4468</v>
      </c>
      <c r="B422" s="74">
        <v>179</v>
      </c>
      <c r="C422" s="86"/>
      <c r="D422" s="37"/>
      <c r="E422" s="87"/>
      <c r="F422" s="93">
        <v>1</v>
      </c>
      <c r="G422" s="8">
        <v>3</v>
      </c>
      <c r="H422" s="94">
        <f t="shared" si="6"/>
        <v>1</v>
      </c>
      <c r="I422" s="93"/>
      <c r="J422" s="94"/>
      <c r="K422" s="138"/>
    </row>
    <row r="423" spans="1:11" x14ac:dyDescent="0.2">
      <c r="A423" s="13" t="s">
        <v>1630</v>
      </c>
      <c r="B423" s="74">
        <v>109</v>
      </c>
      <c r="C423" s="86"/>
      <c r="D423" s="37"/>
      <c r="E423" s="87"/>
      <c r="F423" s="93">
        <v>1</v>
      </c>
      <c r="G423" s="8">
        <v>3</v>
      </c>
      <c r="H423" s="94">
        <f t="shared" si="6"/>
        <v>1</v>
      </c>
      <c r="I423" s="93"/>
      <c r="J423" s="94"/>
      <c r="K423" s="138"/>
    </row>
    <row r="424" spans="1:11" x14ac:dyDescent="0.2">
      <c r="A424" s="13" t="s">
        <v>2056</v>
      </c>
      <c r="B424" s="74">
        <v>274</v>
      </c>
      <c r="C424" s="86"/>
      <c r="D424" s="37"/>
      <c r="E424" s="87"/>
      <c r="F424" s="93">
        <v>3</v>
      </c>
      <c r="G424" s="8">
        <v>8</v>
      </c>
      <c r="H424" s="94">
        <f t="shared" si="6"/>
        <v>2</v>
      </c>
      <c r="I424" s="93"/>
      <c r="J424" s="94"/>
      <c r="K424" s="138"/>
    </row>
    <row r="425" spans="1:11" x14ac:dyDescent="0.2">
      <c r="A425" s="13" t="s">
        <v>4469</v>
      </c>
      <c r="B425" s="74">
        <v>561</v>
      </c>
      <c r="C425" s="86"/>
      <c r="D425" s="37"/>
      <c r="E425" s="87"/>
      <c r="F425" s="93">
        <v>3</v>
      </c>
      <c r="G425" s="8">
        <v>8</v>
      </c>
      <c r="H425" s="94">
        <f t="shared" si="6"/>
        <v>2</v>
      </c>
      <c r="I425" s="93"/>
      <c r="J425" s="94"/>
      <c r="K425" s="138"/>
    </row>
    <row r="426" spans="1:11" s="24" customFormat="1" x14ac:dyDescent="0.2">
      <c r="A426" s="22" t="s">
        <v>1227</v>
      </c>
      <c r="B426" s="73">
        <v>9159</v>
      </c>
      <c r="C426" s="85">
        <v>19</v>
      </c>
      <c r="D426" s="36">
        <f>SUM(D427:D453)</f>
        <v>49</v>
      </c>
      <c r="E426" s="88">
        <v>3</v>
      </c>
      <c r="F426" s="91">
        <f>SUM(F428:F461)</f>
        <v>62</v>
      </c>
      <c r="G426" s="24">
        <f>SUM(G428:G461)</f>
        <v>171</v>
      </c>
      <c r="H426" s="94"/>
      <c r="I426" s="99">
        <f>(C426+F431+F432+F433+F439+F440+F442+F443+F446+F449+F451+F452+F457+F458+F459+F461+1)*0.4</f>
        <v>26</v>
      </c>
      <c r="J426" s="99">
        <f>(D426+G431+G432+G433+G439+G440+G442+G443+G446+G449+G451+G452+G457+G458+G459+G461+1)*0.4</f>
        <v>68</v>
      </c>
      <c r="K426" s="115">
        <f>32*0.6</f>
        <v>19.2</v>
      </c>
    </row>
    <row r="427" spans="1:11" s="24" customFormat="1" x14ac:dyDescent="0.2">
      <c r="A427" s="20" t="s">
        <v>1228</v>
      </c>
      <c r="B427" s="73">
        <v>4273</v>
      </c>
      <c r="C427" s="85">
        <v>9</v>
      </c>
      <c r="D427" s="32">
        <v>23</v>
      </c>
      <c r="E427" s="84"/>
      <c r="F427" s="91"/>
      <c r="G427" s="8"/>
      <c r="H427" s="94"/>
      <c r="I427" s="91"/>
      <c r="J427" s="84"/>
      <c r="K427" s="111"/>
    </row>
    <row r="428" spans="1:11" x14ac:dyDescent="0.2">
      <c r="A428" s="13" t="s">
        <v>1650</v>
      </c>
      <c r="B428" s="74">
        <v>88</v>
      </c>
      <c r="C428" s="86"/>
      <c r="D428" s="37"/>
      <c r="E428" s="87"/>
      <c r="F428" s="93">
        <v>1</v>
      </c>
      <c r="G428" s="8">
        <v>3</v>
      </c>
      <c r="H428" s="94">
        <f t="shared" si="6"/>
        <v>1</v>
      </c>
      <c r="I428" s="93"/>
      <c r="J428" s="94"/>
      <c r="K428" s="138"/>
    </row>
    <row r="429" spans="1:11" x14ac:dyDescent="0.2">
      <c r="A429" s="13" t="s">
        <v>4470</v>
      </c>
      <c r="B429" s="74">
        <v>102</v>
      </c>
      <c r="C429" s="86"/>
      <c r="D429" s="37"/>
      <c r="E429" s="87"/>
      <c r="F429" s="93">
        <v>1</v>
      </c>
      <c r="G429" s="8">
        <v>3</v>
      </c>
      <c r="H429" s="94">
        <f t="shared" si="6"/>
        <v>1</v>
      </c>
      <c r="I429" s="93"/>
      <c r="J429" s="94"/>
      <c r="K429" s="138"/>
    </row>
    <row r="430" spans="1:11" x14ac:dyDescent="0.2">
      <c r="A430" s="13" t="s">
        <v>4471</v>
      </c>
      <c r="B430" s="74">
        <v>28</v>
      </c>
      <c r="C430" s="86"/>
      <c r="D430" s="37"/>
      <c r="E430" s="87"/>
      <c r="F430" s="93">
        <v>1</v>
      </c>
      <c r="G430" s="8">
        <v>3</v>
      </c>
      <c r="H430" s="94">
        <f t="shared" si="6"/>
        <v>1</v>
      </c>
      <c r="I430" s="93"/>
      <c r="J430" s="94"/>
      <c r="K430" s="138"/>
    </row>
    <row r="431" spans="1:11" x14ac:dyDescent="0.2">
      <c r="A431" s="13" t="s">
        <v>4472</v>
      </c>
      <c r="B431" s="74">
        <v>1814</v>
      </c>
      <c r="C431" s="86"/>
      <c r="D431" s="37"/>
      <c r="E431" s="87"/>
      <c r="F431" s="93">
        <v>3</v>
      </c>
      <c r="G431" s="8">
        <v>8</v>
      </c>
      <c r="H431" s="94">
        <f t="shared" si="6"/>
        <v>2</v>
      </c>
      <c r="I431" s="93"/>
      <c r="J431" s="94"/>
      <c r="K431" s="138"/>
    </row>
    <row r="432" spans="1:11" x14ac:dyDescent="0.2">
      <c r="A432" s="13" t="s">
        <v>2816</v>
      </c>
      <c r="B432" s="74">
        <v>218</v>
      </c>
      <c r="C432" s="86"/>
      <c r="D432" s="37"/>
      <c r="E432" s="87"/>
      <c r="F432" s="93">
        <v>3</v>
      </c>
      <c r="G432" s="8">
        <v>8</v>
      </c>
      <c r="H432" s="94">
        <f t="shared" si="6"/>
        <v>2</v>
      </c>
      <c r="I432" s="93"/>
      <c r="J432" s="94"/>
      <c r="K432" s="138"/>
    </row>
    <row r="433" spans="1:11" x14ac:dyDescent="0.2">
      <c r="A433" s="13" t="s">
        <v>3819</v>
      </c>
      <c r="B433" s="74">
        <v>224</v>
      </c>
      <c r="C433" s="86"/>
      <c r="D433" s="37"/>
      <c r="E433" s="87"/>
      <c r="F433" s="93">
        <v>3</v>
      </c>
      <c r="G433" s="8">
        <v>8</v>
      </c>
      <c r="H433" s="94">
        <f t="shared" si="6"/>
        <v>2</v>
      </c>
      <c r="I433" s="93"/>
      <c r="J433" s="94"/>
      <c r="K433" s="138"/>
    </row>
    <row r="434" spans="1:11" x14ac:dyDescent="0.2">
      <c r="A434" s="13" t="s">
        <v>4473</v>
      </c>
      <c r="B434" s="74">
        <v>158</v>
      </c>
      <c r="C434" s="86"/>
      <c r="D434" s="37"/>
      <c r="E434" s="87"/>
      <c r="F434" s="93">
        <v>1</v>
      </c>
      <c r="G434" s="8">
        <v>3</v>
      </c>
      <c r="H434" s="94">
        <f t="shared" si="6"/>
        <v>1</v>
      </c>
      <c r="I434" s="93"/>
      <c r="J434" s="94"/>
      <c r="K434" s="138"/>
    </row>
    <row r="435" spans="1:11" x14ac:dyDescent="0.2">
      <c r="A435" s="13" t="s">
        <v>4474</v>
      </c>
      <c r="B435" s="74">
        <v>176</v>
      </c>
      <c r="C435" s="86"/>
      <c r="D435" s="37"/>
      <c r="E435" s="87"/>
      <c r="F435" s="93">
        <v>1</v>
      </c>
      <c r="G435" s="8">
        <v>3</v>
      </c>
      <c r="H435" s="94">
        <f t="shared" si="6"/>
        <v>1</v>
      </c>
      <c r="I435" s="93"/>
      <c r="J435" s="94"/>
      <c r="K435" s="138"/>
    </row>
    <row r="436" spans="1:11" x14ac:dyDescent="0.2">
      <c r="A436" s="13" t="s">
        <v>4475</v>
      </c>
      <c r="B436" s="74">
        <v>179</v>
      </c>
      <c r="C436" s="86"/>
      <c r="D436" s="37"/>
      <c r="E436" s="87"/>
      <c r="F436" s="93">
        <v>1</v>
      </c>
      <c r="G436" s="8">
        <v>3</v>
      </c>
      <c r="H436" s="94">
        <f t="shared" si="6"/>
        <v>1</v>
      </c>
      <c r="I436" s="93"/>
      <c r="J436" s="94"/>
      <c r="K436" s="138"/>
    </row>
    <row r="437" spans="1:11" x14ac:dyDescent="0.2">
      <c r="A437" s="13" t="s">
        <v>4476</v>
      </c>
      <c r="B437" s="74">
        <v>92</v>
      </c>
      <c r="C437" s="86"/>
      <c r="D437" s="37"/>
      <c r="E437" s="87"/>
      <c r="F437" s="93">
        <v>1</v>
      </c>
      <c r="G437" s="8">
        <v>3</v>
      </c>
      <c r="H437" s="94">
        <f t="shared" si="6"/>
        <v>1</v>
      </c>
      <c r="I437" s="93"/>
      <c r="J437" s="94"/>
      <c r="K437" s="138"/>
    </row>
    <row r="438" spans="1:11" x14ac:dyDescent="0.2">
      <c r="A438" s="13" t="s">
        <v>1497</v>
      </c>
      <c r="B438" s="74">
        <v>112</v>
      </c>
      <c r="C438" s="86"/>
      <c r="D438" s="37"/>
      <c r="E438" s="87"/>
      <c r="F438" s="93">
        <v>1</v>
      </c>
      <c r="G438" s="8">
        <v>3</v>
      </c>
      <c r="H438" s="94">
        <f t="shared" si="6"/>
        <v>1</v>
      </c>
      <c r="I438" s="93"/>
      <c r="J438" s="94"/>
      <c r="K438" s="138"/>
    </row>
    <row r="439" spans="1:11" x14ac:dyDescent="0.2">
      <c r="A439" s="13" t="s">
        <v>3391</v>
      </c>
      <c r="B439" s="74">
        <v>258</v>
      </c>
      <c r="C439" s="86"/>
      <c r="D439" s="37"/>
      <c r="E439" s="87"/>
      <c r="F439" s="93">
        <v>3</v>
      </c>
      <c r="G439" s="8">
        <v>8</v>
      </c>
      <c r="H439" s="94">
        <f t="shared" si="6"/>
        <v>2</v>
      </c>
      <c r="I439" s="93"/>
      <c r="J439" s="94"/>
      <c r="K439" s="138"/>
    </row>
    <row r="440" spans="1:11" x14ac:dyDescent="0.2">
      <c r="A440" s="13" t="s">
        <v>3335</v>
      </c>
      <c r="B440" s="74">
        <v>301</v>
      </c>
      <c r="C440" s="86"/>
      <c r="D440" s="37"/>
      <c r="E440" s="87"/>
      <c r="F440" s="93">
        <v>3</v>
      </c>
      <c r="G440" s="8">
        <v>8</v>
      </c>
      <c r="H440" s="94">
        <f t="shared" si="6"/>
        <v>2</v>
      </c>
      <c r="I440" s="93"/>
      <c r="J440" s="94"/>
      <c r="K440" s="138"/>
    </row>
    <row r="441" spans="1:11" x14ac:dyDescent="0.2">
      <c r="A441" s="13" t="s">
        <v>4477</v>
      </c>
      <c r="B441" s="74">
        <v>64</v>
      </c>
      <c r="C441" s="86"/>
      <c r="D441" s="37"/>
      <c r="E441" s="87"/>
      <c r="F441" s="93">
        <v>1</v>
      </c>
      <c r="G441" s="8">
        <v>3</v>
      </c>
      <c r="H441" s="94">
        <f t="shared" si="6"/>
        <v>1</v>
      </c>
      <c r="I441" s="93"/>
      <c r="J441" s="94"/>
      <c r="K441" s="138"/>
    </row>
    <row r="442" spans="1:11" x14ac:dyDescent="0.2">
      <c r="A442" s="13" t="s">
        <v>3499</v>
      </c>
      <c r="B442" s="74">
        <v>237</v>
      </c>
      <c r="C442" s="86"/>
      <c r="D442" s="37"/>
      <c r="E442" s="87"/>
      <c r="F442" s="93">
        <v>3</v>
      </c>
      <c r="G442" s="8">
        <v>8</v>
      </c>
      <c r="H442" s="94">
        <f t="shared" si="6"/>
        <v>2</v>
      </c>
      <c r="I442" s="93"/>
      <c r="J442" s="94"/>
      <c r="K442" s="138"/>
    </row>
    <row r="443" spans="1:11" x14ac:dyDescent="0.2">
      <c r="A443" s="13" t="s">
        <v>4478</v>
      </c>
      <c r="B443" s="74">
        <v>222</v>
      </c>
      <c r="C443" s="86"/>
      <c r="D443" s="37"/>
      <c r="E443" s="87"/>
      <c r="F443" s="93">
        <v>3</v>
      </c>
      <c r="G443" s="8">
        <v>8</v>
      </c>
      <c r="H443" s="94">
        <f t="shared" si="6"/>
        <v>2</v>
      </c>
      <c r="I443" s="93"/>
      <c r="J443" s="94"/>
      <c r="K443" s="138"/>
    </row>
    <row r="444" spans="1:11" s="24" customFormat="1" ht="31.5" x14ac:dyDescent="0.2">
      <c r="A444" s="20" t="s">
        <v>543</v>
      </c>
      <c r="B444" s="73">
        <v>2622</v>
      </c>
      <c r="C444" s="85">
        <v>5</v>
      </c>
      <c r="D444" s="32">
        <v>13</v>
      </c>
      <c r="E444" s="84"/>
      <c r="F444" s="91"/>
      <c r="G444" s="8"/>
      <c r="H444" s="94"/>
      <c r="I444" s="91"/>
      <c r="J444" s="84"/>
      <c r="K444" s="111"/>
    </row>
    <row r="445" spans="1:11" x14ac:dyDescent="0.2">
      <c r="A445" s="13" t="s">
        <v>4479</v>
      </c>
      <c r="B445" s="74">
        <v>133</v>
      </c>
      <c r="C445" s="86"/>
      <c r="D445" s="37"/>
      <c r="E445" s="87"/>
      <c r="F445" s="93">
        <v>1</v>
      </c>
      <c r="G445" s="8">
        <v>3</v>
      </c>
      <c r="H445" s="94">
        <f t="shared" si="6"/>
        <v>1</v>
      </c>
      <c r="I445" s="93"/>
      <c r="J445" s="94"/>
      <c r="K445" s="138"/>
    </row>
    <row r="446" spans="1:11" x14ac:dyDescent="0.2">
      <c r="A446" s="13" t="s">
        <v>4480</v>
      </c>
      <c r="B446" s="74">
        <v>242</v>
      </c>
      <c r="C446" s="86"/>
      <c r="D446" s="37"/>
      <c r="E446" s="87"/>
      <c r="F446" s="93">
        <v>3</v>
      </c>
      <c r="G446" s="8">
        <v>8</v>
      </c>
      <c r="H446" s="94">
        <f t="shared" si="6"/>
        <v>2</v>
      </c>
      <c r="I446" s="93"/>
      <c r="J446" s="94"/>
      <c r="K446" s="138"/>
    </row>
    <row r="447" spans="1:11" x14ac:dyDescent="0.2">
      <c r="A447" s="13" t="s">
        <v>4481</v>
      </c>
      <c r="B447" s="74">
        <v>199</v>
      </c>
      <c r="C447" s="86"/>
      <c r="D447" s="37"/>
      <c r="E447" s="87"/>
      <c r="F447" s="93">
        <v>1</v>
      </c>
      <c r="G447" s="8">
        <v>3</v>
      </c>
      <c r="H447" s="94">
        <f t="shared" si="6"/>
        <v>1</v>
      </c>
      <c r="I447" s="93"/>
      <c r="J447" s="94"/>
      <c r="K447" s="138"/>
    </row>
    <row r="448" spans="1:11" x14ac:dyDescent="0.2">
      <c r="A448" s="13" t="s">
        <v>4482</v>
      </c>
      <c r="B448" s="74">
        <v>135</v>
      </c>
      <c r="C448" s="86"/>
      <c r="D448" s="37"/>
      <c r="E448" s="87"/>
      <c r="F448" s="93">
        <v>1</v>
      </c>
      <c r="G448" s="8">
        <v>3</v>
      </c>
      <c r="H448" s="94">
        <f t="shared" si="6"/>
        <v>1</v>
      </c>
      <c r="I448" s="93"/>
      <c r="J448" s="94"/>
      <c r="K448" s="138"/>
    </row>
    <row r="449" spans="1:11" x14ac:dyDescent="0.2">
      <c r="A449" s="13" t="s">
        <v>4483</v>
      </c>
      <c r="B449" s="74">
        <v>522</v>
      </c>
      <c r="C449" s="86"/>
      <c r="D449" s="37"/>
      <c r="E449" s="87"/>
      <c r="F449" s="93">
        <v>3</v>
      </c>
      <c r="G449" s="8">
        <v>8</v>
      </c>
      <c r="H449" s="94">
        <f t="shared" si="6"/>
        <v>2</v>
      </c>
      <c r="I449" s="93"/>
      <c r="J449" s="94"/>
      <c r="K449" s="138"/>
    </row>
    <row r="450" spans="1:11" x14ac:dyDescent="0.2">
      <c r="A450" s="13" t="s">
        <v>4484</v>
      </c>
      <c r="B450" s="74">
        <v>199</v>
      </c>
      <c r="C450" s="86"/>
      <c r="D450" s="37"/>
      <c r="E450" s="87"/>
      <c r="F450" s="93">
        <v>1</v>
      </c>
      <c r="G450" s="8">
        <v>3</v>
      </c>
      <c r="H450" s="94">
        <f t="shared" si="6"/>
        <v>1</v>
      </c>
      <c r="I450" s="93"/>
      <c r="J450" s="94"/>
      <c r="K450" s="138"/>
    </row>
    <row r="451" spans="1:11" x14ac:dyDescent="0.2">
      <c r="A451" s="13" t="s">
        <v>4485</v>
      </c>
      <c r="B451" s="74">
        <v>904</v>
      </c>
      <c r="C451" s="86"/>
      <c r="D451" s="37"/>
      <c r="E451" s="87"/>
      <c r="F451" s="93">
        <v>3</v>
      </c>
      <c r="G451" s="8">
        <v>8</v>
      </c>
      <c r="H451" s="94">
        <f t="shared" si="6"/>
        <v>2</v>
      </c>
      <c r="I451" s="93"/>
      <c r="J451" s="94"/>
      <c r="K451" s="138"/>
    </row>
    <row r="452" spans="1:11" x14ac:dyDescent="0.2">
      <c r="A452" s="13" t="s">
        <v>4486</v>
      </c>
      <c r="B452" s="74">
        <v>288</v>
      </c>
      <c r="C452" s="86"/>
      <c r="D452" s="37"/>
      <c r="E452" s="87"/>
      <c r="F452" s="93">
        <v>3</v>
      </c>
      <c r="G452" s="8">
        <v>8</v>
      </c>
      <c r="H452" s="94">
        <f t="shared" si="6"/>
        <v>2</v>
      </c>
      <c r="I452" s="93"/>
      <c r="J452" s="94"/>
      <c r="K452" s="138"/>
    </row>
    <row r="453" spans="1:11" s="24" customFormat="1" x14ac:dyDescent="0.2">
      <c r="A453" s="20" t="s">
        <v>988</v>
      </c>
      <c r="B453" s="73">
        <v>2264</v>
      </c>
      <c r="C453" s="85">
        <v>5</v>
      </c>
      <c r="D453" s="32">
        <v>13</v>
      </c>
      <c r="E453" s="84"/>
      <c r="F453" s="91"/>
      <c r="G453" s="8"/>
      <c r="H453" s="94"/>
      <c r="I453" s="91"/>
      <c r="J453" s="84"/>
      <c r="K453" s="111"/>
    </row>
    <row r="454" spans="1:11" x14ac:dyDescent="0.2">
      <c r="A454" s="13" t="s">
        <v>4487</v>
      </c>
      <c r="B454" s="74">
        <v>94</v>
      </c>
      <c r="C454" s="86"/>
      <c r="D454" s="37"/>
      <c r="E454" s="87"/>
      <c r="F454" s="93">
        <v>1</v>
      </c>
      <c r="G454" s="8">
        <v>3</v>
      </c>
      <c r="H454" s="94">
        <f t="shared" si="6"/>
        <v>1</v>
      </c>
      <c r="I454" s="93"/>
      <c r="J454" s="94"/>
      <c r="K454" s="138"/>
    </row>
    <row r="455" spans="1:11" x14ac:dyDescent="0.2">
      <c r="A455" s="13" t="s">
        <v>3943</v>
      </c>
      <c r="B455" s="74">
        <v>113</v>
      </c>
      <c r="C455" s="86"/>
      <c r="D455" s="37"/>
      <c r="E455" s="87"/>
      <c r="F455" s="93">
        <v>1</v>
      </c>
      <c r="G455" s="8">
        <v>3</v>
      </c>
      <c r="H455" s="94">
        <f t="shared" si="6"/>
        <v>1</v>
      </c>
      <c r="I455" s="93"/>
      <c r="J455" s="94"/>
      <c r="K455" s="138"/>
    </row>
    <row r="456" spans="1:11" x14ac:dyDescent="0.2">
      <c r="A456" s="13" t="s">
        <v>2608</v>
      </c>
      <c r="B456" s="74">
        <v>137</v>
      </c>
      <c r="C456" s="86"/>
      <c r="D456" s="37"/>
      <c r="E456" s="87"/>
      <c r="F456" s="93">
        <v>1</v>
      </c>
      <c r="G456" s="8">
        <v>3</v>
      </c>
      <c r="H456" s="94">
        <f t="shared" ref="H456:H519" si="7">IF(F456=1,1,2)</f>
        <v>1</v>
      </c>
      <c r="I456" s="93"/>
      <c r="J456" s="94"/>
      <c r="K456" s="138"/>
    </row>
    <row r="457" spans="1:11" x14ac:dyDescent="0.2">
      <c r="A457" s="13" t="s">
        <v>3554</v>
      </c>
      <c r="B457" s="74">
        <v>238</v>
      </c>
      <c r="C457" s="86"/>
      <c r="D457" s="37"/>
      <c r="E457" s="87"/>
      <c r="F457" s="93">
        <v>3</v>
      </c>
      <c r="G457" s="8">
        <v>8</v>
      </c>
      <c r="H457" s="94">
        <f t="shared" si="7"/>
        <v>2</v>
      </c>
      <c r="I457" s="93"/>
      <c r="J457" s="94"/>
      <c r="K457" s="138"/>
    </row>
    <row r="458" spans="1:11" x14ac:dyDescent="0.2">
      <c r="A458" s="13" t="s">
        <v>4488</v>
      </c>
      <c r="B458" s="74">
        <v>301</v>
      </c>
      <c r="C458" s="86"/>
      <c r="D458" s="37"/>
      <c r="E458" s="87"/>
      <c r="F458" s="93">
        <v>3</v>
      </c>
      <c r="G458" s="8">
        <v>8</v>
      </c>
      <c r="H458" s="94">
        <f t="shared" si="7"/>
        <v>2</v>
      </c>
      <c r="I458" s="93"/>
      <c r="J458" s="94"/>
      <c r="K458" s="138"/>
    </row>
    <row r="459" spans="1:11" x14ac:dyDescent="0.2">
      <c r="A459" s="13" t="s">
        <v>4489</v>
      </c>
      <c r="B459" s="74">
        <v>881</v>
      </c>
      <c r="C459" s="86"/>
      <c r="D459" s="37"/>
      <c r="E459" s="87"/>
      <c r="F459" s="93">
        <v>3</v>
      </c>
      <c r="G459" s="8">
        <v>8</v>
      </c>
      <c r="H459" s="94">
        <f t="shared" si="7"/>
        <v>2</v>
      </c>
      <c r="I459" s="93"/>
      <c r="J459" s="94"/>
      <c r="K459" s="138"/>
    </row>
    <row r="460" spans="1:11" x14ac:dyDescent="0.2">
      <c r="A460" s="13" t="s">
        <v>1784</v>
      </c>
      <c r="B460" s="74">
        <v>149</v>
      </c>
      <c r="C460" s="86"/>
      <c r="D460" s="37"/>
      <c r="E460" s="87"/>
      <c r="F460" s="93">
        <v>1</v>
      </c>
      <c r="G460" s="8">
        <v>3</v>
      </c>
      <c r="H460" s="94">
        <f t="shared" si="7"/>
        <v>1</v>
      </c>
      <c r="I460" s="93"/>
      <c r="J460" s="94"/>
      <c r="K460" s="138"/>
    </row>
    <row r="461" spans="1:11" x14ac:dyDescent="0.2">
      <c r="A461" s="13" t="s">
        <v>4490</v>
      </c>
      <c r="B461" s="74">
        <v>351</v>
      </c>
      <c r="C461" s="86"/>
      <c r="D461" s="37"/>
      <c r="E461" s="87"/>
      <c r="F461" s="93">
        <v>3</v>
      </c>
      <c r="G461" s="8">
        <v>8</v>
      </c>
      <c r="H461" s="94">
        <f t="shared" si="7"/>
        <v>2</v>
      </c>
      <c r="I461" s="93"/>
      <c r="J461" s="94"/>
      <c r="K461" s="138"/>
    </row>
    <row r="462" spans="1:11" s="24" customFormat="1" x14ac:dyDescent="0.2">
      <c r="A462" s="22" t="s">
        <v>1242</v>
      </c>
      <c r="B462" s="73">
        <v>66657</v>
      </c>
      <c r="C462" s="85">
        <v>35</v>
      </c>
      <c r="D462" s="36">
        <f>SUM(D463:D497)</f>
        <v>89</v>
      </c>
      <c r="E462" s="88">
        <v>4</v>
      </c>
      <c r="F462" s="91">
        <f>SUM(F464:F513)</f>
        <v>112</v>
      </c>
      <c r="G462" s="24">
        <f>SUM(G464:G513)</f>
        <v>303</v>
      </c>
      <c r="H462" s="94"/>
      <c r="I462" s="99">
        <f>(C462+F462+1-F467-F468-F469-F471-F474-F481-F483-F490-F493-F498-F499-F500-F501-F505-F507-F508-F509-F510-F512)*0.4</f>
        <v>51.6</v>
      </c>
      <c r="J462" s="99">
        <f>(D462+G462+1-G467-G468-G469-G471-G474-G481-G483-G490-G493-G498-G499-G500-G501-G505-G507-G508-G509-G510-G512)*0.4</f>
        <v>134.4</v>
      </c>
      <c r="K462" s="115">
        <f>46*0.6</f>
        <v>27.599999999999998</v>
      </c>
    </row>
    <row r="463" spans="1:11" s="24" customFormat="1" ht="31.5" x14ac:dyDescent="0.2">
      <c r="A463" s="20" t="s">
        <v>1243</v>
      </c>
      <c r="B463" s="73">
        <v>2810</v>
      </c>
      <c r="C463" s="85">
        <v>1</v>
      </c>
      <c r="D463" s="32">
        <v>3</v>
      </c>
      <c r="E463" s="84"/>
      <c r="F463" s="91"/>
      <c r="G463" s="8"/>
      <c r="H463" s="94"/>
      <c r="I463" s="91"/>
      <c r="J463" s="84"/>
      <c r="K463" s="111"/>
    </row>
    <row r="464" spans="1:11" x14ac:dyDescent="0.2">
      <c r="A464" s="13" t="s">
        <v>4491</v>
      </c>
      <c r="B464" s="74">
        <v>219</v>
      </c>
      <c r="C464" s="86"/>
      <c r="D464" s="37"/>
      <c r="E464" s="87"/>
      <c r="F464" s="93">
        <v>3</v>
      </c>
      <c r="G464" s="8">
        <v>8</v>
      </c>
      <c r="H464" s="94">
        <f t="shared" si="7"/>
        <v>2</v>
      </c>
      <c r="I464" s="93"/>
      <c r="J464" s="94"/>
      <c r="K464" s="138"/>
    </row>
    <row r="465" spans="1:11" ht="31.5" x14ac:dyDescent="0.2">
      <c r="A465" s="13" t="s">
        <v>4492</v>
      </c>
      <c r="B465" s="74">
        <v>380</v>
      </c>
      <c r="C465" s="86"/>
      <c r="D465" s="37"/>
      <c r="E465" s="87"/>
      <c r="F465" s="93">
        <v>3</v>
      </c>
      <c r="G465" s="8">
        <v>8</v>
      </c>
      <c r="H465" s="94">
        <f t="shared" si="7"/>
        <v>2</v>
      </c>
      <c r="I465" s="93"/>
      <c r="J465" s="94"/>
      <c r="K465" s="138"/>
    </row>
    <row r="466" spans="1:11" x14ac:dyDescent="0.2">
      <c r="A466" s="13" t="s">
        <v>4493</v>
      </c>
      <c r="B466" s="74">
        <v>301</v>
      </c>
      <c r="C466" s="86"/>
      <c r="D466" s="37"/>
      <c r="E466" s="87"/>
      <c r="F466" s="93">
        <v>3</v>
      </c>
      <c r="G466" s="8">
        <v>8</v>
      </c>
      <c r="H466" s="94">
        <f t="shared" si="7"/>
        <v>2</v>
      </c>
      <c r="I466" s="93"/>
      <c r="J466" s="94"/>
      <c r="K466" s="138"/>
    </row>
    <row r="467" spans="1:11" x14ac:dyDescent="0.2">
      <c r="A467" s="13" t="s">
        <v>4494</v>
      </c>
      <c r="B467" s="74">
        <v>40</v>
      </c>
      <c r="C467" s="86"/>
      <c r="D467" s="37"/>
      <c r="E467" s="87"/>
      <c r="F467" s="93">
        <v>1</v>
      </c>
      <c r="G467" s="8">
        <v>3</v>
      </c>
      <c r="H467" s="94">
        <f t="shared" si="7"/>
        <v>1</v>
      </c>
      <c r="I467" s="93"/>
      <c r="J467" s="94"/>
      <c r="K467" s="138"/>
    </row>
    <row r="468" spans="1:11" x14ac:dyDescent="0.2">
      <c r="A468" s="13" t="s">
        <v>4495</v>
      </c>
      <c r="B468" s="74">
        <v>84</v>
      </c>
      <c r="C468" s="86"/>
      <c r="D468" s="37"/>
      <c r="E468" s="87"/>
      <c r="F468" s="93">
        <v>1</v>
      </c>
      <c r="G468" s="8">
        <v>3</v>
      </c>
      <c r="H468" s="94">
        <f t="shared" si="7"/>
        <v>1</v>
      </c>
      <c r="I468" s="93"/>
      <c r="J468" s="94"/>
      <c r="K468" s="138"/>
    </row>
    <row r="469" spans="1:11" x14ac:dyDescent="0.2">
      <c r="A469" s="13" t="s">
        <v>3632</v>
      </c>
      <c r="B469" s="74">
        <v>46</v>
      </c>
      <c r="C469" s="86"/>
      <c r="D469" s="37"/>
      <c r="E469" s="87"/>
      <c r="F469" s="93">
        <v>1</v>
      </c>
      <c r="G469" s="8">
        <v>3</v>
      </c>
      <c r="H469" s="94">
        <f t="shared" si="7"/>
        <v>1</v>
      </c>
      <c r="I469" s="93"/>
      <c r="J469" s="94"/>
      <c r="K469" s="138"/>
    </row>
    <row r="470" spans="1:11" x14ac:dyDescent="0.2">
      <c r="A470" s="13" t="s">
        <v>2400</v>
      </c>
      <c r="B470" s="74">
        <v>369</v>
      </c>
      <c r="C470" s="86"/>
      <c r="D470" s="37"/>
      <c r="E470" s="87"/>
      <c r="F470" s="93">
        <v>3</v>
      </c>
      <c r="G470" s="8">
        <v>8</v>
      </c>
      <c r="H470" s="94">
        <f t="shared" si="7"/>
        <v>2</v>
      </c>
      <c r="I470" s="93"/>
      <c r="J470" s="94"/>
      <c r="K470" s="138"/>
    </row>
    <row r="471" spans="1:11" x14ac:dyDescent="0.2">
      <c r="A471" s="13" t="s">
        <v>4496</v>
      </c>
      <c r="B471" s="74">
        <v>64</v>
      </c>
      <c r="C471" s="86"/>
      <c r="D471" s="37"/>
      <c r="E471" s="87"/>
      <c r="F471" s="93">
        <v>1</v>
      </c>
      <c r="G471" s="8">
        <v>3</v>
      </c>
      <c r="H471" s="94">
        <f t="shared" si="7"/>
        <v>1</v>
      </c>
      <c r="I471" s="93"/>
      <c r="J471" s="94"/>
      <c r="K471" s="138"/>
    </row>
    <row r="472" spans="1:11" x14ac:dyDescent="0.2">
      <c r="A472" s="13" t="s">
        <v>2334</v>
      </c>
      <c r="B472" s="74">
        <v>781</v>
      </c>
      <c r="C472" s="86"/>
      <c r="D472" s="37"/>
      <c r="E472" s="87"/>
      <c r="F472" s="93">
        <v>3</v>
      </c>
      <c r="G472" s="8">
        <v>8</v>
      </c>
      <c r="H472" s="94">
        <f t="shared" si="7"/>
        <v>2</v>
      </c>
      <c r="I472" s="93"/>
      <c r="J472" s="94"/>
      <c r="K472" s="138"/>
    </row>
    <row r="473" spans="1:11" x14ac:dyDescent="0.2">
      <c r="A473" s="13" t="s">
        <v>4497</v>
      </c>
      <c r="B473" s="74">
        <v>427</v>
      </c>
      <c r="C473" s="86"/>
      <c r="D473" s="37"/>
      <c r="E473" s="87"/>
      <c r="F473" s="93">
        <v>3</v>
      </c>
      <c r="G473" s="8">
        <v>8</v>
      </c>
      <c r="H473" s="94">
        <f t="shared" si="7"/>
        <v>2</v>
      </c>
      <c r="I473" s="93"/>
      <c r="J473" s="94"/>
      <c r="K473" s="138"/>
    </row>
    <row r="474" spans="1:11" x14ac:dyDescent="0.2">
      <c r="A474" s="13" t="s">
        <v>4498</v>
      </c>
      <c r="B474" s="74">
        <v>99</v>
      </c>
      <c r="C474" s="86"/>
      <c r="D474" s="37"/>
      <c r="E474" s="87"/>
      <c r="F474" s="93">
        <v>1</v>
      </c>
      <c r="G474" s="8">
        <v>3</v>
      </c>
      <c r="H474" s="94">
        <f t="shared" si="7"/>
        <v>1</v>
      </c>
      <c r="I474" s="93"/>
      <c r="J474" s="94"/>
      <c r="K474" s="138"/>
    </row>
    <row r="475" spans="1:11" s="24" customFormat="1" x14ac:dyDescent="0.2">
      <c r="A475" s="20" t="s">
        <v>1102</v>
      </c>
      <c r="B475" s="73">
        <v>58289</v>
      </c>
      <c r="C475" s="85">
        <v>30</v>
      </c>
      <c r="D475" s="32">
        <v>75</v>
      </c>
      <c r="E475" s="84"/>
      <c r="F475" s="91"/>
      <c r="G475" s="8"/>
      <c r="H475" s="94"/>
      <c r="I475" s="91"/>
      <c r="J475" s="84"/>
      <c r="K475" s="111"/>
    </row>
    <row r="476" spans="1:11" x14ac:dyDescent="0.2">
      <c r="A476" s="13" t="s">
        <v>4499</v>
      </c>
      <c r="B476" s="74">
        <v>47529</v>
      </c>
      <c r="C476" s="86"/>
      <c r="D476" s="37"/>
      <c r="E476" s="87"/>
      <c r="F476" s="93">
        <v>11</v>
      </c>
      <c r="G476" s="8">
        <v>28</v>
      </c>
      <c r="H476" s="94">
        <f t="shared" si="7"/>
        <v>2</v>
      </c>
      <c r="I476" s="93"/>
      <c r="J476" s="94"/>
      <c r="K476" s="138"/>
    </row>
    <row r="477" spans="1:11" x14ac:dyDescent="0.2">
      <c r="A477" s="13" t="s">
        <v>4500</v>
      </c>
      <c r="B477" s="74">
        <v>2841</v>
      </c>
      <c r="C477" s="86"/>
      <c r="D477" s="37"/>
      <c r="E477" s="87"/>
      <c r="F477" s="93">
        <v>5</v>
      </c>
      <c r="G477" s="8">
        <v>13</v>
      </c>
      <c r="H477" s="94">
        <f t="shared" si="7"/>
        <v>2</v>
      </c>
      <c r="I477" s="93"/>
      <c r="J477" s="94"/>
      <c r="K477" s="138"/>
    </row>
    <row r="478" spans="1:11" x14ac:dyDescent="0.2">
      <c r="A478" s="13" t="s">
        <v>1406</v>
      </c>
      <c r="B478" s="74">
        <v>2241</v>
      </c>
      <c r="C478" s="86"/>
      <c r="D478" s="37"/>
      <c r="E478" s="87"/>
      <c r="F478" s="93">
        <v>5</v>
      </c>
      <c r="G478" s="8">
        <v>13</v>
      </c>
      <c r="H478" s="94">
        <f t="shared" si="7"/>
        <v>2</v>
      </c>
      <c r="I478" s="93"/>
      <c r="J478" s="94"/>
      <c r="K478" s="138"/>
    </row>
    <row r="479" spans="1:11" ht="31.5" x14ac:dyDescent="0.2">
      <c r="A479" s="13" t="s">
        <v>4501</v>
      </c>
      <c r="B479" s="74">
        <v>824</v>
      </c>
      <c r="C479" s="86"/>
      <c r="D479" s="37"/>
      <c r="E479" s="87"/>
      <c r="F479" s="93">
        <v>3</v>
      </c>
      <c r="G479" s="8">
        <v>8</v>
      </c>
      <c r="H479" s="94">
        <f t="shared" si="7"/>
        <v>2</v>
      </c>
      <c r="I479" s="93"/>
      <c r="J479" s="94"/>
      <c r="K479" s="138"/>
    </row>
    <row r="480" spans="1:11" x14ac:dyDescent="0.2">
      <c r="A480" s="13" t="s">
        <v>4502</v>
      </c>
      <c r="B480" s="74">
        <v>1233</v>
      </c>
      <c r="C480" s="86"/>
      <c r="D480" s="37"/>
      <c r="E480" s="87"/>
      <c r="F480" s="93">
        <v>3</v>
      </c>
      <c r="G480" s="8">
        <v>8</v>
      </c>
      <c r="H480" s="94">
        <f t="shared" si="7"/>
        <v>2</v>
      </c>
      <c r="I480" s="93"/>
      <c r="J480" s="94"/>
      <c r="K480" s="138"/>
    </row>
    <row r="481" spans="1:11" x14ac:dyDescent="0.2">
      <c r="A481" s="13" t="s">
        <v>4503</v>
      </c>
      <c r="B481" s="74">
        <v>123</v>
      </c>
      <c r="C481" s="86"/>
      <c r="D481" s="37"/>
      <c r="E481" s="87"/>
      <c r="F481" s="93">
        <v>1</v>
      </c>
      <c r="G481" s="8">
        <v>3</v>
      </c>
      <c r="H481" s="94">
        <f t="shared" si="7"/>
        <v>1</v>
      </c>
      <c r="I481" s="93"/>
      <c r="J481" s="94"/>
      <c r="K481" s="138"/>
    </row>
    <row r="482" spans="1:11" x14ac:dyDescent="0.2">
      <c r="A482" s="13" t="s">
        <v>4504</v>
      </c>
      <c r="B482" s="74">
        <v>482</v>
      </c>
      <c r="C482" s="86"/>
      <c r="D482" s="37"/>
      <c r="E482" s="87"/>
      <c r="F482" s="93">
        <v>3</v>
      </c>
      <c r="G482" s="8">
        <v>8</v>
      </c>
      <c r="H482" s="94">
        <f t="shared" si="7"/>
        <v>2</v>
      </c>
      <c r="I482" s="93"/>
      <c r="J482" s="94"/>
      <c r="K482" s="138"/>
    </row>
    <row r="483" spans="1:11" x14ac:dyDescent="0.2">
      <c r="A483" s="13" t="s">
        <v>1397</v>
      </c>
      <c r="B483" s="74">
        <v>78</v>
      </c>
      <c r="C483" s="86"/>
      <c r="D483" s="37"/>
      <c r="E483" s="87"/>
      <c r="F483" s="93">
        <v>1</v>
      </c>
      <c r="G483" s="8">
        <v>3</v>
      </c>
      <c r="H483" s="94">
        <f t="shared" si="7"/>
        <v>1</v>
      </c>
      <c r="I483" s="93"/>
      <c r="J483" s="94"/>
      <c r="K483" s="138"/>
    </row>
    <row r="484" spans="1:11" x14ac:dyDescent="0.2">
      <c r="A484" s="13" t="s">
        <v>4505</v>
      </c>
      <c r="B484" s="74">
        <v>493</v>
      </c>
      <c r="C484" s="86"/>
      <c r="D484" s="37"/>
      <c r="E484" s="87"/>
      <c r="F484" s="93">
        <v>3</v>
      </c>
      <c r="G484" s="8">
        <v>8</v>
      </c>
      <c r="H484" s="94">
        <f t="shared" si="7"/>
        <v>2</v>
      </c>
      <c r="I484" s="93"/>
      <c r="J484" s="94"/>
      <c r="K484" s="138"/>
    </row>
    <row r="485" spans="1:11" x14ac:dyDescent="0.2">
      <c r="A485" s="13" t="s">
        <v>4506</v>
      </c>
      <c r="B485" s="74">
        <v>275</v>
      </c>
      <c r="C485" s="86"/>
      <c r="D485" s="37"/>
      <c r="E485" s="87"/>
      <c r="F485" s="93">
        <v>3</v>
      </c>
      <c r="G485" s="8">
        <v>8</v>
      </c>
      <c r="H485" s="94">
        <f t="shared" si="7"/>
        <v>2</v>
      </c>
      <c r="I485" s="93"/>
      <c r="J485" s="94"/>
      <c r="K485" s="138"/>
    </row>
    <row r="486" spans="1:11" x14ac:dyDescent="0.2">
      <c r="A486" s="13" t="s">
        <v>2372</v>
      </c>
      <c r="B486" s="74">
        <v>692</v>
      </c>
      <c r="C486" s="86"/>
      <c r="D486" s="37"/>
      <c r="E486" s="87"/>
      <c r="F486" s="93">
        <v>3</v>
      </c>
      <c r="G486" s="8">
        <v>8</v>
      </c>
      <c r="H486" s="94">
        <f t="shared" si="7"/>
        <v>2</v>
      </c>
      <c r="I486" s="93"/>
      <c r="J486" s="94"/>
      <c r="K486" s="138"/>
    </row>
    <row r="487" spans="1:11" x14ac:dyDescent="0.2">
      <c r="A487" s="13" t="s">
        <v>2165</v>
      </c>
      <c r="B487" s="74">
        <v>816</v>
      </c>
      <c r="C487" s="86"/>
      <c r="D487" s="37"/>
      <c r="E487" s="87"/>
      <c r="F487" s="93">
        <v>3</v>
      </c>
      <c r="G487" s="8">
        <v>8</v>
      </c>
      <c r="H487" s="94">
        <f t="shared" si="7"/>
        <v>2</v>
      </c>
      <c r="I487" s="93"/>
      <c r="J487" s="94"/>
      <c r="K487" s="138"/>
    </row>
    <row r="488" spans="1:11" x14ac:dyDescent="0.2">
      <c r="A488" s="13" t="s">
        <v>4507</v>
      </c>
      <c r="B488" s="74">
        <v>662</v>
      </c>
      <c r="C488" s="86"/>
      <c r="D488" s="37"/>
      <c r="E488" s="87"/>
      <c r="F488" s="93">
        <v>3</v>
      </c>
      <c r="G488" s="8">
        <v>8</v>
      </c>
      <c r="H488" s="94">
        <f t="shared" si="7"/>
        <v>2</v>
      </c>
      <c r="I488" s="93"/>
      <c r="J488" s="94"/>
      <c r="K488" s="138"/>
    </row>
    <row r="489" spans="1:11" s="24" customFormat="1" ht="31.5" x14ac:dyDescent="0.2">
      <c r="A489" s="20" t="s">
        <v>1186</v>
      </c>
      <c r="B489" s="73">
        <v>1807</v>
      </c>
      <c r="C489" s="85">
        <v>1</v>
      </c>
      <c r="D489" s="32">
        <v>3</v>
      </c>
      <c r="E489" s="84"/>
      <c r="F489" s="91"/>
      <c r="G489" s="8"/>
      <c r="H489" s="94"/>
      <c r="I489" s="91"/>
      <c r="J489" s="84"/>
      <c r="K489" s="111"/>
    </row>
    <row r="490" spans="1:11" x14ac:dyDescent="0.2">
      <c r="A490" s="13" t="s">
        <v>3444</v>
      </c>
      <c r="B490" s="74">
        <v>164</v>
      </c>
      <c r="C490" s="86"/>
      <c r="D490" s="37"/>
      <c r="E490" s="87"/>
      <c r="F490" s="93">
        <v>1</v>
      </c>
      <c r="G490" s="8">
        <v>3</v>
      </c>
      <c r="H490" s="94">
        <f t="shared" si="7"/>
        <v>1</v>
      </c>
      <c r="I490" s="93"/>
      <c r="J490" s="94"/>
      <c r="K490" s="138"/>
    </row>
    <row r="491" spans="1:11" x14ac:dyDescent="0.2">
      <c r="A491" s="13" t="s">
        <v>4508</v>
      </c>
      <c r="B491" s="74">
        <v>233</v>
      </c>
      <c r="C491" s="86"/>
      <c r="D491" s="37"/>
      <c r="E491" s="87"/>
      <c r="F491" s="93">
        <v>3</v>
      </c>
      <c r="G491" s="8">
        <v>8</v>
      </c>
      <c r="H491" s="94">
        <f t="shared" si="7"/>
        <v>2</v>
      </c>
      <c r="I491" s="93"/>
      <c r="J491" s="94"/>
      <c r="K491" s="138"/>
    </row>
    <row r="492" spans="1:11" x14ac:dyDescent="0.2">
      <c r="A492" s="13" t="s">
        <v>4509</v>
      </c>
      <c r="B492" s="74">
        <v>969</v>
      </c>
      <c r="C492" s="86"/>
      <c r="D492" s="37"/>
      <c r="E492" s="87"/>
      <c r="F492" s="93">
        <v>3</v>
      </c>
      <c r="G492" s="8">
        <v>8</v>
      </c>
      <c r="H492" s="94">
        <f t="shared" si="7"/>
        <v>2</v>
      </c>
      <c r="I492" s="93"/>
      <c r="J492" s="94"/>
      <c r="K492" s="138"/>
    </row>
    <row r="493" spans="1:11" x14ac:dyDescent="0.2">
      <c r="A493" s="13" t="s">
        <v>4510</v>
      </c>
      <c r="B493" s="74">
        <v>124</v>
      </c>
      <c r="C493" s="86"/>
      <c r="D493" s="37"/>
      <c r="E493" s="87"/>
      <c r="F493" s="93">
        <v>1</v>
      </c>
      <c r="G493" s="8">
        <v>3</v>
      </c>
      <c r="H493" s="94">
        <f t="shared" si="7"/>
        <v>1</v>
      </c>
      <c r="I493" s="93"/>
      <c r="J493" s="94"/>
      <c r="K493" s="138"/>
    </row>
    <row r="494" spans="1:11" x14ac:dyDescent="0.2">
      <c r="A494" s="13" t="s">
        <v>4511</v>
      </c>
      <c r="B494" s="74">
        <v>317</v>
      </c>
      <c r="C494" s="86"/>
      <c r="D494" s="37"/>
      <c r="E494" s="87"/>
      <c r="F494" s="93">
        <v>3</v>
      </c>
      <c r="G494" s="8">
        <v>8</v>
      </c>
      <c r="H494" s="94">
        <f t="shared" si="7"/>
        <v>2</v>
      </c>
      <c r="I494" s="93"/>
      <c r="J494" s="94"/>
      <c r="K494" s="138"/>
    </row>
    <row r="495" spans="1:11" s="24" customFormat="1" x14ac:dyDescent="0.2">
      <c r="A495" s="20" t="s">
        <v>637</v>
      </c>
      <c r="B495" s="73">
        <v>214</v>
      </c>
      <c r="C495" s="85">
        <v>1</v>
      </c>
      <c r="D495" s="32">
        <v>3</v>
      </c>
      <c r="E495" s="84"/>
      <c r="F495" s="91"/>
      <c r="G495" s="8"/>
      <c r="H495" s="94"/>
      <c r="I495" s="91"/>
      <c r="J495" s="84"/>
      <c r="K495" s="111"/>
    </row>
    <row r="496" spans="1:11" x14ac:dyDescent="0.2">
      <c r="A496" s="13" t="s">
        <v>4512</v>
      </c>
      <c r="B496" s="74">
        <v>214</v>
      </c>
      <c r="C496" s="86"/>
      <c r="D496" s="37"/>
      <c r="E496" s="87"/>
      <c r="F496" s="93">
        <v>3</v>
      </c>
      <c r="G496" s="8">
        <v>8</v>
      </c>
      <c r="H496" s="94">
        <f t="shared" si="7"/>
        <v>2</v>
      </c>
      <c r="I496" s="93"/>
      <c r="J496" s="94"/>
      <c r="K496" s="138"/>
    </row>
    <row r="497" spans="1:11" s="24" customFormat="1" x14ac:dyDescent="0.2">
      <c r="A497" s="20" t="s">
        <v>638</v>
      </c>
      <c r="B497" s="73">
        <v>3537</v>
      </c>
      <c r="C497" s="85">
        <v>2</v>
      </c>
      <c r="D497" s="32">
        <v>5</v>
      </c>
      <c r="E497" s="84"/>
      <c r="F497" s="91"/>
      <c r="G497" s="8"/>
      <c r="H497" s="94"/>
      <c r="I497" s="91"/>
      <c r="J497" s="84"/>
      <c r="K497" s="111"/>
    </row>
    <row r="498" spans="1:11" x14ac:dyDescent="0.2">
      <c r="A498" s="13" t="s">
        <v>3248</v>
      </c>
      <c r="B498" s="74">
        <v>146</v>
      </c>
      <c r="C498" s="86"/>
      <c r="D498" s="37"/>
      <c r="E498" s="87"/>
      <c r="F498" s="93">
        <v>1</v>
      </c>
      <c r="G498" s="8">
        <v>3</v>
      </c>
      <c r="H498" s="94">
        <f t="shared" si="7"/>
        <v>1</v>
      </c>
      <c r="I498" s="93"/>
      <c r="J498" s="94"/>
      <c r="K498" s="138"/>
    </row>
    <row r="499" spans="1:11" x14ac:dyDescent="0.2">
      <c r="A499" s="13" t="s">
        <v>2076</v>
      </c>
      <c r="B499" s="74">
        <v>100</v>
      </c>
      <c r="C499" s="86"/>
      <c r="D499" s="37"/>
      <c r="E499" s="87"/>
      <c r="F499" s="93">
        <v>1</v>
      </c>
      <c r="G499" s="8">
        <v>3</v>
      </c>
      <c r="H499" s="94">
        <f t="shared" si="7"/>
        <v>1</v>
      </c>
      <c r="I499" s="93"/>
      <c r="J499" s="94"/>
      <c r="K499" s="138"/>
    </row>
    <row r="500" spans="1:11" x14ac:dyDescent="0.2">
      <c r="A500" s="13" t="s">
        <v>1412</v>
      </c>
      <c r="B500" s="74">
        <v>83</v>
      </c>
      <c r="C500" s="86"/>
      <c r="D500" s="37"/>
      <c r="E500" s="87"/>
      <c r="F500" s="93">
        <v>1</v>
      </c>
      <c r="G500" s="8">
        <v>3</v>
      </c>
      <c r="H500" s="94">
        <f t="shared" si="7"/>
        <v>1</v>
      </c>
      <c r="I500" s="93"/>
      <c r="J500" s="94"/>
      <c r="K500" s="138"/>
    </row>
    <row r="501" spans="1:11" x14ac:dyDescent="0.2">
      <c r="A501" s="13" t="s">
        <v>2010</v>
      </c>
      <c r="B501" s="74">
        <v>179</v>
      </c>
      <c r="C501" s="86"/>
      <c r="D501" s="37"/>
      <c r="E501" s="87"/>
      <c r="F501" s="93">
        <v>1</v>
      </c>
      <c r="G501" s="8">
        <v>3</v>
      </c>
      <c r="H501" s="94">
        <f t="shared" si="7"/>
        <v>1</v>
      </c>
      <c r="I501" s="93"/>
      <c r="J501" s="94"/>
      <c r="K501" s="138"/>
    </row>
    <row r="502" spans="1:11" x14ac:dyDescent="0.2">
      <c r="A502" s="13" t="s">
        <v>4513</v>
      </c>
      <c r="B502" s="74">
        <v>406</v>
      </c>
      <c r="C502" s="86"/>
      <c r="D502" s="37"/>
      <c r="E502" s="87"/>
      <c r="F502" s="93">
        <v>3</v>
      </c>
      <c r="G502" s="8">
        <v>8</v>
      </c>
      <c r="H502" s="94">
        <f t="shared" si="7"/>
        <v>2</v>
      </c>
      <c r="I502" s="93"/>
      <c r="J502" s="94"/>
      <c r="K502" s="138"/>
    </row>
    <row r="503" spans="1:11" x14ac:dyDescent="0.2">
      <c r="A503" s="13" t="s">
        <v>4514</v>
      </c>
      <c r="B503" s="74">
        <v>237</v>
      </c>
      <c r="C503" s="86"/>
      <c r="D503" s="37"/>
      <c r="E503" s="87"/>
      <c r="F503" s="93">
        <v>3</v>
      </c>
      <c r="G503" s="8">
        <v>8</v>
      </c>
      <c r="H503" s="94">
        <f t="shared" si="7"/>
        <v>2</v>
      </c>
      <c r="I503" s="93"/>
      <c r="J503" s="94"/>
      <c r="K503" s="138"/>
    </row>
    <row r="504" spans="1:11" x14ac:dyDescent="0.2">
      <c r="A504" s="13" t="s">
        <v>4515</v>
      </c>
      <c r="B504" s="74">
        <v>464</v>
      </c>
      <c r="C504" s="86"/>
      <c r="D504" s="37"/>
      <c r="E504" s="87"/>
      <c r="F504" s="93">
        <v>3</v>
      </c>
      <c r="G504" s="8">
        <v>8</v>
      </c>
      <c r="H504" s="94">
        <f t="shared" si="7"/>
        <v>2</v>
      </c>
      <c r="I504" s="93"/>
      <c r="J504" s="94"/>
      <c r="K504" s="138"/>
    </row>
    <row r="505" spans="1:11" x14ac:dyDescent="0.2">
      <c r="A505" s="13" t="s">
        <v>4516</v>
      </c>
      <c r="B505" s="74">
        <v>87</v>
      </c>
      <c r="C505" s="86"/>
      <c r="D505" s="37"/>
      <c r="E505" s="87"/>
      <c r="F505" s="93">
        <v>1</v>
      </c>
      <c r="G505" s="8">
        <v>3</v>
      </c>
      <c r="H505" s="94">
        <f t="shared" si="7"/>
        <v>1</v>
      </c>
      <c r="I505" s="93"/>
      <c r="J505" s="94"/>
      <c r="K505" s="138"/>
    </row>
    <row r="506" spans="1:11" x14ac:dyDescent="0.2">
      <c r="A506" s="13" t="s">
        <v>4517</v>
      </c>
      <c r="B506" s="74">
        <v>558</v>
      </c>
      <c r="C506" s="86"/>
      <c r="D506" s="37"/>
      <c r="E506" s="87"/>
      <c r="F506" s="93">
        <v>3</v>
      </c>
      <c r="G506" s="8">
        <v>8</v>
      </c>
      <c r="H506" s="94">
        <f t="shared" si="7"/>
        <v>2</v>
      </c>
      <c r="I506" s="93"/>
      <c r="J506" s="94"/>
      <c r="K506" s="138"/>
    </row>
    <row r="507" spans="1:11" x14ac:dyDescent="0.2">
      <c r="A507" s="13" t="s">
        <v>4518</v>
      </c>
      <c r="B507" s="74">
        <v>50</v>
      </c>
      <c r="C507" s="86"/>
      <c r="D507" s="37"/>
      <c r="E507" s="87"/>
      <c r="F507" s="93">
        <v>1</v>
      </c>
      <c r="G507" s="8">
        <v>3</v>
      </c>
      <c r="H507" s="94">
        <f t="shared" si="7"/>
        <v>1</v>
      </c>
      <c r="I507" s="93"/>
      <c r="J507" s="94"/>
      <c r="K507" s="138"/>
    </row>
    <row r="508" spans="1:11" x14ac:dyDescent="0.2">
      <c r="A508" s="13" t="s">
        <v>4519</v>
      </c>
      <c r="B508" s="74">
        <v>98</v>
      </c>
      <c r="C508" s="86"/>
      <c r="D508" s="37"/>
      <c r="E508" s="87"/>
      <c r="F508" s="93">
        <v>1</v>
      </c>
      <c r="G508" s="8">
        <v>3</v>
      </c>
      <c r="H508" s="94">
        <f t="shared" si="7"/>
        <v>1</v>
      </c>
      <c r="I508" s="93"/>
      <c r="J508" s="94"/>
      <c r="K508" s="138"/>
    </row>
    <row r="509" spans="1:11" x14ac:dyDescent="0.2">
      <c r="A509" s="13" t="s">
        <v>3256</v>
      </c>
      <c r="B509" s="74">
        <v>66</v>
      </c>
      <c r="C509" s="86"/>
      <c r="D509" s="37"/>
      <c r="E509" s="87"/>
      <c r="F509" s="93">
        <v>1</v>
      </c>
      <c r="G509" s="8">
        <v>3</v>
      </c>
      <c r="H509" s="94">
        <f t="shared" si="7"/>
        <v>1</v>
      </c>
      <c r="I509" s="93"/>
      <c r="J509" s="94"/>
      <c r="K509" s="138"/>
    </row>
    <row r="510" spans="1:11" x14ac:dyDescent="0.2">
      <c r="A510" s="13" t="s">
        <v>3214</v>
      </c>
      <c r="B510" s="74">
        <v>125</v>
      </c>
      <c r="C510" s="86"/>
      <c r="D510" s="37"/>
      <c r="E510" s="87"/>
      <c r="F510" s="93">
        <v>1</v>
      </c>
      <c r="G510" s="8">
        <v>3</v>
      </c>
      <c r="H510" s="94">
        <f t="shared" si="7"/>
        <v>1</v>
      </c>
      <c r="I510" s="93"/>
      <c r="J510" s="94"/>
      <c r="K510" s="138"/>
    </row>
    <row r="511" spans="1:11" x14ac:dyDescent="0.2">
      <c r="A511" s="13" t="s">
        <v>4520</v>
      </c>
      <c r="B511" s="74">
        <v>369</v>
      </c>
      <c r="C511" s="86"/>
      <c r="D511" s="37"/>
      <c r="E511" s="87"/>
      <c r="F511" s="93">
        <v>3</v>
      </c>
      <c r="G511" s="8">
        <v>8</v>
      </c>
      <c r="H511" s="94">
        <f t="shared" si="7"/>
        <v>2</v>
      </c>
      <c r="I511" s="93"/>
      <c r="J511" s="94"/>
      <c r="K511" s="138"/>
    </row>
    <row r="512" spans="1:11" x14ac:dyDescent="0.2">
      <c r="A512" s="13" t="s">
        <v>4521</v>
      </c>
      <c r="B512" s="74">
        <v>129</v>
      </c>
      <c r="C512" s="86"/>
      <c r="D512" s="37"/>
      <c r="E512" s="87"/>
      <c r="F512" s="93">
        <v>1</v>
      </c>
      <c r="G512" s="8">
        <v>3</v>
      </c>
      <c r="H512" s="94">
        <f t="shared" si="7"/>
        <v>1</v>
      </c>
      <c r="I512" s="93"/>
      <c r="J512" s="94"/>
      <c r="K512" s="138"/>
    </row>
    <row r="513" spans="1:11" x14ac:dyDescent="0.2">
      <c r="A513" s="13" t="s">
        <v>4522</v>
      </c>
      <c r="B513" s="74">
        <v>440</v>
      </c>
      <c r="C513" s="86"/>
      <c r="D513" s="37"/>
      <c r="E513" s="87"/>
      <c r="F513" s="93">
        <v>3</v>
      </c>
      <c r="G513" s="8">
        <v>8</v>
      </c>
      <c r="H513" s="94">
        <f t="shared" si="7"/>
        <v>2</v>
      </c>
      <c r="I513" s="93"/>
      <c r="J513" s="94"/>
      <c r="K513" s="138"/>
    </row>
    <row r="514" spans="1:11" s="24" customFormat="1" x14ac:dyDescent="0.2">
      <c r="A514" s="22" t="s">
        <v>923</v>
      </c>
      <c r="B514" s="73">
        <v>17788</v>
      </c>
      <c r="C514" s="85">
        <v>25</v>
      </c>
      <c r="D514" s="36">
        <f>SUM(D515:D530)</f>
        <v>63</v>
      </c>
      <c r="E514" s="88">
        <v>4</v>
      </c>
      <c r="F514" s="91">
        <f>SUM(F516:F532)</f>
        <v>44</v>
      </c>
      <c r="G514" s="24">
        <f>SUM(G516:G532)</f>
        <v>117</v>
      </c>
      <c r="H514" s="94"/>
      <c r="I514" s="99">
        <f>(C514+F514+1-F526-F529)*0.4</f>
        <v>27.200000000000003</v>
      </c>
      <c r="J514" s="99">
        <f>(D514+G514+1-G526-G529)*0.4</f>
        <v>70</v>
      </c>
      <c r="K514" s="115">
        <f>14*0.6</f>
        <v>8.4</v>
      </c>
    </row>
    <row r="515" spans="1:11" s="24" customFormat="1" x14ac:dyDescent="0.2">
      <c r="A515" s="20" t="s">
        <v>924</v>
      </c>
      <c r="B515" s="73">
        <v>7278</v>
      </c>
      <c r="C515" s="85">
        <v>10</v>
      </c>
      <c r="D515" s="32">
        <v>25</v>
      </c>
      <c r="E515" s="84"/>
      <c r="F515" s="91"/>
      <c r="G515" s="8"/>
      <c r="H515" s="94"/>
      <c r="I515" s="91"/>
      <c r="J515" s="84"/>
      <c r="K515" s="111"/>
    </row>
    <row r="516" spans="1:11" x14ac:dyDescent="0.2">
      <c r="A516" s="13" t="s">
        <v>4523</v>
      </c>
      <c r="B516" s="74">
        <v>4661</v>
      </c>
      <c r="C516" s="86"/>
      <c r="D516" s="37"/>
      <c r="E516" s="87"/>
      <c r="F516" s="93">
        <v>5</v>
      </c>
      <c r="G516" s="8">
        <v>13</v>
      </c>
      <c r="H516" s="94">
        <f t="shared" si="7"/>
        <v>2</v>
      </c>
      <c r="I516" s="93"/>
      <c r="J516" s="94"/>
      <c r="K516" s="138"/>
    </row>
    <row r="517" spans="1:11" x14ac:dyDescent="0.2">
      <c r="A517" s="13" t="s">
        <v>2561</v>
      </c>
      <c r="B517" s="74">
        <v>524</v>
      </c>
      <c r="C517" s="86"/>
      <c r="D517" s="37"/>
      <c r="E517" s="87"/>
      <c r="F517" s="93">
        <v>3</v>
      </c>
      <c r="G517" s="8">
        <v>8</v>
      </c>
      <c r="H517" s="94">
        <f t="shared" si="7"/>
        <v>2</v>
      </c>
      <c r="I517" s="93"/>
      <c r="J517" s="94"/>
      <c r="K517" s="138"/>
    </row>
    <row r="518" spans="1:11" x14ac:dyDescent="0.2">
      <c r="A518" s="13" t="s">
        <v>4524</v>
      </c>
      <c r="B518" s="74">
        <v>333</v>
      </c>
      <c r="C518" s="86"/>
      <c r="D518" s="37"/>
      <c r="E518" s="87"/>
      <c r="F518" s="93">
        <v>3</v>
      </c>
      <c r="G518" s="8">
        <v>8</v>
      </c>
      <c r="H518" s="94">
        <f t="shared" si="7"/>
        <v>2</v>
      </c>
      <c r="I518" s="93"/>
      <c r="J518" s="94"/>
      <c r="K518" s="138"/>
    </row>
    <row r="519" spans="1:11" x14ac:dyDescent="0.2">
      <c r="A519" s="13" t="s">
        <v>2557</v>
      </c>
      <c r="B519" s="74">
        <v>360</v>
      </c>
      <c r="C519" s="86"/>
      <c r="D519" s="37"/>
      <c r="E519" s="87"/>
      <c r="F519" s="93">
        <v>3</v>
      </c>
      <c r="G519" s="8">
        <v>8</v>
      </c>
      <c r="H519" s="94">
        <f t="shared" si="7"/>
        <v>2</v>
      </c>
      <c r="I519" s="93"/>
      <c r="J519" s="94"/>
      <c r="K519" s="138"/>
    </row>
    <row r="520" spans="1:11" x14ac:dyDescent="0.2">
      <c r="A520" s="13" t="s">
        <v>4525</v>
      </c>
      <c r="B520" s="74">
        <v>348</v>
      </c>
      <c r="C520" s="86"/>
      <c r="D520" s="37"/>
      <c r="E520" s="87"/>
      <c r="F520" s="93">
        <v>3</v>
      </c>
      <c r="G520" s="8">
        <v>8</v>
      </c>
      <c r="H520" s="94">
        <f t="shared" ref="H520:H583" si="8">IF(F520=1,1,2)</f>
        <v>2</v>
      </c>
      <c r="I520" s="93"/>
      <c r="J520" s="94"/>
      <c r="K520" s="138"/>
    </row>
    <row r="521" spans="1:11" x14ac:dyDescent="0.2">
      <c r="A521" s="13" t="s">
        <v>2233</v>
      </c>
      <c r="B521" s="74">
        <v>312</v>
      </c>
      <c r="C521" s="86"/>
      <c r="D521" s="37"/>
      <c r="E521" s="87"/>
      <c r="F521" s="93">
        <v>3</v>
      </c>
      <c r="G521" s="8">
        <v>8</v>
      </c>
      <c r="H521" s="94">
        <f t="shared" si="8"/>
        <v>2</v>
      </c>
      <c r="I521" s="93"/>
      <c r="J521" s="94"/>
      <c r="K521" s="138"/>
    </row>
    <row r="522" spans="1:11" x14ac:dyDescent="0.2">
      <c r="A522" s="13" t="s">
        <v>4526</v>
      </c>
      <c r="B522" s="74">
        <v>740</v>
      </c>
      <c r="C522" s="86"/>
      <c r="D522" s="37"/>
      <c r="E522" s="87"/>
      <c r="F522" s="93">
        <v>3</v>
      </c>
      <c r="G522" s="8">
        <v>8</v>
      </c>
      <c r="H522" s="94">
        <f t="shared" si="8"/>
        <v>2</v>
      </c>
      <c r="I522" s="93"/>
      <c r="J522" s="94"/>
      <c r="K522" s="138"/>
    </row>
    <row r="523" spans="1:11" s="24" customFormat="1" x14ac:dyDescent="0.2">
      <c r="A523" s="20" t="s">
        <v>1239</v>
      </c>
      <c r="B523" s="73">
        <v>3387</v>
      </c>
      <c r="C523" s="85">
        <v>5</v>
      </c>
      <c r="D523" s="32">
        <v>13</v>
      </c>
      <c r="E523" s="84"/>
      <c r="F523" s="91"/>
      <c r="G523" s="8"/>
      <c r="H523" s="94"/>
      <c r="I523" s="91"/>
      <c r="J523" s="84"/>
      <c r="K523" s="111"/>
    </row>
    <row r="524" spans="1:11" x14ac:dyDescent="0.2">
      <c r="A524" s="13" t="s">
        <v>4527</v>
      </c>
      <c r="B524" s="74">
        <v>2333</v>
      </c>
      <c r="C524" s="86"/>
      <c r="D524" s="37"/>
      <c r="E524" s="87"/>
      <c r="F524" s="93">
        <v>5</v>
      </c>
      <c r="G524" s="8">
        <v>13</v>
      </c>
      <c r="H524" s="94">
        <f t="shared" si="8"/>
        <v>2</v>
      </c>
      <c r="I524" s="93"/>
      <c r="J524" s="94"/>
      <c r="K524" s="138"/>
    </row>
    <row r="525" spans="1:11" x14ac:dyDescent="0.2">
      <c r="A525" s="13" t="s">
        <v>4528</v>
      </c>
      <c r="B525" s="74">
        <v>926</v>
      </c>
      <c r="C525" s="86"/>
      <c r="D525" s="37"/>
      <c r="E525" s="87"/>
      <c r="F525" s="93">
        <v>3</v>
      </c>
      <c r="G525" s="8">
        <v>8</v>
      </c>
      <c r="H525" s="94">
        <f t="shared" si="8"/>
        <v>2</v>
      </c>
      <c r="I525" s="93"/>
      <c r="J525" s="94"/>
      <c r="K525" s="138"/>
    </row>
    <row r="526" spans="1:11" x14ac:dyDescent="0.2">
      <c r="A526" s="13" t="s">
        <v>4529</v>
      </c>
      <c r="B526" s="74">
        <v>128</v>
      </c>
      <c r="C526" s="86"/>
      <c r="D526" s="37"/>
      <c r="E526" s="87"/>
      <c r="F526" s="93">
        <v>1</v>
      </c>
      <c r="G526" s="8">
        <v>3</v>
      </c>
      <c r="H526" s="94">
        <f t="shared" si="8"/>
        <v>1</v>
      </c>
      <c r="I526" s="93"/>
      <c r="J526" s="94"/>
      <c r="K526" s="138"/>
    </row>
    <row r="527" spans="1:11" s="24" customFormat="1" x14ac:dyDescent="0.2">
      <c r="A527" s="20" t="s">
        <v>1204</v>
      </c>
      <c r="B527" s="73">
        <v>4200</v>
      </c>
      <c r="C527" s="85">
        <v>6</v>
      </c>
      <c r="D527" s="32">
        <v>15</v>
      </c>
      <c r="E527" s="84"/>
      <c r="F527" s="91"/>
      <c r="G527" s="8"/>
      <c r="H527" s="94"/>
      <c r="I527" s="91"/>
      <c r="J527" s="84"/>
      <c r="K527" s="111"/>
    </row>
    <row r="528" spans="1:11" x14ac:dyDescent="0.2">
      <c r="A528" s="13" t="s">
        <v>4530</v>
      </c>
      <c r="B528" s="74">
        <v>4102</v>
      </c>
      <c r="C528" s="86"/>
      <c r="D528" s="37"/>
      <c r="E528" s="87"/>
      <c r="F528" s="93">
        <v>5</v>
      </c>
      <c r="G528" s="8">
        <v>13</v>
      </c>
      <c r="H528" s="94">
        <f t="shared" si="8"/>
        <v>2</v>
      </c>
      <c r="I528" s="93"/>
      <c r="J528" s="94"/>
      <c r="K528" s="138"/>
    </row>
    <row r="529" spans="1:11" x14ac:dyDescent="0.2">
      <c r="A529" s="13" t="s">
        <v>4531</v>
      </c>
      <c r="B529" s="74">
        <v>98</v>
      </c>
      <c r="C529" s="86"/>
      <c r="D529" s="37"/>
      <c r="E529" s="87"/>
      <c r="F529" s="93">
        <v>1</v>
      </c>
      <c r="G529" s="8">
        <v>3</v>
      </c>
      <c r="H529" s="94">
        <f t="shared" si="8"/>
        <v>1</v>
      </c>
      <c r="I529" s="93"/>
      <c r="J529" s="94"/>
      <c r="K529" s="138"/>
    </row>
    <row r="530" spans="1:11" s="24" customFormat="1" x14ac:dyDescent="0.2">
      <c r="A530" s="20" t="s">
        <v>928</v>
      </c>
      <c r="B530" s="73">
        <v>2923</v>
      </c>
      <c r="C530" s="85">
        <v>4</v>
      </c>
      <c r="D530" s="32">
        <v>10</v>
      </c>
      <c r="E530" s="84"/>
      <c r="F530" s="91"/>
      <c r="G530" s="8"/>
      <c r="H530" s="94"/>
      <c r="I530" s="91"/>
      <c r="J530" s="84"/>
      <c r="K530" s="111"/>
    </row>
    <row r="531" spans="1:11" x14ac:dyDescent="0.2">
      <c r="A531" s="13" t="s">
        <v>4532</v>
      </c>
      <c r="B531" s="74">
        <v>1722</v>
      </c>
      <c r="C531" s="86"/>
      <c r="D531" s="37"/>
      <c r="E531" s="87"/>
      <c r="F531" s="93">
        <v>3</v>
      </c>
      <c r="G531" s="8">
        <v>8</v>
      </c>
      <c r="H531" s="94">
        <f t="shared" si="8"/>
        <v>2</v>
      </c>
      <c r="I531" s="93"/>
      <c r="J531" s="94"/>
      <c r="K531" s="138"/>
    </row>
    <row r="532" spans="1:11" x14ac:dyDescent="0.2">
      <c r="A532" s="13" t="s">
        <v>4533</v>
      </c>
      <c r="B532" s="74">
        <v>1201</v>
      </c>
      <c r="C532" s="86"/>
      <c r="D532" s="37"/>
      <c r="E532" s="87"/>
      <c r="F532" s="93">
        <v>3</v>
      </c>
      <c r="G532" s="8">
        <v>8</v>
      </c>
      <c r="H532" s="94">
        <f t="shared" si="8"/>
        <v>2</v>
      </c>
      <c r="I532" s="93"/>
      <c r="J532" s="94"/>
      <c r="K532" s="138"/>
    </row>
    <row r="533" spans="1:11" s="24" customFormat="1" ht="31.5" x14ac:dyDescent="0.2">
      <c r="A533" s="22" t="s">
        <v>1034</v>
      </c>
      <c r="B533" s="73">
        <v>13500</v>
      </c>
      <c r="C533" s="85">
        <v>25</v>
      </c>
      <c r="D533" s="36">
        <f>SUM(D534:D585)</f>
        <v>64</v>
      </c>
      <c r="E533" s="88">
        <v>4</v>
      </c>
      <c r="F533" s="91">
        <f>SUM(F535:F586)</f>
        <v>95</v>
      </c>
      <c r="G533" s="24">
        <f>SUM(G535:G586)</f>
        <v>262</v>
      </c>
      <c r="H533" s="94"/>
      <c r="I533" s="99">
        <f>(C533+F535+F536+F548+F549+F551+F552+F553+F555+F558+F559+F561+F563+F564+F566+F567+F568+F572+F574+F576+F578+F584+F586+1)*0.4</f>
        <v>37.6</v>
      </c>
      <c r="J533" s="99">
        <f>(D533+G535+G536+G548+G549+G551+G552+G553+G555+G558+G559+G561+G563+G564+G566+G567+G568+G572+G574+G576+G578+G584+G586+1)*0.4</f>
        <v>98.4</v>
      </c>
      <c r="K533" s="115">
        <f>49*0.6</f>
        <v>29.4</v>
      </c>
    </row>
    <row r="534" spans="1:11" s="24" customFormat="1" ht="31.5" x14ac:dyDescent="0.2">
      <c r="A534" s="20" t="s">
        <v>1229</v>
      </c>
      <c r="B534" s="73">
        <v>1865</v>
      </c>
      <c r="C534" s="85">
        <v>3</v>
      </c>
      <c r="D534" s="32">
        <v>8</v>
      </c>
      <c r="E534" s="84"/>
      <c r="F534" s="91"/>
      <c r="G534" s="8"/>
      <c r="H534" s="94"/>
      <c r="I534" s="91"/>
      <c r="J534" s="84"/>
      <c r="K534" s="111"/>
    </row>
    <row r="535" spans="1:11" x14ac:dyDescent="0.2">
      <c r="A535" s="13" t="s">
        <v>4534</v>
      </c>
      <c r="B535" s="74">
        <v>678</v>
      </c>
      <c r="C535" s="86"/>
      <c r="D535" s="37"/>
      <c r="E535" s="87"/>
      <c r="F535" s="93">
        <v>3</v>
      </c>
      <c r="G535" s="8">
        <v>8</v>
      </c>
      <c r="H535" s="94">
        <f t="shared" si="8"/>
        <v>2</v>
      </c>
      <c r="I535" s="93"/>
      <c r="J535" s="94"/>
      <c r="K535" s="138"/>
    </row>
    <row r="536" spans="1:11" x14ac:dyDescent="0.2">
      <c r="A536" s="13" t="s">
        <v>4535</v>
      </c>
      <c r="B536" s="74">
        <v>223</v>
      </c>
      <c r="C536" s="86"/>
      <c r="D536" s="37"/>
      <c r="E536" s="87"/>
      <c r="F536" s="93">
        <v>3</v>
      </c>
      <c r="G536" s="8">
        <v>8</v>
      </c>
      <c r="H536" s="94">
        <f t="shared" si="8"/>
        <v>2</v>
      </c>
      <c r="I536" s="93"/>
      <c r="J536" s="94"/>
      <c r="K536" s="138"/>
    </row>
    <row r="537" spans="1:11" x14ac:dyDescent="0.2">
      <c r="A537" s="13" t="s">
        <v>4536</v>
      </c>
      <c r="B537" s="74">
        <v>130</v>
      </c>
      <c r="C537" s="86"/>
      <c r="D537" s="37"/>
      <c r="E537" s="87"/>
      <c r="F537" s="93">
        <v>1</v>
      </c>
      <c r="G537" s="8">
        <v>3</v>
      </c>
      <c r="H537" s="94">
        <f t="shared" si="8"/>
        <v>1</v>
      </c>
      <c r="I537" s="93"/>
      <c r="J537" s="94"/>
      <c r="K537" s="138"/>
    </row>
    <row r="538" spans="1:11" x14ac:dyDescent="0.2">
      <c r="A538" s="13" t="s">
        <v>4537</v>
      </c>
      <c r="B538" s="74">
        <v>100</v>
      </c>
      <c r="C538" s="86"/>
      <c r="D538" s="37"/>
      <c r="E538" s="87"/>
      <c r="F538" s="93">
        <v>1</v>
      </c>
      <c r="G538" s="8">
        <v>3</v>
      </c>
      <c r="H538" s="94">
        <f t="shared" si="8"/>
        <v>1</v>
      </c>
      <c r="I538" s="93"/>
      <c r="J538" s="94"/>
      <c r="K538" s="138"/>
    </row>
    <row r="539" spans="1:11" x14ac:dyDescent="0.2">
      <c r="A539" s="13" t="s">
        <v>4538</v>
      </c>
      <c r="B539" s="74">
        <v>123</v>
      </c>
      <c r="C539" s="86"/>
      <c r="D539" s="37"/>
      <c r="E539" s="87"/>
      <c r="F539" s="93">
        <v>1</v>
      </c>
      <c r="G539" s="8">
        <v>3</v>
      </c>
      <c r="H539" s="94">
        <f t="shared" si="8"/>
        <v>1</v>
      </c>
      <c r="I539" s="93"/>
      <c r="J539" s="94"/>
      <c r="K539" s="138"/>
    </row>
    <row r="540" spans="1:11" x14ac:dyDescent="0.2">
      <c r="A540" s="13" t="s">
        <v>4539</v>
      </c>
      <c r="B540" s="74">
        <v>139</v>
      </c>
      <c r="C540" s="86"/>
      <c r="D540" s="37"/>
      <c r="E540" s="87"/>
      <c r="F540" s="93">
        <v>1</v>
      </c>
      <c r="G540" s="8">
        <v>3</v>
      </c>
      <c r="H540" s="94">
        <f t="shared" si="8"/>
        <v>1</v>
      </c>
      <c r="I540" s="93"/>
      <c r="J540" s="94"/>
      <c r="K540" s="138"/>
    </row>
    <row r="541" spans="1:11" x14ac:dyDescent="0.2">
      <c r="A541" s="13" t="s">
        <v>4540</v>
      </c>
      <c r="B541" s="74">
        <v>48</v>
      </c>
      <c r="C541" s="86"/>
      <c r="D541" s="37"/>
      <c r="E541" s="87"/>
      <c r="F541" s="93">
        <v>1</v>
      </c>
      <c r="G541" s="8">
        <v>3</v>
      </c>
      <c r="H541" s="94">
        <f t="shared" si="8"/>
        <v>1</v>
      </c>
      <c r="I541" s="93"/>
      <c r="J541" s="94"/>
      <c r="K541" s="138"/>
    </row>
    <row r="542" spans="1:11" x14ac:dyDescent="0.2">
      <c r="A542" s="13" t="s">
        <v>4541</v>
      </c>
      <c r="B542" s="74">
        <v>54</v>
      </c>
      <c r="C542" s="86"/>
      <c r="D542" s="37"/>
      <c r="E542" s="87"/>
      <c r="F542" s="93">
        <v>1</v>
      </c>
      <c r="G542" s="8">
        <v>3</v>
      </c>
      <c r="H542" s="94">
        <f t="shared" si="8"/>
        <v>1</v>
      </c>
      <c r="I542" s="93"/>
      <c r="J542" s="94"/>
      <c r="K542" s="138"/>
    </row>
    <row r="543" spans="1:11" x14ac:dyDescent="0.2">
      <c r="A543" s="13" t="s">
        <v>2413</v>
      </c>
      <c r="B543" s="74">
        <v>118</v>
      </c>
      <c r="C543" s="86"/>
      <c r="D543" s="37"/>
      <c r="E543" s="87"/>
      <c r="F543" s="93">
        <v>1</v>
      </c>
      <c r="G543" s="8">
        <v>3</v>
      </c>
      <c r="H543" s="94">
        <f t="shared" si="8"/>
        <v>1</v>
      </c>
      <c r="I543" s="93"/>
      <c r="J543" s="94"/>
      <c r="K543" s="138"/>
    </row>
    <row r="544" spans="1:11" x14ac:dyDescent="0.2">
      <c r="A544" s="13" t="s">
        <v>3194</v>
      </c>
      <c r="B544" s="74">
        <v>28</v>
      </c>
      <c r="C544" s="86"/>
      <c r="D544" s="37"/>
      <c r="E544" s="87"/>
      <c r="F544" s="93">
        <v>1</v>
      </c>
      <c r="G544" s="8">
        <v>3</v>
      </c>
      <c r="H544" s="94">
        <f t="shared" si="8"/>
        <v>1</v>
      </c>
      <c r="I544" s="93"/>
      <c r="J544" s="94"/>
      <c r="K544" s="138"/>
    </row>
    <row r="545" spans="1:11" x14ac:dyDescent="0.2">
      <c r="A545" s="13" t="s">
        <v>4542</v>
      </c>
      <c r="B545" s="74">
        <v>43</v>
      </c>
      <c r="C545" s="86"/>
      <c r="D545" s="37"/>
      <c r="E545" s="87"/>
      <c r="F545" s="93">
        <v>1</v>
      </c>
      <c r="G545" s="8">
        <v>3</v>
      </c>
      <c r="H545" s="94">
        <f t="shared" si="8"/>
        <v>1</v>
      </c>
      <c r="I545" s="93"/>
      <c r="J545" s="94"/>
      <c r="K545" s="138"/>
    </row>
    <row r="546" spans="1:11" x14ac:dyDescent="0.2">
      <c r="A546" s="13" t="s">
        <v>1760</v>
      </c>
      <c r="B546" s="74">
        <v>181</v>
      </c>
      <c r="C546" s="86"/>
      <c r="D546" s="37"/>
      <c r="E546" s="87"/>
      <c r="F546" s="93">
        <v>1</v>
      </c>
      <c r="G546" s="8">
        <v>3</v>
      </c>
      <c r="H546" s="94">
        <f t="shared" si="8"/>
        <v>1</v>
      </c>
      <c r="I546" s="93"/>
      <c r="J546" s="94"/>
      <c r="K546" s="138"/>
    </row>
    <row r="547" spans="1:11" s="24" customFormat="1" x14ac:dyDescent="0.2">
      <c r="A547" s="20" t="s">
        <v>174</v>
      </c>
      <c r="B547" s="73">
        <v>4720</v>
      </c>
      <c r="C547" s="85">
        <v>9</v>
      </c>
      <c r="D547" s="32">
        <v>23</v>
      </c>
      <c r="E547" s="84"/>
      <c r="F547" s="91"/>
      <c r="G547" s="8"/>
      <c r="H547" s="94"/>
      <c r="I547" s="91"/>
      <c r="J547" s="84"/>
      <c r="K547" s="111"/>
    </row>
    <row r="548" spans="1:11" x14ac:dyDescent="0.2">
      <c r="A548" s="13" t="s">
        <v>4543</v>
      </c>
      <c r="B548" s="74">
        <v>1768</v>
      </c>
      <c r="C548" s="86"/>
      <c r="D548" s="37"/>
      <c r="E548" s="87"/>
      <c r="F548" s="93">
        <v>3</v>
      </c>
      <c r="G548" s="8">
        <v>8</v>
      </c>
      <c r="H548" s="94">
        <f t="shared" si="8"/>
        <v>2</v>
      </c>
      <c r="I548" s="93"/>
      <c r="J548" s="94"/>
      <c r="K548" s="138"/>
    </row>
    <row r="549" spans="1:11" x14ac:dyDescent="0.2">
      <c r="A549" s="13" t="s">
        <v>4544</v>
      </c>
      <c r="B549" s="74">
        <v>273</v>
      </c>
      <c r="C549" s="86"/>
      <c r="D549" s="37"/>
      <c r="E549" s="87"/>
      <c r="F549" s="93">
        <v>3</v>
      </c>
      <c r="G549" s="8">
        <v>8</v>
      </c>
      <c r="H549" s="94">
        <f t="shared" si="8"/>
        <v>2</v>
      </c>
      <c r="I549" s="93"/>
      <c r="J549" s="94"/>
      <c r="K549" s="138"/>
    </row>
    <row r="550" spans="1:11" x14ac:dyDescent="0.2">
      <c r="A550" s="13" t="s">
        <v>4545</v>
      </c>
      <c r="B550" s="74">
        <v>58</v>
      </c>
      <c r="C550" s="86"/>
      <c r="D550" s="37"/>
      <c r="E550" s="87"/>
      <c r="F550" s="93">
        <v>1</v>
      </c>
      <c r="G550" s="8">
        <v>3</v>
      </c>
      <c r="H550" s="94">
        <f t="shared" si="8"/>
        <v>1</v>
      </c>
      <c r="I550" s="93"/>
      <c r="J550" s="94"/>
      <c r="K550" s="138"/>
    </row>
    <row r="551" spans="1:11" x14ac:dyDescent="0.2">
      <c r="A551" s="13" t="s">
        <v>4546</v>
      </c>
      <c r="B551" s="74">
        <v>413</v>
      </c>
      <c r="C551" s="86"/>
      <c r="D551" s="37"/>
      <c r="E551" s="87"/>
      <c r="F551" s="93">
        <v>3</v>
      </c>
      <c r="G551" s="8">
        <v>8</v>
      </c>
      <c r="H551" s="94">
        <f t="shared" si="8"/>
        <v>2</v>
      </c>
      <c r="I551" s="93"/>
      <c r="J551" s="94"/>
      <c r="K551" s="138"/>
    </row>
    <row r="552" spans="1:11" x14ac:dyDescent="0.2">
      <c r="A552" s="13" t="s">
        <v>1678</v>
      </c>
      <c r="B552" s="74">
        <v>301</v>
      </c>
      <c r="C552" s="86"/>
      <c r="D552" s="37"/>
      <c r="E552" s="87"/>
      <c r="F552" s="93">
        <v>3</v>
      </c>
      <c r="G552" s="8">
        <v>8</v>
      </c>
      <c r="H552" s="94">
        <f t="shared" si="8"/>
        <v>2</v>
      </c>
      <c r="I552" s="93"/>
      <c r="J552" s="94"/>
      <c r="K552" s="138"/>
    </row>
    <row r="553" spans="1:11" x14ac:dyDescent="0.2">
      <c r="A553" s="13" t="s">
        <v>2935</v>
      </c>
      <c r="B553" s="74">
        <v>458</v>
      </c>
      <c r="C553" s="86"/>
      <c r="D553" s="37"/>
      <c r="E553" s="87"/>
      <c r="F553" s="93">
        <v>3</v>
      </c>
      <c r="G553" s="8">
        <v>8</v>
      </c>
      <c r="H553" s="94">
        <f t="shared" si="8"/>
        <v>2</v>
      </c>
      <c r="I553" s="93"/>
      <c r="J553" s="94"/>
      <c r="K553" s="138"/>
    </row>
    <row r="554" spans="1:11" x14ac:dyDescent="0.2">
      <c r="A554" s="13" t="s">
        <v>4547</v>
      </c>
      <c r="B554" s="74">
        <v>105</v>
      </c>
      <c r="C554" s="86"/>
      <c r="D554" s="37"/>
      <c r="E554" s="87"/>
      <c r="F554" s="93">
        <v>1</v>
      </c>
      <c r="G554" s="8">
        <v>3</v>
      </c>
      <c r="H554" s="94">
        <f t="shared" si="8"/>
        <v>1</v>
      </c>
      <c r="I554" s="93"/>
      <c r="J554" s="94"/>
      <c r="K554" s="138"/>
    </row>
    <row r="555" spans="1:11" x14ac:dyDescent="0.2">
      <c r="A555" s="13" t="s">
        <v>1697</v>
      </c>
      <c r="B555" s="74">
        <v>243</v>
      </c>
      <c r="C555" s="86"/>
      <c r="D555" s="37"/>
      <c r="E555" s="87"/>
      <c r="F555" s="93">
        <v>3</v>
      </c>
      <c r="G555" s="8">
        <v>8</v>
      </c>
      <c r="H555" s="94">
        <f t="shared" si="8"/>
        <v>2</v>
      </c>
      <c r="I555" s="93"/>
      <c r="J555" s="94"/>
      <c r="K555" s="138"/>
    </row>
    <row r="556" spans="1:11" x14ac:dyDescent="0.2">
      <c r="A556" s="13" t="s">
        <v>4548</v>
      </c>
      <c r="B556" s="74">
        <v>114</v>
      </c>
      <c r="C556" s="86"/>
      <c r="D556" s="37"/>
      <c r="E556" s="87"/>
      <c r="F556" s="93">
        <v>1</v>
      </c>
      <c r="G556" s="8">
        <v>3</v>
      </c>
      <c r="H556" s="94">
        <f t="shared" si="8"/>
        <v>1</v>
      </c>
      <c r="I556" s="93"/>
      <c r="J556" s="94"/>
      <c r="K556" s="138"/>
    </row>
    <row r="557" spans="1:11" ht="31.5" x14ac:dyDescent="0.2">
      <c r="A557" s="13" t="s">
        <v>4549</v>
      </c>
      <c r="B557" s="74">
        <v>93</v>
      </c>
      <c r="C557" s="86"/>
      <c r="D557" s="37"/>
      <c r="E557" s="87"/>
      <c r="F557" s="93">
        <v>1</v>
      </c>
      <c r="G557" s="8">
        <v>3</v>
      </c>
      <c r="H557" s="94">
        <f t="shared" si="8"/>
        <v>1</v>
      </c>
      <c r="I557" s="93"/>
      <c r="J557" s="94"/>
      <c r="K557" s="138"/>
    </row>
    <row r="558" spans="1:11" x14ac:dyDescent="0.2">
      <c r="A558" s="13" t="s">
        <v>4550</v>
      </c>
      <c r="B558" s="74">
        <v>237</v>
      </c>
      <c r="C558" s="86"/>
      <c r="D558" s="37"/>
      <c r="E558" s="87"/>
      <c r="F558" s="93">
        <v>3</v>
      </c>
      <c r="G558" s="8">
        <v>8</v>
      </c>
      <c r="H558" s="94">
        <f t="shared" si="8"/>
        <v>2</v>
      </c>
      <c r="I558" s="93"/>
      <c r="J558" s="94"/>
      <c r="K558" s="138"/>
    </row>
    <row r="559" spans="1:11" x14ac:dyDescent="0.2">
      <c r="A559" s="13" t="s">
        <v>4551</v>
      </c>
      <c r="B559" s="74">
        <v>201</v>
      </c>
      <c r="C559" s="86"/>
      <c r="D559" s="37"/>
      <c r="E559" s="87"/>
      <c r="F559" s="93">
        <v>3</v>
      </c>
      <c r="G559" s="8">
        <v>8</v>
      </c>
      <c r="H559" s="94">
        <f t="shared" si="8"/>
        <v>2</v>
      </c>
      <c r="I559" s="93"/>
      <c r="J559" s="94"/>
      <c r="K559" s="138"/>
    </row>
    <row r="560" spans="1:11" x14ac:dyDescent="0.2">
      <c r="A560" s="13" t="s">
        <v>2018</v>
      </c>
      <c r="B560" s="74">
        <v>78</v>
      </c>
      <c r="C560" s="86"/>
      <c r="D560" s="37"/>
      <c r="E560" s="87"/>
      <c r="F560" s="93">
        <v>1</v>
      </c>
      <c r="G560" s="8">
        <v>3</v>
      </c>
      <c r="H560" s="94">
        <f t="shared" si="8"/>
        <v>1</v>
      </c>
      <c r="I560" s="93"/>
      <c r="J560" s="94"/>
      <c r="K560" s="138"/>
    </row>
    <row r="561" spans="1:11" x14ac:dyDescent="0.2">
      <c r="A561" s="13" t="s">
        <v>4552</v>
      </c>
      <c r="B561" s="74">
        <v>378</v>
      </c>
      <c r="C561" s="86"/>
      <c r="D561" s="37"/>
      <c r="E561" s="87"/>
      <c r="F561" s="93">
        <v>3</v>
      </c>
      <c r="G561" s="8">
        <v>8</v>
      </c>
      <c r="H561" s="94">
        <f t="shared" si="8"/>
        <v>2</v>
      </c>
      <c r="I561" s="93"/>
      <c r="J561" s="94"/>
      <c r="K561" s="138"/>
    </row>
    <row r="562" spans="1:11" s="24" customFormat="1" x14ac:dyDescent="0.2">
      <c r="A562" s="31" t="s">
        <v>472</v>
      </c>
      <c r="B562" s="73">
        <v>6530</v>
      </c>
      <c r="C562" s="85">
        <v>12</v>
      </c>
      <c r="D562" s="32">
        <v>30</v>
      </c>
      <c r="E562" s="84"/>
      <c r="F562" s="91"/>
      <c r="G562" s="8"/>
      <c r="H562" s="94"/>
      <c r="I562" s="91"/>
      <c r="J562" s="84"/>
      <c r="K562" s="111"/>
    </row>
    <row r="563" spans="1:11" x14ac:dyDescent="0.2">
      <c r="A563" s="13" t="s">
        <v>4553</v>
      </c>
      <c r="B563" s="74">
        <v>2470</v>
      </c>
      <c r="C563" s="86"/>
      <c r="D563" s="37"/>
      <c r="E563" s="87"/>
      <c r="F563" s="93">
        <v>5</v>
      </c>
      <c r="G563" s="8">
        <v>13</v>
      </c>
      <c r="H563" s="94">
        <f t="shared" si="8"/>
        <v>2</v>
      </c>
      <c r="I563" s="93"/>
      <c r="J563" s="94"/>
      <c r="K563" s="138"/>
    </row>
    <row r="564" spans="1:11" x14ac:dyDescent="0.2">
      <c r="A564" s="13" t="s">
        <v>4554</v>
      </c>
      <c r="B564" s="74">
        <v>212</v>
      </c>
      <c r="C564" s="86"/>
      <c r="D564" s="37"/>
      <c r="E564" s="87"/>
      <c r="F564" s="93">
        <v>3</v>
      </c>
      <c r="G564" s="8">
        <v>8</v>
      </c>
      <c r="H564" s="94">
        <f t="shared" si="8"/>
        <v>2</v>
      </c>
      <c r="I564" s="93"/>
      <c r="J564" s="94"/>
      <c r="K564" s="138"/>
    </row>
    <row r="565" spans="1:11" x14ac:dyDescent="0.2">
      <c r="A565" s="13" t="s">
        <v>2465</v>
      </c>
      <c r="B565" s="74">
        <v>48</v>
      </c>
      <c r="C565" s="86"/>
      <c r="D565" s="37"/>
      <c r="E565" s="87"/>
      <c r="F565" s="93">
        <v>1</v>
      </c>
      <c r="G565" s="8">
        <v>3</v>
      </c>
      <c r="H565" s="94">
        <f t="shared" si="8"/>
        <v>1</v>
      </c>
      <c r="I565" s="93"/>
      <c r="J565" s="94"/>
      <c r="K565" s="138"/>
    </row>
    <row r="566" spans="1:11" x14ac:dyDescent="0.2">
      <c r="A566" s="13" t="s">
        <v>4555</v>
      </c>
      <c r="B566" s="74">
        <v>260</v>
      </c>
      <c r="C566" s="86"/>
      <c r="D566" s="37"/>
      <c r="E566" s="87"/>
      <c r="F566" s="93">
        <v>3</v>
      </c>
      <c r="G566" s="8">
        <v>8</v>
      </c>
      <c r="H566" s="94">
        <f t="shared" si="8"/>
        <v>2</v>
      </c>
      <c r="I566" s="93"/>
      <c r="J566" s="94"/>
      <c r="K566" s="138"/>
    </row>
    <row r="567" spans="1:11" x14ac:dyDescent="0.2">
      <c r="A567" s="13" t="s">
        <v>2957</v>
      </c>
      <c r="B567" s="74">
        <v>376</v>
      </c>
      <c r="C567" s="86"/>
      <c r="D567" s="37"/>
      <c r="E567" s="87"/>
      <c r="F567" s="93">
        <v>3</v>
      </c>
      <c r="G567" s="8">
        <v>8</v>
      </c>
      <c r="H567" s="94">
        <f t="shared" si="8"/>
        <v>2</v>
      </c>
      <c r="I567" s="93"/>
      <c r="J567" s="94"/>
      <c r="K567" s="138"/>
    </row>
    <row r="568" spans="1:11" x14ac:dyDescent="0.2">
      <c r="A568" s="13" t="s">
        <v>4556</v>
      </c>
      <c r="B568" s="74">
        <v>323</v>
      </c>
      <c r="C568" s="86"/>
      <c r="D568" s="37"/>
      <c r="E568" s="87"/>
      <c r="F568" s="93">
        <v>3</v>
      </c>
      <c r="G568" s="8">
        <v>8</v>
      </c>
      <c r="H568" s="94">
        <f t="shared" si="8"/>
        <v>2</v>
      </c>
      <c r="I568" s="93"/>
      <c r="J568" s="94"/>
      <c r="K568" s="138"/>
    </row>
    <row r="569" spans="1:11" x14ac:dyDescent="0.2">
      <c r="A569" s="13" t="s">
        <v>4272</v>
      </c>
      <c r="B569" s="74">
        <v>56</v>
      </c>
      <c r="C569" s="86"/>
      <c r="D569" s="37"/>
      <c r="E569" s="87"/>
      <c r="F569" s="93">
        <v>1</v>
      </c>
      <c r="G569" s="8">
        <v>3</v>
      </c>
      <c r="H569" s="94">
        <f t="shared" si="8"/>
        <v>1</v>
      </c>
      <c r="I569" s="93"/>
      <c r="J569" s="94"/>
      <c r="K569" s="138"/>
    </row>
    <row r="570" spans="1:11" x14ac:dyDescent="0.2">
      <c r="A570" s="13" t="s">
        <v>3374</v>
      </c>
      <c r="B570" s="74">
        <v>152</v>
      </c>
      <c r="C570" s="86"/>
      <c r="D570" s="37"/>
      <c r="E570" s="87"/>
      <c r="F570" s="93">
        <v>1</v>
      </c>
      <c r="G570" s="8">
        <v>3</v>
      </c>
      <c r="H570" s="94">
        <f t="shared" si="8"/>
        <v>1</v>
      </c>
      <c r="I570" s="93"/>
      <c r="J570" s="94"/>
      <c r="K570" s="138"/>
    </row>
    <row r="571" spans="1:11" x14ac:dyDescent="0.2">
      <c r="A571" s="13" t="s">
        <v>4557</v>
      </c>
      <c r="B571" s="74">
        <v>163</v>
      </c>
      <c r="C571" s="86"/>
      <c r="D571" s="37"/>
      <c r="E571" s="87"/>
      <c r="F571" s="93">
        <v>1</v>
      </c>
      <c r="G571" s="8">
        <v>3</v>
      </c>
      <c r="H571" s="94">
        <f t="shared" si="8"/>
        <v>1</v>
      </c>
      <c r="I571" s="93"/>
      <c r="J571" s="94"/>
      <c r="K571" s="138"/>
    </row>
    <row r="572" spans="1:11" x14ac:dyDescent="0.2">
      <c r="A572" s="13" t="s">
        <v>4558</v>
      </c>
      <c r="B572" s="74">
        <v>308</v>
      </c>
      <c r="C572" s="86"/>
      <c r="D572" s="37"/>
      <c r="E572" s="87"/>
      <c r="F572" s="93">
        <v>3</v>
      </c>
      <c r="G572" s="8">
        <v>8</v>
      </c>
      <c r="H572" s="94">
        <f t="shared" si="8"/>
        <v>2</v>
      </c>
      <c r="I572" s="93"/>
      <c r="J572" s="94"/>
      <c r="K572" s="138"/>
    </row>
    <row r="573" spans="1:11" x14ac:dyDescent="0.2">
      <c r="A573" s="13" t="s">
        <v>4559</v>
      </c>
      <c r="B573" s="74">
        <v>151</v>
      </c>
      <c r="C573" s="86"/>
      <c r="D573" s="37"/>
      <c r="E573" s="87"/>
      <c r="F573" s="93">
        <v>1</v>
      </c>
      <c r="G573" s="8">
        <v>3</v>
      </c>
      <c r="H573" s="94">
        <f t="shared" si="8"/>
        <v>1</v>
      </c>
      <c r="I573" s="93"/>
      <c r="J573" s="94"/>
      <c r="K573" s="138"/>
    </row>
    <row r="574" spans="1:11" x14ac:dyDescent="0.2">
      <c r="A574" s="13" t="s">
        <v>1606</v>
      </c>
      <c r="B574" s="74">
        <v>323</v>
      </c>
      <c r="C574" s="86"/>
      <c r="D574" s="37"/>
      <c r="E574" s="87"/>
      <c r="F574" s="93">
        <v>3</v>
      </c>
      <c r="G574" s="8">
        <v>8</v>
      </c>
      <c r="H574" s="94">
        <f t="shared" si="8"/>
        <v>2</v>
      </c>
      <c r="I574" s="93"/>
      <c r="J574" s="94"/>
      <c r="K574" s="138"/>
    </row>
    <row r="575" spans="1:11" x14ac:dyDescent="0.2">
      <c r="A575" s="13" t="s">
        <v>3166</v>
      </c>
      <c r="B575" s="74">
        <v>151</v>
      </c>
      <c r="C575" s="86"/>
      <c r="D575" s="37"/>
      <c r="E575" s="87"/>
      <c r="F575" s="93">
        <v>1</v>
      </c>
      <c r="G575" s="8">
        <v>3</v>
      </c>
      <c r="H575" s="94">
        <f t="shared" si="8"/>
        <v>1</v>
      </c>
      <c r="I575" s="93"/>
      <c r="J575" s="94"/>
      <c r="K575" s="138"/>
    </row>
    <row r="576" spans="1:11" x14ac:dyDescent="0.2">
      <c r="A576" s="13" t="s">
        <v>2634</v>
      </c>
      <c r="B576" s="74">
        <v>324</v>
      </c>
      <c r="C576" s="86"/>
      <c r="D576" s="37"/>
      <c r="E576" s="87"/>
      <c r="F576" s="93">
        <v>3</v>
      </c>
      <c r="G576" s="8">
        <v>8</v>
      </c>
      <c r="H576" s="94">
        <f t="shared" si="8"/>
        <v>2</v>
      </c>
      <c r="I576" s="93"/>
      <c r="J576" s="94"/>
      <c r="K576" s="138"/>
    </row>
    <row r="577" spans="1:11" x14ac:dyDescent="0.2">
      <c r="A577" s="13" t="s">
        <v>3279</v>
      </c>
      <c r="B577" s="74">
        <v>81</v>
      </c>
      <c r="C577" s="86"/>
      <c r="D577" s="37"/>
      <c r="E577" s="87"/>
      <c r="F577" s="93">
        <v>1</v>
      </c>
      <c r="G577" s="8">
        <v>3</v>
      </c>
      <c r="H577" s="94">
        <f t="shared" si="8"/>
        <v>1</v>
      </c>
      <c r="I577" s="93"/>
      <c r="J577" s="94"/>
      <c r="K577" s="138"/>
    </row>
    <row r="578" spans="1:11" x14ac:dyDescent="0.2">
      <c r="A578" s="13" t="s">
        <v>4560</v>
      </c>
      <c r="B578" s="74">
        <v>314</v>
      </c>
      <c r="C578" s="86"/>
      <c r="D578" s="37"/>
      <c r="E578" s="87"/>
      <c r="F578" s="93">
        <v>3</v>
      </c>
      <c r="G578" s="8">
        <v>8</v>
      </c>
      <c r="H578" s="94">
        <f t="shared" si="8"/>
        <v>2</v>
      </c>
      <c r="I578" s="93"/>
      <c r="J578" s="94"/>
      <c r="K578" s="138"/>
    </row>
    <row r="579" spans="1:11" x14ac:dyDescent="0.2">
      <c r="A579" s="13" t="s">
        <v>4561</v>
      </c>
      <c r="B579" s="74">
        <v>88</v>
      </c>
      <c r="C579" s="86"/>
      <c r="D579" s="37"/>
      <c r="E579" s="87"/>
      <c r="F579" s="93">
        <v>1</v>
      </c>
      <c r="G579" s="8">
        <v>3</v>
      </c>
      <c r="H579" s="94">
        <f t="shared" si="8"/>
        <v>1</v>
      </c>
      <c r="I579" s="93"/>
      <c r="J579" s="94"/>
      <c r="K579" s="138"/>
    </row>
    <row r="580" spans="1:11" x14ac:dyDescent="0.2">
      <c r="A580" s="13" t="s">
        <v>4562</v>
      </c>
      <c r="B580" s="74">
        <v>76</v>
      </c>
      <c r="C580" s="86"/>
      <c r="D580" s="37"/>
      <c r="E580" s="87"/>
      <c r="F580" s="93">
        <v>1</v>
      </c>
      <c r="G580" s="8">
        <v>3</v>
      </c>
      <c r="H580" s="94">
        <f t="shared" si="8"/>
        <v>1</v>
      </c>
      <c r="I580" s="93"/>
      <c r="J580" s="94"/>
      <c r="K580" s="138"/>
    </row>
    <row r="581" spans="1:11" x14ac:dyDescent="0.2">
      <c r="A581" s="13" t="s">
        <v>4563</v>
      </c>
      <c r="B581" s="74">
        <v>75</v>
      </c>
      <c r="C581" s="86"/>
      <c r="D581" s="37"/>
      <c r="E581" s="87"/>
      <c r="F581" s="93">
        <v>1</v>
      </c>
      <c r="G581" s="8">
        <v>3</v>
      </c>
      <c r="H581" s="94">
        <f t="shared" si="8"/>
        <v>1</v>
      </c>
      <c r="I581" s="93"/>
      <c r="J581" s="94"/>
      <c r="K581" s="138"/>
    </row>
    <row r="582" spans="1:11" x14ac:dyDescent="0.2">
      <c r="A582" s="13" t="s">
        <v>1993</v>
      </c>
      <c r="B582" s="74">
        <v>83</v>
      </c>
      <c r="C582" s="86"/>
      <c r="D582" s="37"/>
      <c r="E582" s="87"/>
      <c r="F582" s="93">
        <v>1</v>
      </c>
      <c r="G582" s="8">
        <v>3</v>
      </c>
      <c r="H582" s="94">
        <f t="shared" si="8"/>
        <v>1</v>
      </c>
      <c r="I582" s="93"/>
      <c r="J582" s="94"/>
      <c r="K582" s="138"/>
    </row>
    <row r="583" spans="1:11" x14ac:dyDescent="0.2">
      <c r="A583" s="13" t="s">
        <v>4564</v>
      </c>
      <c r="B583" s="74">
        <v>128</v>
      </c>
      <c r="C583" s="86"/>
      <c r="D583" s="37"/>
      <c r="E583" s="87"/>
      <c r="F583" s="93">
        <v>1</v>
      </c>
      <c r="G583" s="8">
        <v>3</v>
      </c>
      <c r="H583" s="94">
        <f t="shared" si="8"/>
        <v>1</v>
      </c>
      <c r="I583" s="93"/>
      <c r="J583" s="94"/>
      <c r="K583" s="138"/>
    </row>
    <row r="584" spans="1:11" x14ac:dyDescent="0.2">
      <c r="A584" s="13" t="s">
        <v>4565</v>
      </c>
      <c r="B584" s="74">
        <v>368</v>
      </c>
      <c r="C584" s="86"/>
      <c r="D584" s="37"/>
      <c r="E584" s="87"/>
      <c r="F584" s="93">
        <v>3</v>
      </c>
      <c r="G584" s="8">
        <v>8</v>
      </c>
      <c r="H584" s="94">
        <f t="shared" ref="H584:H647" si="9">IF(F584=1,1,2)</f>
        <v>2</v>
      </c>
      <c r="I584" s="93"/>
      <c r="J584" s="94"/>
      <c r="K584" s="138"/>
    </row>
    <row r="585" spans="1:11" s="24" customFormat="1" x14ac:dyDescent="0.2">
      <c r="A585" s="20" t="s">
        <v>944</v>
      </c>
      <c r="B585" s="73">
        <v>385</v>
      </c>
      <c r="C585" s="85">
        <v>1</v>
      </c>
      <c r="D585" s="32">
        <v>3</v>
      </c>
      <c r="E585" s="84"/>
      <c r="F585" s="91"/>
      <c r="G585" s="8"/>
      <c r="H585" s="94"/>
      <c r="I585" s="91"/>
      <c r="J585" s="84"/>
      <c r="K585" s="111"/>
    </row>
    <row r="586" spans="1:11" x14ac:dyDescent="0.2">
      <c r="A586" s="13" t="s">
        <v>4566</v>
      </c>
      <c r="B586" s="74">
        <v>385</v>
      </c>
      <c r="C586" s="86"/>
      <c r="D586" s="37"/>
      <c r="E586" s="87"/>
      <c r="F586" s="93">
        <v>3</v>
      </c>
      <c r="G586" s="8">
        <v>8</v>
      </c>
      <c r="H586" s="94">
        <f t="shared" si="9"/>
        <v>2</v>
      </c>
      <c r="I586" s="93"/>
      <c r="J586" s="94"/>
      <c r="K586" s="138"/>
    </row>
    <row r="587" spans="1:11" s="24" customFormat="1" ht="31.5" x14ac:dyDescent="0.2">
      <c r="A587" s="22" t="s">
        <v>6</v>
      </c>
      <c r="B587" s="73">
        <v>10924</v>
      </c>
      <c r="C587" s="85">
        <v>25</v>
      </c>
      <c r="D587" s="36">
        <f>SUM(D588:D595)</f>
        <v>63</v>
      </c>
      <c r="E587" s="88">
        <v>4</v>
      </c>
      <c r="F587" s="91">
        <f>SUM(F589:F604)</f>
        <v>36</v>
      </c>
      <c r="G587" s="24">
        <f>SUM(G589:G604)</f>
        <v>97</v>
      </c>
      <c r="H587" s="94"/>
      <c r="I587" s="99">
        <f>(C587+F589+F592+F593+F594+F596+F597+F598+F603+F604+1)*0.4</f>
        <v>22.8</v>
      </c>
      <c r="J587" s="99">
        <f>(D587+G589+G592+G593+G594+G596+G597+G598+G603+G604+1)*0.4</f>
        <v>58.400000000000006</v>
      </c>
      <c r="K587" s="115">
        <f>14*0.6</f>
        <v>8.4</v>
      </c>
    </row>
    <row r="588" spans="1:11" s="24" customFormat="1" ht="31.5" x14ac:dyDescent="0.2">
      <c r="A588" s="20" t="s">
        <v>267</v>
      </c>
      <c r="B588" s="73">
        <v>2952</v>
      </c>
      <c r="C588" s="85">
        <v>7</v>
      </c>
      <c r="D588" s="32">
        <v>18</v>
      </c>
      <c r="E588" s="84"/>
      <c r="F588" s="91"/>
      <c r="G588" s="8"/>
      <c r="H588" s="94"/>
      <c r="I588" s="91"/>
      <c r="J588" s="84"/>
      <c r="K588" s="111"/>
    </row>
    <row r="589" spans="1:11" x14ac:dyDescent="0.2">
      <c r="A589" s="13" t="s">
        <v>3682</v>
      </c>
      <c r="B589" s="74">
        <v>2786</v>
      </c>
      <c r="C589" s="86"/>
      <c r="D589" s="37"/>
      <c r="E589" s="87"/>
      <c r="F589" s="93">
        <v>5</v>
      </c>
      <c r="G589" s="8">
        <v>13</v>
      </c>
      <c r="H589" s="94">
        <f t="shared" si="9"/>
        <v>2</v>
      </c>
      <c r="I589" s="93"/>
      <c r="J589" s="94"/>
      <c r="K589" s="138"/>
    </row>
    <row r="590" spans="1:11" x14ac:dyDescent="0.2">
      <c r="A590" s="13" t="s">
        <v>4567</v>
      </c>
      <c r="B590" s="74">
        <v>166</v>
      </c>
      <c r="C590" s="86"/>
      <c r="D590" s="37"/>
      <c r="E590" s="87"/>
      <c r="F590" s="93">
        <v>1</v>
      </c>
      <c r="G590" s="8">
        <v>3</v>
      </c>
      <c r="H590" s="94">
        <f t="shared" si="9"/>
        <v>1</v>
      </c>
      <c r="I590" s="93"/>
      <c r="J590" s="94"/>
      <c r="K590" s="138"/>
    </row>
    <row r="591" spans="1:11" s="24" customFormat="1" ht="31.5" x14ac:dyDescent="0.2">
      <c r="A591" s="20" t="s">
        <v>1258</v>
      </c>
      <c r="B591" s="73">
        <v>4361</v>
      </c>
      <c r="C591" s="85">
        <v>10</v>
      </c>
      <c r="D591" s="32">
        <v>25</v>
      </c>
      <c r="E591" s="84"/>
      <c r="F591" s="91"/>
      <c r="G591" s="8"/>
      <c r="H591" s="94"/>
      <c r="I591" s="91"/>
      <c r="J591" s="84"/>
      <c r="K591" s="111"/>
    </row>
    <row r="592" spans="1:11" x14ac:dyDescent="0.2">
      <c r="A592" s="13" t="s">
        <v>4568</v>
      </c>
      <c r="B592" s="74">
        <v>2732</v>
      </c>
      <c r="C592" s="86"/>
      <c r="D592" s="37"/>
      <c r="E592" s="87"/>
      <c r="F592" s="93">
        <v>5</v>
      </c>
      <c r="G592" s="8">
        <v>13</v>
      </c>
      <c r="H592" s="94">
        <f t="shared" si="9"/>
        <v>2</v>
      </c>
      <c r="I592" s="93"/>
      <c r="J592" s="94"/>
      <c r="K592" s="138"/>
    </row>
    <row r="593" spans="1:11" x14ac:dyDescent="0.2">
      <c r="A593" s="13" t="s">
        <v>3692</v>
      </c>
      <c r="B593" s="74">
        <v>1115</v>
      </c>
      <c r="C593" s="86"/>
      <c r="D593" s="37"/>
      <c r="E593" s="87"/>
      <c r="F593" s="93">
        <v>3</v>
      </c>
      <c r="G593" s="8">
        <v>8</v>
      </c>
      <c r="H593" s="94">
        <f t="shared" si="9"/>
        <v>2</v>
      </c>
      <c r="I593" s="93"/>
      <c r="J593" s="94"/>
      <c r="K593" s="138"/>
    </row>
    <row r="594" spans="1:11" x14ac:dyDescent="0.2">
      <c r="A594" s="13" t="s">
        <v>4569</v>
      </c>
      <c r="B594" s="74">
        <v>514</v>
      </c>
      <c r="C594" s="86"/>
      <c r="D594" s="37"/>
      <c r="E594" s="87"/>
      <c r="F594" s="93">
        <v>3</v>
      </c>
      <c r="G594" s="8">
        <v>8</v>
      </c>
      <c r="H594" s="94">
        <f t="shared" si="9"/>
        <v>2</v>
      </c>
      <c r="I594" s="93"/>
      <c r="J594" s="94"/>
      <c r="K594" s="138"/>
    </row>
    <row r="595" spans="1:11" s="24" customFormat="1" x14ac:dyDescent="0.2">
      <c r="A595" s="20" t="s">
        <v>143</v>
      </c>
      <c r="B595" s="73">
        <v>3611</v>
      </c>
      <c r="C595" s="85">
        <v>8</v>
      </c>
      <c r="D595" s="32">
        <v>20</v>
      </c>
      <c r="E595" s="84"/>
      <c r="F595" s="91"/>
      <c r="G595" s="8"/>
      <c r="H595" s="94"/>
      <c r="I595" s="91"/>
      <c r="J595" s="84"/>
      <c r="K595" s="111"/>
    </row>
    <row r="596" spans="1:11" x14ac:dyDescent="0.2">
      <c r="A596" s="13" t="s">
        <v>4570</v>
      </c>
      <c r="B596" s="74">
        <v>1746</v>
      </c>
      <c r="C596" s="86"/>
      <c r="D596" s="37"/>
      <c r="E596" s="87"/>
      <c r="F596" s="93">
        <v>3</v>
      </c>
      <c r="G596" s="8">
        <v>8</v>
      </c>
      <c r="H596" s="94">
        <f t="shared" si="9"/>
        <v>2</v>
      </c>
      <c r="I596" s="93"/>
      <c r="J596" s="94"/>
      <c r="K596" s="138"/>
    </row>
    <row r="597" spans="1:11" x14ac:dyDescent="0.2">
      <c r="A597" s="13" t="s">
        <v>2071</v>
      </c>
      <c r="B597" s="74">
        <v>201</v>
      </c>
      <c r="C597" s="86"/>
      <c r="D597" s="37"/>
      <c r="E597" s="87"/>
      <c r="F597" s="93">
        <v>3</v>
      </c>
      <c r="G597" s="8">
        <v>8</v>
      </c>
      <c r="H597" s="94">
        <f t="shared" si="9"/>
        <v>2</v>
      </c>
      <c r="I597" s="93"/>
      <c r="J597" s="94"/>
      <c r="K597" s="138"/>
    </row>
    <row r="598" spans="1:11" x14ac:dyDescent="0.2">
      <c r="A598" s="13" t="s">
        <v>4571</v>
      </c>
      <c r="B598" s="74">
        <v>542</v>
      </c>
      <c r="C598" s="86"/>
      <c r="D598" s="37"/>
      <c r="E598" s="87"/>
      <c r="F598" s="93">
        <v>3</v>
      </c>
      <c r="G598" s="8">
        <v>8</v>
      </c>
      <c r="H598" s="94">
        <f t="shared" si="9"/>
        <v>2</v>
      </c>
      <c r="I598" s="93"/>
      <c r="J598" s="94"/>
      <c r="K598" s="138"/>
    </row>
    <row r="599" spans="1:11" x14ac:dyDescent="0.2">
      <c r="A599" s="13" t="s">
        <v>2741</v>
      </c>
      <c r="B599" s="74">
        <v>34</v>
      </c>
      <c r="C599" s="86"/>
      <c r="D599" s="37"/>
      <c r="E599" s="87"/>
      <c r="F599" s="93">
        <v>1</v>
      </c>
      <c r="G599" s="8">
        <v>3</v>
      </c>
      <c r="H599" s="94">
        <f t="shared" si="9"/>
        <v>1</v>
      </c>
      <c r="I599" s="93"/>
      <c r="J599" s="94"/>
      <c r="K599" s="138"/>
    </row>
    <row r="600" spans="1:11" x14ac:dyDescent="0.2">
      <c r="A600" s="13" t="s">
        <v>3419</v>
      </c>
      <c r="B600" s="74">
        <v>98</v>
      </c>
      <c r="C600" s="86"/>
      <c r="D600" s="37"/>
      <c r="E600" s="87"/>
      <c r="F600" s="93">
        <v>1</v>
      </c>
      <c r="G600" s="8">
        <v>3</v>
      </c>
      <c r="H600" s="94">
        <f t="shared" si="9"/>
        <v>1</v>
      </c>
      <c r="I600" s="93"/>
      <c r="J600" s="94"/>
      <c r="K600" s="138"/>
    </row>
    <row r="601" spans="1:11" x14ac:dyDescent="0.2">
      <c r="A601" s="13" t="s">
        <v>4572</v>
      </c>
      <c r="B601" s="74">
        <v>83</v>
      </c>
      <c r="C601" s="86"/>
      <c r="D601" s="37"/>
      <c r="E601" s="87"/>
      <c r="F601" s="93">
        <v>1</v>
      </c>
      <c r="G601" s="8">
        <v>3</v>
      </c>
      <c r="H601" s="94">
        <f t="shared" si="9"/>
        <v>1</v>
      </c>
      <c r="I601" s="93"/>
      <c r="J601" s="94"/>
      <c r="K601" s="138"/>
    </row>
    <row r="602" spans="1:11" x14ac:dyDescent="0.2">
      <c r="A602" s="13" t="s">
        <v>4573</v>
      </c>
      <c r="B602" s="74">
        <v>197</v>
      </c>
      <c r="C602" s="86"/>
      <c r="D602" s="37"/>
      <c r="E602" s="87"/>
      <c r="F602" s="93">
        <v>1</v>
      </c>
      <c r="G602" s="8">
        <v>3</v>
      </c>
      <c r="H602" s="94">
        <f t="shared" si="9"/>
        <v>1</v>
      </c>
      <c r="I602" s="93"/>
      <c r="J602" s="94"/>
      <c r="K602" s="138"/>
    </row>
    <row r="603" spans="1:11" x14ac:dyDescent="0.2">
      <c r="A603" s="13" t="s">
        <v>4574</v>
      </c>
      <c r="B603" s="74">
        <v>297</v>
      </c>
      <c r="C603" s="86"/>
      <c r="D603" s="37"/>
      <c r="E603" s="87"/>
      <c r="F603" s="93">
        <v>3</v>
      </c>
      <c r="G603" s="8">
        <v>8</v>
      </c>
      <c r="H603" s="94">
        <f t="shared" si="9"/>
        <v>2</v>
      </c>
      <c r="I603" s="93"/>
      <c r="J603" s="94"/>
      <c r="K603" s="138"/>
    </row>
    <row r="604" spans="1:11" x14ac:dyDescent="0.2">
      <c r="A604" s="13" t="s">
        <v>4575</v>
      </c>
      <c r="B604" s="74">
        <v>413</v>
      </c>
      <c r="C604" s="86"/>
      <c r="D604" s="37"/>
      <c r="E604" s="87"/>
      <c r="F604" s="93">
        <v>3</v>
      </c>
      <c r="G604" s="8">
        <v>8</v>
      </c>
      <c r="H604" s="94">
        <f t="shared" si="9"/>
        <v>2</v>
      </c>
      <c r="I604" s="93"/>
      <c r="J604" s="94"/>
      <c r="K604" s="138"/>
    </row>
    <row r="605" spans="1:11" s="24" customFormat="1" x14ac:dyDescent="0.2">
      <c r="A605" s="22" t="s">
        <v>229</v>
      </c>
      <c r="B605" s="73">
        <v>11389</v>
      </c>
      <c r="C605" s="85">
        <v>25</v>
      </c>
      <c r="D605" s="36">
        <f>SUM(D606:D618)</f>
        <v>64</v>
      </c>
      <c r="E605" s="88">
        <v>4</v>
      </c>
      <c r="F605" s="91">
        <f>SUM(F607:F624)</f>
        <v>42</v>
      </c>
      <c r="G605" s="24">
        <f>SUM(G607:G624)</f>
        <v>113</v>
      </c>
      <c r="H605" s="94"/>
      <c r="I605" s="99">
        <f>(C605+F605+1-F614-F621-F623-F624)*0.4</f>
        <v>25.6</v>
      </c>
      <c r="J605" s="99">
        <f>(D605+G605+1-G614-G621-G623-G624)*0.4</f>
        <v>66.400000000000006</v>
      </c>
      <c r="K605" s="115">
        <f>16*0.6</f>
        <v>9.6</v>
      </c>
    </row>
    <row r="606" spans="1:11" s="24" customFormat="1" x14ac:dyDescent="0.2">
      <c r="A606" s="20" t="s">
        <v>248</v>
      </c>
      <c r="B606" s="73">
        <v>3279</v>
      </c>
      <c r="C606" s="85">
        <v>7</v>
      </c>
      <c r="D606" s="32">
        <v>18</v>
      </c>
      <c r="E606" s="84"/>
      <c r="F606" s="91"/>
      <c r="G606" s="8"/>
      <c r="H606" s="94"/>
      <c r="I606" s="91"/>
      <c r="J606" s="84"/>
      <c r="K606" s="111"/>
    </row>
    <row r="607" spans="1:11" x14ac:dyDescent="0.2">
      <c r="A607" s="13" t="s">
        <v>2365</v>
      </c>
      <c r="B607" s="74">
        <v>720</v>
      </c>
      <c r="C607" s="86"/>
      <c r="D607" s="37"/>
      <c r="E607" s="87"/>
      <c r="F607" s="93">
        <v>3</v>
      </c>
      <c r="G607" s="8">
        <v>8</v>
      </c>
      <c r="H607" s="94">
        <f t="shared" si="9"/>
        <v>2</v>
      </c>
      <c r="I607" s="93"/>
      <c r="J607" s="94"/>
      <c r="K607" s="138"/>
    </row>
    <row r="608" spans="1:11" x14ac:dyDescent="0.2">
      <c r="A608" s="13" t="s">
        <v>4384</v>
      </c>
      <c r="B608" s="74">
        <v>311</v>
      </c>
      <c r="C608" s="86"/>
      <c r="D608" s="37"/>
      <c r="E608" s="87"/>
      <c r="F608" s="93">
        <v>3</v>
      </c>
      <c r="G608" s="8">
        <v>8</v>
      </c>
      <c r="H608" s="94">
        <f t="shared" si="9"/>
        <v>2</v>
      </c>
      <c r="I608" s="93"/>
      <c r="J608" s="94"/>
      <c r="K608" s="138"/>
    </row>
    <row r="609" spans="1:11" x14ac:dyDescent="0.2">
      <c r="A609" s="13" t="s">
        <v>1578</v>
      </c>
      <c r="B609" s="74">
        <v>601</v>
      </c>
      <c r="C609" s="86"/>
      <c r="D609" s="37"/>
      <c r="E609" s="87"/>
      <c r="F609" s="93">
        <v>3</v>
      </c>
      <c r="G609" s="8">
        <v>8</v>
      </c>
      <c r="H609" s="94">
        <f t="shared" si="9"/>
        <v>2</v>
      </c>
      <c r="I609" s="93"/>
      <c r="J609" s="94"/>
      <c r="K609" s="138"/>
    </row>
    <row r="610" spans="1:11" x14ac:dyDescent="0.2">
      <c r="A610" s="13" t="s">
        <v>4576</v>
      </c>
      <c r="B610" s="74">
        <v>233</v>
      </c>
      <c r="C610" s="86"/>
      <c r="D610" s="37"/>
      <c r="E610" s="87"/>
      <c r="F610" s="93">
        <v>3</v>
      </c>
      <c r="G610" s="8">
        <v>8</v>
      </c>
      <c r="H610" s="94">
        <f t="shared" si="9"/>
        <v>2</v>
      </c>
      <c r="I610" s="93"/>
      <c r="J610" s="94"/>
      <c r="K610" s="138"/>
    </row>
    <row r="611" spans="1:11" x14ac:dyDescent="0.2">
      <c r="A611" s="13" t="s">
        <v>4097</v>
      </c>
      <c r="B611" s="74">
        <v>1067</v>
      </c>
      <c r="C611" s="86"/>
      <c r="D611" s="37"/>
      <c r="E611" s="87"/>
      <c r="F611" s="93">
        <v>3</v>
      </c>
      <c r="G611" s="8">
        <v>8</v>
      </c>
      <c r="H611" s="94">
        <f t="shared" si="9"/>
        <v>2</v>
      </c>
      <c r="I611" s="93"/>
      <c r="J611" s="94"/>
      <c r="K611" s="138"/>
    </row>
    <row r="612" spans="1:11" x14ac:dyDescent="0.2">
      <c r="A612" s="13" t="s">
        <v>3966</v>
      </c>
      <c r="B612" s="74">
        <v>347</v>
      </c>
      <c r="C612" s="86"/>
      <c r="D612" s="37"/>
      <c r="E612" s="87"/>
      <c r="F612" s="93">
        <v>3</v>
      </c>
      <c r="G612" s="8">
        <v>8</v>
      </c>
      <c r="H612" s="94">
        <f t="shared" si="9"/>
        <v>2</v>
      </c>
      <c r="I612" s="93"/>
      <c r="J612" s="94"/>
      <c r="K612" s="138"/>
    </row>
    <row r="613" spans="1:11" s="24" customFormat="1" x14ac:dyDescent="0.2">
      <c r="A613" s="20" t="s">
        <v>246</v>
      </c>
      <c r="B613" s="73">
        <v>2383</v>
      </c>
      <c r="C613" s="85">
        <v>5</v>
      </c>
      <c r="D613" s="32">
        <v>13</v>
      </c>
      <c r="E613" s="84"/>
      <c r="F613" s="91"/>
      <c r="G613" s="8"/>
      <c r="H613" s="94"/>
      <c r="I613" s="91"/>
      <c r="J613" s="84"/>
      <c r="K613" s="111"/>
    </row>
    <row r="614" spans="1:11" x14ac:dyDescent="0.2">
      <c r="A614" s="13" t="s">
        <v>4577</v>
      </c>
      <c r="B614" s="74">
        <v>171</v>
      </c>
      <c r="C614" s="86"/>
      <c r="D614" s="37"/>
      <c r="E614" s="87"/>
      <c r="F614" s="93">
        <v>1</v>
      </c>
      <c r="G614" s="8">
        <v>3</v>
      </c>
      <c r="H614" s="94">
        <f t="shared" si="9"/>
        <v>1</v>
      </c>
      <c r="I614" s="93"/>
      <c r="J614" s="94"/>
      <c r="K614" s="138"/>
    </row>
    <row r="615" spans="1:11" x14ac:dyDescent="0.2">
      <c r="A615" s="13" t="s">
        <v>4578</v>
      </c>
      <c r="B615" s="74">
        <v>542</v>
      </c>
      <c r="C615" s="86"/>
      <c r="D615" s="37"/>
      <c r="E615" s="87"/>
      <c r="F615" s="93">
        <v>3</v>
      </c>
      <c r="G615" s="8">
        <v>8</v>
      </c>
      <c r="H615" s="94">
        <f t="shared" si="9"/>
        <v>2</v>
      </c>
      <c r="I615" s="93"/>
      <c r="J615" s="94"/>
      <c r="K615" s="138"/>
    </row>
    <row r="616" spans="1:11" x14ac:dyDescent="0.2">
      <c r="A616" s="13" t="s">
        <v>4318</v>
      </c>
      <c r="B616" s="74">
        <v>228</v>
      </c>
      <c r="C616" s="86"/>
      <c r="D616" s="37"/>
      <c r="E616" s="87"/>
      <c r="F616" s="93">
        <v>3</v>
      </c>
      <c r="G616" s="8">
        <v>8</v>
      </c>
      <c r="H616" s="94">
        <f t="shared" si="9"/>
        <v>2</v>
      </c>
      <c r="I616" s="93"/>
      <c r="J616" s="94"/>
      <c r="K616" s="138"/>
    </row>
    <row r="617" spans="1:11" x14ac:dyDescent="0.2">
      <c r="A617" s="13" t="s">
        <v>4579</v>
      </c>
      <c r="B617" s="74">
        <v>1442</v>
      </c>
      <c r="C617" s="86"/>
      <c r="D617" s="37"/>
      <c r="E617" s="87"/>
      <c r="F617" s="93">
        <v>3</v>
      </c>
      <c r="G617" s="8">
        <v>8</v>
      </c>
      <c r="H617" s="94">
        <f t="shared" si="9"/>
        <v>2</v>
      </c>
      <c r="I617" s="93"/>
      <c r="J617" s="94"/>
      <c r="K617" s="138"/>
    </row>
    <row r="618" spans="1:11" s="24" customFormat="1" x14ac:dyDescent="0.2">
      <c r="A618" s="20" t="s">
        <v>446</v>
      </c>
      <c r="B618" s="73">
        <v>5727</v>
      </c>
      <c r="C618" s="85">
        <v>13</v>
      </c>
      <c r="D618" s="32">
        <v>33</v>
      </c>
      <c r="E618" s="84"/>
      <c r="F618" s="91"/>
      <c r="G618" s="8"/>
      <c r="H618" s="94"/>
      <c r="I618" s="91"/>
      <c r="J618" s="84"/>
      <c r="K618" s="111"/>
    </row>
    <row r="619" spans="1:11" x14ac:dyDescent="0.2">
      <c r="A619" s="13" t="s">
        <v>4580</v>
      </c>
      <c r="B619" s="74">
        <v>4572</v>
      </c>
      <c r="C619" s="86"/>
      <c r="D619" s="37"/>
      <c r="E619" s="87"/>
      <c r="F619" s="93">
        <v>5</v>
      </c>
      <c r="G619" s="8">
        <v>13</v>
      </c>
      <c r="H619" s="94">
        <f t="shared" si="9"/>
        <v>2</v>
      </c>
      <c r="I619" s="93"/>
      <c r="J619" s="94"/>
      <c r="K619" s="138"/>
    </row>
    <row r="620" spans="1:11" x14ac:dyDescent="0.2">
      <c r="A620" s="13" t="s">
        <v>4581</v>
      </c>
      <c r="B620" s="74">
        <v>389</v>
      </c>
      <c r="C620" s="86"/>
      <c r="D620" s="37"/>
      <c r="E620" s="87"/>
      <c r="F620" s="93">
        <v>3</v>
      </c>
      <c r="G620" s="8">
        <v>8</v>
      </c>
      <c r="H620" s="94">
        <f t="shared" si="9"/>
        <v>2</v>
      </c>
      <c r="I620" s="93"/>
      <c r="J620" s="94"/>
      <c r="K620" s="138"/>
    </row>
    <row r="621" spans="1:11" x14ac:dyDescent="0.2">
      <c r="A621" s="13" t="s">
        <v>2288</v>
      </c>
      <c r="B621" s="74">
        <v>118</v>
      </c>
      <c r="C621" s="86"/>
      <c r="D621" s="37"/>
      <c r="E621" s="87"/>
      <c r="F621" s="93">
        <v>1</v>
      </c>
      <c r="G621" s="8">
        <v>3</v>
      </c>
      <c r="H621" s="94">
        <f t="shared" si="9"/>
        <v>1</v>
      </c>
      <c r="I621" s="93"/>
      <c r="J621" s="94"/>
      <c r="K621" s="138"/>
    </row>
    <row r="622" spans="1:11" x14ac:dyDescent="0.2">
      <c r="A622" s="13" t="s">
        <v>4582</v>
      </c>
      <c r="B622" s="74">
        <v>502</v>
      </c>
      <c r="C622" s="86"/>
      <c r="D622" s="37"/>
      <c r="E622" s="87"/>
      <c r="F622" s="93">
        <v>3</v>
      </c>
      <c r="G622" s="8">
        <v>8</v>
      </c>
      <c r="H622" s="94">
        <f t="shared" si="9"/>
        <v>2</v>
      </c>
      <c r="I622" s="93"/>
      <c r="J622" s="94"/>
      <c r="K622" s="138"/>
    </row>
    <row r="623" spans="1:11" x14ac:dyDescent="0.2">
      <c r="A623" s="13" t="s">
        <v>4583</v>
      </c>
      <c r="B623" s="74">
        <v>36</v>
      </c>
      <c r="C623" s="86"/>
      <c r="D623" s="37"/>
      <c r="E623" s="87"/>
      <c r="F623" s="93">
        <v>1</v>
      </c>
      <c r="G623" s="8">
        <v>3</v>
      </c>
      <c r="H623" s="94">
        <f t="shared" si="9"/>
        <v>1</v>
      </c>
      <c r="I623" s="93"/>
      <c r="J623" s="94"/>
      <c r="K623" s="138"/>
    </row>
    <row r="624" spans="1:11" x14ac:dyDescent="0.2">
      <c r="A624" s="13" t="s">
        <v>2780</v>
      </c>
      <c r="B624" s="74">
        <v>110</v>
      </c>
      <c r="C624" s="86"/>
      <c r="D624" s="37"/>
      <c r="E624" s="87"/>
      <c r="F624" s="93">
        <v>1</v>
      </c>
      <c r="G624" s="8">
        <v>3</v>
      </c>
      <c r="H624" s="94">
        <f t="shared" si="9"/>
        <v>1</v>
      </c>
      <c r="I624" s="93"/>
      <c r="J624" s="94"/>
      <c r="K624" s="138"/>
    </row>
    <row r="625" spans="1:11" s="18" customFormat="1" x14ac:dyDescent="0.2">
      <c r="A625" s="11" t="s">
        <v>1187</v>
      </c>
      <c r="B625" s="72">
        <v>36199</v>
      </c>
      <c r="C625" s="81"/>
      <c r="D625" s="37"/>
      <c r="E625" s="87"/>
      <c r="F625" s="92"/>
      <c r="G625" s="8"/>
      <c r="H625" s="94"/>
      <c r="I625" s="92"/>
      <c r="J625" s="82"/>
      <c r="K625" s="137"/>
    </row>
    <row r="626" spans="1:11" s="24" customFormat="1" ht="31.5" x14ac:dyDescent="0.2">
      <c r="A626" s="22" t="s">
        <v>280</v>
      </c>
      <c r="B626" s="73">
        <v>24165</v>
      </c>
      <c r="C626" s="85">
        <v>29</v>
      </c>
      <c r="D626" s="36">
        <f>SUM(D627:D667)</f>
        <v>74</v>
      </c>
      <c r="E626" s="88">
        <v>4</v>
      </c>
      <c r="F626" s="91">
        <f>SUM(F628:F670)</f>
        <v>80</v>
      </c>
      <c r="G626" s="24">
        <f>SUM(G628:G670)</f>
        <v>218</v>
      </c>
      <c r="H626" s="94"/>
      <c r="I626" s="99">
        <f>(C626+F626+1-F630-F631-F632-F634-F640-F642-F643-F648-F649-F658-F661-F662-F663-F665-F666-F669)*0.4</f>
        <v>37.6</v>
      </c>
      <c r="J626" s="99">
        <f>(D626+G626+1-G630-G631-G632-G634-G640-G642-G643-G648-G649-G658-G661-G662-G663-G665-G666-G669)*0.4</f>
        <v>98</v>
      </c>
      <c r="K626" s="115">
        <f>36*0.6</f>
        <v>21.599999999999998</v>
      </c>
    </row>
    <row r="627" spans="1:11" s="24" customFormat="1" x14ac:dyDescent="0.2">
      <c r="A627" s="20" t="s">
        <v>281</v>
      </c>
      <c r="B627" s="73">
        <v>7761</v>
      </c>
      <c r="C627" s="85">
        <v>9</v>
      </c>
      <c r="D627" s="32">
        <v>23</v>
      </c>
      <c r="E627" s="84"/>
      <c r="F627" s="91"/>
      <c r="G627" s="8"/>
      <c r="H627" s="94"/>
      <c r="I627" s="91"/>
      <c r="J627" s="84"/>
      <c r="K627" s="111"/>
    </row>
    <row r="628" spans="1:11" x14ac:dyDescent="0.2">
      <c r="A628" s="13" t="s">
        <v>4584</v>
      </c>
      <c r="B628" s="74">
        <v>6334</v>
      </c>
      <c r="C628" s="86"/>
      <c r="D628" s="37"/>
      <c r="E628" s="87"/>
      <c r="F628" s="93">
        <v>5</v>
      </c>
      <c r="G628" s="8">
        <v>13</v>
      </c>
      <c r="H628" s="94">
        <f t="shared" si="9"/>
        <v>2</v>
      </c>
      <c r="I628" s="93"/>
      <c r="J628" s="94"/>
      <c r="K628" s="138"/>
    </row>
    <row r="629" spans="1:11" x14ac:dyDescent="0.2">
      <c r="A629" s="13" t="s">
        <v>4585</v>
      </c>
      <c r="B629" s="74">
        <v>374</v>
      </c>
      <c r="C629" s="86"/>
      <c r="D629" s="37"/>
      <c r="E629" s="87"/>
      <c r="F629" s="93">
        <v>3</v>
      </c>
      <c r="G629" s="8">
        <v>8</v>
      </c>
      <c r="H629" s="94">
        <f t="shared" si="9"/>
        <v>2</v>
      </c>
      <c r="I629" s="93"/>
      <c r="J629" s="94"/>
      <c r="K629" s="138"/>
    </row>
    <row r="630" spans="1:11" x14ac:dyDescent="0.2">
      <c r="A630" s="13" t="s">
        <v>2016</v>
      </c>
      <c r="B630" s="74">
        <v>108</v>
      </c>
      <c r="C630" s="86"/>
      <c r="D630" s="37"/>
      <c r="E630" s="87"/>
      <c r="F630" s="93">
        <v>1</v>
      </c>
      <c r="G630" s="8">
        <v>3</v>
      </c>
      <c r="H630" s="94">
        <f t="shared" si="9"/>
        <v>1</v>
      </c>
      <c r="I630" s="93"/>
      <c r="J630" s="94"/>
      <c r="K630" s="138"/>
    </row>
    <row r="631" spans="1:11" x14ac:dyDescent="0.2">
      <c r="A631" s="13" t="s">
        <v>3682</v>
      </c>
      <c r="B631" s="74">
        <v>33</v>
      </c>
      <c r="C631" s="86"/>
      <c r="D631" s="37"/>
      <c r="E631" s="87"/>
      <c r="F631" s="93">
        <v>1</v>
      </c>
      <c r="G631" s="8">
        <v>3</v>
      </c>
      <c r="H631" s="94">
        <f t="shared" si="9"/>
        <v>1</v>
      </c>
      <c r="I631" s="93"/>
      <c r="J631" s="94"/>
      <c r="K631" s="138"/>
    </row>
    <row r="632" spans="1:11" x14ac:dyDescent="0.2">
      <c r="A632" s="13" t="s">
        <v>3179</v>
      </c>
      <c r="B632" s="74">
        <v>70</v>
      </c>
      <c r="C632" s="86"/>
      <c r="D632" s="37"/>
      <c r="E632" s="87"/>
      <c r="F632" s="93">
        <v>1</v>
      </c>
      <c r="G632" s="8">
        <v>3</v>
      </c>
      <c r="H632" s="94">
        <f t="shared" si="9"/>
        <v>1</v>
      </c>
      <c r="I632" s="93"/>
      <c r="J632" s="94"/>
      <c r="K632" s="138"/>
    </row>
    <row r="633" spans="1:11" x14ac:dyDescent="0.2">
      <c r="A633" s="13" t="s">
        <v>2452</v>
      </c>
      <c r="B633" s="74">
        <v>321</v>
      </c>
      <c r="C633" s="86"/>
      <c r="D633" s="37"/>
      <c r="E633" s="87"/>
      <c r="F633" s="93">
        <v>3</v>
      </c>
      <c r="G633" s="8">
        <v>8</v>
      </c>
      <c r="H633" s="94">
        <f t="shared" si="9"/>
        <v>2</v>
      </c>
      <c r="I633" s="93"/>
      <c r="J633" s="94"/>
      <c r="K633" s="138"/>
    </row>
    <row r="634" spans="1:11" x14ac:dyDescent="0.2">
      <c r="A634" s="13" t="s">
        <v>3033</v>
      </c>
      <c r="B634" s="74">
        <v>157</v>
      </c>
      <c r="C634" s="86"/>
      <c r="D634" s="37"/>
      <c r="E634" s="87"/>
      <c r="F634" s="93">
        <v>1</v>
      </c>
      <c r="G634" s="8">
        <v>3</v>
      </c>
      <c r="H634" s="94">
        <f t="shared" si="9"/>
        <v>1</v>
      </c>
      <c r="I634" s="93"/>
      <c r="J634" s="94"/>
      <c r="K634" s="138"/>
    </row>
    <row r="635" spans="1:11" x14ac:dyDescent="0.2">
      <c r="A635" s="13" t="s">
        <v>4586</v>
      </c>
      <c r="B635" s="74">
        <v>364</v>
      </c>
      <c r="C635" s="86"/>
      <c r="D635" s="37"/>
      <c r="E635" s="87"/>
      <c r="F635" s="93">
        <v>3</v>
      </c>
      <c r="G635" s="8">
        <v>8</v>
      </c>
      <c r="H635" s="94">
        <f t="shared" si="9"/>
        <v>2</v>
      </c>
      <c r="I635" s="93"/>
      <c r="J635" s="94"/>
      <c r="K635" s="138"/>
    </row>
    <row r="636" spans="1:11" s="24" customFormat="1" x14ac:dyDescent="0.2">
      <c r="A636" s="20" t="s">
        <v>414</v>
      </c>
      <c r="B636" s="73">
        <v>2597</v>
      </c>
      <c r="C636" s="85">
        <v>3</v>
      </c>
      <c r="D636" s="32">
        <v>8</v>
      </c>
      <c r="E636" s="84"/>
      <c r="F636" s="91"/>
      <c r="G636" s="8"/>
      <c r="H636" s="94"/>
      <c r="I636" s="91"/>
      <c r="J636" s="84"/>
      <c r="K636" s="111"/>
    </row>
    <row r="637" spans="1:11" x14ac:dyDescent="0.2">
      <c r="A637" s="13" t="s">
        <v>1370</v>
      </c>
      <c r="B637" s="74">
        <v>256</v>
      </c>
      <c r="C637" s="86"/>
      <c r="D637" s="37"/>
      <c r="E637" s="87"/>
      <c r="F637" s="93">
        <v>3</v>
      </c>
      <c r="G637" s="8">
        <v>8</v>
      </c>
      <c r="H637" s="94">
        <f t="shared" si="9"/>
        <v>2</v>
      </c>
      <c r="I637" s="93"/>
      <c r="J637" s="94"/>
      <c r="K637" s="138"/>
    </row>
    <row r="638" spans="1:11" x14ac:dyDescent="0.2">
      <c r="A638" s="13" t="s">
        <v>4587</v>
      </c>
      <c r="B638" s="74">
        <v>355</v>
      </c>
      <c r="C638" s="86"/>
      <c r="D638" s="37"/>
      <c r="E638" s="87"/>
      <c r="F638" s="93">
        <v>3</v>
      </c>
      <c r="G638" s="8">
        <v>8</v>
      </c>
      <c r="H638" s="94">
        <f t="shared" si="9"/>
        <v>2</v>
      </c>
      <c r="I638" s="93"/>
      <c r="J638" s="94"/>
      <c r="K638" s="138"/>
    </row>
    <row r="639" spans="1:11" x14ac:dyDescent="0.2">
      <c r="A639" s="13" t="s">
        <v>4588</v>
      </c>
      <c r="B639" s="74">
        <v>1797</v>
      </c>
      <c r="C639" s="86"/>
      <c r="D639" s="37"/>
      <c r="E639" s="87"/>
      <c r="F639" s="93">
        <v>3</v>
      </c>
      <c r="G639" s="8">
        <v>8</v>
      </c>
      <c r="H639" s="94">
        <f t="shared" si="9"/>
        <v>2</v>
      </c>
      <c r="I639" s="93"/>
      <c r="J639" s="94"/>
      <c r="K639" s="138"/>
    </row>
    <row r="640" spans="1:11" x14ac:dyDescent="0.2">
      <c r="A640" s="13" t="s">
        <v>4589</v>
      </c>
      <c r="B640" s="74">
        <v>189</v>
      </c>
      <c r="C640" s="86"/>
      <c r="D640" s="37"/>
      <c r="E640" s="87"/>
      <c r="F640" s="93">
        <v>1</v>
      </c>
      <c r="G640" s="8">
        <v>3</v>
      </c>
      <c r="H640" s="94">
        <f t="shared" si="9"/>
        <v>1</v>
      </c>
      <c r="I640" s="93"/>
      <c r="J640" s="94"/>
      <c r="K640" s="138"/>
    </row>
    <row r="641" spans="1:11" s="24" customFormat="1" x14ac:dyDescent="0.2">
      <c r="A641" s="20" t="s">
        <v>205</v>
      </c>
      <c r="B641" s="73">
        <v>1811</v>
      </c>
      <c r="C641" s="85">
        <v>2</v>
      </c>
      <c r="D641" s="32">
        <v>5</v>
      </c>
      <c r="E641" s="84"/>
      <c r="F641" s="91"/>
      <c r="G641" s="8"/>
      <c r="H641" s="94"/>
      <c r="I641" s="91"/>
      <c r="J641" s="84"/>
      <c r="K641" s="111"/>
    </row>
    <row r="642" spans="1:11" x14ac:dyDescent="0.2">
      <c r="A642" s="13" t="s">
        <v>4590</v>
      </c>
      <c r="B642" s="74">
        <v>59</v>
      </c>
      <c r="C642" s="86"/>
      <c r="D642" s="37"/>
      <c r="E642" s="87"/>
      <c r="F642" s="93">
        <v>1</v>
      </c>
      <c r="G642" s="8">
        <v>3</v>
      </c>
      <c r="H642" s="94">
        <f t="shared" si="9"/>
        <v>1</v>
      </c>
      <c r="I642" s="93"/>
      <c r="J642" s="94"/>
      <c r="K642" s="138"/>
    </row>
    <row r="643" spans="1:11" x14ac:dyDescent="0.2">
      <c r="A643" s="13" t="s">
        <v>4591</v>
      </c>
      <c r="B643" s="74">
        <v>11</v>
      </c>
      <c r="C643" s="86"/>
      <c r="D643" s="37"/>
      <c r="E643" s="87"/>
      <c r="F643" s="93">
        <v>1</v>
      </c>
      <c r="G643" s="8">
        <v>3</v>
      </c>
      <c r="H643" s="94">
        <f t="shared" si="9"/>
        <v>1</v>
      </c>
      <c r="I643" s="93"/>
      <c r="J643" s="94"/>
      <c r="K643" s="138"/>
    </row>
    <row r="644" spans="1:11" x14ac:dyDescent="0.2">
      <c r="A644" s="13" t="s">
        <v>4592</v>
      </c>
      <c r="B644" s="74">
        <v>520</v>
      </c>
      <c r="C644" s="86"/>
      <c r="D644" s="37"/>
      <c r="E644" s="87"/>
      <c r="F644" s="93">
        <v>3</v>
      </c>
      <c r="G644" s="8">
        <v>8</v>
      </c>
      <c r="H644" s="94">
        <f t="shared" si="9"/>
        <v>2</v>
      </c>
      <c r="I644" s="93"/>
      <c r="J644" s="94"/>
      <c r="K644" s="138"/>
    </row>
    <row r="645" spans="1:11" x14ac:dyDescent="0.2">
      <c r="A645" s="13" t="s">
        <v>4593</v>
      </c>
      <c r="B645" s="74">
        <v>346</v>
      </c>
      <c r="C645" s="86"/>
      <c r="D645" s="37"/>
      <c r="E645" s="87"/>
      <c r="F645" s="93">
        <v>3</v>
      </c>
      <c r="G645" s="8">
        <v>8</v>
      </c>
      <c r="H645" s="94">
        <f t="shared" si="9"/>
        <v>2</v>
      </c>
      <c r="I645" s="93"/>
      <c r="J645" s="94"/>
      <c r="K645" s="138"/>
    </row>
    <row r="646" spans="1:11" x14ac:dyDescent="0.2">
      <c r="A646" s="13" t="s">
        <v>4594</v>
      </c>
      <c r="B646" s="74">
        <v>422</v>
      </c>
      <c r="C646" s="86"/>
      <c r="D646" s="37"/>
      <c r="E646" s="87"/>
      <c r="F646" s="93">
        <v>3</v>
      </c>
      <c r="G646" s="8">
        <v>8</v>
      </c>
      <c r="H646" s="94">
        <f t="shared" si="9"/>
        <v>2</v>
      </c>
      <c r="I646" s="93"/>
      <c r="J646" s="94"/>
      <c r="K646" s="138"/>
    </row>
    <row r="647" spans="1:11" x14ac:dyDescent="0.2">
      <c r="A647" s="13" t="s">
        <v>4595</v>
      </c>
      <c r="B647" s="74">
        <v>368</v>
      </c>
      <c r="C647" s="86"/>
      <c r="D647" s="37"/>
      <c r="E647" s="87"/>
      <c r="F647" s="93">
        <v>3</v>
      </c>
      <c r="G647" s="8">
        <v>8</v>
      </c>
      <c r="H647" s="94">
        <f t="shared" si="9"/>
        <v>2</v>
      </c>
      <c r="I647" s="93"/>
      <c r="J647" s="94"/>
      <c r="K647" s="138"/>
    </row>
    <row r="648" spans="1:11" x14ac:dyDescent="0.2">
      <c r="A648" s="13" t="s">
        <v>4596</v>
      </c>
      <c r="B648" s="74">
        <v>35</v>
      </c>
      <c r="C648" s="86"/>
      <c r="D648" s="37"/>
      <c r="E648" s="87"/>
      <c r="F648" s="93">
        <v>1</v>
      </c>
      <c r="G648" s="8">
        <v>3</v>
      </c>
      <c r="H648" s="94">
        <f t="shared" ref="H648:H711" si="10">IF(F648=1,1,2)</f>
        <v>1</v>
      </c>
      <c r="I648" s="93"/>
      <c r="J648" s="94"/>
      <c r="K648" s="138"/>
    </row>
    <row r="649" spans="1:11" x14ac:dyDescent="0.2">
      <c r="A649" s="13" t="s">
        <v>2794</v>
      </c>
      <c r="B649" s="74">
        <v>50</v>
      </c>
      <c r="C649" s="86"/>
      <c r="D649" s="37"/>
      <c r="E649" s="87"/>
      <c r="F649" s="93">
        <v>1</v>
      </c>
      <c r="G649" s="8">
        <v>3</v>
      </c>
      <c r="H649" s="94">
        <f t="shared" si="10"/>
        <v>1</v>
      </c>
      <c r="I649" s="93"/>
      <c r="J649" s="94"/>
      <c r="K649" s="138"/>
    </row>
    <row r="650" spans="1:11" s="24" customFormat="1" x14ac:dyDescent="0.2">
      <c r="A650" s="20" t="s">
        <v>206</v>
      </c>
      <c r="B650" s="73">
        <v>1465</v>
      </c>
      <c r="C650" s="85">
        <v>2</v>
      </c>
      <c r="D650" s="32">
        <v>5</v>
      </c>
      <c r="E650" s="84"/>
      <c r="F650" s="91"/>
      <c r="G650" s="8"/>
      <c r="H650" s="94"/>
      <c r="I650" s="91"/>
      <c r="J650" s="84"/>
      <c r="K650" s="111"/>
    </row>
    <row r="651" spans="1:11" x14ac:dyDescent="0.2">
      <c r="A651" s="13" t="s">
        <v>4597</v>
      </c>
      <c r="B651" s="74">
        <v>867</v>
      </c>
      <c r="C651" s="86"/>
      <c r="D651" s="37"/>
      <c r="E651" s="87"/>
      <c r="F651" s="93">
        <v>3</v>
      </c>
      <c r="G651" s="8">
        <v>8</v>
      </c>
      <c r="H651" s="94">
        <f t="shared" si="10"/>
        <v>2</v>
      </c>
      <c r="I651" s="93"/>
      <c r="J651" s="94"/>
      <c r="K651" s="138"/>
    </row>
    <row r="652" spans="1:11" x14ac:dyDescent="0.2">
      <c r="A652" s="13" t="s">
        <v>4598</v>
      </c>
      <c r="B652" s="74">
        <v>598</v>
      </c>
      <c r="C652" s="86"/>
      <c r="D652" s="37"/>
      <c r="E652" s="87"/>
      <c r="F652" s="93">
        <v>3</v>
      </c>
      <c r="G652" s="8">
        <v>8</v>
      </c>
      <c r="H652" s="94">
        <f t="shared" si="10"/>
        <v>2</v>
      </c>
      <c r="I652" s="93"/>
      <c r="J652" s="94"/>
      <c r="K652" s="138"/>
    </row>
    <row r="653" spans="1:11" s="24" customFormat="1" x14ac:dyDescent="0.2">
      <c r="A653" s="20" t="s">
        <v>188</v>
      </c>
      <c r="B653" s="73">
        <v>1748</v>
      </c>
      <c r="C653" s="85">
        <v>2</v>
      </c>
      <c r="D653" s="32">
        <v>5</v>
      </c>
      <c r="E653" s="84"/>
      <c r="F653" s="91"/>
      <c r="G653" s="8"/>
      <c r="H653" s="94"/>
      <c r="I653" s="91"/>
      <c r="J653" s="84"/>
      <c r="K653" s="111"/>
    </row>
    <row r="654" spans="1:11" x14ac:dyDescent="0.2">
      <c r="A654" s="13" t="s">
        <v>4599</v>
      </c>
      <c r="B654" s="74">
        <v>1748</v>
      </c>
      <c r="C654" s="86"/>
      <c r="D654" s="37"/>
      <c r="E654" s="87"/>
      <c r="F654" s="93">
        <v>3</v>
      </c>
      <c r="G654" s="8">
        <v>8</v>
      </c>
      <c r="H654" s="94">
        <f t="shared" si="10"/>
        <v>2</v>
      </c>
      <c r="I654" s="93"/>
      <c r="J654" s="94"/>
      <c r="K654" s="138"/>
    </row>
    <row r="655" spans="1:11" s="24" customFormat="1" x14ac:dyDescent="0.2">
      <c r="A655" s="20" t="s">
        <v>189</v>
      </c>
      <c r="B655" s="73">
        <v>6050</v>
      </c>
      <c r="C655" s="85">
        <v>7</v>
      </c>
      <c r="D655" s="32">
        <v>18</v>
      </c>
      <c r="E655" s="84"/>
      <c r="F655" s="91"/>
      <c r="G655" s="8"/>
      <c r="H655" s="94"/>
      <c r="I655" s="91"/>
      <c r="J655" s="84"/>
      <c r="K655" s="111"/>
    </row>
    <row r="656" spans="1:11" x14ac:dyDescent="0.2">
      <c r="A656" s="13" t="s">
        <v>1946</v>
      </c>
      <c r="B656" s="74">
        <v>4546</v>
      </c>
      <c r="C656" s="86"/>
      <c r="D656" s="37"/>
      <c r="E656" s="87"/>
      <c r="F656" s="93">
        <v>5</v>
      </c>
      <c r="G656" s="8">
        <v>13</v>
      </c>
      <c r="H656" s="94">
        <f t="shared" si="10"/>
        <v>2</v>
      </c>
      <c r="I656" s="93"/>
      <c r="J656" s="94"/>
      <c r="K656" s="138"/>
    </row>
    <row r="657" spans="1:11" x14ac:dyDescent="0.2">
      <c r="A657" s="13" t="s">
        <v>4600</v>
      </c>
      <c r="B657" s="74">
        <v>1392</v>
      </c>
      <c r="C657" s="86"/>
      <c r="D657" s="37"/>
      <c r="E657" s="87"/>
      <c r="F657" s="93">
        <v>3</v>
      </c>
      <c r="G657" s="8">
        <v>8</v>
      </c>
      <c r="H657" s="94">
        <f t="shared" si="10"/>
        <v>2</v>
      </c>
      <c r="I657" s="93"/>
      <c r="J657" s="94"/>
      <c r="K657" s="138"/>
    </row>
    <row r="658" spans="1:11" x14ac:dyDescent="0.2">
      <c r="A658" s="13" t="s">
        <v>4601</v>
      </c>
      <c r="B658" s="74">
        <v>112</v>
      </c>
      <c r="C658" s="86"/>
      <c r="D658" s="37"/>
      <c r="E658" s="87"/>
      <c r="F658" s="93">
        <v>1</v>
      </c>
      <c r="G658" s="8">
        <v>3</v>
      </c>
      <c r="H658" s="94">
        <f t="shared" si="10"/>
        <v>1</v>
      </c>
      <c r="I658" s="93"/>
      <c r="J658" s="94"/>
      <c r="K658" s="138"/>
    </row>
    <row r="659" spans="1:11" s="24" customFormat="1" x14ac:dyDescent="0.2">
      <c r="A659" s="20" t="s">
        <v>193</v>
      </c>
      <c r="B659" s="73">
        <v>1123</v>
      </c>
      <c r="C659" s="85">
        <v>2</v>
      </c>
      <c r="D659" s="32">
        <v>5</v>
      </c>
      <c r="E659" s="84"/>
      <c r="F659" s="91"/>
      <c r="G659" s="8"/>
      <c r="H659" s="94"/>
      <c r="I659" s="91"/>
      <c r="J659" s="84"/>
      <c r="K659" s="111"/>
    </row>
    <row r="660" spans="1:11" x14ac:dyDescent="0.2">
      <c r="A660" s="13" t="s">
        <v>4602</v>
      </c>
      <c r="B660" s="74">
        <v>272</v>
      </c>
      <c r="C660" s="86"/>
      <c r="D660" s="37"/>
      <c r="E660" s="87"/>
      <c r="F660" s="93">
        <v>3</v>
      </c>
      <c r="G660" s="8">
        <v>8</v>
      </c>
      <c r="H660" s="94">
        <f t="shared" si="10"/>
        <v>2</v>
      </c>
      <c r="I660" s="93"/>
      <c r="J660" s="94"/>
      <c r="K660" s="138"/>
    </row>
    <row r="661" spans="1:11" x14ac:dyDescent="0.2">
      <c r="A661" s="13" t="s">
        <v>4603</v>
      </c>
      <c r="B661" s="74">
        <v>115</v>
      </c>
      <c r="C661" s="86"/>
      <c r="D661" s="37"/>
      <c r="E661" s="87"/>
      <c r="F661" s="93">
        <v>1</v>
      </c>
      <c r="G661" s="8">
        <v>3</v>
      </c>
      <c r="H661" s="94">
        <f t="shared" si="10"/>
        <v>1</v>
      </c>
      <c r="I661" s="93"/>
      <c r="J661" s="94"/>
      <c r="K661" s="138"/>
    </row>
    <row r="662" spans="1:11" x14ac:dyDescent="0.2">
      <c r="A662" s="13" t="s">
        <v>4604</v>
      </c>
      <c r="B662" s="74">
        <v>115</v>
      </c>
      <c r="C662" s="86"/>
      <c r="D662" s="37"/>
      <c r="E662" s="87"/>
      <c r="F662" s="93">
        <v>1</v>
      </c>
      <c r="G662" s="8">
        <v>3</v>
      </c>
      <c r="H662" s="94">
        <f t="shared" si="10"/>
        <v>1</v>
      </c>
      <c r="I662" s="93"/>
      <c r="J662" s="94"/>
      <c r="K662" s="138"/>
    </row>
    <row r="663" spans="1:11" x14ac:dyDescent="0.2">
      <c r="A663" s="13" t="s">
        <v>4605</v>
      </c>
      <c r="B663" s="74">
        <v>187</v>
      </c>
      <c r="C663" s="86"/>
      <c r="D663" s="37"/>
      <c r="E663" s="87"/>
      <c r="F663" s="93">
        <v>1</v>
      </c>
      <c r="G663" s="8">
        <v>3</v>
      </c>
      <c r="H663" s="94">
        <f t="shared" si="10"/>
        <v>1</v>
      </c>
      <c r="I663" s="93"/>
      <c r="J663" s="94"/>
      <c r="K663" s="138"/>
    </row>
    <row r="664" spans="1:11" x14ac:dyDescent="0.2">
      <c r="A664" s="13" t="s">
        <v>4606</v>
      </c>
      <c r="B664" s="74">
        <v>213</v>
      </c>
      <c r="C664" s="86"/>
      <c r="D664" s="37"/>
      <c r="E664" s="87"/>
      <c r="F664" s="93">
        <v>3</v>
      </c>
      <c r="G664" s="8">
        <v>8</v>
      </c>
      <c r="H664" s="94">
        <f t="shared" si="10"/>
        <v>2</v>
      </c>
      <c r="I664" s="93"/>
      <c r="J664" s="94"/>
      <c r="K664" s="138"/>
    </row>
    <row r="665" spans="1:11" x14ac:dyDescent="0.2">
      <c r="A665" s="13" t="s">
        <v>4607</v>
      </c>
      <c r="B665" s="74">
        <v>102</v>
      </c>
      <c r="C665" s="86"/>
      <c r="D665" s="37"/>
      <c r="E665" s="87"/>
      <c r="F665" s="93">
        <v>1</v>
      </c>
      <c r="G665" s="8">
        <v>3</v>
      </c>
      <c r="H665" s="94">
        <f t="shared" si="10"/>
        <v>1</v>
      </c>
      <c r="I665" s="93"/>
      <c r="J665" s="94"/>
      <c r="K665" s="138"/>
    </row>
    <row r="666" spans="1:11" x14ac:dyDescent="0.2">
      <c r="A666" s="13" t="s">
        <v>4608</v>
      </c>
      <c r="B666" s="74">
        <v>119</v>
      </c>
      <c r="C666" s="86"/>
      <c r="D666" s="37"/>
      <c r="E666" s="87"/>
      <c r="F666" s="93">
        <v>1</v>
      </c>
      <c r="G666" s="8">
        <v>3</v>
      </c>
      <c r="H666" s="94">
        <f t="shared" si="10"/>
        <v>1</v>
      </c>
      <c r="I666" s="93"/>
      <c r="J666" s="94"/>
      <c r="K666" s="138"/>
    </row>
    <row r="667" spans="1:11" s="24" customFormat="1" x14ac:dyDescent="0.2">
      <c r="A667" s="20" t="s">
        <v>1084</v>
      </c>
      <c r="B667" s="73">
        <v>1610</v>
      </c>
      <c r="C667" s="85">
        <v>2</v>
      </c>
      <c r="D667" s="32">
        <v>5</v>
      </c>
      <c r="E667" s="84"/>
      <c r="F667" s="91"/>
      <c r="G667" s="8"/>
      <c r="H667" s="94"/>
      <c r="I667" s="91"/>
      <c r="J667" s="84"/>
      <c r="K667" s="111"/>
    </row>
    <row r="668" spans="1:11" x14ac:dyDescent="0.2">
      <c r="A668" s="13" t="s">
        <v>2175</v>
      </c>
      <c r="B668" s="74">
        <v>388</v>
      </c>
      <c r="C668" s="86"/>
      <c r="D668" s="37"/>
      <c r="E668" s="87"/>
      <c r="F668" s="93">
        <v>3</v>
      </c>
      <c r="G668" s="8">
        <v>8</v>
      </c>
      <c r="H668" s="94">
        <f t="shared" si="10"/>
        <v>2</v>
      </c>
      <c r="I668" s="93"/>
      <c r="J668" s="94"/>
      <c r="K668" s="138"/>
    </row>
    <row r="669" spans="1:11" x14ac:dyDescent="0.2">
      <c r="A669" s="13" t="s">
        <v>4609</v>
      </c>
      <c r="B669" s="74">
        <v>195</v>
      </c>
      <c r="C669" s="86"/>
      <c r="D669" s="37"/>
      <c r="E669" s="87"/>
      <c r="F669" s="93">
        <v>1</v>
      </c>
      <c r="G669" s="8">
        <v>3</v>
      </c>
      <c r="H669" s="94">
        <f t="shared" si="10"/>
        <v>1</v>
      </c>
      <c r="I669" s="93"/>
      <c r="J669" s="94"/>
      <c r="K669" s="138"/>
    </row>
    <row r="670" spans="1:11" x14ac:dyDescent="0.2">
      <c r="A670" s="13" t="s">
        <v>2867</v>
      </c>
      <c r="B670" s="74">
        <v>1027</v>
      </c>
      <c r="C670" s="86"/>
      <c r="D670" s="37"/>
      <c r="E670" s="87"/>
      <c r="F670" s="93">
        <v>3</v>
      </c>
      <c r="G670" s="8">
        <v>8</v>
      </c>
      <c r="H670" s="94">
        <f t="shared" si="10"/>
        <v>2</v>
      </c>
      <c r="I670" s="93"/>
      <c r="J670" s="94"/>
      <c r="K670" s="138"/>
    </row>
    <row r="671" spans="1:11" s="24" customFormat="1" x14ac:dyDescent="0.2">
      <c r="A671" s="22" t="s">
        <v>1085</v>
      </c>
      <c r="B671" s="73">
        <v>12034</v>
      </c>
      <c r="C671" s="85">
        <v>25</v>
      </c>
      <c r="D671" s="36">
        <f>SUM(D672:D721)</f>
        <v>63</v>
      </c>
      <c r="E671" s="88">
        <v>4</v>
      </c>
      <c r="F671" s="91">
        <f>SUM(F673:F730)</f>
        <v>97</v>
      </c>
      <c r="G671" s="24">
        <f>SUM(G673:G730)</f>
        <v>270</v>
      </c>
      <c r="H671" s="94"/>
      <c r="I671" s="99">
        <f>(C671+F688+F690+F691+F692+F693+F694+F695+F697+F699+F700+F701+F702+F705+F708+F714+F715+F716+F722+F724+F725+F729+1)*0.4</f>
        <v>35.6</v>
      </c>
      <c r="J671" s="99">
        <f>(D671+G688+G690+G691+G692+G693+G694+G695+G697+G699+G700+G701+G702+G705+G708+G714+G715+G716+G722+G724+G725+G729+1)*0.4</f>
        <v>92.800000000000011</v>
      </c>
      <c r="K671" s="115">
        <f>55*0.6</f>
        <v>33</v>
      </c>
    </row>
    <row r="672" spans="1:11" s="24" customFormat="1" x14ac:dyDescent="0.2">
      <c r="A672" s="20" t="s">
        <v>1086</v>
      </c>
      <c r="B672" s="73">
        <v>970</v>
      </c>
      <c r="C672" s="85">
        <v>2</v>
      </c>
      <c r="D672" s="32">
        <v>5</v>
      </c>
      <c r="E672" s="84"/>
      <c r="F672" s="91"/>
      <c r="G672" s="8"/>
      <c r="H672" s="94"/>
      <c r="I672" s="91"/>
      <c r="J672" s="84"/>
      <c r="K672" s="111"/>
    </row>
    <row r="673" spans="1:11" ht="31.5" x14ac:dyDescent="0.2">
      <c r="A673" s="13" t="s">
        <v>4610</v>
      </c>
      <c r="B673" s="74">
        <v>61</v>
      </c>
      <c r="C673" s="86"/>
      <c r="D673" s="37"/>
      <c r="E673" s="87"/>
      <c r="F673" s="93">
        <v>1</v>
      </c>
      <c r="G673" s="8">
        <v>3</v>
      </c>
      <c r="H673" s="94">
        <f t="shared" si="10"/>
        <v>1</v>
      </c>
      <c r="I673" s="93"/>
      <c r="J673" s="94"/>
      <c r="K673" s="138"/>
    </row>
    <row r="674" spans="1:11" x14ac:dyDescent="0.2">
      <c r="A674" s="13" t="s">
        <v>4611</v>
      </c>
      <c r="B674" s="74">
        <v>145</v>
      </c>
      <c r="C674" s="86"/>
      <c r="D674" s="37"/>
      <c r="E674" s="87"/>
      <c r="F674" s="93">
        <v>1</v>
      </c>
      <c r="G674" s="8">
        <v>3</v>
      </c>
      <c r="H674" s="94">
        <f t="shared" si="10"/>
        <v>1</v>
      </c>
      <c r="I674" s="93"/>
      <c r="J674" s="94"/>
      <c r="K674" s="138"/>
    </row>
    <row r="675" spans="1:11" x14ac:dyDescent="0.2">
      <c r="A675" s="13" t="s">
        <v>4612</v>
      </c>
      <c r="B675" s="74">
        <v>100</v>
      </c>
      <c r="C675" s="86"/>
      <c r="D675" s="37"/>
      <c r="E675" s="87"/>
      <c r="F675" s="93">
        <v>1</v>
      </c>
      <c r="G675" s="8">
        <v>3</v>
      </c>
      <c r="H675" s="94">
        <f t="shared" si="10"/>
        <v>1</v>
      </c>
      <c r="I675" s="93"/>
      <c r="J675" s="94"/>
      <c r="K675" s="138"/>
    </row>
    <row r="676" spans="1:11" x14ac:dyDescent="0.2">
      <c r="A676" s="13" t="s">
        <v>4613</v>
      </c>
      <c r="B676" s="74">
        <v>120</v>
      </c>
      <c r="C676" s="86"/>
      <c r="D676" s="37"/>
      <c r="E676" s="87"/>
      <c r="F676" s="93">
        <v>1</v>
      </c>
      <c r="G676" s="8">
        <v>3</v>
      </c>
      <c r="H676" s="94">
        <f t="shared" si="10"/>
        <v>1</v>
      </c>
      <c r="I676" s="93"/>
      <c r="J676" s="94"/>
      <c r="K676" s="138"/>
    </row>
    <row r="677" spans="1:11" x14ac:dyDescent="0.2">
      <c r="A677" s="13" t="s">
        <v>4614</v>
      </c>
      <c r="B677" s="74">
        <v>32</v>
      </c>
      <c r="C677" s="86"/>
      <c r="D677" s="37"/>
      <c r="E677" s="87"/>
      <c r="F677" s="93">
        <v>1</v>
      </c>
      <c r="G677" s="8">
        <v>3</v>
      </c>
      <c r="H677" s="94">
        <f t="shared" si="10"/>
        <v>1</v>
      </c>
      <c r="I677" s="93"/>
      <c r="J677" s="94"/>
      <c r="K677" s="138"/>
    </row>
    <row r="678" spans="1:11" x14ac:dyDescent="0.2">
      <c r="A678" s="13" t="s">
        <v>4257</v>
      </c>
      <c r="B678" s="74">
        <v>50</v>
      </c>
      <c r="C678" s="86"/>
      <c r="D678" s="37"/>
      <c r="E678" s="87"/>
      <c r="F678" s="93">
        <v>1</v>
      </c>
      <c r="G678" s="8">
        <v>3</v>
      </c>
      <c r="H678" s="94">
        <f t="shared" si="10"/>
        <v>1</v>
      </c>
      <c r="I678" s="93"/>
      <c r="J678" s="94"/>
      <c r="K678" s="138"/>
    </row>
    <row r="679" spans="1:11" x14ac:dyDescent="0.2">
      <c r="A679" s="13" t="s">
        <v>4615</v>
      </c>
      <c r="B679" s="74">
        <v>48</v>
      </c>
      <c r="C679" s="86"/>
      <c r="D679" s="37"/>
      <c r="E679" s="87"/>
      <c r="F679" s="93">
        <v>1</v>
      </c>
      <c r="G679" s="8">
        <v>3</v>
      </c>
      <c r="H679" s="94">
        <f t="shared" si="10"/>
        <v>1</v>
      </c>
      <c r="I679" s="93"/>
      <c r="J679" s="94"/>
      <c r="K679" s="138"/>
    </row>
    <row r="680" spans="1:11" x14ac:dyDescent="0.2">
      <c r="A680" s="13" t="s">
        <v>4616</v>
      </c>
      <c r="B680" s="74">
        <v>57</v>
      </c>
      <c r="C680" s="86"/>
      <c r="D680" s="37"/>
      <c r="E680" s="87"/>
      <c r="F680" s="93">
        <v>1</v>
      </c>
      <c r="G680" s="8">
        <v>3</v>
      </c>
      <c r="H680" s="94">
        <f t="shared" si="10"/>
        <v>1</v>
      </c>
      <c r="I680" s="93"/>
      <c r="J680" s="94"/>
      <c r="K680" s="138"/>
    </row>
    <row r="681" spans="1:11" x14ac:dyDescent="0.2">
      <c r="A681" s="13" t="s">
        <v>4617</v>
      </c>
      <c r="B681" s="74">
        <v>111</v>
      </c>
      <c r="C681" s="86"/>
      <c r="D681" s="37"/>
      <c r="E681" s="87"/>
      <c r="F681" s="93">
        <v>1</v>
      </c>
      <c r="G681" s="8">
        <v>3</v>
      </c>
      <c r="H681" s="94">
        <f t="shared" si="10"/>
        <v>1</v>
      </c>
      <c r="I681" s="93"/>
      <c r="J681" s="94"/>
      <c r="K681" s="138"/>
    </row>
    <row r="682" spans="1:11" x14ac:dyDescent="0.2">
      <c r="A682" s="13" t="s">
        <v>4618</v>
      </c>
      <c r="B682" s="74">
        <v>93</v>
      </c>
      <c r="C682" s="86"/>
      <c r="D682" s="37"/>
      <c r="E682" s="87"/>
      <c r="F682" s="93">
        <v>1</v>
      </c>
      <c r="G682" s="8">
        <v>3</v>
      </c>
      <c r="H682" s="94">
        <f t="shared" si="10"/>
        <v>1</v>
      </c>
      <c r="I682" s="93"/>
      <c r="J682" s="94"/>
      <c r="K682" s="138"/>
    </row>
    <row r="683" spans="1:11" x14ac:dyDescent="0.2">
      <c r="A683" s="13" t="s">
        <v>1491</v>
      </c>
      <c r="B683" s="74">
        <v>26</v>
      </c>
      <c r="C683" s="86"/>
      <c r="D683" s="37"/>
      <c r="E683" s="87"/>
      <c r="F683" s="93">
        <v>1</v>
      </c>
      <c r="G683" s="8">
        <v>3</v>
      </c>
      <c r="H683" s="94">
        <f t="shared" si="10"/>
        <v>1</v>
      </c>
      <c r="I683" s="93"/>
      <c r="J683" s="94"/>
      <c r="K683" s="138"/>
    </row>
    <row r="684" spans="1:11" x14ac:dyDescent="0.2">
      <c r="A684" s="13" t="s">
        <v>3092</v>
      </c>
      <c r="B684" s="74">
        <v>62</v>
      </c>
      <c r="C684" s="86"/>
      <c r="D684" s="37"/>
      <c r="E684" s="87"/>
      <c r="F684" s="93">
        <v>1</v>
      </c>
      <c r="G684" s="8">
        <v>3</v>
      </c>
      <c r="H684" s="94">
        <f t="shared" si="10"/>
        <v>1</v>
      </c>
      <c r="I684" s="93"/>
      <c r="J684" s="94"/>
      <c r="K684" s="138"/>
    </row>
    <row r="685" spans="1:11" x14ac:dyDescent="0.2">
      <c r="A685" s="13" t="s">
        <v>4619</v>
      </c>
      <c r="B685" s="74">
        <v>65</v>
      </c>
      <c r="C685" s="86"/>
      <c r="D685" s="37"/>
      <c r="E685" s="87"/>
      <c r="F685" s="93">
        <v>1</v>
      </c>
      <c r="G685" s="8">
        <v>3</v>
      </c>
      <c r="H685" s="94">
        <f t="shared" si="10"/>
        <v>1</v>
      </c>
      <c r="I685" s="93"/>
      <c r="J685" s="94"/>
      <c r="K685" s="138"/>
    </row>
    <row r="686" spans="1:11" s="24" customFormat="1" x14ac:dyDescent="0.2">
      <c r="A686" s="20" t="s">
        <v>1226</v>
      </c>
      <c r="B686" s="73">
        <v>5508</v>
      </c>
      <c r="C686" s="85">
        <v>12</v>
      </c>
      <c r="D686" s="32">
        <v>30</v>
      </c>
      <c r="E686" s="84"/>
      <c r="F686" s="91"/>
      <c r="G686" s="8"/>
      <c r="H686" s="94"/>
      <c r="I686" s="91"/>
      <c r="J686" s="84"/>
      <c r="K686" s="111"/>
    </row>
    <row r="687" spans="1:11" x14ac:dyDescent="0.2">
      <c r="A687" s="13" t="s">
        <v>1413</v>
      </c>
      <c r="B687" s="74">
        <v>193</v>
      </c>
      <c r="C687" s="86"/>
      <c r="D687" s="37"/>
      <c r="E687" s="87"/>
      <c r="F687" s="93">
        <v>1</v>
      </c>
      <c r="G687" s="8">
        <v>3</v>
      </c>
      <c r="H687" s="94">
        <f t="shared" si="10"/>
        <v>1</v>
      </c>
      <c r="I687" s="93"/>
      <c r="J687" s="94"/>
      <c r="K687" s="138"/>
    </row>
    <row r="688" spans="1:11" x14ac:dyDescent="0.2">
      <c r="A688" s="13" t="s">
        <v>4620</v>
      </c>
      <c r="B688" s="74">
        <v>882</v>
      </c>
      <c r="C688" s="86"/>
      <c r="D688" s="37"/>
      <c r="E688" s="87"/>
      <c r="F688" s="93">
        <v>3</v>
      </c>
      <c r="G688" s="8">
        <v>8</v>
      </c>
      <c r="H688" s="94">
        <f t="shared" si="10"/>
        <v>2</v>
      </c>
      <c r="I688" s="93"/>
      <c r="J688" s="94"/>
      <c r="K688" s="138"/>
    </row>
    <row r="689" spans="1:11" x14ac:dyDescent="0.2">
      <c r="A689" s="13" t="s">
        <v>4167</v>
      </c>
      <c r="B689" s="74">
        <v>178</v>
      </c>
      <c r="C689" s="86"/>
      <c r="D689" s="37"/>
      <c r="E689" s="87"/>
      <c r="F689" s="93">
        <v>1</v>
      </c>
      <c r="G689" s="8">
        <v>3</v>
      </c>
      <c r="H689" s="94">
        <f t="shared" si="10"/>
        <v>1</v>
      </c>
      <c r="I689" s="93"/>
      <c r="J689" s="94"/>
      <c r="K689" s="138"/>
    </row>
    <row r="690" spans="1:11" x14ac:dyDescent="0.2">
      <c r="A690" s="13" t="s">
        <v>3596</v>
      </c>
      <c r="B690" s="74">
        <v>625</v>
      </c>
      <c r="C690" s="86"/>
      <c r="D690" s="37"/>
      <c r="E690" s="87"/>
      <c r="F690" s="93">
        <v>3</v>
      </c>
      <c r="G690" s="8">
        <v>8</v>
      </c>
      <c r="H690" s="94">
        <f t="shared" si="10"/>
        <v>2</v>
      </c>
      <c r="I690" s="93"/>
      <c r="J690" s="94"/>
      <c r="K690" s="138"/>
    </row>
    <row r="691" spans="1:11" x14ac:dyDescent="0.2">
      <c r="A691" s="13" t="s">
        <v>4621</v>
      </c>
      <c r="B691" s="74">
        <v>268</v>
      </c>
      <c r="C691" s="86"/>
      <c r="D691" s="37"/>
      <c r="E691" s="87"/>
      <c r="F691" s="93">
        <v>3</v>
      </c>
      <c r="G691" s="8">
        <v>8</v>
      </c>
      <c r="H691" s="94">
        <f t="shared" si="10"/>
        <v>2</v>
      </c>
      <c r="I691" s="93"/>
      <c r="J691" s="94"/>
      <c r="K691" s="138"/>
    </row>
    <row r="692" spans="1:11" x14ac:dyDescent="0.2">
      <c r="A692" s="13" t="s">
        <v>4622</v>
      </c>
      <c r="B692" s="74">
        <v>503</v>
      </c>
      <c r="C692" s="86"/>
      <c r="D692" s="37"/>
      <c r="E692" s="87"/>
      <c r="F692" s="93">
        <v>3</v>
      </c>
      <c r="G692" s="8">
        <v>8</v>
      </c>
      <c r="H692" s="94">
        <f t="shared" si="10"/>
        <v>2</v>
      </c>
      <c r="I692" s="93"/>
      <c r="J692" s="94"/>
      <c r="K692" s="138"/>
    </row>
    <row r="693" spans="1:11" x14ac:dyDescent="0.2">
      <c r="A693" s="13" t="s">
        <v>4623</v>
      </c>
      <c r="B693" s="74">
        <v>521</v>
      </c>
      <c r="C693" s="86"/>
      <c r="D693" s="37"/>
      <c r="E693" s="87"/>
      <c r="F693" s="93">
        <v>3</v>
      </c>
      <c r="G693" s="8">
        <v>8</v>
      </c>
      <c r="H693" s="94">
        <f t="shared" si="10"/>
        <v>2</v>
      </c>
      <c r="I693" s="93"/>
      <c r="J693" s="94"/>
      <c r="K693" s="138"/>
    </row>
    <row r="694" spans="1:11" x14ac:dyDescent="0.2">
      <c r="A694" s="13" t="s">
        <v>4624</v>
      </c>
      <c r="B694" s="74">
        <v>464</v>
      </c>
      <c r="C694" s="86"/>
      <c r="D694" s="37"/>
      <c r="E694" s="87"/>
      <c r="F694" s="93">
        <v>3</v>
      </c>
      <c r="G694" s="8">
        <v>8</v>
      </c>
      <c r="H694" s="94">
        <f t="shared" si="10"/>
        <v>2</v>
      </c>
      <c r="I694" s="93"/>
      <c r="J694" s="94"/>
      <c r="K694" s="138"/>
    </row>
    <row r="695" spans="1:11" x14ac:dyDescent="0.2">
      <c r="A695" s="13" t="s">
        <v>1644</v>
      </c>
      <c r="B695" s="74">
        <v>348</v>
      </c>
      <c r="C695" s="86"/>
      <c r="D695" s="37"/>
      <c r="E695" s="87"/>
      <c r="F695" s="93">
        <v>3</v>
      </c>
      <c r="G695" s="8">
        <v>8</v>
      </c>
      <c r="H695" s="94">
        <f t="shared" si="10"/>
        <v>2</v>
      </c>
      <c r="I695" s="93"/>
      <c r="J695" s="94"/>
      <c r="K695" s="138"/>
    </row>
    <row r="696" spans="1:11" x14ac:dyDescent="0.2">
      <c r="A696" s="13" t="s">
        <v>4625</v>
      </c>
      <c r="B696" s="74">
        <v>127</v>
      </c>
      <c r="C696" s="86"/>
      <c r="D696" s="37"/>
      <c r="E696" s="87"/>
      <c r="F696" s="93">
        <v>1</v>
      </c>
      <c r="G696" s="8">
        <v>3</v>
      </c>
      <c r="H696" s="94">
        <f t="shared" si="10"/>
        <v>1</v>
      </c>
      <c r="I696" s="93"/>
      <c r="J696" s="94"/>
      <c r="K696" s="138"/>
    </row>
    <row r="697" spans="1:11" x14ac:dyDescent="0.2">
      <c r="A697" s="13" t="s">
        <v>4626</v>
      </c>
      <c r="B697" s="74">
        <v>232</v>
      </c>
      <c r="C697" s="86"/>
      <c r="D697" s="37"/>
      <c r="E697" s="87"/>
      <c r="F697" s="93">
        <v>3</v>
      </c>
      <c r="G697" s="8">
        <v>8</v>
      </c>
      <c r="H697" s="94">
        <f t="shared" si="10"/>
        <v>2</v>
      </c>
      <c r="I697" s="93"/>
      <c r="J697" s="94"/>
      <c r="K697" s="138"/>
    </row>
    <row r="698" spans="1:11" x14ac:dyDescent="0.2">
      <c r="A698" s="13" t="s">
        <v>3214</v>
      </c>
      <c r="B698" s="74">
        <v>20</v>
      </c>
      <c r="C698" s="86"/>
      <c r="D698" s="37"/>
      <c r="E698" s="87"/>
      <c r="F698" s="93">
        <v>1</v>
      </c>
      <c r="G698" s="8">
        <v>3</v>
      </c>
      <c r="H698" s="94">
        <f t="shared" si="10"/>
        <v>1</v>
      </c>
      <c r="I698" s="93"/>
      <c r="J698" s="94"/>
      <c r="K698" s="138"/>
    </row>
    <row r="699" spans="1:11" x14ac:dyDescent="0.2">
      <c r="A699" s="13" t="s">
        <v>4627</v>
      </c>
      <c r="B699" s="74">
        <v>310</v>
      </c>
      <c r="C699" s="86"/>
      <c r="D699" s="37"/>
      <c r="E699" s="87"/>
      <c r="F699" s="93">
        <v>3</v>
      </c>
      <c r="G699" s="8">
        <v>8</v>
      </c>
      <c r="H699" s="94">
        <f t="shared" si="10"/>
        <v>2</v>
      </c>
      <c r="I699" s="93"/>
      <c r="J699" s="94"/>
      <c r="K699" s="138"/>
    </row>
    <row r="700" spans="1:11" x14ac:dyDescent="0.2">
      <c r="A700" s="13" t="s">
        <v>4628</v>
      </c>
      <c r="B700" s="74">
        <v>204</v>
      </c>
      <c r="C700" s="86"/>
      <c r="D700" s="37"/>
      <c r="E700" s="87"/>
      <c r="F700" s="93">
        <v>3</v>
      </c>
      <c r="G700" s="8">
        <v>8</v>
      </c>
      <c r="H700" s="94">
        <f t="shared" si="10"/>
        <v>2</v>
      </c>
      <c r="I700" s="93"/>
      <c r="J700" s="94"/>
      <c r="K700" s="138"/>
    </row>
    <row r="701" spans="1:11" x14ac:dyDescent="0.2">
      <c r="A701" s="13" t="s">
        <v>2560</v>
      </c>
      <c r="B701" s="74">
        <v>399</v>
      </c>
      <c r="C701" s="86"/>
      <c r="D701" s="37"/>
      <c r="E701" s="87"/>
      <c r="F701" s="93">
        <v>3</v>
      </c>
      <c r="G701" s="8">
        <v>8</v>
      </c>
      <c r="H701" s="94">
        <f t="shared" si="10"/>
        <v>2</v>
      </c>
      <c r="I701" s="93"/>
      <c r="J701" s="94"/>
      <c r="K701" s="138"/>
    </row>
    <row r="702" spans="1:11" x14ac:dyDescent="0.2">
      <c r="A702" s="13" t="s">
        <v>4629</v>
      </c>
      <c r="B702" s="74">
        <v>234</v>
      </c>
      <c r="C702" s="86"/>
      <c r="D702" s="37"/>
      <c r="E702" s="87"/>
      <c r="F702" s="93">
        <v>3</v>
      </c>
      <c r="G702" s="8">
        <v>8</v>
      </c>
      <c r="H702" s="94">
        <f t="shared" si="10"/>
        <v>2</v>
      </c>
      <c r="I702" s="93"/>
      <c r="J702" s="94"/>
      <c r="K702" s="138"/>
    </row>
    <row r="703" spans="1:11" s="24" customFormat="1" x14ac:dyDescent="0.2">
      <c r="A703" s="20" t="s">
        <v>1165</v>
      </c>
      <c r="B703" s="73">
        <v>3072</v>
      </c>
      <c r="C703" s="85">
        <v>6</v>
      </c>
      <c r="D703" s="32">
        <v>15</v>
      </c>
      <c r="E703" s="84"/>
      <c r="F703" s="91"/>
      <c r="G703" s="8"/>
      <c r="H703" s="94"/>
      <c r="I703" s="91"/>
      <c r="J703" s="84"/>
      <c r="K703" s="111"/>
    </row>
    <row r="704" spans="1:11" x14ac:dyDescent="0.2">
      <c r="A704" s="13" t="s">
        <v>4630</v>
      </c>
      <c r="B704" s="74">
        <v>81</v>
      </c>
      <c r="C704" s="86"/>
      <c r="D704" s="37"/>
      <c r="E704" s="87"/>
      <c r="F704" s="93">
        <v>1</v>
      </c>
      <c r="G704" s="8">
        <v>3</v>
      </c>
      <c r="H704" s="94">
        <f t="shared" si="10"/>
        <v>1</v>
      </c>
      <c r="I704" s="93"/>
      <c r="J704" s="94"/>
      <c r="K704" s="138"/>
    </row>
    <row r="705" spans="1:11" x14ac:dyDescent="0.2">
      <c r="A705" s="13" t="s">
        <v>4631</v>
      </c>
      <c r="B705" s="74">
        <v>302</v>
      </c>
      <c r="C705" s="86"/>
      <c r="D705" s="37"/>
      <c r="E705" s="87"/>
      <c r="F705" s="93">
        <v>3</v>
      </c>
      <c r="G705" s="8">
        <v>8</v>
      </c>
      <c r="H705" s="94">
        <f t="shared" si="10"/>
        <v>2</v>
      </c>
      <c r="I705" s="93"/>
      <c r="J705" s="94"/>
      <c r="K705" s="138"/>
    </row>
    <row r="706" spans="1:11" x14ac:dyDescent="0.2">
      <c r="A706" s="13" t="s">
        <v>4632</v>
      </c>
      <c r="B706" s="74">
        <v>25</v>
      </c>
      <c r="C706" s="86"/>
      <c r="D706" s="37"/>
      <c r="E706" s="87"/>
      <c r="F706" s="93">
        <v>1</v>
      </c>
      <c r="G706" s="8">
        <v>3</v>
      </c>
      <c r="H706" s="94">
        <f t="shared" si="10"/>
        <v>1</v>
      </c>
      <c r="I706" s="93"/>
      <c r="J706" s="94"/>
      <c r="K706" s="138"/>
    </row>
    <row r="707" spans="1:11" x14ac:dyDescent="0.2">
      <c r="A707" s="13" t="s">
        <v>4633</v>
      </c>
      <c r="B707" s="74">
        <v>67</v>
      </c>
      <c r="C707" s="86"/>
      <c r="D707" s="37"/>
      <c r="E707" s="87"/>
      <c r="F707" s="93">
        <v>1</v>
      </c>
      <c r="G707" s="8">
        <v>3</v>
      </c>
      <c r="H707" s="94">
        <f t="shared" si="10"/>
        <v>1</v>
      </c>
      <c r="I707" s="93"/>
      <c r="J707" s="94"/>
      <c r="K707" s="138"/>
    </row>
    <row r="708" spans="1:11" x14ac:dyDescent="0.2">
      <c r="A708" s="13" t="s">
        <v>4634</v>
      </c>
      <c r="B708" s="74">
        <v>220</v>
      </c>
      <c r="C708" s="86"/>
      <c r="D708" s="37"/>
      <c r="E708" s="87"/>
      <c r="F708" s="93">
        <v>3</v>
      </c>
      <c r="G708" s="8">
        <v>8</v>
      </c>
      <c r="H708" s="94">
        <f t="shared" si="10"/>
        <v>2</v>
      </c>
      <c r="I708" s="93"/>
      <c r="J708" s="94"/>
      <c r="K708" s="138"/>
    </row>
    <row r="709" spans="1:11" x14ac:dyDescent="0.2">
      <c r="A709" s="13" t="s">
        <v>1700</v>
      </c>
      <c r="B709" s="74">
        <v>39</v>
      </c>
      <c r="C709" s="86"/>
      <c r="D709" s="37"/>
      <c r="E709" s="87"/>
      <c r="F709" s="93">
        <v>1</v>
      </c>
      <c r="G709" s="8">
        <v>3</v>
      </c>
      <c r="H709" s="94">
        <f t="shared" si="10"/>
        <v>1</v>
      </c>
      <c r="I709" s="93"/>
      <c r="J709" s="94"/>
      <c r="K709" s="138"/>
    </row>
    <row r="710" spans="1:11" x14ac:dyDescent="0.2">
      <c r="A710" s="13" t="s">
        <v>4635</v>
      </c>
      <c r="B710" s="74">
        <v>36</v>
      </c>
      <c r="C710" s="86"/>
      <c r="D710" s="37"/>
      <c r="E710" s="87"/>
      <c r="F710" s="93">
        <v>1</v>
      </c>
      <c r="G710" s="8">
        <v>3</v>
      </c>
      <c r="H710" s="94">
        <f t="shared" si="10"/>
        <v>1</v>
      </c>
      <c r="I710" s="93"/>
      <c r="J710" s="94"/>
      <c r="K710" s="138"/>
    </row>
    <row r="711" spans="1:11" x14ac:dyDescent="0.2">
      <c r="A711" s="13" t="s">
        <v>4636</v>
      </c>
      <c r="B711" s="74">
        <v>62</v>
      </c>
      <c r="C711" s="86"/>
      <c r="D711" s="37"/>
      <c r="E711" s="87"/>
      <c r="F711" s="93">
        <v>1</v>
      </c>
      <c r="G711" s="8">
        <v>3</v>
      </c>
      <c r="H711" s="94">
        <f t="shared" si="10"/>
        <v>1</v>
      </c>
      <c r="I711" s="93"/>
      <c r="J711" s="94"/>
      <c r="K711" s="138"/>
    </row>
    <row r="712" spans="1:11" x14ac:dyDescent="0.2">
      <c r="A712" s="13" t="s">
        <v>4637</v>
      </c>
      <c r="B712" s="74">
        <v>196</v>
      </c>
      <c r="C712" s="86"/>
      <c r="D712" s="37"/>
      <c r="E712" s="87"/>
      <c r="F712" s="93">
        <v>1</v>
      </c>
      <c r="G712" s="8">
        <v>3</v>
      </c>
      <c r="H712" s="94">
        <f t="shared" ref="H712:H730" si="11">IF(F712=1,1,2)</f>
        <v>1</v>
      </c>
      <c r="I712" s="93"/>
      <c r="J712" s="94"/>
      <c r="K712" s="138"/>
    </row>
    <row r="713" spans="1:11" x14ac:dyDescent="0.2">
      <c r="A713" s="13" t="s">
        <v>4638</v>
      </c>
      <c r="B713" s="74">
        <v>166</v>
      </c>
      <c r="C713" s="86"/>
      <c r="D713" s="37"/>
      <c r="E713" s="87"/>
      <c r="F713" s="93">
        <v>1</v>
      </c>
      <c r="G713" s="8">
        <v>3</v>
      </c>
      <c r="H713" s="94">
        <f t="shared" si="11"/>
        <v>1</v>
      </c>
      <c r="I713" s="93"/>
      <c r="J713" s="94"/>
      <c r="K713" s="138"/>
    </row>
    <row r="714" spans="1:11" x14ac:dyDescent="0.2">
      <c r="A714" s="13" t="s">
        <v>4639</v>
      </c>
      <c r="B714" s="74">
        <v>531</v>
      </c>
      <c r="C714" s="86"/>
      <c r="D714" s="37"/>
      <c r="E714" s="87"/>
      <c r="F714" s="93">
        <v>3</v>
      </c>
      <c r="G714" s="8">
        <v>8</v>
      </c>
      <c r="H714" s="94">
        <f t="shared" si="11"/>
        <v>2</v>
      </c>
      <c r="I714" s="93"/>
      <c r="J714" s="94"/>
      <c r="K714" s="138"/>
    </row>
    <row r="715" spans="1:11" x14ac:dyDescent="0.2">
      <c r="A715" s="13" t="s">
        <v>4640</v>
      </c>
      <c r="B715" s="74">
        <v>679</v>
      </c>
      <c r="C715" s="86"/>
      <c r="D715" s="37"/>
      <c r="E715" s="87"/>
      <c r="F715" s="93">
        <v>3</v>
      </c>
      <c r="G715" s="8">
        <v>8</v>
      </c>
      <c r="H715" s="94">
        <f t="shared" si="11"/>
        <v>2</v>
      </c>
      <c r="I715" s="93"/>
      <c r="J715" s="94"/>
      <c r="K715" s="138"/>
    </row>
    <row r="716" spans="1:11" x14ac:dyDescent="0.2">
      <c r="A716" s="13" t="s">
        <v>2390</v>
      </c>
      <c r="B716" s="74">
        <v>324</v>
      </c>
      <c r="C716" s="86"/>
      <c r="D716" s="37"/>
      <c r="E716" s="87"/>
      <c r="F716" s="93">
        <v>3</v>
      </c>
      <c r="G716" s="8">
        <v>8</v>
      </c>
      <c r="H716" s="94">
        <f t="shared" si="11"/>
        <v>2</v>
      </c>
      <c r="I716" s="93"/>
      <c r="J716" s="94"/>
      <c r="K716" s="138"/>
    </row>
    <row r="717" spans="1:11" x14ac:dyDescent="0.2">
      <c r="A717" s="13" t="s">
        <v>4641</v>
      </c>
      <c r="B717" s="74">
        <v>44</v>
      </c>
      <c r="C717" s="86"/>
      <c r="D717" s="37"/>
      <c r="E717" s="87"/>
      <c r="F717" s="93">
        <v>1</v>
      </c>
      <c r="G717" s="8">
        <v>3</v>
      </c>
      <c r="H717" s="94">
        <f t="shared" si="11"/>
        <v>1</v>
      </c>
      <c r="I717" s="93"/>
      <c r="J717" s="94"/>
      <c r="K717" s="138"/>
    </row>
    <row r="718" spans="1:11" x14ac:dyDescent="0.2">
      <c r="A718" s="13" t="s">
        <v>4642</v>
      </c>
      <c r="B718" s="74">
        <v>133</v>
      </c>
      <c r="C718" s="86"/>
      <c r="D718" s="37"/>
      <c r="E718" s="87"/>
      <c r="F718" s="93">
        <v>1</v>
      </c>
      <c r="G718" s="8">
        <v>3</v>
      </c>
      <c r="H718" s="94">
        <f t="shared" si="11"/>
        <v>1</v>
      </c>
      <c r="I718" s="93"/>
      <c r="J718" s="94"/>
      <c r="K718" s="138"/>
    </row>
    <row r="719" spans="1:11" x14ac:dyDescent="0.2">
      <c r="A719" s="13" t="s">
        <v>2004</v>
      </c>
      <c r="B719" s="74">
        <v>140</v>
      </c>
      <c r="C719" s="86"/>
      <c r="D719" s="37"/>
      <c r="E719" s="87"/>
      <c r="F719" s="93">
        <v>1</v>
      </c>
      <c r="G719" s="8">
        <v>3</v>
      </c>
      <c r="H719" s="94">
        <f t="shared" si="11"/>
        <v>1</v>
      </c>
      <c r="I719" s="93"/>
      <c r="J719" s="94"/>
      <c r="K719" s="138"/>
    </row>
    <row r="720" spans="1:11" x14ac:dyDescent="0.2">
      <c r="A720" s="13" t="s">
        <v>4643</v>
      </c>
      <c r="B720" s="74">
        <v>27</v>
      </c>
      <c r="C720" s="86"/>
      <c r="D720" s="37"/>
      <c r="E720" s="87"/>
      <c r="F720" s="93">
        <v>1</v>
      </c>
      <c r="G720" s="8">
        <v>3</v>
      </c>
      <c r="H720" s="94">
        <f t="shared" si="11"/>
        <v>1</v>
      </c>
      <c r="I720" s="93"/>
      <c r="J720" s="94"/>
      <c r="K720" s="138"/>
    </row>
    <row r="721" spans="1:11" s="24" customFormat="1" x14ac:dyDescent="0.2">
      <c r="A721" s="20" t="s">
        <v>127</v>
      </c>
      <c r="B721" s="73">
        <v>2484</v>
      </c>
      <c r="C721" s="85">
        <v>5</v>
      </c>
      <c r="D721" s="32">
        <v>13</v>
      </c>
      <c r="E721" s="84"/>
      <c r="F721" s="91"/>
      <c r="G721" s="8"/>
      <c r="H721" s="94"/>
      <c r="I721" s="91"/>
      <c r="J721" s="84"/>
      <c r="K721" s="111"/>
    </row>
    <row r="722" spans="1:11" x14ac:dyDescent="0.2">
      <c r="A722" s="13" t="s">
        <v>1935</v>
      </c>
      <c r="B722" s="74">
        <v>420</v>
      </c>
      <c r="C722" s="86"/>
      <c r="D722" s="37"/>
      <c r="E722" s="87"/>
      <c r="F722" s="93">
        <v>3</v>
      </c>
      <c r="G722" s="8">
        <v>8</v>
      </c>
      <c r="H722" s="94">
        <f t="shared" si="11"/>
        <v>2</v>
      </c>
      <c r="I722" s="93"/>
      <c r="J722" s="94"/>
      <c r="K722" s="138"/>
    </row>
    <row r="723" spans="1:11" x14ac:dyDescent="0.2">
      <c r="A723" s="13" t="s">
        <v>1751</v>
      </c>
      <c r="B723" s="74">
        <v>78</v>
      </c>
      <c r="C723" s="86"/>
      <c r="D723" s="37"/>
      <c r="E723" s="87"/>
      <c r="F723" s="93">
        <v>1</v>
      </c>
      <c r="G723" s="8">
        <v>3</v>
      </c>
      <c r="H723" s="94">
        <f t="shared" si="11"/>
        <v>1</v>
      </c>
      <c r="I723" s="93"/>
      <c r="J723" s="94"/>
      <c r="K723" s="138"/>
    </row>
    <row r="724" spans="1:11" x14ac:dyDescent="0.2">
      <c r="A724" s="13" t="s">
        <v>4644</v>
      </c>
      <c r="B724" s="74">
        <v>757</v>
      </c>
      <c r="C724" s="86"/>
      <c r="D724" s="37"/>
      <c r="E724" s="87"/>
      <c r="F724" s="93">
        <v>3</v>
      </c>
      <c r="G724" s="8">
        <v>8</v>
      </c>
      <c r="H724" s="94">
        <f t="shared" si="11"/>
        <v>2</v>
      </c>
      <c r="I724" s="93"/>
      <c r="J724" s="94"/>
      <c r="K724" s="138"/>
    </row>
    <row r="725" spans="1:11" x14ac:dyDescent="0.2">
      <c r="A725" s="13" t="s">
        <v>1356</v>
      </c>
      <c r="B725" s="74">
        <v>286</v>
      </c>
      <c r="C725" s="86"/>
      <c r="D725" s="37"/>
      <c r="E725" s="87"/>
      <c r="F725" s="93">
        <v>3</v>
      </c>
      <c r="G725" s="8">
        <v>8</v>
      </c>
      <c r="H725" s="94">
        <f t="shared" si="11"/>
        <v>2</v>
      </c>
      <c r="I725" s="93"/>
      <c r="J725" s="94"/>
      <c r="K725" s="138"/>
    </row>
    <row r="726" spans="1:11" x14ac:dyDescent="0.2">
      <c r="A726" s="13" t="s">
        <v>4645</v>
      </c>
      <c r="B726" s="74">
        <v>75</v>
      </c>
      <c r="C726" s="86"/>
      <c r="D726" s="37"/>
      <c r="E726" s="87"/>
      <c r="F726" s="93">
        <v>1</v>
      </c>
      <c r="G726" s="8">
        <v>3</v>
      </c>
      <c r="H726" s="94">
        <f t="shared" si="11"/>
        <v>1</v>
      </c>
      <c r="I726" s="93"/>
      <c r="J726" s="94"/>
      <c r="K726" s="138"/>
    </row>
    <row r="727" spans="1:11" x14ac:dyDescent="0.2">
      <c r="A727" s="13" t="s">
        <v>2248</v>
      </c>
      <c r="B727" s="74">
        <v>54</v>
      </c>
      <c r="C727" s="86"/>
      <c r="D727" s="37"/>
      <c r="E727" s="87"/>
      <c r="F727" s="93">
        <v>1</v>
      </c>
      <c r="G727" s="8">
        <v>3</v>
      </c>
      <c r="H727" s="94">
        <f t="shared" si="11"/>
        <v>1</v>
      </c>
      <c r="I727" s="93"/>
      <c r="J727" s="94"/>
      <c r="K727" s="138"/>
    </row>
    <row r="728" spans="1:11" x14ac:dyDescent="0.2">
      <c r="A728" s="13" t="s">
        <v>4646</v>
      </c>
      <c r="B728" s="74">
        <v>161</v>
      </c>
      <c r="C728" s="86"/>
      <c r="D728" s="37"/>
      <c r="E728" s="87"/>
      <c r="F728" s="93">
        <v>1</v>
      </c>
      <c r="G728" s="8">
        <v>3</v>
      </c>
      <c r="H728" s="94">
        <f t="shared" si="11"/>
        <v>1</v>
      </c>
      <c r="I728" s="93"/>
      <c r="J728" s="94"/>
      <c r="K728" s="138"/>
    </row>
    <row r="729" spans="1:11" x14ac:dyDescent="0.2">
      <c r="A729" s="13" t="s">
        <v>4647</v>
      </c>
      <c r="B729" s="74">
        <v>484</v>
      </c>
      <c r="C729" s="86"/>
      <c r="D729" s="37"/>
      <c r="E729" s="87"/>
      <c r="F729" s="93">
        <v>3</v>
      </c>
      <c r="G729" s="8">
        <v>8</v>
      </c>
      <c r="H729" s="94">
        <f t="shared" si="11"/>
        <v>2</v>
      </c>
      <c r="I729" s="93"/>
      <c r="J729" s="94"/>
      <c r="K729" s="138"/>
    </row>
    <row r="730" spans="1:11" ht="16.5" thickBot="1" x14ac:dyDescent="0.25">
      <c r="A730" s="15" t="s">
        <v>4648</v>
      </c>
      <c r="B730" s="76">
        <v>169</v>
      </c>
      <c r="C730" s="122"/>
      <c r="D730" s="38"/>
      <c r="E730" s="123"/>
      <c r="F730" s="124">
        <v>1</v>
      </c>
      <c r="G730" s="125">
        <v>3</v>
      </c>
      <c r="H730" s="126">
        <f t="shared" si="11"/>
        <v>1</v>
      </c>
      <c r="I730" s="124"/>
      <c r="J730" s="126"/>
      <c r="K730" s="140"/>
    </row>
    <row r="731" spans="1:11" ht="16.5" thickTop="1" x14ac:dyDescent="0.2"/>
  </sheetData>
  <mergeCells count="3">
    <mergeCell ref="I1:J1"/>
    <mergeCell ref="C1:E1"/>
    <mergeCell ref="F1:H1"/>
  </mergeCells>
  <phoneticPr fontId="4" type="noConversion"/>
  <printOptions horizontalCentered="1"/>
  <pageMargins left="0.74803149606299213" right="0.74803149606299213" top="0.98425196850393704" bottom="0.98425196850393704" header="0.51181102362204722" footer="0.51181102362204722"/>
  <pageSetup paperSize="9" scale="88" orientation="landscape" r:id="rId1"/>
  <headerFooter alignWithMargins="0">
    <oddFooter>Σελίδα &amp;P από &amp;N</oddFooter>
  </headerFooter>
  <rowBreaks count="3" manualBreakCount="3">
    <brk id="17" max="16383" man="1"/>
    <brk id="25" max="16383" man="1"/>
    <brk id="47" max="16383" man="1"/>
  </rowBreaks>
  <colBreaks count="1" manualBreakCount="1">
    <brk id="3" max="1048575" man="1"/>
  </colBreaks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Φύλλο11"/>
  <dimension ref="A1:K336"/>
  <sheetViews>
    <sheetView workbookViewId="0">
      <pane xSplit="1" ySplit="2" topLeftCell="B3" activePane="bottomRight" state="frozenSplit"/>
      <selection activeCell="AJ157" sqref="AJ157:AJ168"/>
      <selection pane="topRight" activeCell="AK1" sqref="AK1"/>
      <selection pane="bottomLeft" activeCell="A6" sqref="A6"/>
      <selection pane="bottomRight" activeCell="A2" sqref="A2"/>
    </sheetView>
  </sheetViews>
  <sheetFormatPr defaultRowHeight="15" x14ac:dyDescent="0.2"/>
  <cols>
    <col min="1" max="1" width="56.28515625" style="2" customWidth="1"/>
    <col min="2" max="2" width="16" style="2" customWidth="1"/>
    <col min="3" max="3" width="16.140625" style="2" customWidth="1"/>
    <col min="4" max="6" width="16.28515625" style="2" customWidth="1"/>
    <col min="7" max="8" width="16.140625" style="2" customWidth="1"/>
    <col min="9" max="9" width="16.28515625" style="2" customWidth="1"/>
    <col min="10" max="10" width="16.140625" style="2" customWidth="1"/>
    <col min="11" max="11" width="16.7109375" style="2" customWidth="1"/>
    <col min="12" max="16384" width="9.140625" style="2"/>
  </cols>
  <sheetData>
    <row r="1" spans="1:11" s="8" customFormat="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s="8" customFormat="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1" customFormat="1" ht="15.75" x14ac:dyDescent="0.2">
      <c r="A3" s="53" t="s">
        <v>569</v>
      </c>
      <c r="B3" s="162">
        <v>3814064</v>
      </c>
      <c r="C3" s="163"/>
      <c r="D3" s="33"/>
      <c r="E3" s="80"/>
      <c r="F3" s="166"/>
      <c r="H3" s="167"/>
      <c r="I3" s="166"/>
      <c r="J3" s="167"/>
      <c r="K3" s="168"/>
    </row>
    <row r="4" spans="1:11" s="3" customFormat="1" ht="31.5" x14ac:dyDescent="0.2">
      <c r="A4" s="11" t="s">
        <v>570</v>
      </c>
      <c r="B4" s="72">
        <v>601163</v>
      </c>
      <c r="C4" s="81"/>
      <c r="D4" s="34"/>
      <c r="E4" s="164"/>
      <c r="F4" s="92"/>
      <c r="G4" s="18"/>
      <c r="H4" s="82"/>
      <c r="I4" s="92"/>
      <c r="J4" s="82"/>
      <c r="K4" s="137"/>
    </row>
    <row r="5" spans="1:11" s="5" customFormat="1" ht="31.5" x14ac:dyDescent="0.2">
      <c r="A5" s="22" t="s">
        <v>475</v>
      </c>
      <c r="B5" s="73">
        <v>62147</v>
      </c>
      <c r="C5" s="85">
        <v>35</v>
      </c>
      <c r="D5" s="36">
        <v>88</v>
      </c>
      <c r="E5" s="88">
        <v>4</v>
      </c>
      <c r="F5" s="91"/>
      <c r="G5" s="24"/>
      <c r="H5" s="84"/>
      <c r="I5" s="99">
        <f>(C5+F5+1)*0.4</f>
        <v>14.4</v>
      </c>
      <c r="J5" s="100">
        <f>(D5+G5+1)*0.4</f>
        <v>35.6</v>
      </c>
      <c r="K5" s="115"/>
    </row>
    <row r="6" spans="1:11" s="5" customFormat="1" ht="15.75" x14ac:dyDescent="0.2">
      <c r="A6" s="20" t="s">
        <v>6159</v>
      </c>
      <c r="B6" s="73">
        <v>62147</v>
      </c>
      <c r="C6" s="85">
        <v>35</v>
      </c>
      <c r="D6" s="36"/>
      <c r="E6" s="88"/>
      <c r="F6" s="91"/>
      <c r="G6" s="24"/>
      <c r="H6" s="84"/>
      <c r="I6" s="91"/>
      <c r="J6" s="84"/>
      <c r="K6" s="111"/>
    </row>
    <row r="7" spans="1:11" s="5" customFormat="1" ht="15.75" x14ac:dyDescent="0.2">
      <c r="A7" s="22" t="s">
        <v>876</v>
      </c>
      <c r="B7" s="73">
        <v>71830</v>
      </c>
      <c r="C7" s="85">
        <v>35</v>
      </c>
      <c r="D7" s="36">
        <v>88</v>
      </c>
      <c r="E7" s="88">
        <v>4</v>
      </c>
      <c r="F7" s="91"/>
      <c r="G7" s="24"/>
      <c r="H7" s="84"/>
      <c r="I7" s="99">
        <f>(C7+F7+1)*0.4</f>
        <v>14.4</v>
      </c>
      <c r="J7" s="100">
        <f>(D7+G7+1)*0.4</f>
        <v>35.6</v>
      </c>
      <c r="K7" s="115"/>
    </row>
    <row r="8" spans="1:11" s="5" customFormat="1" ht="15.75" x14ac:dyDescent="0.2">
      <c r="A8" s="20" t="s">
        <v>6158</v>
      </c>
      <c r="B8" s="73">
        <v>71830</v>
      </c>
      <c r="C8" s="85">
        <v>35</v>
      </c>
      <c r="D8" s="36"/>
      <c r="E8" s="88"/>
      <c r="F8" s="91"/>
      <c r="G8" s="24"/>
      <c r="H8" s="84"/>
      <c r="I8" s="91"/>
      <c r="J8" s="84"/>
      <c r="K8" s="111"/>
    </row>
    <row r="9" spans="1:11" s="5" customFormat="1" ht="15.75" x14ac:dyDescent="0.2">
      <c r="A9" s="22" t="s">
        <v>653</v>
      </c>
      <c r="B9" s="73">
        <v>32417</v>
      </c>
      <c r="C9" s="85">
        <v>29</v>
      </c>
      <c r="D9" s="36">
        <v>73</v>
      </c>
      <c r="E9" s="88">
        <v>4</v>
      </c>
      <c r="F9" s="91"/>
      <c r="G9" s="24"/>
      <c r="H9" s="84"/>
      <c r="I9" s="99">
        <f>(C9+F9+1)*0.4</f>
        <v>12</v>
      </c>
      <c r="J9" s="100">
        <f>(D9+G9+1)*0.4</f>
        <v>29.6</v>
      </c>
      <c r="K9" s="115"/>
    </row>
    <row r="10" spans="1:11" s="5" customFormat="1" ht="15.75" x14ac:dyDescent="0.2">
      <c r="A10" s="20" t="s">
        <v>6157</v>
      </c>
      <c r="B10" s="73">
        <v>32417</v>
      </c>
      <c r="C10" s="85">
        <v>29</v>
      </c>
      <c r="D10" s="36"/>
      <c r="E10" s="88"/>
      <c r="F10" s="91"/>
      <c r="G10" s="24"/>
      <c r="H10" s="84"/>
      <c r="I10" s="91"/>
      <c r="J10" s="84"/>
      <c r="K10" s="111"/>
    </row>
    <row r="11" spans="1:11" s="5" customFormat="1" ht="15.75" x14ac:dyDescent="0.2">
      <c r="A11" s="22" t="s">
        <v>654</v>
      </c>
      <c r="B11" s="73">
        <v>50494</v>
      </c>
      <c r="C11" s="85">
        <v>35</v>
      </c>
      <c r="D11" s="36">
        <v>88</v>
      </c>
      <c r="E11" s="88">
        <v>4</v>
      </c>
      <c r="F11" s="91"/>
      <c r="G11" s="24"/>
      <c r="H11" s="84"/>
      <c r="I11" s="99">
        <f>(C11+F11+1)*0.4</f>
        <v>14.4</v>
      </c>
      <c r="J11" s="100">
        <f>(D11+G11+1)*0.4</f>
        <v>35.6</v>
      </c>
      <c r="K11" s="115"/>
    </row>
    <row r="12" spans="1:11" s="5" customFormat="1" ht="15.75" x14ac:dyDescent="0.2">
      <c r="A12" s="20" t="s">
        <v>6156</v>
      </c>
      <c r="B12" s="73">
        <v>50494</v>
      </c>
      <c r="C12" s="85">
        <v>35</v>
      </c>
      <c r="D12" s="36"/>
      <c r="E12" s="88"/>
      <c r="F12" s="91"/>
      <c r="G12" s="24"/>
      <c r="H12" s="84"/>
      <c r="I12" s="91"/>
      <c r="J12" s="84"/>
      <c r="K12" s="111"/>
    </row>
    <row r="13" spans="1:11" s="5" customFormat="1" ht="15.75" x14ac:dyDescent="0.2">
      <c r="A13" s="22" t="s">
        <v>655</v>
      </c>
      <c r="B13" s="73">
        <v>72878</v>
      </c>
      <c r="C13" s="85">
        <v>35</v>
      </c>
      <c r="D13" s="36">
        <f>SUM(D14:D18)</f>
        <v>89</v>
      </c>
      <c r="E13" s="88">
        <v>4</v>
      </c>
      <c r="F13" s="91"/>
      <c r="G13" s="24"/>
      <c r="H13" s="84"/>
      <c r="I13" s="99">
        <f>(C13+F13+1)*0.4</f>
        <v>14.4</v>
      </c>
      <c r="J13" s="100">
        <f>(D13+G13+1)*0.4</f>
        <v>36</v>
      </c>
      <c r="K13" s="115"/>
    </row>
    <row r="14" spans="1:11" s="5" customFormat="1" ht="15.75" x14ac:dyDescent="0.2">
      <c r="A14" s="20" t="s">
        <v>1015</v>
      </c>
      <c r="B14" s="73">
        <v>5574</v>
      </c>
      <c r="C14" s="85">
        <v>3</v>
      </c>
      <c r="D14" s="36">
        <v>8</v>
      </c>
      <c r="E14" s="88"/>
      <c r="F14" s="91"/>
      <c r="G14" s="24"/>
      <c r="H14" s="84"/>
      <c r="I14" s="91"/>
      <c r="J14" s="84"/>
      <c r="K14" s="111"/>
    </row>
    <row r="15" spans="1:11" ht="15.75" x14ac:dyDescent="0.2">
      <c r="A15" s="13" t="s">
        <v>4649</v>
      </c>
      <c r="B15" s="74">
        <v>5574</v>
      </c>
      <c r="C15" s="86"/>
      <c r="D15" s="37"/>
      <c r="E15" s="87"/>
      <c r="F15" s="93"/>
      <c r="G15" s="8"/>
      <c r="H15" s="94"/>
      <c r="I15" s="93"/>
      <c r="J15" s="94"/>
      <c r="K15" s="138"/>
    </row>
    <row r="16" spans="1:11" s="5" customFormat="1" ht="15.75" x14ac:dyDescent="0.2">
      <c r="A16" s="20" t="s">
        <v>656</v>
      </c>
      <c r="B16" s="73">
        <v>48700</v>
      </c>
      <c r="C16" s="85">
        <v>23</v>
      </c>
      <c r="D16" s="36">
        <v>58</v>
      </c>
      <c r="E16" s="88"/>
      <c r="F16" s="91"/>
      <c r="G16" s="24"/>
      <c r="H16" s="84"/>
      <c r="I16" s="91"/>
      <c r="J16" s="84"/>
      <c r="K16" s="111"/>
    </row>
    <row r="17" spans="1:11" ht="15.75" x14ac:dyDescent="0.2">
      <c r="A17" s="13" t="s">
        <v>4650</v>
      </c>
      <c r="B17" s="74">
        <v>48700</v>
      </c>
      <c r="C17" s="86"/>
      <c r="D17" s="37"/>
      <c r="E17" s="87"/>
      <c r="F17" s="93"/>
      <c r="G17" s="8"/>
      <c r="H17" s="94"/>
      <c r="I17" s="93"/>
      <c r="J17" s="94"/>
      <c r="K17" s="138"/>
    </row>
    <row r="18" spans="1:11" s="5" customFormat="1" ht="15.75" x14ac:dyDescent="0.2">
      <c r="A18" s="20" t="s">
        <v>511</v>
      </c>
      <c r="B18" s="73">
        <v>18604</v>
      </c>
      <c r="C18" s="85">
        <v>9</v>
      </c>
      <c r="D18" s="36">
        <v>23</v>
      </c>
      <c r="E18" s="88"/>
      <c r="F18" s="91"/>
      <c r="G18" s="24"/>
      <c r="H18" s="84"/>
      <c r="I18" s="91"/>
      <c r="J18" s="84"/>
      <c r="K18" s="111"/>
    </row>
    <row r="19" spans="1:11" ht="15.75" x14ac:dyDescent="0.2">
      <c r="A19" s="13" t="s">
        <v>4651</v>
      </c>
      <c r="B19" s="74">
        <v>18604</v>
      </c>
      <c r="C19" s="86"/>
      <c r="D19" s="37"/>
      <c r="E19" s="87"/>
      <c r="F19" s="93"/>
      <c r="G19" s="8"/>
      <c r="H19" s="94"/>
      <c r="I19" s="93"/>
      <c r="J19" s="94"/>
      <c r="K19" s="138"/>
    </row>
    <row r="20" spans="1:11" s="5" customFormat="1" ht="15.75" x14ac:dyDescent="0.2">
      <c r="A20" s="22" t="s">
        <v>568</v>
      </c>
      <c r="B20" s="73">
        <v>30998</v>
      </c>
      <c r="C20" s="85">
        <v>29</v>
      </c>
      <c r="D20" s="36">
        <f>SUM(D21:D24)</f>
        <v>73</v>
      </c>
      <c r="E20" s="88">
        <v>4</v>
      </c>
      <c r="F20" s="91"/>
      <c r="G20" s="24"/>
      <c r="H20" s="84"/>
      <c r="I20" s="99">
        <f>(C20+F20+1)*0.4</f>
        <v>12</v>
      </c>
      <c r="J20" s="100">
        <f>(D20+G20+1)*0.4</f>
        <v>29.6</v>
      </c>
      <c r="K20" s="115"/>
    </row>
    <row r="21" spans="1:11" s="5" customFormat="1" ht="15.75" x14ac:dyDescent="0.2">
      <c r="A21" s="20" t="s">
        <v>1196</v>
      </c>
      <c r="B21" s="73">
        <v>9705</v>
      </c>
      <c r="C21" s="85">
        <v>9</v>
      </c>
      <c r="D21" s="36">
        <v>23</v>
      </c>
      <c r="E21" s="88"/>
      <c r="F21" s="91"/>
      <c r="G21" s="24"/>
      <c r="H21" s="84"/>
      <c r="I21" s="91"/>
      <c r="J21" s="84"/>
      <c r="K21" s="111"/>
    </row>
    <row r="22" spans="1:11" ht="15.75" x14ac:dyDescent="0.2">
      <c r="A22" s="13" t="s">
        <v>4652</v>
      </c>
      <c r="B22" s="74">
        <v>9705</v>
      </c>
      <c r="C22" s="86"/>
      <c r="D22" s="37"/>
      <c r="E22" s="87"/>
      <c r="F22" s="93"/>
      <c r="G22" s="8"/>
      <c r="H22" s="94"/>
      <c r="I22" s="93"/>
      <c r="J22" s="94"/>
      <c r="K22" s="138"/>
    </row>
    <row r="23" spans="1:11" s="5" customFormat="1" ht="15.75" x14ac:dyDescent="0.2">
      <c r="A23" s="20" t="s">
        <v>132</v>
      </c>
      <c r="B23" s="73">
        <v>21293</v>
      </c>
      <c r="C23" s="85">
        <v>20</v>
      </c>
      <c r="D23" s="36">
        <v>50</v>
      </c>
      <c r="E23" s="88"/>
      <c r="F23" s="91"/>
      <c r="G23" s="24"/>
      <c r="H23" s="84"/>
      <c r="I23" s="91"/>
      <c r="J23" s="84"/>
      <c r="K23" s="111"/>
    </row>
    <row r="24" spans="1:11" ht="15.75" x14ac:dyDescent="0.2">
      <c r="A24" s="13" t="s">
        <v>3609</v>
      </c>
      <c r="B24" s="74">
        <v>21293</v>
      </c>
      <c r="C24" s="86"/>
      <c r="D24" s="37"/>
      <c r="E24" s="87"/>
      <c r="F24" s="93"/>
      <c r="G24" s="8"/>
      <c r="H24" s="94"/>
      <c r="I24" s="93"/>
      <c r="J24" s="94"/>
      <c r="K24" s="138"/>
    </row>
    <row r="25" spans="1:11" s="5" customFormat="1" ht="31.5" x14ac:dyDescent="0.2">
      <c r="A25" s="22" t="s">
        <v>1060</v>
      </c>
      <c r="B25" s="73">
        <v>30174</v>
      </c>
      <c r="C25" s="134">
        <v>29</v>
      </c>
      <c r="D25" s="36">
        <v>73</v>
      </c>
      <c r="E25" s="88">
        <v>4</v>
      </c>
      <c r="F25" s="91"/>
      <c r="G25" s="24"/>
      <c r="H25" s="84"/>
      <c r="I25" s="99">
        <f>(C25+F25+1)*0.4</f>
        <v>12</v>
      </c>
      <c r="J25" s="100">
        <f>(D25+G25+1)*0.4</f>
        <v>29.6</v>
      </c>
      <c r="K25" s="115"/>
    </row>
    <row r="26" spans="1:11" s="5" customFormat="1" ht="15.75" x14ac:dyDescent="0.2">
      <c r="A26" s="20" t="s">
        <v>6160</v>
      </c>
      <c r="B26" s="73">
        <v>30174</v>
      </c>
      <c r="C26" s="134">
        <v>29</v>
      </c>
      <c r="D26" s="36"/>
      <c r="E26" s="88"/>
      <c r="F26" s="91"/>
      <c r="G26" s="24"/>
      <c r="H26" s="84"/>
      <c r="I26" s="91"/>
      <c r="J26" s="84"/>
      <c r="K26" s="111"/>
    </row>
    <row r="27" spans="1:11" s="5" customFormat="1" ht="15.75" x14ac:dyDescent="0.2">
      <c r="A27" s="22" t="s">
        <v>1061</v>
      </c>
      <c r="B27" s="73">
        <v>64611</v>
      </c>
      <c r="C27" s="85">
        <v>35</v>
      </c>
      <c r="D27" s="36">
        <v>88</v>
      </c>
      <c r="E27" s="88">
        <v>4</v>
      </c>
      <c r="F27" s="91"/>
      <c r="G27" s="24"/>
      <c r="H27" s="84"/>
      <c r="I27" s="99">
        <f>(C27+F27+1)*0.4</f>
        <v>14.4</v>
      </c>
      <c r="J27" s="100">
        <f>(D27+G27+1)*0.4</f>
        <v>35.6</v>
      </c>
      <c r="K27" s="115"/>
    </row>
    <row r="28" spans="1:11" s="5" customFormat="1" ht="15.75" x14ac:dyDescent="0.2">
      <c r="A28" s="20" t="s">
        <v>6161</v>
      </c>
      <c r="B28" s="73">
        <v>64611</v>
      </c>
      <c r="C28" s="85">
        <v>35</v>
      </c>
      <c r="D28" s="36"/>
      <c r="E28" s="88"/>
      <c r="F28" s="91"/>
      <c r="G28" s="24"/>
      <c r="H28" s="84"/>
      <c r="I28" s="91"/>
      <c r="J28" s="84"/>
      <c r="K28" s="111"/>
    </row>
    <row r="29" spans="1:11" s="5" customFormat="1" ht="31.5" x14ac:dyDescent="0.2">
      <c r="A29" s="22" t="s">
        <v>1062</v>
      </c>
      <c r="B29" s="73">
        <v>45266</v>
      </c>
      <c r="C29" s="85">
        <v>29</v>
      </c>
      <c r="D29" s="36">
        <f>SUM(D30:D32)</f>
        <v>73</v>
      </c>
      <c r="E29" s="88">
        <v>4</v>
      </c>
      <c r="F29" s="91"/>
      <c r="G29" s="24"/>
      <c r="H29" s="84"/>
      <c r="I29" s="99">
        <f>(C29+F29+1)*0.4</f>
        <v>12</v>
      </c>
      <c r="J29" s="100">
        <f>(D29+G29+1)*0.4</f>
        <v>29.6</v>
      </c>
      <c r="K29" s="115"/>
    </row>
    <row r="30" spans="1:11" s="5" customFormat="1" ht="15.75" x14ac:dyDescent="0.2">
      <c r="A30" s="20" t="s">
        <v>1063</v>
      </c>
      <c r="B30" s="73">
        <v>13962</v>
      </c>
      <c r="C30" s="85">
        <v>9</v>
      </c>
      <c r="D30" s="36">
        <v>23</v>
      </c>
      <c r="E30" s="88"/>
      <c r="F30" s="91"/>
      <c r="G30" s="24"/>
      <c r="H30" s="84"/>
      <c r="I30" s="91"/>
      <c r="J30" s="84"/>
      <c r="K30" s="111"/>
    </row>
    <row r="31" spans="1:11" ht="15.75" x14ac:dyDescent="0.2">
      <c r="A31" s="13" t="s">
        <v>4653</v>
      </c>
      <c r="B31" s="74">
        <v>13962</v>
      </c>
      <c r="C31" s="86"/>
      <c r="D31" s="37"/>
      <c r="E31" s="87"/>
      <c r="F31" s="93"/>
      <c r="G31" s="8"/>
      <c r="H31" s="94"/>
      <c r="I31" s="93"/>
      <c r="J31" s="94"/>
      <c r="K31" s="138"/>
    </row>
    <row r="32" spans="1:11" s="5" customFormat="1" ht="15.75" x14ac:dyDescent="0.2">
      <c r="A32" s="20" t="s">
        <v>447</v>
      </c>
      <c r="B32" s="73">
        <v>31304</v>
      </c>
      <c r="C32" s="85">
        <v>20</v>
      </c>
      <c r="D32" s="36">
        <v>50</v>
      </c>
      <c r="E32" s="88"/>
      <c r="F32" s="91"/>
      <c r="G32" s="24"/>
      <c r="H32" s="84"/>
      <c r="I32" s="91"/>
      <c r="J32" s="84"/>
      <c r="K32" s="111"/>
    </row>
    <row r="33" spans="1:11" ht="15.75" x14ac:dyDescent="0.2">
      <c r="A33" s="13" t="s">
        <v>4654</v>
      </c>
      <c r="B33" s="74">
        <v>31304</v>
      </c>
      <c r="C33" s="86"/>
      <c r="D33" s="37"/>
      <c r="E33" s="87"/>
      <c r="F33" s="93"/>
      <c r="G33" s="8"/>
      <c r="H33" s="94"/>
      <c r="I33" s="93"/>
      <c r="J33" s="94"/>
      <c r="K33" s="138"/>
    </row>
    <row r="34" spans="1:11" s="5" customFormat="1" ht="15.75" x14ac:dyDescent="0.2">
      <c r="A34" s="22" t="s">
        <v>139</v>
      </c>
      <c r="B34" s="73">
        <v>35610</v>
      </c>
      <c r="C34" s="85">
        <v>29</v>
      </c>
      <c r="D34" s="36">
        <f>SUM(D35:D39)</f>
        <v>73</v>
      </c>
      <c r="E34" s="88">
        <v>4</v>
      </c>
      <c r="F34" s="91"/>
      <c r="G34" s="24"/>
      <c r="H34" s="84"/>
      <c r="I34" s="99">
        <f>(C34+F34+1)*0.4</f>
        <v>12</v>
      </c>
      <c r="J34" s="100">
        <f>(D34+G34+1)*0.4</f>
        <v>29.6</v>
      </c>
      <c r="K34" s="115"/>
    </row>
    <row r="35" spans="1:11" s="5" customFormat="1" ht="15.75" x14ac:dyDescent="0.2">
      <c r="A35" s="20" t="s">
        <v>140</v>
      </c>
      <c r="B35" s="73">
        <v>23618</v>
      </c>
      <c r="C35" s="85">
        <v>19</v>
      </c>
      <c r="D35" s="36">
        <v>48</v>
      </c>
      <c r="E35" s="88"/>
      <c r="F35" s="91"/>
      <c r="G35" s="24"/>
      <c r="H35" s="84"/>
      <c r="I35" s="91"/>
      <c r="J35" s="84"/>
      <c r="K35" s="111"/>
    </row>
    <row r="36" spans="1:11" ht="15.75" x14ac:dyDescent="0.2">
      <c r="A36" s="13" t="s">
        <v>3881</v>
      </c>
      <c r="B36" s="74">
        <v>23618</v>
      </c>
      <c r="C36" s="86"/>
      <c r="D36" s="37"/>
      <c r="E36" s="87"/>
      <c r="F36" s="93"/>
      <c r="G36" s="8"/>
      <c r="H36" s="94"/>
      <c r="I36" s="93"/>
      <c r="J36" s="94"/>
      <c r="K36" s="138"/>
    </row>
    <row r="37" spans="1:11" s="5" customFormat="1" ht="15.75" x14ac:dyDescent="0.2">
      <c r="A37" s="20" t="s">
        <v>141</v>
      </c>
      <c r="B37" s="73">
        <v>6916</v>
      </c>
      <c r="C37" s="85">
        <v>6</v>
      </c>
      <c r="D37" s="36">
        <v>15</v>
      </c>
      <c r="E37" s="88"/>
      <c r="F37" s="91"/>
      <c r="G37" s="24"/>
      <c r="H37" s="84"/>
      <c r="I37" s="91"/>
      <c r="J37" s="84"/>
      <c r="K37" s="111"/>
    </row>
    <row r="38" spans="1:11" ht="15.75" x14ac:dyDescent="0.2">
      <c r="A38" s="13" t="s">
        <v>4655</v>
      </c>
      <c r="B38" s="74">
        <v>6916</v>
      </c>
      <c r="C38" s="86"/>
      <c r="D38" s="37"/>
      <c r="E38" s="87"/>
      <c r="F38" s="93"/>
      <c r="G38" s="8"/>
      <c r="H38" s="94"/>
      <c r="I38" s="93"/>
      <c r="J38" s="94"/>
      <c r="K38" s="138"/>
    </row>
    <row r="39" spans="1:11" s="5" customFormat="1" ht="15.75" x14ac:dyDescent="0.2">
      <c r="A39" s="20" t="s">
        <v>282</v>
      </c>
      <c r="B39" s="73">
        <v>5076</v>
      </c>
      <c r="C39" s="85">
        <v>4</v>
      </c>
      <c r="D39" s="36">
        <v>10</v>
      </c>
      <c r="E39" s="88"/>
      <c r="F39" s="91"/>
      <c r="G39" s="24"/>
      <c r="H39" s="84"/>
      <c r="I39" s="91"/>
      <c r="J39" s="84"/>
      <c r="K39" s="111"/>
    </row>
    <row r="40" spans="1:11" ht="15.75" x14ac:dyDescent="0.2">
      <c r="A40" s="13" t="s">
        <v>4656</v>
      </c>
      <c r="B40" s="74">
        <v>5076</v>
      </c>
      <c r="C40" s="86"/>
      <c r="D40" s="37"/>
      <c r="E40" s="87"/>
      <c r="F40" s="93"/>
      <c r="G40" s="8"/>
      <c r="H40" s="94"/>
      <c r="I40" s="93"/>
      <c r="J40" s="94"/>
      <c r="K40" s="138"/>
    </row>
    <row r="41" spans="1:11" s="5" customFormat="1" ht="15.75" x14ac:dyDescent="0.2">
      <c r="A41" s="22" t="s">
        <v>279</v>
      </c>
      <c r="B41" s="73">
        <v>27636</v>
      </c>
      <c r="C41" s="85">
        <v>25</v>
      </c>
      <c r="D41" s="36">
        <f>SUM(D42:D46)</f>
        <v>64</v>
      </c>
      <c r="E41" s="88">
        <v>4</v>
      </c>
      <c r="F41" s="91"/>
      <c r="G41" s="24"/>
      <c r="H41" s="84"/>
      <c r="I41" s="99">
        <f>(C41+F41+1)*0.4</f>
        <v>10.4</v>
      </c>
      <c r="J41" s="100">
        <f>(D41+G41+1)*0.4</f>
        <v>26</v>
      </c>
      <c r="K41" s="115"/>
    </row>
    <row r="42" spans="1:11" s="5" customFormat="1" ht="15.75" x14ac:dyDescent="0.2">
      <c r="A42" s="20" t="s">
        <v>448</v>
      </c>
      <c r="B42" s="73">
        <v>10671</v>
      </c>
      <c r="C42" s="85">
        <v>9</v>
      </c>
      <c r="D42" s="36">
        <v>23</v>
      </c>
      <c r="E42" s="88"/>
      <c r="F42" s="91"/>
      <c r="G42" s="24"/>
      <c r="H42" s="84"/>
      <c r="I42" s="91"/>
      <c r="J42" s="84"/>
      <c r="K42" s="111"/>
    </row>
    <row r="43" spans="1:11" ht="15.75" x14ac:dyDescent="0.2">
      <c r="A43" s="13" t="s">
        <v>4657</v>
      </c>
      <c r="B43" s="74">
        <v>10671</v>
      </c>
      <c r="C43" s="86"/>
      <c r="D43" s="37"/>
      <c r="E43" s="87"/>
      <c r="F43" s="93"/>
      <c r="G43" s="8"/>
      <c r="H43" s="94"/>
      <c r="I43" s="93"/>
      <c r="J43" s="94"/>
      <c r="K43" s="138"/>
    </row>
    <row r="44" spans="1:11" s="5" customFormat="1" ht="15.75" x14ac:dyDescent="0.2">
      <c r="A44" s="20" t="s">
        <v>449</v>
      </c>
      <c r="B44" s="73">
        <v>7370</v>
      </c>
      <c r="C44" s="85">
        <v>7</v>
      </c>
      <c r="D44" s="36">
        <v>18</v>
      </c>
      <c r="E44" s="88"/>
      <c r="F44" s="91"/>
      <c r="G44" s="24"/>
      <c r="H44" s="84"/>
      <c r="I44" s="91"/>
      <c r="J44" s="84"/>
      <c r="K44" s="111"/>
    </row>
    <row r="45" spans="1:11" ht="15.75" x14ac:dyDescent="0.2">
      <c r="A45" s="13" t="s">
        <v>4629</v>
      </c>
      <c r="B45" s="74">
        <v>7370</v>
      </c>
      <c r="C45" s="86"/>
      <c r="D45" s="37"/>
      <c r="E45" s="87"/>
      <c r="F45" s="93"/>
      <c r="G45" s="8"/>
      <c r="H45" s="94"/>
      <c r="I45" s="93"/>
      <c r="J45" s="94"/>
      <c r="K45" s="138"/>
    </row>
    <row r="46" spans="1:11" s="5" customFormat="1" ht="15.75" x14ac:dyDescent="0.2">
      <c r="A46" s="20" t="s">
        <v>452</v>
      </c>
      <c r="B46" s="73">
        <v>9595</v>
      </c>
      <c r="C46" s="85">
        <v>9</v>
      </c>
      <c r="D46" s="36">
        <v>23</v>
      </c>
      <c r="E46" s="88"/>
      <c r="F46" s="91"/>
      <c r="G46" s="24"/>
      <c r="H46" s="84"/>
      <c r="I46" s="91"/>
      <c r="J46" s="84"/>
      <c r="K46" s="111"/>
    </row>
    <row r="47" spans="1:11" ht="15.75" x14ac:dyDescent="0.2">
      <c r="A47" s="13" t="s">
        <v>2399</v>
      </c>
      <c r="B47" s="74">
        <v>9595</v>
      </c>
      <c r="C47" s="86"/>
      <c r="D47" s="37"/>
      <c r="E47" s="87"/>
      <c r="F47" s="93"/>
      <c r="G47" s="8"/>
      <c r="H47" s="94"/>
      <c r="I47" s="93"/>
      <c r="J47" s="94"/>
      <c r="K47" s="138"/>
    </row>
    <row r="48" spans="1:11" s="5" customFormat="1" ht="15.75" x14ac:dyDescent="0.2">
      <c r="A48" s="22" t="s">
        <v>272</v>
      </c>
      <c r="B48" s="73">
        <v>77102</v>
      </c>
      <c r="C48" s="134">
        <v>35</v>
      </c>
      <c r="D48" s="36">
        <v>88</v>
      </c>
      <c r="E48" s="88">
        <v>4</v>
      </c>
      <c r="F48" s="91"/>
      <c r="G48" s="24"/>
      <c r="H48" s="84"/>
      <c r="I48" s="99">
        <f>(C48+F48+1)*0.4</f>
        <v>14.4</v>
      </c>
      <c r="J48" s="100">
        <f>(D48+G48+1)*0.4</f>
        <v>35.6</v>
      </c>
      <c r="K48" s="115"/>
    </row>
    <row r="49" spans="1:11" s="5" customFormat="1" ht="15.75" x14ac:dyDescent="0.2">
      <c r="A49" s="20" t="s">
        <v>6162</v>
      </c>
      <c r="B49" s="73">
        <v>77102</v>
      </c>
      <c r="C49" s="134">
        <v>35</v>
      </c>
      <c r="D49" s="36"/>
      <c r="E49" s="88"/>
      <c r="F49" s="91"/>
      <c r="G49" s="24"/>
      <c r="H49" s="84"/>
      <c r="I49" s="91"/>
      <c r="J49" s="84"/>
      <c r="K49" s="111"/>
    </row>
    <row r="50" spans="1:11" s="3" customFormat="1" ht="31.5" x14ac:dyDescent="0.2">
      <c r="A50" s="11" t="s">
        <v>273</v>
      </c>
      <c r="B50" s="72">
        <v>478883</v>
      </c>
      <c r="C50" s="89"/>
      <c r="D50" s="34"/>
      <c r="E50" s="164"/>
      <c r="F50" s="92"/>
      <c r="G50" s="18"/>
      <c r="H50" s="82"/>
      <c r="I50" s="92"/>
      <c r="J50" s="82"/>
      <c r="K50" s="137"/>
    </row>
    <row r="51" spans="1:11" s="5" customFormat="1" ht="15.75" x14ac:dyDescent="0.2">
      <c r="A51" s="22" t="s">
        <v>274</v>
      </c>
      <c r="B51" s="73">
        <v>26759</v>
      </c>
      <c r="C51" s="85">
        <v>25</v>
      </c>
      <c r="D51" s="36">
        <v>63</v>
      </c>
      <c r="E51" s="88">
        <v>4</v>
      </c>
      <c r="F51" s="91"/>
      <c r="G51" s="24"/>
      <c r="H51" s="84"/>
      <c r="I51" s="99">
        <f>(C51+F51+1)*0.4</f>
        <v>10.4</v>
      </c>
      <c r="J51" s="100">
        <f>(D51+G51+1)*0.4</f>
        <v>25.6</v>
      </c>
      <c r="K51" s="115"/>
    </row>
    <row r="52" spans="1:11" s="5" customFormat="1" ht="15.75" x14ac:dyDescent="0.2">
      <c r="A52" s="20" t="s">
        <v>6163</v>
      </c>
      <c r="B52" s="73">
        <v>26759</v>
      </c>
      <c r="C52" s="85">
        <v>25</v>
      </c>
      <c r="D52" s="36"/>
      <c r="E52" s="88"/>
      <c r="F52" s="91"/>
      <c r="G52" s="24"/>
      <c r="H52" s="84"/>
      <c r="I52" s="91"/>
      <c r="J52" s="84"/>
      <c r="K52" s="111"/>
    </row>
    <row r="53" spans="1:11" s="5" customFormat="1" ht="31.5" x14ac:dyDescent="0.2">
      <c r="A53" s="22" t="s">
        <v>275</v>
      </c>
      <c r="B53" s="73">
        <v>61462</v>
      </c>
      <c r="C53" s="85">
        <v>35</v>
      </c>
      <c r="D53" s="36">
        <f>SUM(D54:D56)</f>
        <v>88</v>
      </c>
      <c r="E53" s="88">
        <v>4</v>
      </c>
      <c r="F53" s="91"/>
      <c r="G53" s="24"/>
      <c r="H53" s="84"/>
      <c r="I53" s="99">
        <f>(C53+F53+1)*0.4</f>
        <v>14.4</v>
      </c>
      <c r="J53" s="100">
        <f>(D53+G53+1)*0.4</f>
        <v>35.6</v>
      </c>
      <c r="K53" s="115"/>
    </row>
    <row r="54" spans="1:11" s="5" customFormat="1" ht="15.75" x14ac:dyDescent="0.2">
      <c r="A54" s="20" t="s">
        <v>276</v>
      </c>
      <c r="B54" s="73">
        <v>32283</v>
      </c>
      <c r="C54" s="85">
        <v>18</v>
      </c>
      <c r="D54" s="36">
        <v>45</v>
      </c>
      <c r="E54" s="88"/>
      <c r="F54" s="91"/>
      <c r="G54" s="24"/>
      <c r="H54" s="84"/>
      <c r="I54" s="91"/>
      <c r="J54" s="84"/>
      <c r="K54" s="111"/>
    </row>
    <row r="55" spans="1:11" ht="15.75" x14ac:dyDescent="0.2">
      <c r="A55" s="13" t="s">
        <v>2687</v>
      </c>
      <c r="B55" s="74">
        <v>32283</v>
      </c>
      <c r="C55" s="86"/>
      <c r="D55" s="37"/>
      <c r="E55" s="87"/>
      <c r="F55" s="93"/>
      <c r="G55" s="8"/>
      <c r="H55" s="94"/>
      <c r="I55" s="93"/>
      <c r="J55" s="94"/>
      <c r="K55" s="138"/>
    </row>
    <row r="56" spans="1:11" s="5" customFormat="1" ht="15.75" x14ac:dyDescent="0.2">
      <c r="A56" s="20" t="s">
        <v>636</v>
      </c>
      <c r="B56" s="73">
        <v>29179</v>
      </c>
      <c r="C56" s="85">
        <v>17</v>
      </c>
      <c r="D56" s="36">
        <v>43</v>
      </c>
      <c r="E56" s="88"/>
      <c r="F56" s="91"/>
      <c r="G56" s="24"/>
      <c r="H56" s="84"/>
      <c r="I56" s="91"/>
      <c r="J56" s="84"/>
      <c r="K56" s="111"/>
    </row>
    <row r="57" spans="1:11" ht="15.75" x14ac:dyDescent="0.2">
      <c r="A57" s="13" t="s">
        <v>4658</v>
      </c>
      <c r="B57" s="74">
        <v>29179</v>
      </c>
      <c r="C57" s="86"/>
      <c r="D57" s="37"/>
      <c r="E57" s="87"/>
      <c r="F57" s="93"/>
      <c r="G57" s="8"/>
      <c r="H57" s="94"/>
      <c r="I57" s="93"/>
      <c r="J57" s="94"/>
      <c r="K57" s="138"/>
    </row>
    <row r="58" spans="1:11" s="5" customFormat="1" ht="15.75" x14ac:dyDescent="0.2">
      <c r="A58" s="22" t="s">
        <v>450</v>
      </c>
      <c r="B58" s="73">
        <v>65831</v>
      </c>
      <c r="C58" s="85">
        <v>35</v>
      </c>
      <c r="D58" s="36">
        <v>88</v>
      </c>
      <c r="E58" s="88">
        <v>4</v>
      </c>
      <c r="F58" s="91"/>
      <c r="G58" s="24"/>
      <c r="H58" s="84"/>
      <c r="I58" s="99">
        <f>(C58+F58+1)*0.4</f>
        <v>14.4</v>
      </c>
      <c r="J58" s="100">
        <f>(D58+G58+1)*0.4</f>
        <v>35.6</v>
      </c>
      <c r="K58" s="115"/>
    </row>
    <row r="59" spans="1:11" s="5" customFormat="1" ht="15.75" x14ac:dyDescent="0.2">
      <c r="A59" s="20" t="s">
        <v>6164</v>
      </c>
      <c r="B59" s="73">
        <v>65831</v>
      </c>
      <c r="C59" s="85">
        <v>35</v>
      </c>
      <c r="D59" s="36"/>
      <c r="E59" s="88"/>
      <c r="F59" s="91"/>
      <c r="G59" s="24"/>
      <c r="H59" s="84"/>
      <c r="I59" s="91"/>
      <c r="J59" s="84"/>
      <c r="K59" s="111"/>
    </row>
    <row r="60" spans="1:11" s="5" customFormat="1" ht="15.75" x14ac:dyDescent="0.2">
      <c r="A60" s="22" t="s">
        <v>690</v>
      </c>
      <c r="B60" s="73">
        <v>84004</v>
      </c>
      <c r="C60" s="134">
        <v>35</v>
      </c>
      <c r="D60" s="36">
        <v>88</v>
      </c>
      <c r="E60" s="88">
        <v>4</v>
      </c>
      <c r="F60" s="91"/>
      <c r="G60" s="24"/>
      <c r="H60" s="84"/>
      <c r="I60" s="99">
        <f>(C60+F60+1)*0.4</f>
        <v>14.4</v>
      </c>
      <c r="J60" s="100">
        <f>(D60+G60+1)*0.4</f>
        <v>35.6</v>
      </c>
      <c r="K60" s="115"/>
    </row>
    <row r="61" spans="1:11" s="5" customFormat="1" ht="15.75" x14ac:dyDescent="0.2">
      <c r="A61" s="20" t="s">
        <v>6165</v>
      </c>
      <c r="B61" s="73">
        <v>84004</v>
      </c>
      <c r="C61" s="134">
        <v>35</v>
      </c>
      <c r="D61" s="36"/>
      <c r="E61" s="88"/>
      <c r="F61" s="91"/>
      <c r="G61" s="24"/>
      <c r="H61" s="84"/>
      <c r="I61" s="91"/>
      <c r="J61" s="84"/>
      <c r="K61" s="111"/>
    </row>
    <row r="62" spans="1:11" s="5" customFormat="1" ht="15.75" x14ac:dyDescent="0.2">
      <c r="A62" s="22" t="s">
        <v>451</v>
      </c>
      <c r="B62" s="73">
        <v>133630</v>
      </c>
      <c r="C62" s="134">
        <v>39</v>
      </c>
      <c r="D62" s="36">
        <v>98</v>
      </c>
      <c r="E62" s="88">
        <v>4</v>
      </c>
      <c r="F62" s="91">
        <f>SUM(F64:F67)</f>
        <v>44</v>
      </c>
      <c r="G62" s="24">
        <f>SUM(G64:G67)</f>
        <v>112</v>
      </c>
      <c r="H62" s="84"/>
      <c r="I62" s="99">
        <f>(C62+F62+1)*0.4</f>
        <v>33.6</v>
      </c>
      <c r="J62" s="100">
        <f>(D62+G62+1)*0.4</f>
        <v>84.4</v>
      </c>
      <c r="K62" s="115">
        <f>4*0.6</f>
        <v>2.4</v>
      </c>
    </row>
    <row r="63" spans="1:11" s="5" customFormat="1" ht="15.75" x14ac:dyDescent="0.2">
      <c r="A63" s="20" t="s">
        <v>6168</v>
      </c>
      <c r="B63" s="73">
        <v>133630</v>
      </c>
      <c r="C63" s="134">
        <v>39</v>
      </c>
      <c r="D63" s="36"/>
      <c r="E63" s="88"/>
      <c r="F63" s="91"/>
      <c r="G63" s="24"/>
      <c r="H63" s="84"/>
      <c r="I63" s="91"/>
      <c r="J63" s="84"/>
      <c r="K63" s="111"/>
    </row>
    <row r="64" spans="1:11" ht="31.5" x14ac:dyDescent="0.2">
      <c r="A64" s="13" t="s">
        <v>4659</v>
      </c>
      <c r="B64" s="74">
        <v>40186</v>
      </c>
      <c r="C64" s="86"/>
      <c r="D64" s="36"/>
      <c r="E64" s="88"/>
      <c r="F64" s="93">
        <v>11</v>
      </c>
      <c r="G64" s="8">
        <v>28</v>
      </c>
      <c r="H64" s="94">
        <f>IF(F64=1,1,2)</f>
        <v>2</v>
      </c>
      <c r="I64" s="93"/>
      <c r="J64" s="94"/>
      <c r="K64" s="138"/>
    </row>
    <row r="65" spans="1:11" ht="31.5" x14ac:dyDescent="0.2">
      <c r="A65" s="13" t="s">
        <v>4660</v>
      </c>
      <c r="B65" s="74">
        <v>43722</v>
      </c>
      <c r="C65" s="86"/>
      <c r="D65" s="36"/>
      <c r="E65" s="88"/>
      <c r="F65" s="93">
        <v>11</v>
      </c>
      <c r="G65" s="8">
        <v>28</v>
      </c>
      <c r="H65" s="94">
        <f t="shared" ref="H65:H67" si="0">IF(F65=1,1,2)</f>
        <v>2</v>
      </c>
      <c r="I65" s="93"/>
      <c r="J65" s="94"/>
      <c r="K65" s="138"/>
    </row>
    <row r="66" spans="1:11" ht="31.5" x14ac:dyDescent="0.2">
      <c r="A66" s="13" t="s">
        <v>4661</v>
      </c>
      <c r="B66" s="74">
        <v>29584</v>
      </c>
      <c r="C66" s="86"/>
      <c r="D66" s="36"/>
      <c r="E66" s="88"/>
      <c r="F66" s="93">
        <v>11</v>
      </c>
      <c r="G66" s="8">
        <v>28</v>
      </c>
      <c r="H66" s="94">
        <f t="shared" si="0"/>
        <v>2</v>
      </c>
      <c r="I66" s="93"/>
      <c r="J66" s="94"/>
      <c r="K66" s="138"/>
    </row>
    <row r="67" spans="1:11" ht="31.5" x14ac:dyDescent="0.2">
      <c r="A67" s="13" t="s">
        <v>4662</v>
      </c>
      <c r="B67" s="74">
        <v>20138</v>
      </c>
      <c r="C67" s="86"/>
      <c r="D67" s="36"/>
      <c r="E67" s="88"/>
      <c r="F67" s="93">
        <v>11</v>
      </c>
      <c r="G67" s="8">
        <v>28</v>
      </c>
      <c r="H67" s="94">
        <f t="shared" si="0"/>
        <v>2</v>
      </c>
      <c r="I67" s="93"/>
      <c r="J67" s="94"/>
      <c r="K67" s="138"/>
    </row>
    <row r="68" spans="1:11" s="5" customFormat="1" ht="15.75" x14ac:dyDescent="0.2">
      <c r="A68" s="22" t="s">
        <v>1168</v>
      </c>
      <c r="B68" s="73">
        <v>60146</v>
      </c>
      <c r="C68" s="85">
        <v>35</v>
      </c>
      <c r="D68" s="36">
        <v>88</v>
      </c>
      <c r="E68" s="88">
        <v>4</v>
      </c>
      <c r="F68" s="91"/>
      <c r="G68" s="24"/>
      <c r="H68" s="84"/>
      <c r="I68" s="99">
        <f>(C68+F68+1)*0.4</f>
        <v>14.4</v>
      </c>
      <c r="J68" s="100">
        <f>(D68+G68+1)*0.4</f>
        <v>35.6</v>
      </c>
      <c r="K68" s="115"/>
    </row>
    <row r="69" spans="1:11" s="5" customFormat="1" ht="15.75" x14ac:dyDescent="0.2">
      <c r="A69" s="20" t="s">
        <v>6166</v>
      </c>
      <c r="B69" s="73">
        <v>60146</v>
      </c>
      <c r="C69" s="85">
        <v>35</v>
      </c>
      <c r="D69" s="36"/>
      <c r="E69" s="88"/>
      <c r="F69" s="91"/>
      <c r="G69" s="24"/>
      <c r="H69" s="84"/>
      <c r="I69" s="91"/>
      <c r="J69" s="84"/>
      <c r="K69" s="111"/>
    </row>
    <row r="70" spans="1:11" s="5" customFormat="1" ht="15.75" x14ac:dyDescent="0.2">
      <c r="A70" s="22" t="s">
        <v>1169</v>
      </c>
      <c r="B70" s="73">
        <v>47051</v>
      </c>
      <c r="C70" s="85">
        <v>29</v>
      </c>
      <c r="D70" s="36">
        <v>73</v>
      </c>
      <c r="E70" s="88">
        <v>4</v>
      </c>
      <c r="F70" s="91"/>
      <c r="G70" s="24"/>
      <c r="H70" s="84"/>
      <c r="I70" s="99">
        <f>(C70+F70+1)*0.4</f>
        <v>12</v>
      </c>
      <c r="J70" s="100">
        <f>(D70+G70+1)*0.4</f>
        <v>29.6</v>
      </c>
      <c r="K70" s="115"/>
    </row>
    <row r="71" spans="1:11" s="5" customFormat="1" ht="15.75" x14ac:dyDescent="0.2">
      <c r="A71" s="20" t="s">
        <v>6167</v>
      </c>
      <c r="B71" s="73">
        <v>47051</v>
      </c>
      <c r="C71" s="85">
        <v>29</v>
      </c>
      <c r="D71" s="36"/>
      <c r="E71" s="88"/>
      <c r="F71" s="91"/>
      <c r="G71" s="24"/>
      <c r="H71" s="84"/>
      <c r="I71" s="91"/>
      <c r="J71" s="84"/>
      <c r="K71" s="111"/>
    </row>
    <row r="72" spans="1:11" s="3" customFormat="1" ht="31.5" x14ac:dyDescent="0.2">
      <c r="A72" s="11" t="s">
        <v>1170</v>
      </c>
      <c r="B72" s="72">
        <v>1002212</v>
      </c>
      <c r="C72" s="89"/>
      <c r="D72" s="34"/>
      <c r="E72" s="164"/>
      <c r="F72" s="92"/>
      <c r="G72" s="18"/>
      <c r="H72" s="82"/>
      <c r="I72" s="92"/>
      <c r="J72" s="82"/>
      <c r="K72" s="137"/>
    </row>
    <row r="73" spans="1:11" s="5" customFormat="1" ht="15.75" x14ac:dyDescent="0.2">
      <c r="A73" s="22" t="s">
        <v>1197</v>
      </c>
      <c r="B73" s="73">
        <v>643452</v>
      </c>
      <c r="C73" s="85">
        <v>43</v>
      </c>
      <c r="D73" s="36">
        <v>108</v>
      </c>
      <c r="E73" s="88">
        <v>4</v>
      </c>
      <c r="F73" s="91">
        <f>SUM(F75:F81)</f>
        <v>101</v>
      </c>
      <c r="G73" s="24">
        <f>SUM(G75:G81)</f>
        <v>256</v>
      </c>
      <c r="H73" s="84"/>
      <c r="I73" s="99">
        <f>(C73+F73+1)*0.4</f>
        <v>58</v>
      </c>
      <c r="J73" s="100">
        <f>(D73+G73+1)*0.4</f>
        <v>146</v>
      </c>
      <c r="K73" s="115">
        <f>7*0.6</f>
        <v>4.2</v>
      </c>
    </row>
    <row r="74" spans="1:11" s="5" customFormat="1" ht="15.75" x14ac:dyDescent="0.2">
      <c r="A74" s="20" t="s">
        <v>6169</v>
      </c>
      <c r="B74" s="73">
        <v>643452</v>
      </c>
      <c r="C74" s="85">
        <v>43</v>
      </c>
      <c r="D74" s="36"/>
      <c r="E74" s="88"/>
      <c r="F74" s="91"/>
      <c r="G74" s="24"/>
      <c r="H74" s="84"/>
      <c r="I74" s="91"/>
      <c r="J74" s="84"/>
      <c r="K74" s="111"/>
    </row>
    <row r="75" spans="1:11" ht="15.75" x14ac:dyDescent="0.2">
      <c r="A75" s="13" t="s">
        <v>4663</v>
      </c>
      <c r="B75" s="74">
        <v>74556</v>
      </c>
      <c r="C75" s="86"/>
      <c r="D75" s="36"/>
      <c r="E75" s="88"/>
      <c r="F75" s="93">
        <v>15</v>
      </c>
      <c r="G75" s="8">
        <v>38</v>
      </c>
      <c r="H75" s="94">
        <f>IF(F75=1,1,2)</f>
        <v>2</v>
      </c>
      <c r="I75" s="93"/>
      <c r="J75" s="94"/>
      <c r="K75" s="138"/>
    </row>
    <row r="76" spans="1:11" ht="15.75" x14ac:dyDescent="0.2">
      <c r="A76" s="13" t="s">
        <v>4664</v>
      </c>
      <c r="B76" s="74">
        <v>100745</v>
      </c>
      <c r="C76" s="86"/>
      <c r="D76" s="36"/>
      <c r="E76" s="88"/>
      <c r="F76" s="93">
        <v>15</v>
      </c>
      <c r="G76" s="8">
        <v>38</v>
      </c>
      <c r="H76" s="94">
        <f t="shared" ref="H76:H81" si="1">IF(F76=1,1,2)</f>
        <v>2</v>
      </c>
      <c r="I76" s="93"/>
      <c r="J76" s="94"/>
      <c r="K76" s="138"/>
    </row>
    <row r="77" spans="1:11" ht="15.75" x14ac:dyDescent="0.2">
      <c r="A77" s="13" t="s">
        <v>4665</v>
      </c>
      <c r="B77" s="74">
        <v>46167</v>
      </c>
      <c r="C77" s="86"/>
      <c r="D77" s="36"/>
      <c r="E77" s="88"/>
      <c r="F77" s="93">
        <v>11</v>
      </c>
      <c r="G77" s="8">
        <v>28</v>
      </c>
      <c r="H77" s="94">
        <f t="shared" si="1"/>
        <v>2</v>
      </c>
      <c r="I77" s="93"/>
      <c r="J77" s="94"/>
      <c r="K77" s="138"/>
    </row>
    <row r="78" spans="1:11" ht="15.75" x14ac:dyDescent="0.2">
      <c r="A78" s="13" t="s">
        <v>4666</v>
      </c>
      <c r="B78" s="74">
        <v>87069</v>
      </c>
      <c r="C78" s="86"/>
      <c r="D78" s="36"/>
      <c r="E78" s="88"/>
      <c r="F78" s="93">
        <v>15</v>
      </c>
      <c r="G78" s="8">
        <v>38</v>
      </c>
      <c r="H78" s="94">
        <f t="shared" si="1"/>
        <v>2</v>
      </c>
      <c r="I78" s="93"/>
      <c r="J78" s="94"/>
      <c r="K78" s="138"/>
    </row>
    <row r="79" spans="1:11" ht="15.75" x14ac:dyDescent="0.2">
      <c r="A79" s="13" t="s">
        <v>4667</v>
      </c>
      <c r="B79" s="74">
        <v>91719</v>
      </c>
      <c r="C79" s="86"/>
      <c r="D79" s="36"/>
      <c r="E79" s="88"/>
      <c r="F79" s="93">
        <v>15</v>
      </c>
      <c r="G79" s="8">
        <v>38</v>
      </c>
      <c r="H79" s="94">
        <f t="shared" si="1"/>
        <v>2</v>
      </c>
      <c r="I79" s="93"/>
      <c r="J79" s="94"/>
      <c r="K79" s="138"/>
    </row>
    <row r="80" spans="1:11" ht="15.75" x14ac:dyDescent="0.2">
      <c r="A80" s="13" t="s">
        <v>4668</v>
      </c>
      <c r="B80" s="74">
        <v>126151</v>
      </c>
      <c r="C80" s="86"/>
      <c r="D80" s="36"/>
      <c r="E80" s="88"/>
      <c r="F80" s="93">
        <v>15</v>
      </c>
      <c r="G80" s="8">
        <v>38</v>
      </c>
      <c r="H80" s="94">
        <f t="shared" si="1"/>
        <v>2</v>
      </c>
      <c r="I80" s="93"/>
      <c r="J80" s="94"/>
      <c r="K80" s="138"/>
    </row>
    <row r="81" spans="1:11" ht="15.75" x14ac:dyDescent="0.2">
      <c r="A81" s="13" t="s">
        <v>4669</v>
      </c>
      <c r="B81" s="74">
        <v>117045</v>
      </c>
      <c r="C81" s="86"/>
      <c r="D81" s="36"/>
      <c r="E81" s="88"/>
      <c r="F81" s="93">
        <v>15</v>
      </c>
      <c r="G81" s="8">
        <v>38</v>
      </c>
      <c r="H81" s="94">
        <f t="shared" si="1"/>
        <v>2</v>
      </c>
      <c r="I81" s="93"/>
      <c r="J81" s="94"/>
      <c r="K81" s="138"/>
    </row>
    <row r="82" spans="1:11" s="5" customFormat="1" ht="15.75" x14ac:dyDescent="0.2">
      <c r="A82" s="22" t="s">
        <v>673</v>
      </c>
      <c r="B82" s="73">
        <v>59134</v>
      </c>
      <c r="C82" s="85">
        <v>35</v>
      </c>
      <c r="D82" s="36">
        <v>88</v>
      </c>
      <c r="E82" s="88">
        <v>4</v>
      </c>
      <c r="F82" s="91"/>
      <c r="G82" s="24"/>
      <c r="H82" s="84"/>
      <c r="I82" s="99">
        <f>(C82+F82+1)*0.4</f>
        <v>14.4</v>
      </c>
      <c r="J82" s="100">
        <f>(D82+G82+1)*0.4</f>
        <v>35.6</v>
      </c>
      <c r="K82" s="115"/>
    </row>
    <row r="83" spans="1:11" s="5" customFormat="1" ht="15.75" x14ac:dyDescent="0.2">
      <c r="A83" s="20" t="s">
        <v>6170</v>
      </c>
      <c r="B83" s="73">
        <v>59134</v>
      </c>
      <c r="C83" s="85">
        <v>35</v>
      </c>
      <c r="D83" s="36"/>
      <c r="E83" s="88"/>
      <c r="F83" s="91"/>
      <c r="G83" s="24"/>
      <c r="H83" s="84"/>
      <c r="I83" s="91"/>
      <c r="J83" s="84"/>
      <c r="K83" s="111"/>
    </row>
    <row r="84" spans="1:11" s="5" customFormat="1" ht="15.75" x14ac:dyDescent="0.2">
      <c r="A84" s="22" t="s">
        <v>674</v>
      </c>
      <c r="B84" s="73">
        <v>57909</v>
      </c>
      <c r="C84" s="85">
        <v>35</v>
      </c>
      <c r="D84" s="36">
        <v>88</v>
      </c>
      <c r="E84" s="88">
        <v>4</v>
      </c>
      <c r="F84" s="91"/>
      <c r="G84" s="24"/>
      <c r="H84" s="84"/>
      <c r="I84" s="99">
        <f>(C84+F84+1)*0.4</f>
        <v>14.4</v>
      </c>
      <c r="J84" s="100">
        <f>(D84+G84+1)*0.4</f>
        <v>35.6</v>
      </c>
      <c r="K84" s="115"/>
    </row>
    <row r="85" spans="1:11" s="5" customFormat="1" ht="15.75" x14ac:dyDescent="0.2">
      <c r="A85" s="20" t="s">
        <v>6171</v>
      </c>
      <c r="B85" s="73">
        <v>57909</v>
      </c>
      <c r="C85" s="85">
        <v>35</v>
      </c>
      <c r="D85" s="36"/>
      <c r="E85" s="88"/>
      <c r="F85" s="91"/>
      <c r="G85" s="24"/>
      <c r="H85" s="84"/>
      <c r="I85" s="91"/>
      <c r="J85" s="84"/>
      <c r="K85" s="111"/>
    </row>
    <row r="86" spans="1:11" s="5" customFormat="1" ht="15.75" x14ac:dyDescent="0.2">
      <c r="A86" s="22" t="s">
        <v>675</v>
      </c>
      <c r="B86" s="73">
        <v>33886</v>
      </c>
      <c r="C86" s="134">
        <v>29</v>
      </c>
      <c r="D86" s="36">
        <f>SUM(D87:D89)</f>
        <v>73</v>
      </c>
      <c r="E86" s="88">
        <v>4</v>
      </c>
      <c r="F86" s="91"/>
      <c r="G86" s="24"/>
      <c r="H86" s="84"/>
      <c r="I86" s="99">
        <f>(C86+F86+1)*0.4</f>
        <v>12</v>
      </c>
      <c r="J86" s="100">
        <f>(D86+G86+1)*0.4</f>
        <v>29.6</v>
      </c>
      <c r="K86" s="115"/>
    </row>
    <row r="87" spans="1:11" s="5" customFormat="1" ht="15.75" x14ac:dyDescent="0.2">
      <c r="A87" s="20" t="s">
        <v>676</v>
      </c>
      <c r="B87" s="73">
        <v>23431</v>
      </c>
      <c r="C87" s="85">
        <v>20</v>
      </c>
      <c r="D87" s="36">
        <v>50</v>
      </c>
      <c r="E87" s="88"/>
      <c r="F87" s="91"/>
      <c r="G87" s="24"/>
      <c r="H87" s="84"/>
      <c r="I87" s="91"/>
      <c r="J87" s="84"/>
      <c r="K87" s="111"/>
    </row>
    <row r="88" spans="1:11" ht="15.75" x14ac:dyDescent="0.2">
      <c r="A88" s="13" t="s">
        <v>1412</v>
      </c>
      <c r="B88" s="74">
        <v>23431</v>
      </c>
      <c r="C88" s="86"/>
      <c r="D88" s="37"/>
      <c r="E88" s="87"/>
      <c r="F88" s="93"/>
      <c r="G88" s="8"/>
      <c r="H88" s="94"/>
      <c r="I88" s="93"/>
      <c r="J88" s="94"/>
      <c r="K88" s="138"/>
    </row>
    <row r="89" spans="1:11" s="5" customFormat="1" ht="15.75" x14ac:dyDescent="0.2">
      <c r="A89" s="20" t="s">
        <v>677</v>
      </c>
      <c r="B89" s="73">
        <v>10455</v>
      </c>
      <c r="C89" s="85">
        <v>9</v>
      </c>
      <c r="D89" s="36">
        <v>23</v>
      </c>
      <c r="E89" s="88"/>
      <c r="F89" s="91"/>
      <c r="G89" s="24"/>
      <c r="H89" s="84"/>
      <c r="I89" s="91"/>
      <c r="J89" s="84"/>
      <c r="K89" s="111"/>
    </row>
    <row r="90" spans="1:11" ht="15.75" x14ac:dyDescent="0.2">
      <c r="A90" s="13" t="s">
        <v>4670</v>
      </c>
      <c r="B90" s="74">
        <v>10455</v>
      </c>
      <c r="C90" s="86"/>
      <c r="D90" s="37"/>
      <c r="E90" s="87"/>
      <c r="F90" s="93"/>
      <c r="G90" s="8"/>
      <c r="H90" s="94"/>
      <c r="I90" s="93"/>
      <c r="J90" s="94"/>
      <c r="K90" s="138"/>
    </row>
    <row r="91" spans="1:11" s="5" customFormat="1" ht="15.75" x14ac:dyDescent="0.2">
      <c r="A91" s="22" t="s">
        <v>657</v>
      </c>
      <c r="B91" s="73">
        <v>69874</v>
      </c>
      <c r="C91" s="85">
        <v>35</v>
      </c>
      <c r="D91" s="36">
        <v>88</v>
      </c>
      <c r="E91" s="88">
        <v>4</v>
      </c>
      <c r="F91" s="91"/>
      <c r="G91" s="24"/>
      <c r="H91" s="84"/>
      <c r="I91" s="99">
        <f>(C91+F91+1)*0.4</f>
        <v>14.4</v>
      </c>
      <c r="J91" s="100">
        <f>(D91+G91+1)*0.4</f>
        <v>35.6</v>
      </c>
      <c r="K91" s="115"/>
    </row>
    <row r="92" spans="1:11" s="5" customFormat="1" ht="15.75" x14ac:dyDescent="0.2">
      <c r="A92" s="20" t="s">
        <v>6172</v>
      </c>
      <c r="B92" s="73">
        <v>69874</v>
      </c>
      <c r="C92" s="85">
        <v>35</v>
      </c>
      <c r="D92" s="36"/>
      <c r="E92" s="88"/>
      <c r="F92" s="91"/>
      <c r="G92" s="24"/>
      <c r="H92" s="84"/>
      <c r="I92" s="91"/>
      <c r="J92" s="84"/>
      <c r="K92" s="111"/>
    </row>
    <row r="93" spans="1:11" s="5" customFormat="1" ht="15.75" x14ac:dyDescent="0.2">
      <c r="A93" s="22" t="s">
        <v>670</v>
      </c>
      <c r="B93" s="73">
        <v>76730</v>
      </c>
      <c r="C93" s="85">
        <v>35</v>
      </c>
      <c r="D93" s="36">
        <v>88</v>
      </c>
      <c r="E93" s="88">
        <v>4</v>
      </c>
      <c r="F93" s="91"/>
      <c r="G93" s="24"/>
      <c r="H93" s="84"/>
      <c r="I93" s="99">
        <f>(C93+F93+1)*0.4</f>
        <v>14.4</v>
      </c>
      <c r="J93" s="100">
        <f>(D93+G93+1)*0.4</f>
        <v>35.6</v>
      </c>
      <c r="K93" s="115"/>
    </row>
    <row r="94" spans="1:11" s="5" customFormat="1" ht="15.75" x14ac:dyDescent="0.2">
      <c r="A94" s="20" t="s">
        <v>6173</v>
      </c>
      <c r="B94" s="73">
        <v>76730</v>
      </c>
      <c r="C94" s="85">
        <v>35</v>
      </c>
      <c r="D94" s="36"/>
      <c r="E94" s="88"/>
      <c r="F94" s="91"/>
      <c r="G94" s="24"/>
      <c r="H94" s="84"/>
      <c r="I94" s="91"/>
      <c r="J94" s="84"/>
      <c r="K94" s="111"/>
    </row>
    <row r="95" spans="1:11" s="5" customFormat="1" ht="15.75" x14ac:dyDescent="0.2">
      <c r="A95" s="22" t="s">
        <v>671</v>
      </c>
      <c r="B95" s="73">
        <v>26269</v>
      </c>
      <c r="C95" s="85">
        <v>25</v>
      </c>
      <c r="D95" s="36">
        <v>63</v>
      </c>
      <c r="E95" s="88">
        <v>4</v>
      </c>
      <c r="F95" s="91"/>
      <c r="G95" s="24"/>
      <c r="H95" s="84"/>
      <c r="I95" s="99">
        <f>(C95+F95+1)*0.4</f>
        <v>10.4</v>
      </c>
      <c r="J95" s="100">
        <f>(D95+G95+1)*0.4</f>
        <v>25.6</v>
      </c>
      <c r="K95" s="115"/>
    </row>
    <row r="96" spans="1:11" s="5" customFormat="1" ht="15.75" x14ac:dyDescent="0.2">
      <c r="A96" s="20" t="s">
        <v>6174</v>
      </c>
      <c r="B96" s="73">
        <v>26269</v>
      </c>
      <c r="C96" s="85">
        <v>25</v>
      </c>
      <c r="D96" s="36"/>
      <c r="E96" s="88"/>
      <c r="F96" s="91"/>
      <c r="G96" s="24"/>
      <c r="H96" s="84"/>
      <c r="I96" s="91"/>
      <c r="J96" s="84"/>
      <c r="K96" s="111"/>
    </row>
    <row r="97" spans="1:11" s="5" customFormat="1" ht="31.5" x14ac:dyDescent="0.2">
      <c r="A97" s="22" t="s">
        <v>86</v>
      </c>
      <c r="B97" s="73">
        <v>34958</v>
      </c>
      <c r="C97" s="85">
        <v>29</v>
      </c>
      <c r="D97" s="36">
        <f>SUM(D98:D100)</f>
        <v>73</v>
      </c>
      <c r="E97" s="88">
        <v>4</v>
      </c>
      <c r="F97" s="91"/>
      <c r="G97" s="24"/>
      <c r="H97" s="84"/>
      <c r="I97" s="99">
        <f>(C97+F97+1)*0.4</f>
        <v>12</v>
      </c>
      <c r="J97" s="100">
        <f>(D97+G97+1)*0.4</f>
        <v>29.6</v>
      </c>
      <c r="K97" s="115"/>
    </row>
    <row r="98" spans="1:11" s="5" customFormat="1" ht="15.75" x14ac:dyDescent="0.2">
      <c r="A98" s="20" t="s">
        <v>500</v>
      </c>
      <c r="B98" s="73">
        <v>25198</v>
      </c>
      <c r="C98" s="85">
        <v>21</v>
      </c>
      <c r="D98" s="36">
        <v>53</v>
      </c>
      <c r="E98" s="88"/>
      <c r="F98" s="91"/>
      <c r="G98" s="24"/>
      <c r="H98" s="84"/>
      <c r="I98" s="91"/>
      <c r="J98" s="84"/>
      <c r="K98" s="111"/>
    </row>
    <row r="99" spans="1:11" ht="15.75" x14ac:dyDescent="0.2">
      <c r="A99" s="13" t="s">
        <v>2149</v>
      </c>
      <c r="B99" s="74">
        <v>25198</v>
      </c>
      <c r="C99" s="86"/>
      <c r="D99" s="37"/>
      <c r="E99" s="87"/>
      <c r="F99" s="93"/>
      <c r="G99" s="8"/>
      <c r="H99" s="94"/>
      <c r="I99" s="93"/>
      <c r="J99" s="94"/>
      <c r="K99" s="138"/>
    </row>
    <row r="100" spans="1:11" s="5" customFormat="1" ht="15.75" x14ac:dyDescent="0.2">
      <c r="A100" s="20" t="s">
        <v>1121</v>
      </c>
      <c r="B100" s="73">
        <v>9760</v>
      </c>
      <c r="C100" s="85">
        <v>8</v>
      </c>
      <c r="D100" s="36">
        <v>20</v>
      </c>
      <c r="E100" s="88"/>
      <c r="F100" s="91"/>
      <c r="G100" s="24"/>
      <c r="H100" s="84"/>
      <c r="I100" s="91"/>
      <c r="J100" s="84"/>
      <c r="K100" s="111"/>
    </row>
    <row r="101" spans="1:11" ht="15.75" x14ac:dyDescent="0.2">
      <c r="A101" s="13" t="s">
        <v>4671</v>
      </c>
      <c r="B101" s="74">
        <v>9760</v>
      </c>
      <c r="C101" s="86"/>
      <c r="D101" s="37"/>
      <c r="E101" s="87"/>
      <c r="F101" s="93"/>
      <c r="G101" s="8"/>
      <c r="H101" s="94"/>
      <c r="I101" s="93"/>
      <c r="J101" s="94"/>
      <c r="K101" s="138"/>
    </row>
    <row r="102" spans="1:11" s="3" customFormat="1" ht="31.5" x14ac:dyDescent="0.2">
      <c r="A102" s="11" t="s">
        <v>941</v>
      </c>
      <c r="B102" s="72">
        <v>529455</v>
      </c>
      <c r="C102" s="89"/>
      <c r="D102" s="34"/>
      <c r="E102" s="164"/>
      <c r="F102" s="92"/>
      <c r="G102" s="18"/>
      <c r="H102" s="82"/>
      <c r="I102" s="92"/>
      <c r="J102" s="82"/>
      <c r="K102" s="137"/>
    </row>
    <row r="103" spans="1:11" s="5" customFormat="1" ht="31.5" x14ac:dyDescent="0.2">
      <c r="A103" s="22" t="s">
        <v>942</v>
      </c>
      <c r="B103" s="73">
        <v>71664</v>
      </c>
      <c r="C103" s="85">
        <v>35</v>
      </c>
      <c r="D103" s="36">
        <v>88</v>
      </c>
      <c r="E103" s="88">
        <v>4</v>
      </c>
      <c r="F103" s="91"/>
      <c r="G103" s="24"/>
      <c r="H103" s="84"/>
      <c r="I103" s="99">
        <f>(C103+F103+1)*0.4</f>
        <v>14.4</v>
      </c>
      <c r="J103" s="100">
        <f>(D103+G103+1)*0.4</f>
        <v>35.6</v>
      </c>
      <c r="K103" s="115"/>
    </row>
    <row r="104" spans="1:11" s="5" customFormat="1" ht="15.75" x14ac:dyDescent="0.2">
      <c r="A104" s="20" t="s">
        <v>6175</v>
      </c>
      <c r="B104" s="73">
        <v>71664</v>
      </c>
      <c r="C104" s="85">
        <v>35</v>
      </c>
      <c r="D104" s="36"/>
      <c r="E104" s="88"/>
      <c r="F104" s="91"/>
      <c r="G104" s="24"/>
      <c r="H104" s="84"/>
      <c r="I104" s="91"/>
      <c r="J104" s="84"/>
      <c r="K104" s="111"/>
    </row>
    <row r="105" spans="1:11" s="5" customFormat="1" ht="15.75" x14ac:dyDescent="0.2">
      <c r="A105" s="22" t="s">
        <v>943</v>
      </c>
      <c r="B105" s="73">
        <v>43174</v>
      </c>
      <c r="C105" s="85">
        <v>29</v>
      </c>
      <c r="D105" s="36">
        <v>73</v>
      </c>
      <c r="E105" s="88">
        <v>4</v>
      </c>
      <c r="F105" s="91"/>
      <c r="G105" s="24"/>
      <c r="H105" s="84"/>
      <c r="I105" s="99">
        <f>(C105+F105+1)*0.4</f>
        <v>12</v>
      </c>
      <c r="J105" s="100">
        <f>(D105+G105+1)*0.4</f>
        <v>29.6</v>
      </c>
      <c r="K105" s="115"/>
    </row>
    <row r="106" spans="1:11" s="5" customFormat="1" ht="15.75" x14ac:dyDescent="0.2">
      <c r="A106" s="20" t="s">
        <v>6176</v>
      </c>
      <c r="B106" s="73">
        <v>43174</v>
      </c>
      <c r="C106" s="85">
        <v>29</v>
      </c>
      <c r="D106" s="36"/>
      <c r="E106" s="88"/>
      <c r="F106" s="91"/>
      <c r="G106" s="24"/>
      <c r="H106" s="84"/>
      <c r="I106" s="91"/>
      <c r="J106" s="84"/>
      <c r="K106" s="111"/>
    </row>
    <row r="107" spans="1:11" s="5" customFormat="1" ht="15.75" x14ac:dyDescent="0.2">
      <c r="A107" s="22" t="s">
        <v>1033</v>
      </c>
      <c r="B107" s="73">
        <v>89597</v>
      </c>
      <c r="C107" s="85">
        <v>35</v>
      </c>
      <c r="D107" s="36">
        <v>88</v>
      </c>
      <c r="E107" s="88">
        <v>4</v>
      </c>
      <c r="F107" s="91"/>
      <c r="G107" s="24"/>
      <c r="H107" s="84"/>
      <c r="I107" s="99">
        <f>(C107+F107+1)*0.4</f>
        <v>14.4</v>
      </c>
      <c r="J107" s="100">
        <f>(D107+G107+1)*0.4</f>
        <v>35.6</v>
      </c>
      <c r="K107" s="115"/>
    </row>
    <row r="108" spans="1:11" s="5" customFormat="1" ht="15.75" x14ac:dyDescent="0.2">
      <c r="A108" s="20" t="s">
        <v>6177</v>
      </c>
      <c r="B108" s="73">
        <v>89597</v>
      </c>
      <c r="C108" s="85">
        <v>35</v>
      </c>
      <c r="D108" s="36"/>
      <c r="E108" s="88"/>
      <c r="F108" s="91"/>
      <c r="G108" s="24"/>
      <c r="H108" s="84"/>
      <c r="I108" s="91"/>
      <c r="J108" s="84"/>
      <c r="K108" s="111"/>
    </row>
    <row r="109" spans="1:11" s="5" customFormat="1" ht="31.5" x14ac:dyDescent="0.2">
      <c r="A109" s="22" t="s">
        <v>628</v>
      </c>
      <c r="B109" s="73">
        <v>50027</v>
      </c>
      <c r="C109" s="85">
        <v>35</v>
      </c>
      <c r="D109" s="36">
        <f>SUM(D110:D112)</f>
        <v>88</v>
      </c>
      <c r="E109" s="88">
        <v>4</v>
      </c>
      <c r="F109" s="91"/>
      <c r="G109" s="24"/>
      <c r="H109" s="84"/>
      <c r="I109" s="99">
        <f>(C109+F109+1)*0.4</f>
        <v>14.4</v>
      </c>
      <c r="J109" s="100">
        <f>(D109+G109+1)*0.4</f>
        <v>35.6</v>
      </c>
      <c r="K109" s="115"/>
    </row>
    <row r="110" spans="1:11" s="5" customFormat="1" ht="15.75" x14ac:dyDescent="0.2">
      <c r="A110" s="20" t="s">
        <v>629</v>
      </c>
      <c r="B110" s="73">
        <v>33312</v>
      </c>
      <c r="C110" s="85">
        <v>23</v>
      </c>
      <c r="D110" s="36">
        <v>58</v>
      </c>
      <c r="E110" s="88"/>
      <c r="F110" s="91"/>
      <c r="G110" s="24"/>
      <c r="H110" s="84"/>
      <c r="I110" s="91"/>
      <c r="J110" s="84"/>
      <c r="K110" s="111"/>
    </row>
    <row r="111" spans="1:11" ht="15.75" x14ac:dyDescent="0.2">
      <c r="A111" s="13" t="s">
        <v>4672</v>
      </c>
      <c r="B111" s="74">
        <v>33312</v>
      </c>
      <c r="C111" s="86"/>
      <c r="D111" s="37"/>
      <c r="E111" s="87"/>
      <c r="F111" s="93"/>
      <c r="G111" s="8"/>
      <c r="H111" s="94"/>
      <c r="I111" s="93"/>
      <c r="J111" s="94"/>
      <c r="K111" s="138"/>
    </row>
    <row r="112" spans="1:11" s="5" customFormat="1" ht="15.75" x14ac:dyDescent="0.2">
      <c r="A112" s="20" t="s">
        <v>813</v>
      </c>
      <c r="B112" s="73">
        <v>16715</v>
      </c>
      <c r="C112" s="85">
        <v>12</v>
      </c>
      <c r="D112" s="36">
        <v>30</v>
      </c>
      <c r="E112" s="88"/>
      <c r="F112" s="91"/>
      <c r="G112" s="24"/>
      <c r="H112" s="84"/>
      <c r="I112" s="91"/>
      <c r="J112" s="84"/>
      <c r="K112" s="111"/>
    </row>
    <row r="113" spans="1:11" ht="15.75" x14ac:dyDescent="0.2">
      <c r="A113" s="13" t="s">
        <v>2174</v>
      </c>
      <c r="B113" s="74">
        <v>16715</v>
      </c>
      <c r="C113" s="86"/>
      <c r="D113" s="37"/>
      <c r="E113" s="87"/>
      <c r="F113" s="93"/>
      <c r="G113" s="8"/>
      <c r="H113" s="94"/>
      <c r="I113" s="93"/>
      <c r="J113" s="94"/>
      <c r="K113" s="138"/>
    </row>
    <row r="114" spans="1:11" s="5" customFormat="1" ht="15.75" x14ac:dyDescent="0.2">
      <c r="A114" s="22" t="s">
        <v>683</v>
      </c>
      <c r="B114" s="73">
        <v>97616</v>
      </c>
      <c r="C114" s="85">
        <v>35</v>
      </c>
      <c r="D114" s="36">
        <v>88</v>
      </c>
      <c r="E114" s="88">
        <v>4</v>
      </c>
      <c r="F114" s="91">
        <f>SUM(F116:F118)</f>
        <v>33</v>
      </c>
      <c r="G114" s="24">
        <f>SUM(G116:G118)</f>
        <v>84</v>
      </c>
      <c r="H114" s="84"/>
      <c r="I114" s="99">
        <f>(C114+F114+1)*0.4</f>
        <v>27.6</v>
      </c>
      <c r="J114" s="100">
        <f>(D114+G114+1)*0.4</f>
        <v>69.2</v>
      </c>
      <c r="K114" s="115">
        <f>3*0.6</f>
        <v>1.7999999999999998</v>
      </c>
    </row>
    <row r="115" spans="1:11" s="5" customFormat="1" ht="15.75" x14ac:dyDescent="0.2">
      <c r="A115" s="20" t="s">
        <v>6178</v>
      </c>
      <c r="B115" s="73">
        <v>97616</v>
      </c>
      <c r="C115" s="85">
        <v>35</v>
      </c>
      <c r="D115" s="36"/>
      <c r="E115" s="88"/>
      <c r="F115" s="91"/>
      <c r="G115" s="24"/>
      <c r="H115" s="84"/>
      <c r="I115" s="91"/>
      <c r="J115" s="84"/>
      <c r="K115" s="111"/>
    </row>
    <row r="116" spans="1:11" ht="31.5" x14ac:dyDescent="0.2">
      <c r="A116" s="13" t="s">
        <v>4673</v>
      </c>
      <c r="B116" s="74">
        <v>33735</v>
      </c>
      <c r="C116" s="86"/>
      <c r="D116" s="36"/>
      <c r="E116" s="88"/>
      <c r="F116" s="93">
        <v>11</v>
      </c>
      <c r="G116" s="8">
        <v>28</v>
      </c>
      <c r="H116" s="94">
        <f t="shared" ref="H116:H118" si="2">IF(F116=1,1,2)</f>
        <v>2</v>
      </c>
      <c r="I116" s="93"/>
      <c r="J116" s="94"/>
      <c r="K116" s="138"/>
    </row>
    <row r="117" spans="1:11" ht="31.5" x14ac:dyDescent="0.2">
      <c r="A117" s="13" t="s">
        <v>4674</v>
      </c>
      <c r="B117" s="74">
        <v>35118</v>
      </c>
      <c r="C117" s="86"/>
      <c r="D117" s="36"/>
      <c r="E117" s="88"/>
      <c r="F117" s="93">
        <v>11</v>
      </c>
      <c r="G117" s="8">
        <v>28</v>
      </c>
      <c r="H117" s="94">
        <f t="shared" si="2"/>
        <v>2</v>
      </c>
      <c r="I117" s="93"/>
      <c r="J117" s="94"/>
      <c r="K117" s="138"/>
    </row>
    <row r="118" spans="1:11" ht="31.5" x14ac:dyDescent="0.2">
      <c r="A118" s="13" t="s">
        <v>4675</v>
      </c>
      <c r="B118" s="74">
        <v>28763</v>
      </c>
      <c r="C118" s="86"/>
      <c r="D118" s="36"/>
      <c r="E118" s="88"/>
      <c r="F118" s="93">
        <v>11</v>
      </c>
      <c r="G118" s="8">
        <v>28</v>
      </c>
      <c r="H118" s="94">
        <f t="shared" si="2"/>
        <v>2</v>
      </c>
      <c r="I118" s="93"/>
      <c r="J118" s="94"/>
      <c r="K118" s="138"/>
    </row>
    <row r="119" spans="1:11" s="5" customFormat="1" ht="15.75" x14ac:dyDescent="0.2">
      <c r="A119" s="22" t="s">
        <v>684</v>
      </c>
      <c r="B119" s="73">
        <v>39661</v>
      </c>
      <c r="C119" s="85">
        <v>29</v>
      </c>
      <c r="D119" s="36">
        <f>SUM(D120:D122)</f>
        <v>73</v>
      </c>
      <c r="E119" s="88">
        <v>4</v>
      </c>
      <c r="F119" s="91"/>
      <c r="G119" s="24"/>
      <c r="H119" s="84"/>
      <c r="I119" s="99">
        <f>(C119+F119+1)*0.4</f>
        <v>12</v>
      </c>
      <c r="J119" s="100">
        <f>(D119+G119+1)*0.4</f>
        <v>29.6</v>
      </c>
      <c r="K119" s="115"/>
    </row>
    <row r="120" spans="1:11" s="5" customFormat="1" ht="15.75" x14ac:dyDescent="0.2">
      <c r="A120" s="20" t="s">
        <v>630</v>
      </c>
      <c r="B120" s="73">
        <v>25322</v>
      </c>
      <c r="C120" s="85">
        <v>19</v>
      </c>
      <c r="D120" s="36">
        <v>48</v>
      </c>
      <c r="E120" s="88"/>
      <c r="F120" s="91"/>
      <c r="G120" s="24"/>
      <c r="H120" s="84"/>
      <c r="I120" s="91"/>
      <c r="J120" s="84"/>
      <c r="K120" s="111"/>
    </row>
    <row r="121" spans="1:11" ht="15.75" x14ac:dyDescent="0.2">
      <c r="A121" s="13" t="s">
        <v>3371</v>
      </c>
      <c r="B121" s="74">
        <v>25322</v>
      </c>
      <c r="C121" s="86"/>
      <c r="D121" s="37"/>
      <c r="E121" s="87"/>
      <c r="F121" s="93"/>
      <c r="G121" s="8"/>
      <c r="H121" s="94"/>
      <c r="I121" s="93"/>
      <c r="J121" s="94"/>
      <c r="K121" s="138"/>
    </row>
    <row r="122" spans="1:11" s="5" customFormat="1" ht="15.75" x14ac:dyDescent="0.2">
      <c r="A122" s="20" t="s">
        <v>1045</v>
      </c>
      <c r="B122" s="73">
        <v>14339</v>
      </c>
      <c r="C122" s="85">
        <v>10</v>
      </c>
      <c r="D122" s="36">
        <v>25</v>
      </c>
      <c r="E122" s="88"/>
      <c r="F122" s="91"/>
      <c r="G122" s="24"/>
      <c r="H122" s="84"/>
      <c r="I122" s="91"/>
      <c r="J122" s="84"/>
      <c r="K122" s="111"/>
    </row>
    <row r="123" spans="1:11" ht="15.75" x14ac:dyDescent="0.2">
      <c r="A123" s="13" t="s">
        <v>4676</v>
      </c>
      <c r="B123" s="74">
        <v>14339</v>
      </c>
      <c r="C123" s="86"/>
      <c r="D123" s="37"/>
      <c r="E123" s="87"/>
      <c r="F123" s="93"/>
      <c r="G123" s="8"/>
      <c r="H123" s="94"/>
      <c r="I123" s="93"/>
      <c r="J123" s="94"/>
      <c r="K123" s="138"/>
    </row>
    <row r="124" spans="1:11" s="5" customFormat="1" ht="15.75" x14ac:dyDescent="0.2">
      <c r="A124" s="22" t="s">
        <v>635</v>
      </c>
      <c r="B124" s="73">
        <v>72853</v>
      </c>
      <c r="C124" s="85">
        <v>35</v>
      </c>
      <c r="D124" s="36">
        <v>88</v>
      </c>
      <c r="E124" s="88">
        <v>4</v>
      </c>
      <c r="F124" s="91"/>
      <c r="G124" s="24"/>
      <c r="H124" s="84"/>
      <c r="I124" s="99">
        <f>(C124+F124+1)*0.4</f>
        <v>14.4</v>
      </c>
      <c r="J124" s="100">
        <f>(D124+G124+1)*0.4</f>
        <v>35.6</v>
      </c>
      <c r="K124" s="115"/>
    </row>
    <row r="125" spans="1:11" s="5" customFormat="1" ht="15.75" x14ac:dyDescent="0.2">
      <c r="A125" s="20" t="s">
        <v>6179</v>
      </c>
      <c r="B125" s="73">
        <v>72853</v>
      </c>
      <c r="C125" s="85">
        <v>35</v>
      </c>
      <c r="D125" s="36"/>
      <c r="E125" s="88"/>
      <c r="F125" s="91"/>
      <c r="G125" s="24"/>
      <c r="H125" s="84"/>
      <c r="I125" s="91"/>
      <c r="J125" s="84"/>
      <c r="K125" s="111"/>
    </row>
    <row r="126" spans="1:11" s="5" customFormat="1" ht="31.5" x14ac:dyDescent="0.2">
      <c r="A126" s="22" t="s">
        <v>1047</v>
      </c>
      <c r="B126" s="73">
        <v>64863</v>
      </c>
      <c r="C126" s="85">
        <v>35</v>
      </c>
      <c r="D126" s="36">
        <v>88</v>
      </c>
      <c r="E126" s="88">
        <v>4</v>
      </c>
      <c r="F126" s="91"/>
      <c r="G126" s="24"/>
      <c r="H126" s="84"/>
      <c r="I126" s="99">
        <f>(C126+F126+1)*0.4</f>
        <v>14.4</v>
      </c>
      <c r="J126" s="100">
        <f>(D126+G126+1)*0.4</f>
        <v>35.6</v>
      </c>
      <c r="K126" s="115"/>
    </row>
    <row r="127" spans="1:11" s="5" customFormat="1" ht="15.75" x14ac:dyDescent="0.2">
      <c r="A127" s="20" t="s">
        <v>6180</v>
      </c>
      <c r="B127" s="73">
        <v>64863</v>
      </c>
      <c r="C127" s="85">
        <v>35</v>
      </c>
      <c r="D127" s="36"/>
      <c r="E127" s="88"/>
      <c r="F127" s="91"/>
      <c r="G127" s="24"/>
      <c r="H127" s="84"/>
      <c r="I127" s="91"/>
      <c r="J127" s="84"/>
      <c r="K127" s="111"/>
    </row>
    <row r="128" spans="1:11" s="3" customFormat="1" ht="15.75" x14ac:dyDescent="0.2">
      <c r="A128" s="11" t="s">
        <v>1048</v>
      </c>
      <c r="B128" s="72">
        <v>448051</v>
      </c>
      <c r="C128" s="89"/>
      <c r="D128" s="34"/>
      <c r="E128" s="164"/>
      <c r="F128" s="92"/>
      <c r="G128" s="18"/>
      <c r="H128" s="82"/>
      <c r="I128" s="92"/>
      <c r="J128" s="82"/>
      <c r="K128" s="137"/>
    </row>
    <row r="129" spans="1:11" s="5" customFormat="1" ht="31.5" x14ac:dyDescent="0.2">
      <c r="A129" s="22" t="s">
        <v>1049</v>
      </c>
      <c r="B129" s="73">
        <v>89536</v>
      </c>
      <c r="C129" s="85">
        <v>35</v>
      </c>
      <c r="D129" s="36">
        <f>SUM(D130:D132)</f>
        <v>88</v>
      </c>
      <c r="E129" s="88">
        <v>4</v>
      </c>
      <c r="F129" s="91"/>
      <c r="G129" s="24"/>
      <c r="H129" s="84"/>
      <c r="I129" s="99">
        <f>(C129+F129+1)*0.4</f>
        <v>14.4</v>
      </c>
      <c r="J129" s="100">
        <f>(D129+G129+1)*0.4</f>
        <v>35.6</v>
      </c>
      <c r="K129" s="115"/>
    </row>
    <row r="130" spans="1:11" s="5" customFormat="1" ht="15.75" x14ac:dyDescent="0.2">
      <c r="A130" s="20" t="s">
        <v>1050</v>
      </c>
      <c r="B130" s="73">
        <v>13815</v>
      </c>
      <c r="C130" s="85">
        <v>5</v>
      </c>
      <c r="D130" s="36">
        <v>13</v>
      </c>
      <c r="E130" s="88"/>
      <c r="F130" s="91"/>
      <c r="G130" s="24"/>
      <c r="H130" s="84"/>
      <c r="I130" s="91"/>
      <c r="J130" s="84"/>
      <c r="K130" s="111"/>
    </row>
    <row r="131" spans="1:11" ht="15.75" x14ac:dyDescent="0.2">
      <c r="A131" s="13" t="s">
        <v>4677</v>
      </c>
      <c r="B131" s="74">
        <v>13815</v>
      </c>
      <c r="C131" s="86"/>
      <c r="D131" s="37"/>
      <c r="E131" s="87"/>
      <c r="F131" s="93"/>
      <c r="G131" s="8"/>
      <c r="H131" s="94"/>
      <c r="I131" s="93"/>
      <c r="J131" s="94"/>
      <c r="K131" s="138"/>
    </row>
    <row r="132" spans="1:11" s="5" customFormat="1" ht="15.75" x14ac:dyDescent="0.2">
      <c r="A132" s="20" t="s">
        <v>685</v>
      </c>
      <c r="B132" s="73">
        <v>75721</v>
      </c>
      <c r="C132" s="85">
        <v>30</v>
      </c>
      <c r="D132" s="36">
        <v>75</v>
      </c>
      <c r="E132" s="88"/>
      <c r="F132" s="91"/>
      <c r="G132" s="24"/>
      <c r="H132" s="84"/>
      <c r="I132" s="91"/>
      <c r="J132" s="84"/>
      <c r="K132" s="111"/>
    </row>
    <row r="133" spans="1:11" ht="15.75" x14ac:dyDescent="0.2">
      <c r="A133" s="13" t="s">
        <v>4678</v>
      </c>
      <c r="B133" s="74">
        <v>75721</v>
      </c>
      <c r="C133" s="86"/>
      <c r="D133" s="37"/>
      <c r="E133" s="87"/>
      <c r="F133" s="93"/>
      <c r="G133" s="8"/>
      <c r="H133" s="94"/>
      <c r="I133" s="93"/>
      <c r="J133" s="94"/>
      <c r="K133" s="138"/>
    </row>
    <row r="134" spans="1:11" s="5" customFormat="1" ht="15.75" x14ac:dyDescent="0.2">
      <c r="A134" s="22" t="s">
        <v>120</v>
      </c>
      <c r="B134" s="73">
        <v>61248</v>
      </c>
      <c r="C134" s="134">
        <v>35</v>
      </c>
      <c r="D134" s="36">
        <v>88</v>
      </c>
      <c r="E134" s="88">
        <v>4</v>
      </c>
      <c r="F134" s="91"/>
      <c r="G134" s="24"/>
      <c r="H134" s="84"/>
      <c r="I134" s="99">
        <f>(C134+F134+1)*0.4</f>
        <v>14.4</v>
      </c>
      <c r="J134" s="100">
        <f>(D134+G134+1)*0.4</f>
        <v>35.6</v>
      </c>
      <c r="K134" s="115"/>
    </row>
    <row r="135" spans="1:11" s="5" customFormat="1" ht="15.75" x14ac:dyDescent="0.2">
      <c r="A135" s="20" t="s">
        <v>6181</v>
      </c>
      <c r="B135" s="73">
        <v>61248</v>
      </c>
      <c r="C135" s="134">
        <v>35</v>
      </c>
      <c r="D135" s="36"/>
      <c r="E135" s="88"/>
      <c r="F135" s="91"/>
      <c r="G135" s="24"/>
      <c r="H135" s="84"/>
      <c r="I135" s="91"/>
      <c r="J135" s="84"/>
      <c r="K135" s="111"/>
    </row>
    <row r="136" spans="1:11" s="5" customFormat="1" ht="31.5" x14ac:dyDescent="0.2">
      <c r="A136" s="22" t="s">
        <v>1325</v>
      </c>
      <c r="B136" s="73">
        <v>103488</v>
      </c>
      <c r="C136" s="85">
        <v>39</v>
      </c>
      <c r="D136" s="36">
        <f>SUM(D137:D139)</f>
        <v>98</v>
      </c>
      <c r="E136" s="88">
        <v>4</v>
      </c>
      <c r="F136" s="91"/>
      <c r="G136" s="24"/>
      <c r="H136" s="84"/>
      <c r="I136" s="99">
        <f>(C136+F136+1)*0.4</f>
        <v>16</v>
      </c>
      <c r="J136" s="100">
        <f>(D136+G136+1)*0.4</f>
        <v>39.6</v>
      </c>
      <c r="K136" s="115"/>
    </row>
    <row r="137" spans="1:11" s="5" customFormat="1" ht="31.5" x14ac:dyDescent="0.2">
      <c r="A137" s="20" t="s">
        <v>441</v>
      </c>
      <c r="B137" s="73">
        <v>15411</v>
      </c>
      <c r="C137" s="85">
        <v>6</v>
      </c>
      <c r="D137" s="36">
        <v>15</v>
      </c>
      <c r="E137" s="88"/>
      <c r="F137" s="91"/>
      <c r="G137" s="24"/>
      <c r="H137" s="84"/>
      <c r="I137" s="91"/>
      <c r="J137" s="84"/>
      <c r="K137" s="111"/>
    </row>
    <row r="138" spans="1:11" ht="15.75" x14ac:dyDescent="0.2">
      <c r="A138" s="13" t="s">
        <v>4679</v>
      </c>
      <c r="B138" s="74">
        <v>15411</v>
      </c>
      <c r="C138" s="86"/>
      <c r="D138" s="37"/>
      <c r="E138" s="87"/>
      <c r="F138" s="93"/>
      <c r="G138" s="8"/>
      <c r="H138" s="94"/>
      <c r="I138" s="93"/>
      <c r="J138" s="94"/>
      <c r="K138" s="138"/>
    </row>
    <row r="139" spans="1:11" s="5" customFormat="1" ht="15.75" x14ac:dyDescent="0.2">
      <c r="A139" s="20" t="s">
        <v>1167</v>
      </c>
      <c r="B139" s="73">
        <v>88077</v>
      </c>
      <c r="C139" s="85">
        <v>33</v>
      </c>
      <c r="D139" s="36">
        <v>83</v>
      </c>
      <c r="E139" s="88"/>
      <c r="F139" s="91"/>
      <c r="G139" s="24"/>
      <c r="H139" s="84"/>
      <c r="I139" s="91"/>
      <c r="J139" s="84"/>
      <c r="K139" s="111"/>
    </row>
    <row r="140" spans="1:11" ht="15.75" x14ac:dyDescent="0.2">
      <c r="A140" s="13" t="s">
        <v>3467</v>
      </c>
      <c r="B140" s="74">
        <v>88077</v>
      </c>
      <c r="C140" s="86"/>
      <c r="D140" s="37"/>
      <c r="E140" s="87"/>
      <c r="F140" s="93"/>
      <c r="G140" s="8"/>
      <c r="H140" s="94"/>
      <c r="I140" s="93"/>
      <c r="J140" s="94"/>
      <c r="K140" s="138"/>
    </row>
    <row r="141" spans="1:11" s="5" customFormat="1" ht="15.75" x14ac:dyDescent="0.2">
      <c r="A141" s="22" t="s">
        <v>975</v>
      </c>
      <c r="B141" s="73">
        <v>168151</v>
      </c>
      <c r="C141" s="85">
        <v>43</v>
      </c>
      <c r="D141" s="36">
        <v>108</v>
      </c>
      <c r="E141" s="88">
        <v>4</v>
      </c>
      <c r="F141" s="91">
        <f>SUM(F143:F147)</f>
        <v>59</v>
      </c>
      <c r="G141" s="24">
        <f>SUM(G143:G147)</f>
        <v>150</v>
      </c>
      <c r="H141" s="84"/>
      <c r="I141" s="99">
        <f>(C141+F141+1)*0.4</f>
        <v>41.2</v>
      </c>
      <c r="J141" s="100">
        <f>(D141+G141+1)*0.4</f>
        <v>103.60000000000001</v>
      </c>
      <c r="K141" s="115">
        <f>5*0.6</f>
        <v>3</v>
      </c>
    </row>
    <row r="142" spans="1:11" s="5" customFormat="1" ht="15.75" x14ac:dyDescent="0.2">
      <c r="A142" s="20" t="s">
        <v>6182</v>
      </c>
      <c r="B142" s="73">
        <v>168151</v>
      </c>
      <c r="C142" s="85">
        <v>43</v>
      </c>
      <c r="D142" s="36"/>
      <c r="E142" s="88"/>
      <c r="F142" s="91"/>
      <c r="G142" s="24"/>
      <c r="H142" s="84"/>
      <c r="I142" s="91"/>
      <c r="J142" s="84"/>
      <c r="K142" s="111"/>
    </row>
    <row r="143" spans="1:11" ht="15.75" x14ac:dyDescent="0.2">
      <c r="A143" s="13" t="s">
        <v>4680</v>
      </c>
      <c r="B143" s="74">
        <v>51634</v>
      </c>
      <c r="C143" s="86"/>
      <c r="D143" s="36"/>
      <c r="E143" s="88"/>
      <c r="F143" s="93">
        <v>15</v>
      </c>
      <c r="G143" s="8">
        <v>38</v>
      </c>
      <c r="H143" s="94">
        <f t="shared" ref="H143:H147" si="3">IF(F143=1,1,2)</f>
        <v>2</v>
      </c>
      <c r="I143" s="93"/>
      <c r="J143" s="94"/>
      <c r="K143" s="138"/>
    </row>
    <row r="144" spans="1:11" ht="15.75" x14ac:dyDescent="0.2">
      <c r="A144" s="13" t="s">
        <v>4681</v>
      </c>
      <c r="B144" s="74">
        <v>29409</v>
      </c>
      <c r="C144" s="86"/>
      <c r="D144" s="36"/>
      <c r="E144" s="88"/>
      <c r="F144" s="93">
        <v>11</v>
      </c>
      <c r="G144" s="8">
        <v>28</v>
      </c>
      <c r="H144" s="94">
        <f t="shared" si="3"/>
        <v>2</v>
      </c>
      <c r="I144" s="93"/>
      <c r="J144" s="94"/>
      <c r="K144" s="138"/>
    </row>
    <row r="145" spans="1:11" ht="15.75" x14ac:dyDescent="0.2">
      <c r="A145" s="13" t="s">
        <v>4682</v>
      </c>
      <c r="B145" s="74">
        <v>15550</v>
      </c>
      <c r="C145" s="86"/>
      <c r="D145" s="36"/>
      <c r="E145" s="88"/>
      <c r="F145" s="93">
        <v>11</v>
      </c>
      <c r="G145" s="8">
        <v>28</v>
      </c>
      <c r="H145" s="94">
        <f t="shared" si="3"/>
        <v>2</v>
      </c>
      <c r="I145" s="93"/>
      <c r="J145" s="94"/>
      <c r="K145" s="138"/>
    </row>
    <row r="146" spans="1:11" ht="15.75" x14ac:dyDescent="0.2">
      <c r="A146" s="13" t="s">
        <v>4683</v>
      </c>
      <c r="B146" s="74">
        <v>30791</v>
      </c>
      <c r="C146" s="86"/>
      <c r="D146" s="36"/>
      <c r="E146" s="88"/>
      <c r="F146" s="93">
        <v>11</v>
      </c>
      <c r="G146" s="8">
        <v>28</v>
      </c>
      <c r="H146" s="94">
        <f t="shared" si="3"/>
        <v>2</v>
      </c>
      <c r="I146" s="93"/>
      <c r="J146" s="94"/>
      <c r="K146" s="138"/>
    </row>
    <row r="147" spans="1:11" ht="15.75" x14ac:dyDescent="0.2">
      <c r="A147" s="13" t="s">
        <v>4684</v>
      </c>
      <c r="B147" s="74">
        <v>40767</v>
      </c>
      <c r="C147" s="86"/>
      <c r="D147" s="36"/>
      <c r="E147" s="88"/>
      <c r="F147" s="93">
        <v>11</v>
      </c>
      <c r="G147" s="8">
        <v>28</v>
      </c>
      <c r="H147" s="94">
        <f t="shared" si="3"/>
        <v>2</v>
      </c>
      <c r="I147" s="93"/>
      <c r="J147" s="94"/>
      <c r="K147" s="138"/>
    </row>
    <row r="148" spans="1:11" s="5" customFormat="1" ht="15.75" x14ac:dyDescent="0.2">
      <c r="A148" s="22" t="s">
        <v>687</v>
      </c>
      <c r="B148" s="73">
        <v>25628</v>
      </c>
      <c r="C148" s="85">
        <v>25</v>
      </c>
      <c r="D148" s="36">
        <v>63</v>
      </c>
      <c r="E148" s="88">
        <v>4</v>
      </c>
      <c r="F148" s="91"/>
      <c r="G148" s="24"/>
      <c r="H148" s="84"/>
      <c r="I148" s="99">
        <f>(C148+F148+1)*0.4</f>
        <v>10.4</v>
      </c>
      <c r="J148" s="100">
        <f>(D148+G148+1)*0.4</f>
        <v>25.6</v>
      </c>
      <c r="K148" s="115"/>
    </row>
    <row r="149" spans="1:11" s="5" customFormat="1" ht="15.75" x14ac:dyDescent="0.2">
      <c r="A149" s="20" t="s">
        <v>6183</v>
      </c>
      <c r="B149" s="73">
        <v>25628</v>
      </c>
      <c r="C149" s="85">
        <v>25</v>
      </c>
      <c r="D149" s="36"/>
      <c r="E149" s="88"/>
      <c r="F149" s="91"/>
      <c r="G149" s="24"/>
      <c r="H149" s="84"/>
      <c r="I149" s="91"/>
      <c r="J149" s="84"/>
      <c r="K149" s="111"/>
    </row>
    <row r="150" spans="1:11" s="3" customFormat="1" ht="15.75" x14ac:dyDescent="0.2">
      <c r="A150" s="11" t="s">
        <v>688</v>
      </c>
      <c r="B150" s="72">
        <v>70005</v>
      </c>
      <c r="C150" s="89"/>
      <c r="D150" s="34"/>
      <c r="E150" s="164"/>
      <c r="F150" s="92"/>
      <c r="G150" s="18"/>
      <c r="H150" s="82"/>
      <c r="I150" s="92"/>
      <c r="J150" s="82"/>
      <c r="K150" s="137"/>
    </row>
    <row r="151" spans="1:11" s="5" customFormat="1" ht="15.75" x14ac:dyDescent="0.2">
      <c r="A151" s="22" t="s">
        <v>689</v>
      </c>
      <c r="B151" s="73">
        <v>1131</v>
      </c>
      <c r="C151" s="85">
        <v>13</v>
      </c>
      <c r="D151" s="36">
        <v>33</v>
      </c>
      <c r="E151" s="88">
        <v>3</v>
      </c>
      <c r="F151" s="91"/>
      <c r="G151" s="24"/>
      <c r="H151" s="84"/>
      <c r="I151" s="99">
        <f>(C151+F151+1)*0.4</f>
        <v>5.6000000000000005</v>
      </c>
      <c r="J151" s="100">
        <f>(D151+G151+1)*0.4</f>
        <v>13.600000000000001</v>
      </c>
      <c r="K151" s="115"/>
    </row>
    <row r="152" spans="1:11" s="5" customFormat="1" ht="15.75" x14ac:dyDescent="0.2">
      <c r="A152" s="20" t="s">
        <v>6184</v>
      </c>
      <c r="B152" s="73">
        <v>1131</v>
      </c>
      <c r="C152" s="85">
        <v>13</v>
      </c>
      <c r="D152" s="36"/>
      <c r="E152" s="88"/>
      <c r="F152" s="91"/>
      <c r="G152" s="24"/>
      <c r="H152" s="84"/>
      <c r="I152" s="91"/>
      <c r="J152" s="84"/>
      <c r="K152" s="111"/>
    </row>
    <row r="153" spans="1:11" s="5" customFormat="1" ht="15.75" x14ac:dyDescent="0.2">
      <c r="A153" s="22" t="s">
        <v>875</v>
      </c>
      <c r="B153" s="73">
        <v>12911</v>
      </c>
      <c r="C153" s="85">
        <v>25</v>
      </c>
      <c r="D153" s="36">
        <v>63</v>
      </c>
      <c r="E153" s="88">
        <v>4</v>
      </c>
      <c r="F153" s="91">
        <f>SUM(F155:F159)</f>
        <v>19</v>
      </c>
      <c r="G153" s="24">
        <f>SUM(G155:G159)</f>
        <v>50</v>
      </c>
      <c r="H153" s="84"/>
      <c r="I153" s="99">
        <f>(C153+F153+1)*0.4</f>
        <v>18</v>
      </c>
      <c r="J153" s="100">
        <f>(D153+G153+1)*0.4</f>
        <v>45.6</v>
      </c>
      <c r="K153" s="115">
        <f>5*0.6</f>
        <v>3</v>
      </c>
    </row>
    <row r="154" spans="1:11" s="5" customFormat="1" ht="15.75" x14ac:dyDescent="0.2">
      <c r="A154" s="20" t="s">
        <v>6185</v>
      </c>
      <c r="B154" s="73">
        <v>12911</v>
      </c>
      <c r="C154" s="85">
        <v>25</v>
      </c>
      <c r="D154" s="36"/>
      <c r="E154" s="88"/>
      <c r="F154" s="91"/>
      <c r="G154" s="24"/>
      <c r="H154" s="84"/>
      <c r="I154" s="91"/>
      <c r="J154" s="84"/>
      <c r="K154" s="111"/>
    </row>
    <row r="155" spans="1:11" ht="15.75" x14ac:dyDescent="0.2">
      <c r="A155" s="13" t="s">
        <v>4685</v>
      </c>
      <c r="B155" s="74">
        <v>6976</v>
      </c>
      <c r="C155" s="86"/>
      <c r="D155" s="37"/>
      <c r="E155" s="87"/>
      <c r="F155" s="93">
        <v>5</v>
      </c>
      <c r="G155" s="8">
        <v>13</v>
      </c>
      <c r="H155" s="94">
        <f t="shared" ref="H155:H159" si="4">IF(F155=1,1,2)</f>
        <v>2</v>
      </c>
      <c r="I155" s="93"/>
      <c r="J155" s="94"/>
      <c r="K155" s="138"/>
    </row>
    <row r="156" spans="1:11" ht="15.75" x14ac:dyDescent="0.2">
      <c r="A156" s="13" t="s">
        <v>4390</v>
      </c>
      <c r="B156" s="74">
        <v>1449</v>
      </c>
      <c r="C156" s="86"/>
      <c r="D156" s="37"/>
      <c r="E156" s="87"/>
      <c r="F156" s="93">
        <v>3</v>
      </c>
      <c r="G156" s="8">
        <v>8</v>
      </c>
      <c r="H156" s="94">
        <f t="shared" si="4"/>
        <v>2</v>
      </c>
      <c r="I156" s="93"/>
      <c r="J156" s="94"/>
      <c r="K156" s="138"/>
    </row>
    <row r="157" spans="1:11" ht="15.75" x14ac:dyDescent="0.2">
      <c r="A157" s="13" t="s">
        <v>1364</v>
      </c>
      <c r="B157" s="74">
        <v>2166</v>
      </c>
      <c r="C157" s="86"/>
      <c r="D157" s="37"/>
      <c r="E157" s="87"/>
      <c r="F157" s="93">
        <v>5</v>
      </c>
      <c r="G157" s="8">
        <v>13</v>
      </c>
      <c r="H157" s="94">
        <f t="shared" si="4"/>
        <v>2</v>
      </c>
      <c r="I157" s="93"/>
      <c r="J157" s="94"/>
      <c r="K157" s="138"/>
    </row>
    <row r="158" spans="1:11" ht="15.75" x14ac:dyDescent="0.2">
      <c r="A158" s="13" t="s">
        <v>4686</v>
      </c>
      <c r="B158" s="74">
        <v>1473</v>
      </c>
      <c r="C158" s="86"/>
      <c r="D158" s="37"/>
      <c r="E158" s="87"/>
      <c r="F158" s="93">
        <v>3</v>
      </c>
      <c r="G158" s="8">
        <v>8</v>
      </c>
      <c r="H158" s="94">
        <f t="shared" si="4"/>
        <v>2</v>
      </c>
      <c r="I158" s="93"/>
      <c r="J158" s="94"/>
      <c r="K158" s="138"/>
    </row>
    <row r="159" spans="1:11" ht="15.75" x14ac:dyDescent="0.2">
      <c r="A159" s="13" t="s">
        <v>2952</v>
      </c>
      <c r="B159" s="74">
        <v>847</v>
      </c>
      <c r="C159" s="86"/>
      <c r="D159" s="37"/>
      <c r="E159" s="87"/>
      <c r="F159" s="93">
        <v>3</v>
      </c>
      <c r="G159" s="8">
        <v>8</v>
      </c>
      <c r="H159" s="94">
        <f t="shared" si="4"/>
        <v>2</v>
      </c>
      <c r="I159" s="93"/>
      <c r="J159" s="94"/>
      <c r="K159" s="138"/>
    </row>
    <row r="160" spans="1:11" s="5" customFormat="1" ht="15.75" x14ac:dyDescent="0.2">
      <c r="A160" s="22" t="s">
        <v>442</v>
      </c>
      <c r="B160" s="73">
        <v>3644</v>
      </c>
      <c r="C160" s="85">
        <v>15</v>
      </c>
      <c r="D160" s="36">
        <f>SUM(D161:D164)</f>
        <v>38</v>
      </c>
      <c r="E160" s="88">
        <v>3</v>
      </c>
      <c r="F160" s="91">
        <f>SUM(F162:F176)</f>
        <v>28</v>
      </c>
      <c r="G160" s="24">
        <f>SUM(G162:G176)</f>
        <v>77</v>
      </c>
      <c r="H160" s="84"/>
      <c r="I160" s="99">
        <f>(C160+F166+F168+F169+F170+F171+F174+F176+1)*0.4</f>
        <v>14.8</v>
      </c>
      <c r="J160" s="99">
        <f>(D160+G166+G168+G169+G170+G171+G174+G176+1)*0.4</f>
        <v>38</v>
      </c>
      <c r="K160" s="115">
        <f>14*0.6</f>
        <v>8.4</v>
      </c>
    </row>
    <row r="161" spans="1:11" s="5" customFormat="1" ht="15.75" x14ac:dyDescent="0.2">
      <c r="A161" s="20" t="s">
        <v>533</v>
      </c>
      <c r="B161" s="73">
        <v>39</v>
      </c>
      <c r="C161" s="85">
        <v>1</v>
      </c>
      <c r="D161" s="36">
        <v>3</v>
      </c>
      <c r="E161" s="88"/>
      <c r="F161" s="91"/>
      <c r="G161" s="8"/>
      <c r="H161" s="94"/>
      <c r="I161" s="91"/>
      <c r="J161" s="84"/>
      <c r="K161" s="111"/>
    </row>
    <row r="162" spans="1:11" ht="15.75" x14ac:dyDescent="0.2">
      <c r="A162" s="13" t="s">
        <v>4687</v>
      </c>
      <c r="B162" s="74">
        <v>39</v>
      </c>
      <c r="C162" s="86"/>
      <c r="D162" s="37"/>
      <c r="E162" s="87"/>
      <c r="F162" s="93">
        <v>1</v>
      </c>
      <c r="G162" s="8">
        <v>3</v>
      </c>
      <c r="H162" s="94">
        <f t="shared" ref="H162" si="5">IF(F162=1,1,2)</f>
        <v>1</v>
      </c>
      <c r="I162" s="93"/>
      <c r="J162" s="94"/>
      <c r="K162" s="138"/>
    </row>
    <row r="163" spans="1:11" s="5" customFormat="1" ht="15.75" x14ac:dyDescent="0.2">
      <c r="A163" s="20" t="s">
        <v>976</v>
      </c>
      <c r="B163" s="73">
        <v>3605</v>
      </c>
      <c r="C163" s="85">
        <v>14</v>
      </c>
      <c r="D163" s="36">
        <v>35</v>
      </c>
      <c r="E163" s="88"/>
      <c r="F163" s="91"/>
      <c r="G163" s="8"/>
      <c r="H163" s="94"/>
      <c r="I163" s="91"/>
      <c r="J163" s="84"/>
      <c r="K163" s="111"/>
    </row>
    <row r="164" spans="1:11" ht="15.75" x14ac:dyDescent="0.2">
      <c r="A164" s="13" t="s">
        <v>4688</v>
      </c>
      <c r="B164" s="74">
        <v>97</v>
      </c>
      <c r="C164" s="86"/>
      <c r="D164" s="37"/>
      <c r="E164" s="87"/>
      <c r="F164" s="93">
        <v>1</v>
      </c>
      <c r="G164" s="8">
        <v>3</v>
      </c>
      <c r="H164" s="94">
        <f t="shared" ref="H164:H176" si="6">IF(F164=1,1,2)</f>
        <v>1</v>
      </c>
      <c r="I164" s="93"/>
      <c r="J164" s="94"/>
      <c r="K164" s="138"/>
    </row>
    <row r="165" spans="1:11" ht="15.75" x14ac:dyDescent="0.2">
      <c r="A165" s="13" t="s">
        <v>4689</v>
      </c>
      <c r="B165" s="74">
        <v>200</v>
      </c>
      <c r="C165" s="86"/>
      <c r="D165" s="37"/>
      <c r="E165" s="87"/>
      <c r="F165" s="93">
        <v>1</v>
      </c>
      <c r="G165" s="8">
        <v>3</v>
      </c>
      <c r="H165" s="94">
        <f t="shared" si="6"/>
        <v>1</v>
      </c>
      <c r="I165" s="93"/>
      <c r="J165" s="94"/>
      <c r="K165" s="138"/>
    </row>
    <row r="166" spans="1:11" ht="15.75" x14ac:dyDescent="0.2">
      <c r="A166" s="13" t="s">
        <v>4690</v>
      </c>
      <c r="B166" s="74">
        <v>307</v>
      </c>
      <c r="C166" s="86"/>
      <c r="D166" s="37"/>
      <c r="E166" s="87"/>
      <c r="F166" s="93">
        <v>3</v>
      </c>
      <c r="G166" s="8">
        <v>8</v>
      </c>
      <c r="H166" s="94">
        <f t="shared" si="6"/>
        <v>2</v>
      </c>
      <c r="I166" s="93"/>
      <c r="J166" s="94"/>
      <c r="K166" s="138"/>
    </row>
    <row r="167" spans="1:11" ht="15.75" x14ac:dyDescent="0.2">
      <c r="A167" s="13" t="s">
        <v>4691</v>
      </c>
      <c r="B167" s="74">
        <v>169</v>
      </c>
      <c r="C167" s="86"/>
      <c r="D167" s="37"/>
      <c r="E167" s="87"/>
      <c r="F167" s="93">
        <v>1</v>
      </c>
      <c r="G167" s="8">
        <v>3</v>
      </c>
      <c r="H167" s="94">
        <f t="shared" si="6"/>
        <v>1</v>
      </c>
      <c r="I167" s="93"/>
      <c r="J167" s="94"/>
      <c r="K167" s="138"/>
    </row>
    <row r="168" spans="1:11" ht="15.75" x14ac:dyDescent="0.2">
      <c r="A168" s="13" t="s">
        <v>4692</v>
      </c>
      <c r="B168" s="74">
        <v>550</v>
      </c>
      <c r="C168" s="86"/>
      <c r="D168" s="37"/>
      <c r="E168" s="87"/>
      <c r="F168" s="93">
        <v>3</v>
      </c>
      <c r="G168" s="8">
        <v>8</v>
      </c>
      <c r="H168" s="94">
        <f t="shared" si="6"/>
        <v>2</v>
      </c>
      <c r="I168" s="93"/>
      <c r="J168" s="94"/>
      <c r="K168" s="138"/>
    </row>
    <row r="169" spans="1:11" ht="15.75" x14ac:dyDescent="0.2">
      <c r="A169" s="13" t="s">
        <v>2078</v>
      </c>
      <c r="B169" s="74">
        <v>430</v>
      </c>
      <c r="C169" s="86"/>
      <c r="D169" s="37"/>
      <c r="E169" s="87"/>
      <c r="F169" s="93">
        <v>3</v>
      </c>
      <c r="G169" s="8">
        <v>8</v>
      </c>
      <c r="H169" s="94">
        <f t="shared" si="6"/>
        <v>2</v>
      </c>
      <c r="I169" s="93"/>
      <c r="J169" s="94"/>
      <c r="K169" s="138"/>
    </row>
    <row r="170" spans="1:11" ht="15.75" x14ac:dyDescent="0.2">
      <c r="A170" s="13" t="s">
        <v>4693</v>
      </c>
      <c r="B170" s="74">
        <v>215</v>
      </c>
      <c r="C170" s="86"/>
      <c r="D170" s="37"/>
      <c r="E170" s="87"/>
      <c r="F170" s="93">
        <v>3</v>
      </c>
      <c r="G170" s="8">
        <v>8</v>
      </c>
      <c r="H170" s="94">
        <f t="shared" si="6"/>
        <v>2</v>
      </c>
      <c r="I170" s="93"/>
      <c r="J170" s="94"/>
      <c r="K170" s="138"/>
    </row>
    <row r="171" spans="1:11" ht="15.75" x14ac:dyDescent="0.2">
      <c r="A171" s="13" t="s">
        <v>4694</v>
      </c>
      <c r="B171" s="74">
        <v>217</v>
      </c>
      <c r="C171" s="86"/>
      <c r="D171" s="37"/>
      <c r="E171" s="87"/>
      <c r="F171" s="93">
        <v>3</v>
      </c>
      <c r="G171" s="8">
        <v>8</v>
      </c>
      <c r="H171" s="94">
        <f t="shared" si="6"/>
        <v>2</v>
      </c>
      <c r="I171" s="93"/>
      <c r="J171" s="94"/>
      <c r="K171" s="138"/>
    </row>
    <row r="172" spans="1:11" ht="15.75" x14ac:dyDescent="0.2">
      <c r="A172" s="13" t="s">
        <v>1645</v>
      </c>
      <c r="B172" s="74">
        <v>86</v>
      </c>
      <c r="C172" s="86"/>
      <c r="D172" s="37"/>
      <c r="E172" s="87"/>
      <c r="F172" s="93">
        <v>1</v>
      </c>
      <c r="G172" s="8">
        <v>3</v>
      </c>
      <c r="H172" s="94">
        <f t="shared" si="6"/>
        <v>1</v>
      </c>
      <c r="I172" s="93"/>
      <c r="J172" s="94"/>
      <c r="K172" s="138"/>
    </row>
    <row r="173" spans="1:11" ht="15.75" x14ac:dyDescent="0.2">
      <c r="A173" s="13" t="s">
        <v>4695</v>
      </c>
      <c r="B173" s="74">
        <v>134</v>
      </c>
      <c r="C173" s="86"/>
      <c r="D173" s="37"/>
      <c r="E173" s="87"/>
      <c r="F173" s="93">
        <v>1</v>
      </c>
      <c r="G173" s="8">
        <v>3</v>
      </c>
      <c r="H173" s="94">
        <f t="shared" si="6"/>
        <v>1</v>
      </c>
      <c r="I173" s="93"/>
      <c r="J173" s="94"/>
      <c r="K173" s="138"/>
    </row>
    <row r="174" spans="1:11" ht="15.75" x14ac:dyDescent="0.2">
      <c r="A174" s="13" t="s">
        <v>4696</v>
      </c>
      <c r="B174" s="74">
        <v>824</v>
      </c>
      <c r="C174" s="86"/>
      <c r="D174" s="37"/>
      <c r="E174" s="87"/>
      <c r="F174" s="93">
        <v>3</v>
      </c>
      <c r="G174" s="8">
        <v>8</v>
      </c>
      <c r="H174" s="94">
        <f t="shared" si="6"/>
        <v>2</v>
      </c>
      <c r="I174" s="93"/>
      <c r="J174" s="94"/>
      <c r="K174" s="138"/>
    </row>
    <row r="175" spans="1:11" ht="15.75" x14ac:dyDescent="0.2">
      <c r="A175" s="13" t="s">
        <v>4697</v>
      </c>
      <c r="B175" s="74">
        <v>125</v>
      </c>
      <c r="C175" s="86"/>
      <c r="D175" s="37"/>
      <c r="E175" s="87"/>
      <c r="F175" s="93">
        <v>1</v>
      </c>
      <c r="G175" s="8">
        <v>3</v>
      </c>
      <c r="H175" s="94">
        <f t="shared" si="6"/>
        <v>1</v>
      </c>
      <c r="I175" s="93"/>
      <c r="J175" s="94"/>
      <c r="K175" s="138"/>
    </row>
    <row r="176" spans="1:11" ht="15.75" x14ac:dyDescent="0.2">
      <c r="A176" s="13" t="s">
        <v>4698</v>
      </c>
      <c r="B176" s="74">
        <v>251</v>
      </c>
      <c r="C176" s="86"/>
      <c r="D176" s="37"/>
      <c r="E176" s="87"/>
      <c r="F176" s="93">
        <v>3</v>
      </c>
      <c r="G176" s="8">
        <v>8</v>
      </c>
      <c r="H176" s="94">
        <f t="shared" si="6"/>
        <v>2</v>
      </c>
      <c r="I176" s="93"/>
      <c r="J176" s="94"/>
      <c r="K176" s="138"/>
    </row>
    <row r="177" spans="1:11" s="5" customFormat="1" ht="15.75" x14ac:dyDescent="0.2">
      <c r="A177" s="22" t="s">
        <v>1147</v>
      </c>
      <c r="B177" s="73">
        <v>3261</v>
      </c>
      <c r="C177" s="134">
        <v>15</v>
      </c>
      <c r="D177" s="36">
        <v>38</v>
      </c>
      <c r="E177" s="88">
        <v>3</v>
      </c>
      <c r="F177" s="91"/>
      <c r="G177" s="8"/>
      <c r="H177" s="94"/>
      <c r="I177" s="99">
        <f>(C177+F177+1)*0.4</f>
        <v>6.4</v>
      </c>
      <c r="J177" s="100">
        <f>(D177+G177+1)*0.4</f>
        <v>15.600000000000001</v>
      </c>
      <c r="K177" s="115"/>
    </row>
    <row r="178" spans="1:11" s="5" customFormat="1" ht="15.75" x14ac:dyDescent="0.2">
      <c r="A178" s="20" t="s">
        <v>6186</v>
      </c>
      <c r="B178" s="73">
        <v>3261</v>
      </c>
      <c r="C178" s="134">
        <v>15</v>
      </c>
      <c r="D178" s="36"/>
      <c r="E178" s="88"/>
      <c r="F178" s="91"/>
      <c r="G178" s="8"/>
      <c r="H178" s="94"/>
      <c r="I178" s="91"/>
      <c r="J178" s="84"/>
      <c r="K178" s="111"/>
    </row>
    <row r="179" spans="1:11" s="5" customFormat="1" ht="15.75" x14ac:dyDescent="0.2">
      <c r="A179" s="22" t="s">
        <v>1270</v>
      </c>
      <c r="B179" s="73">
        <v>37220</v>
      </c>
      <c r="C179" s="134">
        <v>29</v>
      </c>
      <c r="D179" s="36">
        <f>SUM(D180:D183)</f>
        <v>73</v>
      </c>
      <c r="E179" s="88">
        <v>4</v>
      </c>
      <c r="F179" s="91">
        <f>SUM(F181:F185)</f>
        <v>26</v>
      </c>
      <c r="G179" s="24">
        <f>SUM(G181:G185)</f>
        <v>67</v>
      </c>
      <c r="H179" s="84"/>
      <c r="I179" s="99">
        <f>(C179+F179+1)*0.4</f>
        <v>22.400000000000002</v>
      </c>
      <c r="J179" s="100">
        <f>(D179+G179+1)*0.4</f>
        <v>56.400000000000006</v>
      </c>
      <c r="K179" s="115">
        <f>4*0.6</f>
        <v>2.4</v>
      </c>
    </row>
    <row r="180" spans="1:11" s="5" customFormat="1" ht="15.75" x14ac:dyDescent="0.2">
      <c r="A180" s="20" t="s">
        <v>686</v>
      </c>
      <c r="B180" s="73">
        <v>6985</v>
      </c>
      <c r="C180" s="85">
        <v>5</v>
      </c>
      <c r="D180" s="36">
        <v>13</v>
      </c>
      <c r="E180" s="88"/>
      <c r="F180" s="91"/>
      <c r="G180" s="8"/>
      <c r="H180" s="94"/>
      <c r="I180" s="91"/>
      <c r="J180" s="84"/>
      <c r="K180" s="111"/>
    </row>
    <row r="181" spans="1:11" ht="15.75" x14ac:dyDescent="0.2">
      <c r="A181" s="13" t="s">
        <v>1743</v>
      </c>
      <c r="B181" s="74">
        <v>4609</v>
      </c>
      <c r="C181" s="86"/>
      <c r="D181" s="37"/>
      <c r="E181" s="87"/>
      <c r="F181" s="93">
        <v>5</v>
      </c>
      <c r="G181" s="8">
        <v>13</v>
      </c>
      <c r="H181" s="94">
        <f t="shared" ref="H181:H182" si="7">IF(F181=1,1,2)</f>
        <v>2</v>
      </c>
      <c r="I181" s="93"/>
      <c r="J181" s="94"/>
      <c r="K181" s="138"/>
    </row>
    <row r="182" spans="1:11" ht="15.75" x14ac:dyDescent="0.2">
      <c r="A182" s="13" t="s">
        <v>4699</v>
      </c>
      <c r="B182" s="74">
        <v>2376</v>
      </c>
      <c r="C182" s="86"/>
      <c r="D182" s="37"/>
      <c r="E182" s="87"/>
      <c r="F182" s="93">
        <v>5</v>
      </c>
      <c r="G182" s="8">
        <v>13</v>
      </c>
      <c r="H182" s="94">
        <f t="shared" si="7"/>
        <v>2</v>
      </c>
      <c r="I182" s="93"/>
      <c r="J182" s="94"/>
      <c r="K182" s="138"/>
    </row>
    <row r="183" spans="1:11" s="5" customFormat="1" ht="15.75" x14ac:dyDescent="0.2">
      <c r="A183" s="20" t="s">
        <v>853</v>
      </c>
      <c r="B183" s="73">
        <v>30235</v>
      </c>
      <c r="C183" s="85">
        <v>24</v>
      </c>
      <c r="D183" s="36">
        <v>60</v>
      </c>
      <c r="E183" s="88"/>
      <c r="F183" s="91"/>
      <c r="G183" s="8"/>
      <c r="H183" s="94"/>
      <c r="I183" s="91"/>
      <c r="J183" s="84"/>
      <c r="K183" s="111"/>
    </row>
    <row r="184" spans="1:11" ht="15.75" x14ac:dyDescent="0.2">
      <c r="A184" s="13" t="s">
        <v>4700</v>
      </c>
      <c r="B184" s="74">
        <v>5238</v>
      </c>
      <c r="C184" s="86"/>
      <c r="D184" s="37"/>
      <c r="E184" s="87"/>
      <c r="F184" s="93">
        <v>5</v>
      </c>
      <c r="G184" s="8">
        <v>13</v>
      </c>
      <c r="H184" s="94">
        <f t="shared" ref="H184:H185" si="8">IF(F184=1,1,2)</f>
        <v>2</v>
      </c>
      <c r="I184" s="93"/>
      <c r="J184" s="94"/>
      <c r="K184" s="138"/>
    </row>
    <row r="185" spans="1:11" ht="15.75" x14ac:dyDescent="0.2">
      <c r="A185" s="13" t="s">
        <v>4701</v>
      </c>
      <c r="B185" s="74">
        <v>24997</v>
      </c>
      <c r="C185" s="86"/>
      <c r="D185" s="37"/>
      <c r="E185" s="87"/>
      <c r="F185" s="93">
        <v>11</v>
      </c>
      <c r="G185" s="8">
        <v>28</v>
      </c>
      <c r="H185" s="94">
        <f t="shared" si="8"/>
        <v>2</v>
      </c>
      <c r="I185" s="93"/>
      <c r="J185" s="94"/>
      <c r="K185" s="138"/>
    </row>
    <row r="186" spans="1:11" s="5" customFormat="1" ht="15.75" x14ac:dyDescent="0.2">
      <c r="A186" s="22" t="s">
        <v>854</v>
      </c>
      <c r="B186" s="73">
        <v>3748</v>
      </c>
      <c r="C186" s="85">
        <v>15</v>
      </c>
      <c r="D186" s="36">
        <v>38</v>
      </c>
      <c r="E186" s="88">
        <v>3</v>
      </c>
      <c r="F186" s="91"/>
      <c r="G186" s="8"/>
      <c r="H186" s="94"/>
      <c r="I186" s="99">
        <f>(C186+F186+1)*0.4</f>
        <v>6.4</v>
      </c>
      <c r="J186" s="100">
        <f>(D186+G186+1)*0.4</f>
        <v>15.600000000000001</v>
      </c>
      <c r="K186" s="115"/>
    </row>
    <row r="187" spans="1:11" s="5" customFormat="1" ht="15.75" x14ac:dyDescent="0.2">
      <c r="A187" s="20" t="s">
        <v>6187</v>
      </c>
      <c r="B187" s="73">
        <v>3748</v>
      </c>
      <c r="C187" s="85">
        <v>15</v>
      </c>
      <c r="D187" s="36"/>
      <c r="E187" s="88"/>
      <c r="F187" s="91"/>
      <c r="G187" s="8"/>
      <c r="H187" s="94"/>
      <c r="I187" s="91"/>
      <c r="J187" s="84"/>
      <c r="K187" s="111"/>
    </row>
    <row r="188" spans="1:11" s="5" customFormat="1" ht="31.5" x14ac:dyDescent="0.2">
      <c r="A188" s="22" t="s">
        <v>663</v>
      </c>
      <c r="B188" s="73">
        <v>6020</v>
      </c>
      <c r="C188" s="134">
        <v>19</v>
      </c>
      <c r="D188" s="36">
        <f>SUM(D189:D194)</f>
        <v>48</v>
      </c>
      <c r="E188" s="88">
        <v>3</v>
      </c>
      <c r="F188" s="91">
        <f>SUM(F190:F200)</f>
        <v>28</v>
      </c>
      <c r="G188" s="24">
        <f>SUM(G190:G200)</f>
        <v>75</v>
      </c>
      <c r="H188" s="84"/>
      <c r="I188" s="99">
        <f>(C188+F188+1-F190-F191)*0.4</f>
        <v>18.400000000000002</v>
      </c>
      <c r="J188" s="99">
        <f>(D188+G188+1-G190-G191)*0.4</f>
        <v>47.2</v>
      </c>
      <c r="K188" s="115">
        <f>10*0.6</f>
        <v>6</v>
      </c>
    </row>
    <row r="189" spans="1:11" s="5" customFormat="1" ht="15.75" x14ac:dyDescent="0.2">
      <c r="A189" s="20" t="s">
        <v>855</v>
      </c>
      <c r="B189" s="73">
        <v>1352</v>
      </c>
      <c r="C189" s="85">
        <v>4</v>
      </c>
      <c r="D189" s="36">
        <v>10</v>
      </c>
      <c r="E189" s="88"/>
      <c r="F189" s="91"/>
      <c r="G189" s="8"/>
      <c r="H189" s="94"/>
      <c r="I189" s="91"/>
      <c r="J189" s="84"/>
      <c r="K189" s="111"/>
    </row>
    <row r="190" spans="1:11" ht="15.75" x14ac:dyDescent="0.2">
      <c r="A190" s="13" t="s">
        <v>4702</v>
      </c>
      <c r="B190" s="74">
        <v>128</v>
      </c>
      <c r="C190" s="86"/>
      <c r="D190" s="37"/>
      <c r="E190" s="87"/>
      <c r="F190" s="93">
        <v>1</v>
      </c>
      <c r="G190" s="8">
        <v>3</v>
      </c>
      <c r="H190" s="94">
        <f t="shared" ref="H190:H200" si="9">IF(F190=1,1,2)</f>
        <v>1</v>
      </c>
      <c r="I190" s="93"/>
      <c r="J190" s="94"/>
      <c r="K190" s="138"/>
    </row>
    <row r="191" spans="1:11" ht="15.75" x14ac:dyDescent="0.2">
      <c r="A191" s="13" t="s">
        <v>4703</v>
      </c>
      <c r="B191" s="74">
        <v>65</v>
      </c>
      <c r="C191" s="86"/>
      <c r="D191" s="37"/>
      <c r="E191" s="87"/>
      <c r="F191" s="93">
        <v>1</v>
      </c>
      <c r="G191" s="8">
        <v>3</v>
      </c>
      <c r="H191" s="94">
        <f t="shared" si="9"/>
        <v>1</v>
      </c>
      <c r="I191" s="93"/>
      <c r="J191" s="94"/>
      <c r="K191" s="138"/>
    </row>
    <row r="192" spans="1:11" ht="15.75" x14ac:dyDescent="0.2">
      <c r="A192" s="13" t="s">
        <v>4704</v>
      </c>
      <c r="B192" s="74">
        <v>899</v>
      </c>
      <c r="C192" s="86"/>
      <c r="D192" s="37"/>
      <c r="E192" s="87"/>
      <c r="F192" s="93">
        <v>3</v>
      </c>
      <c r="G192" s="8">
        <v>8</v>
      </c>
      <c r="H192" s="94">
        <f t="shared" si="9"/>
        <v>2</v>
      </c>
      <c r="I192" s="93"/>
      <c r="J192" s="94"/>
      <c r="K192" s="138"/>
    </row>
    <row r="193" spans="1:11" ht="15.75" x14ac:dyDescent="0.2">
      <c r="A193" s="13" t="s">
        <v>2479</v>
      </c>
      <c r="B193" s="74">
        <v>260</v>
      </c>
      <c r="C193" s="86"/>
      <c r="D193" s="37"/>
      <c r="E193" s="87"/>
      <c r="F193" s="93">
        <v>3</v>
      </c>
      <c r="G193" s="8">
        <v>8</v>
      </c>
      <c r="H193" s="94">
        <f t="shared" si="9"/>
        <v>2</v>
      </c>
      <c r="I193" s="93"/>
      <c r="J193" s="94"/>
      <c r="K193" s="138"/>
    </row>
    <row r="194" spans="1:11" s="5" customFormat="1" ht="15.75" x14ac:dyDescent="0.2">
      <c r="A194" s="20" t="s">
        <v>384</v>
      </c>
      <c r="B194" s="73">
        <v>4668</v>
      </c>
      <c r="C194" s="85">
        <v>15</v>
      </c>
      <c r="D194" s="36">
        <v>38</v>
      </c>
      <c r="E194" s="88"/>
      <c r="F194" s="91"/>
      <c r="G194" s="8"/>
      <c r="H194" s="94"/>
      <c r="I194" s="91"/>
      <c r="J194" s="84"/>
      <c r="K194" s="111"/>
    </row>
    <row r="195" spans="1:11" ht="15.75" x14ac:dyDescent="0.2">
      <c r="A195" s="13" t="s">
        <v>3276</v>
      </c>
      <c r="B195" s="74">
        <v>2244</v>
      </c>
      <c r="C195" s="86"/>
      <c r="D195" s="37"/>
      <c r="E195" s="87"/>
      <c r="F195" s="93">
        <v>5</v>
      </c>
      <c r="G195" s="8">
        <v>13</v>
      </c>
      <c r="H195" s="94">
        <f t="shared" si="9"/>
        <v>2</v>
      </c>
      <c r="I195" s="93"/>
      <c r="J195" s="94"/>
      <c r="K195" s="138"/>
    </row>
    <row r="196" spans="1:11" ht="15.75" x14ac:dyDescent="0.2">
      <c r="A196" s="13" t="s">
        <v>4705</v>
      </c>
      <c r="B196" s="74">
        <v>218</v>
      </c>
      <c r="C196" s="86"/>
      <c r="D196" s="37"/>
      <c r="E196" s="87"/>
      <c r="F196" s="93">
        <v>3</v>
      </c>
      <c r="G196" s="8">
        <v>8</v>
      </c>
      <c r="H196" s="94">
        <f t="shared" si="9"/>
        <v>2</v>
      </c>
      <c r="I196" s="93"/>
      <c r="J196" s="94"/>
      <c r="K196" s="138"/>
    </row>
    <row r="197" spans="1:11" ht="15.75" x14ac:dyDescent="0.2">
      <c r="A197" s="13" t="s">
        <v>4706</v>
      </c>
      <c r="B197" s="74">
        <v>783</v>
      </c>
      <c r="C197" s="86"/>
      <c r="D197" s="37"/>
      <c r="E197" s="87"/>
      <c r="F197" s="93">
        <v>3</v>
      </c>
      <c r="G197" s="8">
        <v>8</v>
      </c>
      <c r="H197" s="94">
        <f t="shared" si="9"/>
        <v>2</v>
      </c>
      <c r="I197" s="93"/>
      <c r="J197" s="94"/>
      <c r="K197" s="138"/>
    </row>
    <row r="198" spans="1:11" ht="15.75" x14ac:dyDescent="0.2">
      <c r="A198" s="13" t="s">
        <v>4707</v>
      </c>
      <c r="B198" s="74">
        <v>251</v>
      </c>
      <c r="C198" s="86"/>
      <c r="D198" s="37"/>
      <c r="E198" s="87"/>
      <c r="F198" s="93">
        <v>3</v>
      </c>
      <c r="G198" s="8">
        <v>8</v>
      </c>
      <c r="H198" s="94">
        <f t="shared" si="9"/>
        <v>2</v>
      </c>
      <c r="I198" s="93"/>
      <c r="J198" s="94"/>
      <c r="K198" s="138"/>
    </row>
    <row r="199" spans="1:11" ht="15.75" x14ac:dyDescent="0.2">
      <c r="A199" s="13" t="s">
        <v>4708</v>
      </c>
      <c r="B199" s="74">
        <v>438</v>
      </c>
      <c r="C199" s="86"/>
      <c r="D199" s="37"/>
      <c r="E199" s="87"/>
      <c r="F199" s="93">
        <v>3</v>
      </c>
      <c r="G199" s="8">
        <v>8</v>
      </c>
      <c r="H199" s="94">
        <f t="shared" si="9"/>
        <v>2</v>
      </c>
      <c r="I199" s="93"/>
      <c r="J199" s="94"/>
      <c r="K199" s="138"/>
    </row>
    <row r="200" spans="1:11" ht="15.75" x14ac:dyDescent="0.2">
      <c r="A200" s="13" t="s">
        <v>4709</v>
      </c>
      <c r="B200" s="74">
        <v>734</v>
      </c>
      <c r="C200" s="86"/>
      <c r="D200" s="37"/>
      <c r="E200" s="87"/>
      <c r="F200" s="93">
        <v>3</v>
      </c>
      <c r="G200" s="8">
        <v>8</v>
      </c>
      <c r="H200" s="94">
        <f t="shared" si="9"/>
        <v>2</v>
      </c>
      <c r="I200" s="93"/>
      <c r="J200" s="94"/>
      <c r="K200" s="138"/>
    </row>
    <row r="201" spans="1:11" s="5" customFormat="1" ht="15.75" x14ac:dyDescent="0.2">
      <c r="A201" s="22" t="s">
        <v>1016</v>
      </c>
      <c r="B201" s="73">
        <v>2070</v>
      </c>
      <c r="C201" s="134">
        <v>15</v>
      </c>
      <c r="D201" s="36">
        <v>38</v>
      </c>
      <c r="E201" s="88">
        <v>3</v>
      </c>
      <c r="F201" s="91"/>
      <c r="G201" s="8"/>
      <c r="H201" s="94"/>
      <c r="I201" s="99">
        <f>(C201+F201+1)*0.4</f>
        <v>6.4</v>
      </c>
      <c r="J201" s="100">
        <f>(D201+G201+1)*0.4</f>
        <v>15.600000000000001</v>
      </c>
      <c r="K201" s="115"/>
    </row>
    <row r="202" spans="1:11" s="5" customFormat="1" ht="15.75" x14ac:dyDescent="0.2">
      <c r="A202" s="20" t="s">
        <v>6188</v>
      </c>
      <c r="B202" s="73">
        <v>2070</v>
      </c>
      <c r="C202" s="134">
        <v>15</v>
      </c>
      <c r="D202" s="36"/>
      <c r="E202" s="88"/>
      <c r="F202" s="91"/>
      <c r="G202" s="8"/>
      <c r="H202" s="94"/>
      <c r="I202" s="91"/>
      <c r="J202" s="84"/>
      <c r="K202" s="111"/>
    </row>
    <row r="203" spans="1:11" s="3" customFormat="1" ht="31.5" x14ac:dyDescent="0.2">
      <c r="A203" s="11" t="s">
        <v>1017</v>
      </c>
      <c r="B203" s="72">
        <v>518755</v>
      </c>
      <c r="C203" s="89"/>
      <c r="D203" s="34"/>
      <c r="E203" s="164"/>
      <c r="F203" s="92"/>
      <c r="G203" s="8"/>
      <c r="H203" s="94"/>
      <c r="I203" s="92"/>
      <c r="J203" s="82"/>
      <c r="K203" s="137"/>
    </row>
    <row r="204" spans="1:11" s="5" customFormat="1" ht="15.75" x14ac:dyDescent="0.2">
      <c r="A204" s="22" t="s">
        <v>1018</v>
      </c>
      <c r="B204" s="73">
        <v>108169</v>
      </c>
      <c r="C204" s="85">
        <v>39</v>
      </c>
      <c r="D204" s="36">
        <f>SUM(D205:D207)</f>
        <v>98</v>
      </c>
      <c r="E204" s="88">
        <v>4</v>
      </c>
      <c r="F204" s="91">
        <f>SUM(F206:F208)</f>
        <v>20</v>
      </c>
      <c r="G204" s="24">
        <f>SUM(G206:G208)</f>
        <v>51</v>
      </c>
      <c r="H204" s="84"/>
      <c r="I204" s="99">
        <f>(C204+F204+1)*0.4</f>
        <v>24</v>
      </c>
      <c r="J204" s="100">
        <f>(D204+G204+1)*0.4</f>
        <v>60</v>
      </c>
      <c r="K204" s="115">
        <f>2*0.6</f>
        <v>1.2</v>
      </c>
    </row>
    <row r="205" spans="1:11" s="5" customFormat="1" ht="15.75" x14ac:dyDescent="0.2">
      <c r="A205" s="20" t="s">
        <v>1019</v>
      </c>
      <c r="B205" s="73">
        <v>100857</v>
      </c>
      <c r="C205" s="85">
        <v>36</v>
      </c>
      <c r="D205" s="36">
        <v>90</v>
      </c>
      <c r="E205" s="88"/>
      <c r="F205" s="91"/>
      <c r="G205" s="8"/>
      <c r="H205" s="94"/>
      <c r="I205" s="91"/>
      <c r="J205" s="84"/>
      <c r="K205" s="111"/>
    </row>
    <row r="206" spans="1:11" ht="15.75" x14ac:dyDescent="0.2">
      <c r="A206" s="13" t="s">
        <v>4710</v>
      </c>
      <c r="B206" s="74">
        <v>100857</v>
      </c>
      <c r="C206" s="86"/>
      <c r="D206" s="37"/>
      <c r="E206" s="87"/>
      <c r="F206" s="93">
        <v>15</v>
      </c>
      <c r="G206" s="8">
        <v>38</v>
      </c>
      <c r="H206" s="94">
        <f t="shared" ref="H206" si="10">IF(F206=1,1,2)</f>
        <v>2</v>
      </c>
      <c r="I206" s="93"/>
      <c r="J206" s="94"/>
      <c r="K206" s="138"/>
    </row>
    <row r="207" spans="1:11" s="5" customFormat="1" ht="15.75" x14ac:dyDescent="0.2">
      <c r="A207" s="20" t="s">
        <v>52</v>
      </c>
      <c r="B207" s="73">
        <v>7312</v>
      </c>
      <c r="C207" s="85">
        <v>3</v>
      </c>
      <c r="D207" s="36">
        <v>8</v>
      </c>
      <c r="E207" s="88"/>
      <c r="F207" s="91"/>
      <c r="G207" s="8"/>
      <c r="H207" s="94"/>
      <c r="I207" s="91"/>
      <c r="J207" s="84"/>
      <c r="K207" s="111"/>
    </row>
    <row r="208" spans="1:11" ht="15.75" x14ac:dyDescent="0.2">
      <c r="A208" s="13" t="s">
        <v>4711</v>
      </c>
      <c r="B208" s="74">
        <v>7312</v>
      </c>
      <c r="C208" s="86"/>
      <c r="D208" s="37"/>
      <c r="E208" s="87"/>
      <c r="F208" s="93">
        <v>5</v>
      </c>
      <c r="G208" s="8">
        <v>13</v>
      </c>
      <c r="H208" s="94">
        <f t="shared" ref="H208" si="11">IF(F208=1,1,2)</f>
        <v>2</v>
      </c>
      <c r="I208" s="93"/>
      <c r="J208" s="94"/>
      <c r="K208" s="138"/>
    </row>
    <row r="209" spans="1:11" s="5" customFormat="1" ht="31.5" x14ac:dyDescent="0.2">
      <c r="A209" s="22" t="s">
        <v>1122</v>
      </c>
      <c r="B209" s="73">
        <v>52546</v>
      </c>
      <c r="C209" s="134">
        <v>35</v>
      </c>
      <c r="D209" s="36">
        <f>SUM(D210:D214)</f>
        <v>89</v>
      </c>
      <c r="E209" s="88">
        <v>4</v>
      </c>
      <c r="F209" s="91">
        <f>SUM(F211:F215)</f>
        <v>27</v>
      </c>
      <c r="G209" s="24">
        <f>SUM(G211:G215)</f>
        <v>69</v>
      </c>
      <c r="H209" s="84"/>
      <c r="I209" s="99">
        <f>(C209+F209+1)*0.4</f>
        <v>25.200000000000003</v>
      </c>
      <c r="J209" s="100">
        <f>(D209+G209+1)*0.4</f>
        <v>63.6</v>
      </c>
      <c r="K209" s="115">
        <f>3*0.6</f>
        <v>1.7999999999999998</v>
      </c>
    </row>
    <row r="210" spans="1:11" s="5" customFormat="1" ht="15.75" x14ac:dyDescent="0.2">
      <c r="A210" s="20" t="s">
        <v>1123</v>
      </c>
      <c r="B210" s="73">
        <v>16717</v>
      </c>
      <c r="C210" s="85">
        <v>11</v>
      </c>
      <c r="D210" s="36">
        <v>28</v>
      </c>
      <c r="E210" s="88"/>
      <c r="F210" s="91"/>
      <c r="G210" s="8"/>
      <c r="H210" s="94"/>
      <c r="I210" s="91"/>
      <c r="J210" s="84"/>
      <c r="K210" s="111"/>
    </row>
    <row r="211" spans="1:11" ht="15.75" x14ac:dyDescent="0.2">
      <c r="A211" s="13" t="s">
        <v>4712</v>
      </c>
      <c r="B211" s="74">
        <v>16717</v>
      </c>
      <c r="C211" s="86"/>
      <c r="D211" s="37"/>
      <c r="E211" s="87"/>
      <c r="F211" s="93">
        <v>11</v>
      </c>
      <c r="G211" s="8">
        <v>28</v>
      </c>
      <c r="H211" s="94">
        <f t="shared" ref="H211" si="12">IF(F211=1,1,2)</f>
        <v>2</v>
      </c>
      <c r="I211" s="93"/>
      <c r="J211" s="94"/>
      <c r="K211" s="138"/>
    </row>
    <row r="212" spans="1:11" s="5" customFormat="1" ht="15.75" x14ac:dyDescent="0.2">
      <c r="A212" s="20" t="s">
        <v>1232</v>
      </c>
      <c r="B212" s="73">
        <v>31497</v>
      </c>
      <c r="C212" s="85">
        <v>21</v>
      </c>
      <c r="D212" s="36">
        <v>53</v>
      </c>
      <c r="E212" s="88"/>
      <c r="F212" s="91"/>
      <c r="G212" s="8"/>
      <c r="H212" s="94"/>
      <c r="I212" s="91"/>
      <c r="J212" s="84"/>
      <c r="K212" s="111"/>
    </row>
    <row r="213" spans="1:11" ht="15.75" x14ac:dyDescent="0.2">
      <c r="A213" s="13" t="s">
        <v>4713</v>
      </c>
      <c r="B213" s="74">
        <v>31497</v>
      </c>
      <c r="C213" s="86"/>
      <c r="D213" s="37"/>
      <c r="E213" s="87"/>
      <c r="F213" s="93">
        <v>11</v>
      </c>
      <c r="G213" s="8">
        <v>28</v>
      </c>
      <c r="H213" s="94">
        <f t="shared" ref="H213" si="13">IF(F213=1,1,2)</f>
        <v>2</v>
      </c>
      <c r="I213" s="93"/>
      <c r="J213" s="94"/>
      <c r="K213" s="138"/>
    </row>
    <row r="214" spans="1:11" s="5" customFormat="1" ht="15.75" x14ac:dyDescent="0.2">
      <c r="A214" s="20" t="s">
        <v>1233</v>
      </c>
      <c r="B214" s="73">
        <v>4332</v>
      </c>
      <c r="C214" s="85">
        <v>3</v>
      </c>
      <c r="D214" s="36">
        <v>8</v>
      </c>
      <c r="E214" s="88"/>
      <c r="F214" s="91"/>
      <c r="G214" s="8"/>
      <c r="H214" s="94"/>
      <c r="I214" s="91"/>
      <c r="J214" s="84"/>
      <c r="K214" s="111"/>
    </row>
    <row r="215" spans="1:11" ht="15.75" x14ac:dyDescent="0.2">
      <c r="A215" s="13" t="s">
        <v>4165</v>
      </c>
      <c r="B215" s="74">
        <v>4332</v>
      </c>
      <c r="C215" s="86"/>
      <c r="D215" s="37"/>
      <c r="E215" s="87"/>
      <c r="F215" s="93">
        <v>5</v>
      </c>
      <c r="G215" s="8">
        <v>13</v>
      </c>
      <c r="H215" s="94">
        <f t="shared" ref="H215" si="14">IF(F215=1,1,2)</f>
        <v>2</v>
      </c>
      <c r="I215" s="93"/>
      <c r="J215" s="94"/>
      <c r="K215" s="138"/>
    </row>
    <row r="216" spans="1:11" s="5" customFormat="1" ht="15.75" x14ac:dyDescent="0.2">
      <c r="A216" s="22" t="s">
        <v>242</v>
      </c>
      <c r="B216" s="73">
        <v>42376</v>
      </c>
      <c r="C216" s="134">
        <v>35</v>
      </c>
      <c r="D216" s="36">
        <f>SUM(D217:D229)</f>
        <v>89</v>
      </c>
      <c r="E216" s="88">
        <v>4</v>
      </c>
      <c r="F216" s="91">
        <f>SUM(F218:F230)</f>
        <v>41</v>
      </c>
      <c r="G216" s="24">
        <f>SUM(G218:G230)</f>
        <v>106</v>
      </c>
      <c r="H216" s="84"/>
      <c r="I216" s="99">
        <f>(C216+F216+1)*0.4</f>
        <v>30.8</v>
      </c>
      <c r="J216" s="100">
        <f>(D216+G216+1)*0.4</f>
        <v>78.400000000000006</v>
      </c>
      <c r="K216" s="115">
        <f>7*0.6</f>
        <v>4.2</v>
      </c>
    </row>
    <row r="217" spans="1:11" s="5" customFormat="1" ht="15.75" x14ac:dyDescent="0.2">
      <c r="A217" s="20" t="s">
        <v>243</v>
      </c>
      <c r="B217" s="73">
        <v>10597</v>
      </c>
      <c r="C217" s="85">
        <v>9</v>
      </c>
      <c r="D217" s="36">
        <v>23</v>
      </c>
      <c r="E217" s="88"/>
      <c r="F217" s="91"/>
      <c r="G217" s="8"/>
      <c r="H217" s="94"/>
      <c r="I217" s="91"/>
      <c r="J217" s="84"/>
      <c r="K217" s="111"/>
    </row>
    <row r="218" spans="1:11" ht="15.75" x14ac:dyDescent="0.2">
      <c r="A218" s="13" t="s">
        <v>3943</v>
      </c>
      <c r="B218" s="74">
        <v>10597</v>
      </c>
      <c r="C218" s="86"/>
      <c r="D218" s="37"/>
      <c r="E218" s="87"/>
      <c r="F218" s="93">
        <v>11</v>
      </c>
      <c r="G218" s="8">
        <v>28</v>
      </c>
      <c r="H218" s="94">
        <f t="shared" ref="H218:H281" si="15">IF(F218=1,1,2)</f>
        <v>2</v>
      </c>
      <c r="I218" s="93"/>
      <c r="J218" s="94"/>
      <c r="K218" s="138"/>
    </row>
    <row r="219" spans="1:11" s="5" customFormat="1" ht="15.75" x14ac:dyDescent="0.2">
      <c r="A219" s="20" t="s">
        <v>631</v>
      </c>
      <c r="B219" s="73">
        <v>6592</v>
      </c>
      <c r="C219" s="85">
        <v>5</v>
      </c>
      <c r="D219" s="36">
        <v>13</v>
      </c>
      <c r="E219" s="88"/>
      <c r="F219" s="91"/>
      <c r="G219" s="8"/>
      <c r="H219" s="94"/>
      <c r="I219" s="91"/>
      <c r="J219" s="84"/>
      <c r="K219" s="111"/>
    </row>
    <row r="220" spans="1:11" ht="15.75" x14ac:dyDescent="0.2">
      <c r="A220" s="13" t="s">
        <v>4714</v>
      </c>
      <c r="B220" s="74">
        <v>6592</v>
      </c>
      <c r="C220" s="86"/>
      <c r="D220" s="37"/>
      <c r="E220" s="87"/>
      <c r="F220" s="93">
        <v>5</v>
      </c>
      <c r="G220" s="8">
        <v>13</v>
      </c>
      <c r="H220" s="94">
        <f t="shared" si="15"/>
        <v>2</v>
      </c>
      <c r="I220" s="93"/>
      <c r="J220" s="94"/>
      <c r="K220" s="138"/>
    </row>
    <row r="221" spans="1:11" s="5" customFormat="1" ht="15.75" x14ac:dyDescent="0.2">
      <c r="A221" s="20" t="s">
        <v>977</v>
      </c>
      <c r="B221" s="73">
        <v>7021</v>
      </c>
      <c r="C221" s="85">
        <v>6</v>
      </c>
      <c r="D221" s="36">
        <v>15</v>
      </c>
      <c r="E221" s="88"/>
      <c r="F221" s="91"/>
      <c r="G221" s="8"/>
      <c r="H221" s="94"/>
      <c r="I221" s="91"/>
      <c r="J221" s="84"/>
      <c r="K221" s="111"/>
    </row>
    <row r="222" spans="1:11" ht="15.75" x14ac:dyDescent="0.2">
      <c r="A222" s="13" t="s">
        <v>4259</v>
      </c>
      <c r="B222" s="74">
        <v>7021</v>
      </c>
      <c r="C222" s="86"/>
      <c r="D222" s="37"/>
      <c r="E222" s="87"/>
      <c r="F222" s="93">
        <v>5</v>
      </c>
      <c r="G222" s="8">
        <v>13</v>
      </c>
      <c r="H222" s="94">
        <f t="shared" si="15"/>
        <v>2</v>
      </c>
      <c r="I222" s="93"/>
      <c r="J222" s="94"/>
      <c r="K222" s="138"/>
    </row>
    <row r="223" spans="1:11" s="5" customFormat="1" ht="15.75" x14ac:dyDescent="0.2">
      <c r="A223" s="20" t="s">
        <v>440</v>
      </c>
      <c r="B223" s="73">
        <v>7837</v>
      </c>
      <c r="C223" s="85">
        <v>7</v>
      </c>
      <c r="D223" s="36">
        <v>18</v>
      </c>
      <c r="E223" s="88"/>
      <c r="F223" s="91"/>
      <c r="G223" s="8"/>
      <c r="H223" s="94"/>
      <c r="I223" s="91"/>
      <c r="J223" s="84"/>
      <c r="K223" s="111"/>
    </row>
    <row r="224" spans="1:11" ht="15.75" x14ac:dyDescent="0.2">
      <c r="A224" s="13" t="s">
        <v>1909</v>
      </c>
      <c r="B224" s="74">
        <v>7837</v>
      </c>
      <c r="C224" s="86"/>
      <c r="D224" s="37"/>
      <c r="E224" s="87"/>
      <c r="F224" s="93">
        <v>5</v>
      </c>
      <c r="G224" s="8">
        <v>13</v>
      </c>
      <c r="H224" s="94">
        <f t="shared" si="15"/>
        <v>2</v>
      </c>
      <c r="I224" s="93"/>
      <c r="J224" s="94"/>
      <c r="K224" s="138"/>
    </row>
    <row r="225" spans="1:11" s="5" customFormat="1" ht="15.75" x14ac:dyDescent="0.2">
      <c r="A225" s="20" t="s">
        <v>439</v>
      </c>
      <c r="B225" s="73">
        <v>5318</v>
      </c>
      <c r="C225" s="85">
        <v>4</v>
      </c>
      <c r="D225" s="36">
        <v>10</v>
      </c>
      <c r="E225" s="88"/>
      <c r="F225" s="91"/>
      <c r="G225" s="8"/>
      <c r="H225" s="94"/>
      <c r="I225" s="91"/>
      <c r="J225" s="84"/>
      <c r="K225" s="111"/>
    </row>
    <row r="226" spans="1:11" ht="15.75" x14ac:dyDescent="0.2">
      <c r="A226" s="13" t="s">
        <v>1793</v>
      </c>
      <c r="B226" s="74">
        <v>5318</v>
      </c>
      <c r="C226" s="86"/>
      <c r="D226" s="37"/>
      <c r="E226" s="87"/>
      <c r="F226" s="93">
        <v>5</v>
      </c>
      <c r="G226" s="8">
        <v>13</v>
      </c>
      <c r="H226" s="94">
        <f t="shared" si="15"/>
        <v>2</v>
      </c>
      <c r="I226" s="93"/>
      <c r="J226" s="94"/>
      <c r="K226" s="138"/>
    </row>
    <row r="227" spans="1:11" s="5" customFormat="1" ht="15.75" x14ac:dyDescent="0.2">
      <c r="A227" s="20" t="s">
        <v>264</v>
      </c>
      <c r="B227" s="73">
        <v>2110</v>
      </c>
      <c r="C227" s="85">
        <v>2</v>
      </c>
      <c r="D227" s="36">
        <v>5</v>
      </c>
      <c r="E227" s="88"/>
      <c r="F227" s="91"/>
      <c r="G227" s="8"/>
      <c r="H227" s="94"/>
      <c r="I227" s="91"/>
      <c r="J227" s="84"/>
      <c r="K227" s="111"/>
    </row>
    <row r="228" spans="1:11" ht="15.75" x14ac:dyDescent="0.2">
      <c r="A228" s="13" t="s">
        <v>4715</v>
      </c>
      <c r="B228" s="74">
        <v>2110</v>
      </c>
      <c r="C228" s="86"/>
      <c r="D228" s="37"/>
      <c r="E228" s="87"/>
      <c r="F228" s="93">
        <v>5</v>
      </c>
      <c r="G228" s="8">
        <v>13</v>
      </c>
      <c r="H228" s="94">
        <f t="shared" si="15"/>
        <v>2</v>
      </c>
      <c r="I228" s="93"/>
      <c r="J228" s="94"/>
      <c r="K228" s="138"/>
    </row>
    <row r="229" spans="1:11" s="5" customFormat="1" ht="15.75" x14ac:dyDescent="0.2">
      <c r="A229" s="20" t="s">
        <v>978</v>
      </c>
      <c r="B229" s="73">
        <v>2901</v>
      </c>
      <c r="C229" s="85">
        <v>2</v>
      </c>
      <c r="D229" s="36">
        <v>5</v>
      </c>
      <c r="E229" s="88"/>
      <c r="F229" s="91"/>
      <c r="G229" s="8"/>
      <c r="H229" s="94"/>
      <c r="I229" s="91"/>
      <c r="J229" s="84"/>
      <c r="K229" s="111"/>
    </row>
    <row r="230" spans="1:11" ht="15.75" x14ac:dyDescent="0.2">
      <c r="A230" s="13" t="s">
        <v>4716</v>
      </c>
      <c r="B230" s="74">
        <v>2901</v>
      </c>
      <c r="C230" s="86"/>
      <c r="D230" s="37"/>
      <c r="E230" s="87"/>
      <c r="F230" s="93">
        <v>5</v>
      </c>
      <c r="G230" s="8">
        <v>13</v>
      </c>
      <c r="H230" s="94">
        <f t="shared" si="15"/>
        <v>2</v>
      </c>
      <c r="I230" s="93"/>
      <c r="J230" s="94"/>
      <c r="K230" s="138"/>
    </row>
    <row r="231" spans="1:11" s="5" customFormat="1" ht="15.75" x14ac:dyDescent="0.2">
      <c r="A231" s="22" t="s">
        <v>265</v>
      </c>
      <c r="B231" s="73">
        <v>30817</v>
      </c>
      <c r="C231" s="85">
        <v>29</v>
      </c>
      <c r="D231" s="36">
        <v>73</v>
      </c>
      <c r="E231" s="88">
        <v>4</v>
      </c>
      <c r="F231" s="91"/>
      <c r="G231" s="8"/>
      <c r="H231" s="94"/>
      <c r="I231" s="99">
        <f>(C231+F231+1)*0.4</f>
        <v>12</v>
      </c>
      <c r="J231" s="100">
        <f>(D231+G231+1)*0.4</f>
        <v>29.6</v>
      </c>
      <c r="K231" s="115"/>
    </row>
    <row r="232" spans="1:11" s="5" customFormat="1" ht="15.75" x14ac:dyDescent="0.2">
      <c r="A232" s="20" t="s">
        <v>6189</v>
      </c>
      <c r="B232" s="73">
        <v>30817</v>
      </c>
      <c r="C232" s="85">
        <v>29</v>
      </c>
      <c r="D232" s="36"/>
      <c r="E232" s="88"/>
      <c r="F232" s="91"/>
      <c r="G232" s="8"/>
      <c r="H232" s="94"/>
      <c r="I232" s="91"/>
      <c r="J232" s="84"/>
      <c r="K232" s="111"/>
    </row>
    <row r="233" spans="1:11" s="5" customFormat="1" ht="15.75" x14ac:dyDescent="0.2">
      <c r="A233" s="22" t="s">
        <v>266</v>
      </c>
      <c r="B233" s="73">
        <v>25199</v>
      </c>
      <c r="C233" s="85">
        <v>25</v>
      </c>
      <c r="D233" s="36">
        <f>SUM(D234:D238)</f>
        <v>63</v>
      </c>
      <c r="E233" s="88">
        <v>4</v>
      </c>
      <c r="F233" s="91">
        <f>SUM(F235:F239)</f>
        <v>25</v>
      </c>
      <c r="G233" s="24">
        <f>SUM(G235:G239)</f>
        <v>64</v>
      </c>
      <c r="H233" s="94"/>
      <c r="I233" s="99">
        <f>(C233+F233+1)*0.4</f>
        <v>20.400000000000002</v>
      </c>
      <c r="J233" s="100">
        <f>(D233+G233+1)*0.4</f>
        <v>51.2</v>
      </c>
      <c r="K233" s="115">
        <f>3*0.6</f>
        <v>1.7999999999999998</v>
      </c>
    </row>
    <row r="234" spans="1:11" s="5" customFormat="1" ht="15.75" x14ac:dyDescent="0.2">
      <c r="A234" s="20" t="s">
        <v>267</v>
      </c>
      <c r="B234" s="73">
        <v>670</v>
      </c>
      <c r="C234" s="85">
        <v>1</v>
      </c>
      <c r="D234" s="36">
        <v>3</v>
      </c>
      <c r="E234" s="88"/>
      <c r="F234" s="91"/>
      <c r="G234" s="8"/>
      <c r="H234" s="94"/>
      <c r="I234" s="91"/>
      <c r="J234" s="84"/>
      <c r="K234" s="111"/>
    </row>
    <row r="235" spans="1:11" ht="15.75" x14ac:dyDescent="0.2">
      <c r="A235" s="13" t="s">
        <v>3682</v>
      </c>
      <c r="B235" s="74">
        <v>670</v>
      </c>
      <c r="C235" s="86"/>
      <c r="D235" s="37"/>
      <c r="E235" s="87"/>
      <c r="F235" s="93">
        <v>3</v>
      </c>
      <c r="G235" s="8">
        <v>8</v>
      </c>
      <c r="H235" s="94">
        <f t="shared" si="15"/>
        <v>2</v>
      </c>
      <c r="I235" s="93"/>
      <c r="J235" s="94"/>
      <c r="K235" s="138"/>
    </row>
    <row r="236" spans="1:11" s="5" customFormat="1" ht="15.75" x14ac:dyDescent="0.2">
      <c r="A236" s="20" t="s">
        <v>268</v>
      </c>
      <c r="B236" s="73">
        <v>14483</v>
      </c>
      <c r="C236" s="85">
        <v>14</v>
      </c>
      <c r="D236" s="36">
        <v>35</v>
      </c>
      <c r="E236" s="88"/>
      <c r="F236" s="91"/>
      <c r="G236" s="8"/>
      <c r="H236" s="94"/>
      <c r="I236" s="91"/>
      <c r="J236" s="84"/>
      <c r="K236" s="111"/>
    </row>
    <row r="237" spans="1:11" ht="15.75" x14ac:dyDescent="0.2">
      <c r="A237" s="13" t="s">
        <v>4717</v>
      </c>
      <c r="B237" s="74">
        <v>14483</v>
      </c>
      <c r="C237" s="86"/>
      <c r="D237" s="37"/>
      <c r="E237" s="87"/>
      <c r="F237" s="93">
        <v>11</v>
      </c>
      <c r="G237" s="8">
        <v>28</v>
      </c>
      <c r="H237" s="94">
        <f t="shared" si="15"/>
        <v>2</v>
      </c>
      <c r="I237" s="93"/>
      <c r="J237" s="94"/>
      <c r="K237" s="138"/>
    </row>
    <row r="238" spans="1:11" s="5" customFormat="1" ht="15.75" x14ac:dyDescent="0.2">
      <c r="A238" s="20" t="s">
        <v>241</v>
      </c>
      <c r="B238" s="73">
        <v>10046</v>
      </c>
      <c r="C238" s="85">
        <v>10</v>
      </c>
      <c r="D238" s="36">
        <v>25</v>
      </c>
      <c r="E238" s="88"/>
      <c r="F238" s="91"/>
      <c r="G238" s="8"/>
      <c r="H238" s="94"/>
      <c r="I238" s="91"/>
      <c r="J238" s="84"/>
      <c r="K238" s="111"/>
    </row>
    <row r="239" spans="1:11" ht="15.75" x14ac:dyDescent="0.2">
      <c r="A239" s="13" t="s">
        <v>4718</v>
      </c>
      <c r="B239" s="74">
        <v>10046</v>
      </c>
      <c r="C239" s="86"/>
      <c r="D239" s="37"/>
      <c r="E239" s="87"/>
      <c r="F239" s="93">
        <v>11</v>
      </c>
      <c r="G239" s="8">
        <v>28</v>
      </c>
      <c r="H239" s="94">
        <f t="shared" si="15"/>
        <v>2</v>
      </c>
      <c r="I239" s="93"/>
      <c r="J239" s="94"/>
      <c r="K239" s="138"/>
    </row>
    <row r="240" spans="1:11" s="5" customFormat="1" ht="15.75" x14ac:dyDescent="0.2">
      <c r="A240" s="22" t="s">
        <v>145</v>
      </c>
      <c r="B240" s="73">
        <v>31331</v>
      </c>
      <c r="C240" s="134">
        <v>29</v>
      </c>
      <c r="D240" s="36">
        <f>SUM(D241:D247)</f>
        <v>74</v>
      </c>
      <c r="E240" s="88">
        <v>4</v>
      </c>
      <c r="F240" s="91">
        <f>SUM(F242:F248)</f>
        <v>28</v>
      </c>
      <c r="G240" s="24">
        <f>SUM(G242:G248)</f>
        <v>72</v>
      </c>
      <c r="H240" s="94"/>
      <c r="I240" s="99">
        <f>(C240+F240+1)*0.4</f>
        <v>23.200000000000003</v>
      </c>
      <c r="J240" s="100">
        <f>(D240+G240+1)*0.4</f>
        <v>58.800000000000004</v>
      </c>
      <c r="K240" s="115">
        <f>4*0.6</f>
        <v>2.4</v>
      </c>
    </row>
    <row r="241" spans="1:11" s="5" customFormat="1" ht="15.75" x14ac:dyDescent="0.2">
      <c r="A241" s="20" t="s">
        <v>146</v>
      </c>
      <c r="B241" s="73">
        <v>1771</v>
      </c>
      <c r="C241" s="85">
        <v>2</v>
      </c>
      <c r="D241" s="36">
        <v>5</v>
      </c>
      <c r="E241" s="88"/>
      <c r="F241" s="91"/>
      <c r="G241" s="8"/>
      <c r="H241" s="94"/>
      <c r="I241" s="91"/>
      <c r="J241" s="84"/>
      <c r="K241" s="111"/>
    </row>
    <row r="242" spans="1:11" ht="15.75" x14ac:dyDescent="0.2">
      <c r="A242" s="13" t="s">
        <v>4719</v>
      </c>
      <c r="B242" s="74">
        <v>1771</v>
      </c>
      <c r="C242" s="86"/>
      <c r="D242" s="37"/>
      <c r="E242" s="87"/>
      <c r="F242" s="93">
        <v>3</v>
      </c>
      <c r="G242" s="8">
        <v>8</v>
      </c>
      <c r="H242" s="94">
        <f t="shared" si="15"/>
        <v>2</v>
      </c>
      <c r="I242" s="93"/>
      <c r="J242" s="94"/>
      <c r="K242" s="138"/>
    </row>
    <row r="243" spans="1:11" s="5" customFormat="1" ht="15.75" x14ac:dyDescent="0.2">
      <c r="A243" s="20" t="s">
        <v>147</v>
      </c>
      <c r="B243" s="73">
        <v>1383</v>
      </c>
      <c r="C243" s="85">
        <v>1</v>
      </c>
      <c r="D243" s="36">
        <v>3</v>
      </c>
      <c r="E243" s="88"/>
      <c r="F243" s="91"/>
      <c r="G243" s="8"/>
      <c r="H243" s="94"/>
      <c r="I243" s="91"/>
      <c r="J243" s="84"/>
      <c r="K243" s="111"/>
    </row>
    <row r="244" spans="1:11" ht="15.75" x14ac:dyDescent="0.2">
      <c r="A244" s="13" t="s">
        <v>2256</v>
      </c>
      <c r="B244" s="74">
        <v>1383</v>
      </c>
      <c r="C244" s="86"/>
      <c r="D244" s="37"/>
      <c r="E244" s="87"/>
      <c r="F244" s="93">
        <v>3</v>
      </c>
      <c r="G244" s="8">
        <v>8</v>
      </c>
      <c r="H244" s="94">
        <f t="shared" si="15"/>
        <v>2</v>
      </c>
      <c r="I244" s="93"/>
      <c r="J244" s="94"/>
      <c r="K244" s="138"/>
    </row>
    <row r="245" spans="1:11" s="5" customFormat="1" ht="15.75" x14ac:dyDescent="0.2">
      <c r="A245" s="20" t="s">
        <v>148</v>
      </c>
      <c r="B245" s="73">
        <v>10063</v>
      </c>
      <c r="C245" s="85">
        <v>9</v>
      </c>
      <c r="D245" s="36">
        <v>23</v>
      </c>
      <c r="E245" s="88"/>
      <c r="F245" s="91"/>
      <c r="G245" s="8"/>
      <c r="H245" s="94"/>
      <c r="I245" s="91"/>
      <c r="J245" s="84"/>
      <c r="K245" s="111"/>
    </row>
    <row r="246" spans="1:11" ht="15.75" x14ac:dyDescent="0.2">
      <c r="A246" s="13" t="s">
        <v>4720</v>
      </c>
      <c r="B246" s="74">
        <v>10063</v>
      </c>
      <c r="C246" s="86"/>
      <c r="D246" s="37"/>
      <c r="E246" s="87"/>
      <c r="F246" s="93">
        <v>11</v>
      </c>
      <c r="G246" s="8">
        <v>28</v>
      </c>
      <c r="H246" s="94">
        <f t="shared" si="15"/>
        <v>2</v>
      </c>
      <c r="I246" s="93"/>
      <c r="J246" s="94"/>
      <c r="K246" s="138"/>
    </row>
    <row r="247" spans="1:11" s="5" customFormat="1" ht="15.75" x14ac:dyDescent="0.2">
      <c r="A247" s="20" t="s">
        <v>149</v>
      </c>
      <c r="B247" s="73">
        <v>18114</v>
      </c>
      <c r="C247" s="85">
        <v>17</v>
      </c>
      <c r="D247" s="36">
        <v>43</v>
      </c>
      <c r="E247" s="88"/>
      <c r="F247" s="91"/>
      <c r="G247" s="8"/>
      <c r="H247" s="94"/>
      <c r="I247" s="91"/>
      <c r="J247" s="84"/>
      <c r="K247" s="111"/>
    </row>
    <row r="248" spans="1:11" ht="15.75" x14ac:dyDescent="0.2">
      <c r="A248" s="13" t="s">
        <v>4721</v>
      </c>
      <c r="B248" s="74">
        <v>18114</v>
      </c>
      <c r="C248" s="86"/>
      <c r="D248" s="37"/>
      <c r="E248" s="87"/>
      <c r="F248" s="93">
        <v>11</v>
      </c>
      <c r="G248" s="8">
        <v>28</v>
      </c>
      <c r="H248" s="94">
        <f t="shared" si="15"/>
        <v>2</v>
      </c>
      <c r="I248" s="93"/>
      <c r="J248" s="94"/>
      <c r="K248" s="138"/>
    </row>
    <row r="249" spans="1:11" s="5" customFormat="1" ht="31.5" x14ac:dyDescent="0.2">
      <c r="A249" s="22" t="s">
        <v>1351</v>
      </c>
      <c r="B249" s="73">
        <v>21722</v>
      </c>
      <c r="C249" s="85">
        <v>25</v>
      </c>
      <c r="D249" s="36">
        <v>63</v>
      </c>
      <c r="E249" s="88">
        <v>4</v>
      </c>
      <c r="F249" s="91"/>
      <c r="G249" s="8"/>
      <c r="H249" s="94"/>
      <c r="I249" s="99">
        <f>(C249+F249+1)*0.4</f>
        <v>10.4</v>
      </c>
      <c r="J249" s="100">
        <f>(D249+G249+1)*0.4</f>
        <v>25.6</v>
      </c>
      <c r="K249" s="115"/>
    </row>
    <row r="250" spans="1:11" s="5" customFormat="1" ht="31.5" x14ac:dyDescent="0.2">
      <c r="A250" s="20" t="s">
        <v>6190</v>
      </c>
      <c r="B250" s="73">
        <v>21722</v>
      </c>
      <c r="C250" s="85">
        <v>25</v>
      </c>
      <c r="D250" s="36"/>
      <c r="E250" s="88"/>
      <c r="F250" s="91"/>
      <c r="G250" s="8"/>
      <c r="H250" s="94"/>
      <c r="I250" s="91"/>
      <c r="J250" s="84"/>
      <c r="K250" s="111"/>
    </row>
    <row r="251" spans="1:11" s="5" customFormat="1" ht="15.75" x14ac:dyDescent="0.2">
      <c r="A251" s="22" t="s">
        <v>1342</v>
      </c>
      <c r="B251" s="73">
        <v>28036</v>
      </c>
      <c r="C251" s="85">
        <v>25</v>
      </c>
      <c r="D251" s="36">
        <f>SUM(D252:D254)</f>
        <v>63</v>
      </c>
      <c r="E251" s="88">
        <v>4</v>
      </c>
      <c r="F251" s="91">
        <f>SUM(F253:F255)</f>
        <v>22</v>
      </c>
      <c r="G251" s="24">
        <f>SUM(G253:G255)</f>
        <v>56</v>
      </c>
      <c r="H251" s="94"/>
      <c r="I251" s="99">
        <f>(C251+F251+1)*0.4</f>
        <v>19.200000000000003</v>
      </c>
      <c r="J251" s="100">
        <f>(D251+G251+1)*0.4</f>
        <v>48</v>
      </c>
      <c r="K251" s="115">
        <f>2*0.6</f>
        <v>1.2</v>
      </c>
    </row>
    <row r="252" spans="1:11" s="5" customFormat="1" ht="15.75" x14ac:dyDescent="0.2">
      <c r="A252" s="20" t="s">
        <v>150</v>
      </c>
      <c r="B252" s="73">
        <v>11877</v>
      </c>
      <c r="C252" s="85">
        <v>11</v>
      </c>
      <c r="D252" s="36">
        <v>28</v>
      </c>
      <c r="E252" s="88"/>
      <c r="F252" s="91"/>
      <c r="G252" s="8"/>
      <c r="H252" s="94"/>
      <c r="I252" s="91"/>
      <c r="J252" s="84"/>
      <c r="K252" s="111"/>
    </row>
    <row r="253" spans="1:11" ht="15.75" x14ac:dyDescent="0.2">
      <c r="A253" s="13" t="s">
        <v>4722</v>
      </c>
      <c r="B253" s="74">
        <v>11877</v>
      </c>
      <c r="C253" s="86"/>
      <c r="D253" s="37"/>
      <c r="E253" s="87"/>
      <c r="F253" s="93">
        <v>11</v>
      </c>
      <c r="G253" s="8">
        <v>28</v>
      </c>
      <c r="H253" s="94">
        <f t="shared" si="15"/>
        <v>2</v>
      </c>
      <c r="I253" s="93"/>
      <c r="J253" s="94"/>
      <c r="K253" s="138"/>
    </row>
    <row r="254" spans="1:11" s="5" customFormat="1" ht="15.75" x14ac:dyDescent="0.2">
      <c r="A254" s="20" t="s">
        <v>632</v>
      </c>
      <c r="B254" s="73">
        <v>16159</v>
      </c>
      <c r="C254" s="85">
        <v>14</v>
      </c>
      <c r="D254" s="36">
        <v>35</v>
      </c>
      <c r="E254" s="88"/>
      <c r="F254" s="91"/>
      <c r="G254" s="8"/>
      <c r="H254" s="94"/>
      <c r="I254" s="91"/>
      <c r="J254" s="84"/>
      <c r="K254" s="111"/>
    </row>
    <row r="255" spans="1:11" ht="15.75" x14ac:dyDescent="0.2">
      <c r="A255" s="13" t="s">
        <v>4723</v>
      </c>
      <c r="B255" s="74">
        <v>16159</v>
      </c>
      <c r="C255" s="86"/>
      <c r="D255" s="37"/>
      <c r="E255" s="87"/>
      <c r="F255" s="93">
        <v>11</v>
      </c>
      <c r="G255" s="8">
        <v>28</v>
      </c>
      <c r="H255" s="94">
        <f t="shared" si="15"/>
        <v>2</v>
      </c>
      <c r="I255" s="93"/>
      <c r="J255" s="94"/>
      <c r="K255" s="138"/>
    </row>
    <row r="256" spans="1:11" s="5" customFormat="1" ht="15.75" x14ac:dyDescent="0.2">
      <c r="A256" s="22" t="s">
        <v>634</v>
      </c>
      <c r="B256" s="73">
        <v>59459</v>
      </c>
      <c r="C256" s="134">
        <v>35</v>
      </c>
      <c r="D256" s="36">
        <f>SUM(D257:D261)</f>
        <v>88</v>
      </c>
      <c r="E256" s="88">
        <v>4</v>
      </c>
      <c r="F256" s="91">
        <f>SUM(F258:F262)</f>
        <v>27</v>
      </c>
      <c r="G256" s="24">
        <f>SUM(G258:G262)</f>
        <v>69</v>
      </c>
      <c r="H256" s="94"/>
      <c r="I256" s="99">
        <f>(C256+F256+1)*0.4</f>
        <v>25.200000000000003</v>
      </c>
      <c r="J256" s="100">
        <f>(D256+G256+1)*0.4</f>
        <v>63.2</v>
      </c>
      <c r="K256" s="115">
        <f>3*0.6</f>
        <v>1.7999999999999998</v>
      </c>
    </row>
    <row r="257" spans="1:11" s="5" customFormat="1" ht="15.75" x14ac:dyDescent="0.2">
      <c r="A257" s="20" t="s">
        <v>1350</v>
      </c>
      <c r="B257" s="73">
        <v>2158</v>
      </c>
      <c r="C257" s="85">
        <v>1</v>
      </c>
      <c r="D257" s="36">
        <v>3</v>
      </c>
      <c r="E257" s="88"/>
      <c r="F257" s="91"/>
      <c r="G257" s="8"/>
      <c r="H257" s="94"/>
      <c r="I257" s="91"/>
      <c r="J257" s="84"/>
      <c r="K257" s="111"/>
    </row>
    <row r="258" spans="1:11" ht="15.75" x14ac:dyDescent="0.2">
      <c r="A258" s="13" t="s">
        <v>2688</v>
      </c>
      <c r="B258" s="74">
        <v>2158</v>
      </c>
      <c r="C258" s="86"/>
      <c r="D258" s="37"/>
      <c r="E258" s="87"/>
      <c r="F258" s="93">
        <v>5</v>
      </c>
      <c r="G258" s="8">
        <v>13</v>
      </c>
      <c r="H258" s="94">
        <f t="shared" si="15"/>
        <v>2</v>
      </c>
      <c r="I258" s="93"/>
      <c r="J258" s="94"/>
      <c r="K258" s="138"/>
    </row>
    <row r="259" spans="1:11" s="5" customFormat="1" ht="15.75" x14ac:dyDescent="0.2">
      <c r="A259" s="20" t="s">
        <v>269</v>
      </c>
      <c r="B259" s="73">
        <v>33856</v>
      </c>
      <c r="C259" s="85">
        <v>20</v>
      </c>
      <c r="D259" s="36">
        <v>50</v>
      </c>
      <c r="E259" s="88"/>
      <c r="F259" s="91"/>
      <c r="G259" s="8"/>
      <c r="H259" s="94"/>
      <c r="I259" s="91"/>
      <c r="J259" s="84"/>
      <c r="K259" s="111"/>
    </row>
    <row r="260" spans="1:11" ht="15.75" x14ac:dyDescent="0.2">
      <c r="A260" s="13" t="s">
        <v>1874</v>
      </c>
      <c r="B260" s="74">
        <v>33856</v>
      </c>
      <c r="C260" s="86"/>
      <c r="D260" s="37"/>
      <c r="E260" s="87"/>
      <c r="F260" s="93">
        <v>11</v>
      </c>
      <c r="G260" s="8">
        <v>28</v>
      </c>
      <c r="H260" s="94">
        <f t="shared" si="15"/>
        <v>2</v>
      </c>
      <c r="I260" s="93"/>
      <c r="J260" s="94"/>
      <c r="K260" s="138"/>
    </row>
    <row r="261" spans="1:11" s="5" customFormat="1" ht="15.75" x14ac:dyDescent="0.2">
      <c r="A261" s="20" t="s">
        <v>270</v>
      </c>
      <c r="B261" s="73">
        <v>23445</v>
      </c>
      <c r="C261" s="85">
        <v>14</v>
      </c>
      <c r="D261" s="36">
        <v>35</v>
      </c>
      <c r="E261" s="88"/>
      <c r="F261" s="91"/>
      <c r="G261" s="8"/>
      <c r="H261" s="94"/>
      <c r="I261" s="91"/>
      <c r="J261" s="84"/>
      <c r="K261" s="111"/>
    </row>
    <row r="262" spans="1:11" ht="15.75" x14ac:dyDescent="0.2">
      <c r="A262" s="13" t="s">
        <v>4724</v>
      </c>
      <c r="B262" s="74">
        <v>23445</v>
      </c>
      <c r="C262" s="86"/>
      <c r="D262" s="37"/>
      <c r="E262" s="87"/>
      <c r="F262" s="93">
        <v>11</v>
      </c>
      <c r="G262" s="8">
        <v>28</v>
      </c>
      <c r="H262" s="94">
        <f t="shared" si="15"/>
        <v>2</v>
      </c>
      <c r="I262" s="93"/>
      <c r="J262" s="94"/>
      <c r="K262" s="138"/>
    </row>
    <row r="263" spans="1:11" s="5" customFormat="1" ht="31.5" x14ac:dyDescent="0.2">
      <c r="A263" s="22" t="s">
        <v>549</v>
      </c>
      <c r="B263" s="73">
        <v>22327</v>
      </c>
      <c r="C263" s="165">
        <v>25</v>
      </c>
      <c r="D263" s="36">
        <f>SUM(D264:D266)</f>
        <v>63</v>
      </c>
      <c r="E263" s="88">
        <v>4</v>
      </c>
      <c r="F263" s="91">
        <f>SUM(F265:F267)</f>
        <v>16</v>
      </c>
      <c r="G263" s="24">
        <f>SUM(G265:G267)</f>
        <v>41</v>
      </c>
      <c r="H263" s="94"/>
      <c r="I263" s="99">
        <f>(C263+F263+1)*0.4</f>
        <v>16.8</v>
      </c>
      <c r="J263" s="100">
        <f>(D263+G263+1)*0.4</f>
        <v>42</v>
      </c>
      <c r="K263" s="115">
        <f>2*0.6</f>
        <v>1.2</v>
      </c>
    </row>
    <row r="264" spans="1:11" s="5" customFormat="1" ht="15.75" x14ac:dyDescent="0.2">
      <c r="A264" s="20" t="s">
        <v>550</v>
      </c>
      <c r="B264" s="73">
        <v>7707</v>
      </c>
      <c r="C264" s="85">
        <v>9</v>
      </c>
      <c r="D264" s="36">
        <v>23</v>
      </c>
      <c r="E264" s="88"/>
      <c r="F264" s="91"/>
      <c r="G264" s="8"/>
      <c r="H264" s="94"/>
      <c r="I264" s="91"/>
      <c r="J264" s="84"/>
      <c r="K264" s="111"/>
    </row>
    <row r="265" spans="1:11" ht="15.75" x14ac:dyDescent="0.2">
      <c r="A265" s="13" t="s">
        <v>4725</v>
      </c>
      <c r="B265" s="74">
        <v>7707</v>
      </c>
      <c r="C265" s="86"/>
      <c r="D265" s="37"/>
      <c r="E265" s="87"/>
      <c r="F265" s="93">
        <v>5</v>
      </c>
      <c r="G265" s="8">
        <v>13</v>
      </c>
      <c r="H265" s="94">
        <f t="shared" si="15"/>
        <v>2</v>
      </c>
      <c r="I265" s="93"/>
      <c r="J265" s="94"/>
      <c r="K265" s="138"/>
    </row>
    <row r="266" spans="1:11" s="5" customFormat="1" ht="15.75" x14ac:dyDescent="0.2">
      <c r="A266" s="20" t="s">
        <v>565</v>
      </c>
      <c r="B266" s="73">
        <v>14620</v>
      </c>
      <c r="C266" s="85">
        <v>16</v>
      </c>
      <c r="D266" s="36">
        <v>40</v>
      </c>
      <c r="E266" s="88"/>
      <c r="F266" s="91"/>
      <c r="G266" s="8"/>
      <c r="H266" s="94"/>
      <c r="I266" s="91"/>
      <c r="J266" s="84"/>
      <c r="K266" s="111"/>
    </row>
    <row r="267" spans="1:11" ht="15.75" x14ac:dyDescent="0.2">
      <c r="A267" s="13" t="s">
        <v>4726</v>
      </c>
      <c r="B267" s="74">
        <v>14620</v>
      </c>
      <c r="C267" s="86"/>
      <c r="D267" s="37"/>
      <c r="E267" s="87"/>
      <c r="F267" s="93">
        <v>11</v>
      </c>
      <c r="G267" s="8">
        <v>28</v>
      </c>
      <c r="H267" s="94">
        <f t="shared" si="15"/>
        <v>2</v>
      </c>
      <c r="I267" s="93"/>
      <c r="J267" s="94"/>
      <c r="K267" s="138"/>
    </row>
    <row r="268" spans="1:11" s="5" customFormat="1" ht="15.75" x14ac:dyDescent="0.2">
      <c r="A268" s="22" t="s">
        <v>566</v>
      </c>
      <c r="B268" s="73">
        <v>30047</v>
      </c>
      <c r="C268" s="85">
        <v>29</v>
      </c>
      <c r="D268" s="36">
        <f>SUM(D269:D277)</f>
        <v>74</v>
      </c>
      <c r="E268" s="88">
        <v>4</v>
      </c>
      <c r="F268" s="91">
        <f>SUM(F270:F278)</f>
        <v>29</v>
      </c>
      <c r="G268" s="24">
        <f>SUM(G270:G278)</f>
        <v>75</v>
      </c>
      <c r="H268" s="94"/>
      <c r="I268" s="99">
        <f>(C268+F268+1)*0.4</f>
        <v>23.6</v>
      </c>
      <c r="J268" s="100">
        <f>(D268+G268+1)*0.4</f>
        <v>60</v>
      </c>
      <c r="K268" s="115">
        <f>5*0.6</f>
        <v>3</v>
      </c>
    </row>
    <row r="269" spans="1:11" s="5" customFormat="1" ht="15.75" x14ac:dyDescent="0.2">
      <c r="A269" s="20" t="s">
        <v>567</v>
      </c>
      <c r="B269" s="73">
        <v>6180</v>
      </c>
      <c r="C269" s="85">
        <v>6</v>
      </c>
      <c r="D269" s="36">
        <v>15</v>
      </c>
      <c r="E269" s="88"/>
      <c r="F269" s="91"/>
      <c r="G269" s="8"/>
      <c r="H269" s="94"/>
      <c r="I269" s="91"/>
      <c r="J269" s="84"/>
      <c r="K269" s="111"/>
    </row>
    <row r="270" spans="1:11" ht="15.75" x14ac:dyDescent="0.2">
      <c r="A270" s="13" t="s">
        <v>4727</v>
      </c>
      <c r="B270" s="74">
        <v>6180</v>
      </c>
      <c r="C270" s="86"/>
      <c r="D270" s="37"/>
      <c r="E270" s="87"/>
      <c r="F270" s="93">
        <v>5</v>
      </c>
      <c r="G270" s="8">
        <v>13</v>
      </c>
      <c r="H270" s="94">
        <f t="shared" si="15"/>
        <v>2</v>
      </c>
      <c r="I270" s="93"/>
      <c r="J270" s="94"/>
      <c r="K270" s="138"/>
    </row>
    <row r="271" spans="1:11" s="5" customFormat="1" ht="15.75" x14ac:dyDescent="0.2">
      <c r="A271" s="20" t="s">
        <v>173</v>
      </c>
      <c r="B271" s="73">
        <v>15486</v>
      </c>
      <c r="C271" s="85">
        <v>15</v>
      </c>
      <c r="D271" s="36">
        <v>38</v>
      </c>
      <c r="E271" s="88"/>
      <c r="F271" s="91"/>
      <c r="G271" s="8"/>
      <c r="H271" s="94"/>
      <c r="I271" s="91"/>
      <c r="J271" s="84"/>
      <c r="K271" s="111"/>
    </row>
    <row r="272" spans="1:11" ht="15.75" x14ac:dyDescent="0.2">
      <c r="A272" s="13" t="s">
        <v>4728</v>
      </c>
      <c r="B272" s="74">
        <v>15486</v>
      </c>
      <c r="C272" s="86"/>
      <c r="D272" s="37"/>
      <c r="E272" s="87"/>
      <c r="F272" s="93">
        <v>11</v>
      </c>
      <c r="G272" s="8">
        <v>28</v>
      </c>
      <c r="H272" s="94">
        <f t="shared" si="15"/>
        <v>2</v>
      </c>
      <c r="I272" s="93"/>
      <c r="J272" s="94"/>
      <c r="K272" s="138"/>
    </row>
    <row r="273" spans="1:11" s="5" customFormat="1" ht="15.75" x14ac:dyDescent="0.2">
      <c r="A273" s="20" t="s">
        <v>249</v>
      </c>
      <c r="B273" s="73">
        <v>1932</v>
      </c>
      <c r="C273" s="85">
        <v>2</v>
      </c>
      <c r="D273" s="36">
        <v>5</v>
      </c>
      <c r="E273" s="88"/>
      <c r="F273" s="91"/>
      <c r="G273" s="8"/>
      <c r="H273" s="94"/>
      <c r="I273" s="91"/>
      <c r="J273" s="84"/>
      <c r="K273" s="111"/>
    </row>
    <row r="274" spans="1:11" ht="15.75" x14ac:dyDescent="0.2">
      <c r="A274" s="13" t="s">
        <v>4729</v>
      </c>
      <c r="B274" s="74">
        <v>1932</v>
      </c>
      <c r="C274" s="86"/>
      <c r="D274" s="37"/>
      <c r="E274" s="87"/>
      <c r="F274" s="93">
        <v>3</v>
      </c>
      <c r="G274" s="8">
        <v>8</v>
      </c>
      <c r="H274" s="94">
        <f t="shared" si="15"/>
        <v>2</v>
      </c>
      <c r="I274" s="93"/>
      <c r="J274" s="94"/>
      <c r="K274" s="138"/>
    </row>
    <row r="275" spans="1:11" s="5" customFormat="1" ht="15.75" x14ac:dyDescent="0.2">
      <c r="A275" s="20" t="s">
        <v>244</v>
      </c>
      <c r="B275" s="73">
        <v>3025</v>
      </c>
      <c r="C275" s="85">
        <v>3</v>
      </c>
      <c r="D275" s="36">
        <v>8</v>
      </c>
      <c r="E275" s="88"/>
      <c r="F275" s="91"/>
      <c r="G275" s="8"/>
      <c r="H275" s="94"/>
      <c r="I275" s="91"/>
      <c r="J275" s="84"/>
      <c r="K275" s="111"/>
    </row>
    <row r="276" spans="1:11" ht="15.75" x14ac:dyDescent="0.2">
      <c r="A276" s="13" t="s">
        <v>4730</v>
      </c>
      <c r="B276" s="74">
        <v>3025</v>
      </c>
      <c r="C276" s="86"/>
      <c r="D276" s="37"/>
      <c r="E276" s="87"/>
      <c r="F276" s="93">
        <v>5</v>
      </c>
      <c r="G276" s="8">
        <v>13</v>
      </c>
      <c r="H276" s="94">
        <f t="shared" si="15"/>
        <v>2</v>
      </c>
      <c r="I276" s="93"/>
      <c r="J276" s="94"/>
      <c r="K276" s="138"/>
    </row>
    <row r="277" spans="1:11" s="5" customFormat="1" ht="15.75" x14ac:dyDescent="0.2">
      <c r="A277" s="20" t="s">
        <v>1125</v>
      </c>
      <c r="B277" s="73">
        <v>3424</v>
      </c>
      <c r="C277" s="85">
        <v>3</v>
      </c>
      <c r="D277" s="36">
        <v>8</v>
      </c>
      <c r="E277" s="88"/>
      <c r="F277" s="91"/>
      <c r="G277" s="8"/>
      <c r="H277" s="94"/>
      <c r="I277" s="91"/>
      <c r="J277" s="84"/>
      <c r="K277" s="111"/>
    </row>
    <row r="278" spans="1:11" ht="15.75" x14ac:dyDescent="0.2">
      <c r="A278" s="13" t="s">
        <v>4731</v>
      </c>
      <c r="B278" s="74">
        <v>3424</v>
      </c>
      <c r="C278" s="86"/>
      <c r="D278" s="37"/>
      <c r="E278" s="87"/>
      <c r="F278" s="93">
        <v>5</v>
      </c>
      <c r="G278" s="8">
        <v>13</v>
      </c>
      <c r="H278" s="94">
        <f t="shared" si="15"/>
        <v>2</v>
      </c>
      <c r="I278" s="93"/>
      <c r="J278" s="94"/>
      <c r="K278" s="138"/>
    </row>
    <row r="279" spans="1:11" s="5" customFormat="1" ht="15.75" x14ac:dyDescent="0.2">
      <c r="A279" s="22" t="s">
        <v>70</v>
      </c>
      <c r="B279" s="73">
        <v>34915</v>
      </c>
      <c r="C279" s="85">
        <v>29</v>
      </c>
      <c r="D279" s="36">
        <f>SUM(D280:D282)</f>
        <v>73</v>
      </c>
      <c r="E279" s="88">
        <v>4</v>
      </c>
      <c r="F279" s="91">
        <f>SUM(F281:F283)</f>
        <v>22</v>
      </c>
      <c r="G279" s="24">
        <f>SUM(G281:G283)</f>
        <v>56</v>
      </c>
      <c r="H279" s="94"/>
      <c r="I279" s="99">
        <f>(C279+F279+1)*0.4</f>
        <v>20.8</v>
      </c>
      <c r="J279" s="100">
        <f>(D279+G279+1)*0.4</f>
        <v>52</v>
      </c>
      <c r="K279" s="115">
        <f>2*0.6</f>
        <v>1.2</v>
      </c>
    </row>
    <row r="280" spans="1:11" s="5" customFormat="1" ht="15.75" x14ac:dyDescent="0.2">
      <c r="A280" s="20" t="s">
        <v>1339</v>
      </c>
      <c r="B280" s="73">
        <v>21924</v>
      </c>
      <c r="C280" s="85">
        <v>18</v>
      </c>
      <c r="D280" s="36">
        <v>45</v>
      </c>
      <c r="E280" s="88"/>
      <c r="F280" s="91"/>
      <c r="G280" s="8"/>
      <c r="H280" s="94"/>
      <c r="I280" s="91"/>
      <c r="J280" s="84"/>
      <c r="K280" s="111"/>
    </row>
    <row r="281" spans="1:11" ht="15.75" x14ac:dyDescent="0.2">
      <c r="A281" s="13" t="s">
        <v>4732</v>
      </c>
      <c r="B281" s="74">
        <v>21924</v>
      </c>
      <c r="C281" s="86"/>
      <c r="D281" s="37"/>
      <c r="E281" s="87"/>
      <c r="F281" s="93">
        <v>11</v>
      </c>
      <c r="G281" s="8">
        <v>28</v>
      </c>
      <c r="H281" s="94">
        <f t="shared" si="15"/>
        <v>2</v>
      </c>
      <c r="I281" s="93"/>
      <c r="J281" s="94"/>
      <c r="K281" s="138"/>
    </row>
    <row r="282" spans="1:11" s="5" customFormat="1" ht="15.75" x14ac:dyDescent="0.2">
      <c r="A282" s="20" t="s">
        <v>1338</v>
      </c>
      <c r="B282" s="73">
        <v>12991</v>
      </c>
      <c r="C282" s="85">
        <v>11</v>
      </c>
      <c r="D282" s="36">
        <v>28</v>
      </c>
      <c r="E282" s="88"/>
      <c r="F282" s="91"/>
      <c r="G282" s="8"/>
      <c r="H282" s="94"/>
      <c r="I282" s="91"/>
      <c r="J282" s="84"/>
      <c r="K282" s="111"/>
    </row>
    <row r="283" spans="1:11" ht="15.75" x14ac:dyDescent="0.2">
      <c r="A283" s="13" t="s">
        <v>4733</v>
      </c>
      <c r="B283" s="74">
        <v>12991</v>
      </c>
      <c r="C283" s="86"/>
      <c r="D283" s="37"/>
      <c r="E283" s="87"/>
      <c r="F283" s="93">
        <v>11</v>
      </c>
      <c r="G283" s="8">
        <v>28</v>
      </c>
      <c r="H283" s="94">
        <f t="shared" ref="H283:H335" si="16">IF(F283=1,1,2)</f>
        <v>2</v>
      </c>
      <c r="I283" s="93"/>
      <c r="J283" s="94"/>
      <c r="K283" s="138"/>
    </row>
    <row r="284" spans="1:11" s="5" customFormat="1" ht="15.75" x14ac:dyDescent="0.2">
      <c r="A284" s="22" t="s">
        <v>563</v>
      </c>
      <c r="B284" s="73">
        <v>31811</v>
      </c>
      <c r="C284" s="85">
        <v>35</v>
      </c>
      <c r="D284" s="36">
        <f>SUM(D285:D301)</f>
        <v>89</v>
      </c>
      <c r="E284" s="88">
        <v>4</v>
      </c>
      <c r="F284" s="91">
        <f>SUM(F286:F305)</f>
        <v>50</v>
      </c>
      <c r="G284" s="24">
        <f>SUM(G286:G305)</f>
        <v>131</v>
      </c>
      <c r="H284" s="94"/>
      <c r="I284" s="99">
        <f>(C284+F284+1)*0.4</f>
        <v>34.4</v>
      </c>
      <c r="J284" s="100">
        <f>(D284+G284+1)*0.4</f>
        <v>88.4</v>
      </c>
      <c r="K284" s="115">
        <f>12*0.6</f>
        <v>7.1999999999999993</v>
      </c>
    </row>
    <row r="285" spans="1:11" s="5" customFormat="1" ht="15.75" x14ac:dyDescent="0.2">
      <c r="A285" s="20" t="s">
        <v>564</v>
      </c>
      <c r="B285" s="73">
        <v>3244</v>
      </c>
      <c r="C285" s="85">
        <v>4</v>
      </c>
      <c r="D285" s="36">
        <v>10</v>
      </c>
      <c r="E285" s="88"/>
      <c r="F285" s="91"/>
      <c r="G285" s="8"/>
      <c r="H285" s="94"/>
      <c r="I285" s="91"/>
      <c r="J285" s="84"/>
      <c r="K285" s="111"/>
    </row>
    <row r="286" spans="1:11" ht="15.75" x14ac:dyDescent="0.2">
      <c r="A286" s="13" t="s">
        <v>4734</v>
      </c>
      <c r="B286" s="74">
        <v>3244</v>
      </c>
      <c r="C286" s="86"/>
      <c r="D286" s="37"/>
      <c r="E286" s="87"/>
      <c r="F286" s="93">
        <v>5</v>
      </c>
      <c r="G286" s="8">
        <v>13</v>
      </c>
      <c r="H286" s="94">
        <f t="shared" si="16"/>
        <v>2</v>
      </c>
      <c r="I286" s="93"/>
      <c r="J286" s="94"/>
      <c r="K286" s="138"/>
    </row>
    <row r="287" spans="1:11" s="5" customFormat="1" ht="15.75" x14ac:dyDescent="0.2">
      <c r="A287" s="20" t="s">
        <v>1124</v>
      </c>
      <c r="B287" s="73">
        <v>3739</v>
      </c>
      <c r="C287" s="85">
        <v>4</v>
      </c>
      <c r="D287" s="36">
        <v>10</v>
      </c>
      <c r="E287" s="88"/>
      <c r="F287" s="91"/>
      <c r="G287" s="8"/>
      <c r="H287" s="94"/>
      <c r="I287" s="91"/>
      <c r="J287" s="84"/>
      <c r="K287" s="111"/>
    </row>
    <row r="288" spans="1:11" ht="15.75" x14ac:dyDescent="0.2">
      <c r="A288" s="13" t="s">
        <v>4735</v>
      </c>
      <c r="B288" s="74">
        <v>3739</v>
      </c>
      <c r="C288" s="86"/>
      <c r="D288" s="37"/>
      <c r="E288" s="87"/>
      <c r="F288" s="93">
        <v>5</v>
      </c>
      <c r="G288" s="8">
        <v>13</v>
      </c>
      <c r="H288" s="94">
        <f t="shared" si="16"/>
        <v>2</v>
      </c>
      <c r="I288" s="93"/>
      <c r="J288" s="94"/>
      <c r="K288" s="138"/>
    </row>
    <row r="289" spans="1:11" s="5" customFormat="1" ht="15.75" x14ac:dyDescent="0.2">
      <c r="A289" s="20" t="s">
        <v>95</v>
      </c>
      <c r="B289" s="73">
        <v>4941</v>
      </c>
      <c r="C289" s="85">
        <v>5</v>
      </c>
      <c r="D289" s="36">
        <v>13</v>
      </c>
      <c r="E289" s="88"/>
      <c r="F289" s="91"/>
      <c r="G289" s="8"/>
      <c r="H289" s="94"/>
      <c r="I289" s="91"/>
      <c r="J289" s="84"/>
      <c r="K289" s="111"/>
    </row>
    <row r="290" spans="1:11" ht="15.75" x14ac:dyDescent="0.2">
      <c r="A290" s="13" t="s">
        <v>4736</v>
      </c>
      <c r="B290" s="74">
        <v>4941</v>
      </c>
      <c r="C290" s="86"/>
      <c r="D290" s="37"/>
      <c r="E290" s="87"/>
      <c r="F290" s="93">
        <v>5</v>
      </c>
      <c r="G290" s="8">
        <v>13</v>
      </c>
      <c r="H290" s="94">
        <f t="shared" si="16"/>
        <v>2</v>
      </c>
      <c r="I290" s="93"/>
      <c r="J290" s="94"/>
      <c r="K290" s="138"/>
    </row>
    <row r="291" spans="1:11" s="5" customFormat="1" ht="15.75" x14ac:dyDescent="0.2">
      <c r="A291" s="20" t="s">
        <v>83</v>
      </c>
      <c r="B291" s="73">
        <v>3534</v>
      </c>
      <c r="C291" s="85">
        <v>4</v>
      </c>
      <c r="D291" s="36">
        <v>10</v>
      </c>
      <c r="E291" s="88"/>
      <c r="F291" s="91"/>
      <c r="G291" s="8"/>
      <c r="H291" s="94"/>
      <c r="I291" s="91"/>
      <c r="J291" s="84"/>
      <c r="K291" s="111"/>
    </row>
    <row r="292" spans="1:11" ht="15.75" x14ac:dyDescent="0.2">
      <c r="A292" s="13" t="s">
        <v>4737</v>
      </c>
      <c r="B292" s="74">
        <v>3534</v>
      </c>
      <c r="C292" s="86"/>
      <c r="D292" s="37"/>
      <c r="E292" s="87"/>
      <c r="F292" s="93">
        <v>5</v>
      </c>
      <c r="G292" s="8">
        <v>13</v>
      </c>
      <c r="H292" s="94">
        <f t="shared" si="16"/>
        <v>2</v>
      </c>
      <c r="I292" s="93"/>
      <c r="J292" s="94"/>
      <c r="K292" s="138"/>
    </row>
    <row r="293" spans="1:11" s="5" customFormat="1" ht="15.75" x14ac:dyDescent="0.2">
      <c r="A293" s="20" t="s">
        <v>84</v>
      </c>
      <c r="B293" s="73">
        <v>1851</v>
      </c>
      <c r="C293" s="85">
        <v>2</v>
      </c>
      <c r="D293" s="36">
        <v>5</v>
      </c>
      <c r="E293" s="88"/>
      <c r="F293" s="91"/>
      <c r="G293" s="8"/>
      <c r="H293" s="94"/>
      <c r="I293" s="91"/>
      <c r="J293" s="84"/>
      <c r="K293" s="111"/>
    </row>
    <row r="294" spans="1:11" ht="15.75" x14ac:dyDescent="0.2">
      <c r="A294" s="13" t="s">
        <v>4738</v>
      </c>
      <c r="B294" s="74">
        <v>1851</v>
      </c>
      <c r="C294" s="86"/>
      <c r="D294" s="37"/>
      <c r="E294" s="87"/>
      <c r="F294" s="93">
        <v>3</v>
      </c>
      <c r="G294" s="8">
        <v>8</v>
      </c>
      <c r="H294" s="94">
        <f t="shared" si="16"/>
        <v>2</v>
      </c>
      <c r="I294" s="93"/>
      <c r="J294" s="94"/>
      <c r="K294" s="138"/>
    </row>
    <row r="295" spans="1:11" s="5" customFormat="1" ht="31.5" x14ac:dyDescent="0.2">
      <c r="A295" s="20" t="s">
        <v>59</v>
      </c>
      <c r="B295" s="73">
        <v>2308</v>
      </c>
      <c r="C295" s="85">
        <v>3</v>
      </c>
      <c r="D295" s="36">
        <v>8</v>
      </c>
      <c r="E295" s="88"/>
      <c r="F295" s="91"/>
      <c r="G295" s="8"/>
      <c r="H295" s="94"/>
      <c r="I295" s="91"/>
      <c r="J295" s="84"/>
      <c r="K295" s="111"/>
    </row>
    <row r="296" spans="1:11" ht="15.75" x14ac:dyDescent="0.2">
      <c r="A296" s="13" t="s">
        <v>4739</v>
      </c>
      <c r="B296" s="74">
        <v>2308</v>
      </c>
      <c r="C296" s="86"/>
      <c r="D296" s="37"/>
      <c r="E296" s="87"/>
      <c r="F296" s="93">
        <v>5</v>
      </c>
      <c r="G296" s="8">
        <v>13</v>
      </c>
      <c r="H296" s="94">
        <f t="shared" si="16"/>
        <v>2</v>
      </c>
      <c r="I296" s="93"/>
      <c r="J296" s="94"/>
      <c r="K296" s="138"/>
    </row>
    <row r="297" spans="1:11" s="5" customFormat="1" ht="15.75" x14ac:dyDescent="0.2">
      <c r="A297" s="20" t="s">
        <v>385</v>
      </c>
      <c r="B297" s="73">
        <v>1221</v>
      </c>
      <c r="C297" s="85">
        <v>1</v>
      </c>
      <c r="D297" s="36">
        <v>3</v>
      </c>
      <c r="E297" s="88"/>
      <c r="F297" s="91"/>
      <c r="G297" s="8"/>
      <c r="H297" s="94"/>
      <c r="I297" s="91"/>
      <c r="J297" s="84"/>
      <c r="K297" s="111"/>
    </row>
    <row r="298" spans="1:11" ht="15.75" x14ac:dyDescent="0.2">
      <c r="A298" s="13" t="s">
        <v>4477</v>
      </c>
      <c r="B298" s="74">
        <v>1221</v>
      </c>
      <c r="C298" s="86"/>
      <c r="D298" s="37"/>
      <c r="E298" s="87"/>
      <c r="F298" s="93">
        <v>3</v>
      </c>
      <c r="G298" s="8">
        <v>8</v>
      </c>
      <c r="H298" s="94">
        <f t="shared" si="16"/>
        <v>2</v>
      </c>
      <c r="I298" s="93"/>
      <c r="J298" s="94"/>
      <c r="K298" s="138"/>
    </row>
    <row r="299" spans="1:11" s="5" customFormat="1" ht="15.75" x14ac:dyDescent="0.2">
      <c r="A299" s="20" t="s">
        <v>559</v>
      </c>
      <c r="B299" s="73">
        <v>1677</v>
      </c>
      <c r="C299" s="85">
        <v>2</v>
      </c>
      <c r="D299" s="36">
        <v>5</v>
      </c>
      <c r="E299" s="88"/>
      <c r="F299" s="91"/>
      <c r="G299" s="8"/>
      <c r="H299" s="94"/>
      <c r="I299" s="91"/>
      <c r="J299" s="84"/>
      <c r="K299" s="111"/>
    </row>
    <row r="300" spans="1:11" ht="15.75" x14ac:dyDescent="0.2">
      <c r="A300" s="13" t="s">
        <v>4740</v>
      </c>
      <c r="B300" s="74">
        <v>1677</v>
      </c>
      <c r="C300" s="86"/>
      <c r="D300" s="37"/>
      <c r="E300" s="87"/>
      <c r="F300" s="93">
        <v>3</v>
      </c>
      <c r="G300" s="8">
        <v>8</v>
      </c>
      <c r="H300" s="94">
        <f t="shared" si="16"/>
        <v>2</v>
      </c>
      <c r="I300" s="93"/>
      <c r="J300" s="94"/>
      <c r="K300" s="138"/>
    </row>
    <row r="301" spans="1:11" s="5" customFormat="1" ht="15.75" x14ac:dyDescent="0.2">
      <c r="A301" s="20" t="s">
        <v>884</v>
      </c>
      <c r="B301" s="73">
        <v>9296</v>
      </c>
      <c r="C301" s="85">
        <v>10</v>
      </c>
      <c r="D301" s="36">
        <v>25</v>
      </c>
      <c r="E301" s="88"/>
      <c r="F301" s="91"/>
      <c r="G301" s="8"/>
      <c r="H301" s="94"/>
      <c r="I301" s="91"/>
      <c r="J301" s="84"/>
      <c r="K301" s="111"/>
    </row>
    <row r="302" spans="1:11" ht="15.75" x14ac:dyDescent="0.2">
      <c r="A302" s="13" t="s">
        <v>4741</v>
      </c>
      <c r="B302" s="74">
        <v>3656</v>
      </c>
      <c r="C302" s="86"/>
      <c r="D302" s="37"/>
      <c r="E302" s="87"/>
      <c r="F302" s="93">
        <v>5</v>
      </c>
      <c r="G302" s="8">
        <v>13</v>
      </c>
      <c r="H302" s="94">
        <f t="shared" si="16"/>
        <v>2</v>
      </c>
      <c r="I302" s="93"/>
      <c r="J302" s="94"/>
      <c r="K302" s="138"/>
    </row>
    <row r="303" spans="1:11" ht="15.75" x14ac:dyDescent="0.2">
      <c r="A303" s="13" t="s">
        <v>4742</v>
      </c>
      <c r="B303" s="74">
        <v>1765</v>
      </c>
      <c r="C303" s="86"/>
      <c r="D303" s="37"/>
      <c r="E303" s="87"/>
      <c r="F303" s="93">
        <v>3</v>
      </c>
      <c r="G303" s="8">
        <v>8</v>
      </c>
      <c r="H303" s="94">
        <f t="shared" si="16"/>
        <v>2</v>
      </c>
      <c r="I303" s="93"/>
      <c r="J303" s="94"/>
      <c r="K303" s="138"/>
    </row>
    <row r="304" spans="1:11" ht="15.75" x14ac:dyDescent="0.2">
      <c r="A304" s="13" t="s">
        <v>4743</v>
      </c>
      <c r="B304" s="74">
        <v>2427</v>
      </c>
      <c r="C304" s="86"/>
      <c r="D304" s="37"/>
      <c r="E304" s="87"/>
      <c r="F304" s="93">
        <v>5</v>
      </c>
      <c r="G304" s="8">
        <v>13</v>
      </c>
      <c r="H304" s="94">
        <f t="shared" si="16"/>
        <v>2</v>
      </c>
      <c r="I304" s="93"/>
      <c r="J304" s="94"/>
      <c r="K304" s="138"/>
    </row>
    <row r="305" spans="1:11" ht="15.75" x14ac:dyDescent="0.2">
      <c r="A305" s="13" t="s">
        <v>3319</v>
      </c>
      <c r="B305" s="74">
        <v>1448</v>
      </c>
      <c r="C305" s="86"/>
      <c r="D305" s="37"/>
      <c r="E305" s="87"/>
      <c r="F305" s="93">
        <v>3</v>
      </c>
      <c r="G305" s="8">
        <v>8</v>
      </c>
      <c r="H305" s="94">
        <f t="shared" si="16"/>
        <v>2</v>
      </c>
      <c r="I305" s="93"/>
      <c r="J305" s="94"/>
      <c r="K305" s="138"/>
    </row>
    <row r="306" spans="1:11" s="3" customFormat="1" ht="15.75" x14ac:dyDescent="0.2">
      <c r="A306" s="11" t="s">
        <v>769</v>
      </c>
      <c r="B306" s="72">
        <v>165540</v>
      </c>
      <c r="C306" s="89"/>
      <c r="D306" s="34"/>
      <c r="E306" s="164"/>
      <c r="F306" s="92"/>
      <c r="G306" s="8"/>
      <c r="H306" s="94"/>
      <c r="I306" s="92"/>
      <c r="J306" s="82"/>
      <c r="K306" s="137"/>
    </row>
    <row r="307" spans="1:11" s="5" customFormat="1" ht="15.75" x14ac:dyDescent="0.2">
      <c r="A307" s="22" t="s">
        <v>770</v>
      </c>
      <c r="B307" s="73">
        <v>31381</v>
      </c>
      <c r="C307" s="85">
        <v>29</v>
      </c>
      <c r="D307" s="36">
        <v>73</v>
      </c>
      <c r="E307" s="88">
        <v>4</v>
      </c>
      <c r="F307" s="91"/>
      <c r="G307" s="8"/>
      <c r="H307" s="94"/>
      <c r="I307" s="99">
        <f>(C307+F307+1)*0.4</f>
        <v>12</v>
      </c>
      <c r="J307" s="100">
        <f>(D307+G307+1)*0.4</f>
        <v>29.6</v>
      </c>
      <c r="K307" s="115"/>
    </row>
    <row r="308" spans="1:11" s="5" customFormat="1" ht="15.75" x14ac:dyDescent="0.2">
      <c r="A308" s="20" t="s">
        <v>6191</v>
      </c>
      <c r="B308" s="73">
        <v>31381</v>
      </c>
      <c r="C308" s="85">
        <v>29</v>
      </c>
      <c r="D308" s="36"/>
      <c r="E308" s="88"/>
      <c r="F308" s="91"/>
      <c r="G308" s="8"/>
      <c r="H308" s="94"/>
      <c r="I308" s="91"/>
      <c r="J308" s="84"/>
      <c r="K308" s="111"/>
    </row>
    <row r="309" spans="1:11" s="5" customFormat="1" ht="15.75" x14ac:dyDescent="0.2">
      <c r="A309" s="22" t="s">
        <v>937</v>
      </c>
      <c r="B309" s="73">
        <v>30147</v>
      </c>
      <c r="C309" s="134">
        <v>29</v>
      </c>
      <c r="D309" s="36">
        <f>SUM(D310:D312)</f>
        <v>73</v>
      </c>
      <c r="E309" s="88">
        <v>4</v>
      </c>
      <c r="F309" s="91">
        <f>SUM(F311:F313)</f>
        <v>16</v>
      </c>
      <c r="G309" s="24">
        <f>SUM(G311:G313)</f>
        <v>41</v>
      </c>
      <c r="H309" s="94"/>
      <c r="I309" s="99">
        <f>(C309+F309+1)*0.4</f>
        <v>18.400000000000002</v>
      </c>
      <c r="J309" s="100">
        <f>(D309+G309+1)*0.4</f>
        <v>46</v>
      </c>
      <c r="K309" s="115">
        <f>2*0.6</f>
        <v>1.2</v>
      </c>
    </row>
    <row r="310" spans="1:11" s="5" customFormat="1" ht="15.75" x14ac:dyDescent="0.2">
      <c r="A310" s="20" t="s">
        <v>938</v>
      </c>
      <c r="B310" s="73">
        <v>24971</v>
      </c>
      <c r="C310" s="85">
        <v>24</v>
      </c>
      <c r="D310" s="36">
        <v>60</v>
      </c>
      <c r="E310" s="88"/>
      <c r="F310" s="91"/>
      <c r="G310" s="8"/>
      <c r="H310" s="94"/>
      <c r="I310" s="91"/>
      <c r="J310" s="84"/>
      <c r="K310" s="111"/>
    </row>
    <row r="311" spans="1:11" ht="15.75" x14ac:dyDescent="0.2">
      <c r="A311" s="13" t="s">
        <v>4744</v>
      </c>
      <c r="B311" s="74">
        <v>24971</v>
      </c>
      <c r="C311" s="86"/>
      <c r="D311" s="37"/>
      <c r="E311" s="87"/>
      <c r="F311" s="93">
        <v>11</v>
      </c>
      <c r="G311" s="8">
        <v>28</v>
      </c>
      <c r="H311" s="94">
        <f t="shared" si="16"/>
        <v>2</v>
      </c>
      <c r="I311" s="93"/>
      <c r="J311" s="94"/>
      <c r="K311" s="138"/>
    </row>
    <row r="312" spans="1:11" s="5" customFormat="1" ht="15.75" x14ac:dyDescent="0.2">
      <c r="A312" s="20" t="s">
        <v>936</v>
      </c>
      <c r="B312" s="73">
        <v>5176</v>
      </c>
      <c r="C312" s="85">
        <v>5</v>
      </c>
      <c r="D312" s="36">
        <v>13</v>
      </c>
      <c r="E312" s="88"/>
      <c r="F312" s="91"/>
      <c r="G312" s="8"/>
      <c r="H312" s="94"/>
      <c r="I312" s="91"/>
      <c r="J312" s="84"/>
      <c r="K312" s="111"/>
    </row>
    <row r="313" spans="1:11" ht="15.75" x14ac:dyDescent="0.2">
      <c r="A313" s="13" t="s">
        <v>3390</v>
      </c>
      <c r="B313" s="74">
        <v>5176</v>
      </c>
      <c r="C313" s="86"/>
      <c r="D313" s="37"/>
      <c r="E313" s="87"/>
      <c r="F313" s="93">
        <v>5</v>
      </c>
      <c r="G313" s="8">
        <v>13</v>
      </c>
      <c r="H313" s="94">
        <f t="shared" si="16"/>
        <v>2</v>
      </c>
      <c r="I313" s="93"/>
      <c r="J313" s="94"/>
      <c r="K313" s="138"/>
    </row>
    <row r="314" spans="1:11" s="5" customFormat="1" ht="15.75" x14ac:dyDescent="0.2">
      <c r="A314" s="22" t="s">
        <v>939</v>
      </c>
      <c r="B314" s="73">
        <v>17822</v>
      </c>
      <c r="C314" s="85">
        <v>25</v>
      </c>
      <c r="D314" s="36">
        <f>SUM(D315:D321)</f>
        <v>63</v>
      </c>
      <c r="E314" s="88">
        <v>4</v>
      </c>
      <c r="F314" s="91">
        <f>SUM(F316:F322)</f>
        <v>24</v>
      </c>
      <c r="G314" s="24">
        <f>SUM(G316:G322)</f>
        <v>62</v>
      </c>
      <c r="H314" s="94"/>
      <c r="I314" s="99">
        <f>(C314+F314+1)*0.4</f>
        <v>20</v>
      </c>
      <c r="J314" s="100">
        <f>(D314+G314+1)*0.4</f>
        <v>50.400000000000006</v>
      </c>
      <c r="K314" s="115">
        <f>4*0.6</f>
        <v>2.4</v>
      </c>
    </row>
    <row r="315" spans="1:11" s="5" customFormat="1" ht="15.75" x14ac:dyDescent="0.2">
      <c r="A315" s="20" t="s">
        <v>940</v>
      </c>
      <c r="B315" s="73">
        <v>2514</v>
      </c>
      <c r="C315" s="85">
        <v>4</v>
      </c>
      <c r="D315" s="36">
        <v>10</v>
      </c>
      <c r="E315" s="88"/>
      <c r="F315" s="91"/>
      <c r="G315" s="8"/>
      <c r="H315" s="94"/>
      <c r="I315" s="91"/>
      <c r="J315" s="84"/>
      <c r="K315" s="111"/>
    </row>
    <row r="316" spans="1:11" ht="15.75" x14ac:dyDescent="0.2">
      <c r="A316" s="13" t="s">
        <v>4745</v>
      </c>
      <c r="B316" s="74">
        <v>2514</v>
      </c>
      <c r="C316" s="86"/>
      <c r="D316" s="37"/>
      <c r="E316" s="87"/>
      <c r="F316" s="93">
        <v>5</v>
      </c>
      <c r="G316" s="8">
        <v>13</v>
      </c>
      <c r="H316" s="94">
        <f t="shared" si="16"/>
        <v>2</v>
      </c>
      <c r="I316" s="93"/>
      <c r="J316" s="94"/>
      <c r="K316" s="138"/>
    </row>
    <row r="317" spans="1:11" s="5" customFormat="1" ht="15.75" x14ac:dyDescent="0.2">
      <c r="A317" s="20" t="s">
        <v>877</v>
      </c>
      <c r="B317" s="73">
        <v>2567</v>
      </c>
      <c r="C317" s="85">
        <v>4</v>
      </c>
      <c r="D317" s="36">
        <v>10</v>
      </c>
      <c r="E317" s="88"/>
      <c r="F317" s="91"/>
      <c r="G317" s="8"/>
      <c r="H317" s="94"/>
      <c r="I317" s="91"/>
      <c r="J317" s="84"/>
      <c r="K317" s="111"/>
    </row>
    <row r="318" spans="1:11" ht="15.75" x14ac:dyDescent="0.2">
      <c r="A318" s="13" t="s">
        <v>4746</v>
      </c>
      <c r="B318" s="74">
        <v>2567</v>
      </c>
      <c r="C318" s="86"/>
      <c r="D318" s="37"/>
      <c r="E318" s="87"/>
      <c r="F318" s="93">
        <v>5</v>
      </c>
      <c r="G318" s="8">
        <v>13</v>
      </c>
      <c r="H318" s="94">
        <f t="shared" si="16"/>
        <v>2</v>
      </c>
      <c r="I318" s="93"/>
      <c r="J318" s="94"/>
      <c r="K318" s="138"/>
    </row>
    <row r="319" spans="1:11" s="5" customFormat="1" ht="15.75" x14ac:dyDescent="0.2">
      <c r="A319" s="20" t="s">
        <v>878</v>
      </c>
      <c r="B319" s="73">
        <v>12365</v>
      </c>
      <c r="C319" s="85">
        <v>16</v>
      </c>
      <c r="D319" s="36">
        <v>40</v>
      </c>
      <c r="E319" s="88"/>
      <c r="F319" s="91"/>
      <c r="G319" s="8"/>
      <c r="H319" s="94"/>
      <c r="I319" s="91"/>
      <c r="J319" s="84"/>
      <c r="K319" s="111"/>
    </row>
    <row r="320" spans="1:11" ht="15.75" x14ac:dyDescent="0.2">
      <c r="A320" s="13" t="s">
        <v>1765</v>
      </c>
      <c r="B320" s="74">
        <v>12365</v>
      </c>
      <c r="C320" s="86"/>
      <c r="D320" s="37"/>
      <c r="E320" s="87"/>
      <c r="F320" s="93">
        <v>11</v>
      </c>
      <c r="G320" s="8">
        <v>28</v>
      </c>
      <c r="H320" s="94">
        <f t="shared" si="16"/>
        <v>2</v>
      </c>
      <c r="I320" s="93"/>
      <c r="J320" s="94"/>
      <c r="K320" s="138"/>
    </row>
    <row r="321" spans="1:11" s="5" customFormat="1" ht="15.75" x14ac:dyDescent="0.2">
      <c r="A321" s="20" t="s">
        <v>879</v>
      </c>
      <c r="B321" s="73">
        <v>376</v>
      </c>
      <c r="C321" s="85">
        <v>1</v>
      </c>
      <c r="D321" s="36">
        <v>3</v>
      </c>
      <c r="E321" s="88"/>
      <c r="F321" s="91"/>
      <c r="G321" s="8"/>
      <c r="H321" s="94"/>
      <c r="I321" s="91"/>
      <c r="J321" s="84"/>
      <c r="K321" s="111"/>
    </row>
    <row r="322" spans="1:11" ht="15.75" x14ac:dyDescent="0.2">
      <c r="A322" s="13" t="s">
        <v>2636</v>
      </c>
      <c r="B322" s="74">
        <v>376</v>
      </c>
      <c r="C322" s="86"/>
      <c r="D322" s="37"/>
      <c r="E322" s="87"/>
      <c r="F322" s="93">
        <v>3</v>
      </c>
      <c r="G322" s="8">
        <v>8</v>
      </c>
      <c r="H322" s="94">
        <f t="shared" si="16"/>
        <v>2</v>
      </c>
      <c r="I322" s="93"/>
      <c r="J322" s="94"/>
      <c r="K322" s="138"/>
    </row>
    <row r="323" spans="1:11" s="5" customFormat="1" ht="15.75" x14ac:dyDescent="0.2">
      <c r="A323" s="22" t="s">
        <v>327</v>
      </c>
      <c r="B323" s="73">
        <v>38033</v>
      </c>
      <c r="C323" s="85">
        <v>29</v>
      </c>
      <c r="D323" s="36">
        <f>SUM(D324:D327)</f>
        <v>73</v>
      </c>
      <c r="E323" s="88">
        <v>4</v>
      </c>
      <c r="F323" s="91">
        <f>SUM(F325:F328)</f>
        <v>19</v>
      </c>
      <c r="G323" s="24">
        <f>SUM(G325:G328)</f>
        <v>49</v>
      </c>
      <c r="H323" s="94"/>
      <c r="I323" s="99">
        <f>(C323+F323+1)*0.4</f>
        <v>19.600000000000001</v>
      </c>
      <c r="J323" s="100">
        <f>(D323+G323+1)*0.4</f>
        <v>49.2</v>
      </c>
      <c r="K323" s="115">
        <f>3*0.6</f>
        <v>1.7999999999999998</v>
      </c>
    </row>
    <row r="324" spans="1:11" s="5" customFormat="1" ht="15.75" x14ac:dyDescent="0.2">
      <c r="A324" s="20" t="s">
        <v>648</v>
      </c>
      <c r="B324" s="73">
        <v>30773</v>
      </c>
      <c r="C324" s="85">
        <v>23</v>
      </c>
      <c r="D324" s="36">
        <v>58</v>
      </c>
      <c r="E324" s="88"/>
      <c r="F324" s="91"/>
      <c r="G324" s="8"/>
      <c r="H324" s="94"/>
      <c r="I324" s="99"/>
      <c r="J324" s="100"/>
      <c r="K324" s="115"/>
    </row>
    <row r="325" spans="1:11" ht="15.75" x14ac:dyDescent="0.2">
      <c r="A325" s="13" t="s">
        <v>4747</v>
      </c>
      <c r="B325" s="74">
        <v>29122</v>
      </c>
      <c r="C325" s="86"/>
      <c r="D325" s="37"/>
      <c r="E325" s="87"/>
      <c r="F325" s="93">
        <v>11</v>
      </c>
      <c r="G325" s="8">
        <v>28</v>
      </c>
      <c r="H325" s="94">
        <f t="shared" si="16"/>
        <v>2</v>
      </c>
      <c r="I325" s="93"/>
      <c r="J325" s="94"/>
      <c r="K325" s="138"/>
    </row>
    <row r="326" spans="1:11" ht="15.75" x14ac:dyDescent="0.2">
      <c r="A326" s="13" t="s">
        <v>4748</v>
      </c>
      <c r="B326" s="74">
        <v>1651</v>
      </c>
      <c r="C326" s="86"/>
      <c r="D326" s="37"/>
      <c r="E326" s="87"/>
      <c r="F326" s="93">
        <v>3</v>
      </c>
      <c r="G326" s="8">
        <v>8</v>
      </c>
      <c r="H326" s="94">
        <f t="shared" si="16"/>
        <v>2</v>
      </c>
      <c r="I326" s="93"/>
      <c r="J326" s="94"/>
      <c r="K326" s="138"/>
    </row>
    <row r="327" spans="1:11" s="5" customFormat="1" ht="15.75" x14ac:dyDescent="0.2">
      <c r="A327" s="20" t="s">
        <v>649</v>
      </c>
      <c r="B327" s="73">
        <v>7260</v>
      </c>
      <c r="C327" s="85">
        <v>6</v>
      </c>
      <c r="D327" s="36">
        <v>15</v>
      </c>
      <c r="E327" s="88"/>
      <c r="F327" s="91"/>
      <c r="G327" s="8"/>
      <c r="H327" s="94"/>
      <c r="I327" s="91"/>
      <c r="J327" s="84"/>
      <c r="K327" s="111"/>
    </row>
    <row r="328" spans="1:11" ht="15.75" x14ac:dyDescent="0.2">
      <c r="A328" s="13" t="s">
        <v>1830</v>
      </c>
      <c r="B328" s="74">
        <v>7260</v>
      </c>
      <c r="C328" s="86"/>
      <c r="D328" s="37"/>
      <c r="E328" s="87"/>
      <c r="F328" s="93">
        <v>5</v>
      </c>
      <c r="G328" s="8">
        <v>13</v>
      </c>
      <c r="H328" s="94">
        <f t="shared" si="16"/>
        <v>2</v>
      </c>
      <c r="I328" s="93"/>
      <c r="J328" s="94"/>
      <c r="K328" s="138"/>
    </row>
    <row r="329" spans="1:11" s="5" customFormat="1" ht="15.75" x14ac:dyDescent="0.2">
      <c r="A329" s="22" t="s">
        <v>650</v>
      </c>
      <c r="B329" s="73">
        <v>48157</v>
      </c>
      <c r="C329" s="85">
        <v>29</v>
      </c>
      <c r="D329" s="36">
        <f>SUM(D330:D334)</f>
        <v>73</v>
      </c>
      <c r="E329" s="88">
        <v>4</v>
      </c>
      <c r="F329" s="91">
        <f>SUM(F331:F335)</f>
        <v>21</v>
      </c>
      <c r="G329" s="24">
        <f>SUM(G331:G335)</f>
        <v>54</v>
      </c>
      <c r="H329" s="94"/>
      <c r="I329" s="99">
        <f>(C329+F329+1)*0.4</f>
        <v>20.400000000000002</v>
      </c>
      <c r="J329" s="100">
        <f>(D329+G329+1)*0.4</f>
        <v>51.2</v>
      </c>
      <c r="K329" s="115">
        <f>3*0.6</f>
        <v>1.7999999999999998</v>
      </c>
    </row>
    <row r="330" spans="1:11" s="5" customFormat="1" ht="15.75" x14ac:dyDescent="0.2">
      <c r="A330" s="20" t="s">
        <v>651</v>
      </c>
      <c r="B330" s="73">
        <v>35047</v>
      </c>
      <c r="C330" s="85">
        <v>21</v>
      </c>
      <c r="D330" s="36">
        <v>53</v>
      </c>
      <c r="E330" s="88"/>
      <c r="F330" s="91"/>
      <c r="G330" s="8"/>
      <c r="H330" s="94"/>
      <c r="I330" s="91"/>
      <c r="J330" s="84"/>
      <c r="K330" s="111"/>
    </row>
    <row r="331" spans="1:11" ht="15.75" x14ac:dyDescent="0.2">
      <c r="A331" s="13" t="s">
        <v>4749</v>
      </c>
      <c r="B331" s="74">
        <v>35047</v>
      </c>
      <c r="C331" s="86"/>
      <c r="D331" s="37"/>
      <c r="E331" s="87"/>
      <c r="F331" s="93">
        <v>11</v>
      </c>
      <c r="G331" s="8">
        <v>28</v>
      </c>
      <c r="H331" s="94">
        <f t="shared" si="16"/>
        <v>2</v>
      </c>
      <c r="I331" s="93"/>
      <c r="J331" s="94"/>
      <c r="K331" s="138"/>
    </row>
    <row r="332" spans="1:11" s="5" customFormat="1" ht="15.75" x14ac:dyDescent="0.2">
      <c r="A332" s="20" t="s">
        <v>672</v>
      </c>
      <c r="B332" s="73">
        <v>9901</v>
      </c>
      <c r="C332" s="85">
        <v>6</v>
      </c>
      <c r="D332" s="36">
        <v>15</v>
      </c>
      <c r="E332" s="88"/>
      <c r="F332" s="91"/>
      <c r="G332" s="8"/>
      <c r="H332" s="94"/>
      <c r="I332" s="91"/>
      <c r="J332" s="84"/>
      <c r="K332" s="111"/>
    </row>
    <row r="333" spans="1:11" ht="15.75" x14ac:dyDescent="0.2">
      <c r="A333" s="13" t="s">
        <v>4750</v>
      </c>
      <c r="B333" s="74">
        <v>9901</v>
      </c>
      <c r="C333" s="86"/>
      <c r="D333" s="37"/>
      <c r="E333" s="87"/>
      <c r="F333" s="93">
        <v>5</v>
      </c>
      <c r="G333" s="8">
        <v>13</v>
      </c>
      <c r="H333" s="94">
        <f t="shared" si="16"/>
        <v>2</v>
      </c>
      <c r="I333" s="93"/>
      <c r="J333" s="94"/>
      <c r="K333" s="138"/>
    </row>
    <row r="334" spans="1:11" s="5" customFormat="1" ht="15.75" x14ac:dyDescent="0.2">
      <c r="A334" s="20" t="s">
        <v>652</v>
      </c>
      <c r="B334" s="73">
        <v>3209</v>
      </c>
      <c r="C334" s="85">
        <v>2</v>
      </c>
      <c r="D334" s="36">
        <v>5</v>
      </c>
      <c r="E334" s="88"/>
      <c r="F334" s="91"/>
      <c r="G334" s="8"/>
      <c r="H334" s="94"/>
      <c r="I334" s="91"/>
      <c r="J334" s="84"/>
      <c r="K334" s="111"/>
    </row>
    <row r="335" spans="1:11" ht="16.5" thickBot="1" x14ac:dyDescent="0.25">
      <c r="A335" s="15" t="s">
        <v>4751</v>
      </c>
      <c r="B335" s="76">
        <v>3209</v>
      </c>
      <c r="C335" s="122"/>
      <c r="D335" s="38"/>
      <c r="E335" s="123"/>
      <c r="F335" s="124">
        <v>5</v>
      </c>
      <c r="G335" s="125">
        <v>13</v>
      </c>
      <c r="H335" s="126">
        <f t="shared" si="16"/>
        <v>2</v>
      </c>
      <c r="I335" s="124"/>
      <c r="J335" s="126"/>
      <c r="K335" s="140"/>
    </row>
    <row r="336" spans="1:11" ht="15.75" thickTop="1" x14ac:dyDescent="0.2"/>
  </sheetData>
  <mergeCells count="3">
    <mergeCell ref="I1:J1"/>
    <mergeCell ref="C1:E1"/>
    <mergeCell ref="F1:H1"/>
  </mergeCells>
  <phoneticPr fontId="4" type="noConversion"/>
  <pageMargins left="0.75" right="0.75" top="0.71" bottom="0.64" header="0.21" footer="0.2"/>
  <pageSetup paperSize="9" orientation="landscape" r:id="rId1"/>
  <headerFooter alignWithMargins="0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1039"/>
  <sheetViews>
    <sheetView workbookViewId="0">
      <pane xSplit="1" ySplit="2" topLeftCell="B3" activePane="bottomRight" state="frozenSplit"/>
      <selection pane="topRight" activeCell="G1" sqref="G1"/>
      <selection pane="bottomLeft" activeCell="A5" sqref="A5"/>
      <selection pane="bottomRight" activeCell="A2" sqref="A2"/>
    </sheetView>
  </sheetViews>
  <sheetFormatPr defaultColWidth="8.85546875" defaultRowHeight="15.75" x14ac:dyDescent="0.2"/>
  <cols>
    <col min="1" max="1" width="53.140625" style="8" bestFit="1" customWidth="1"/>
    <col min="2" max="5" width="16" style="8" customWidth="1"/>
    <col min="6" max="10" width="16.28515625" style="8" customWidth="1"/>
    <col min="11" max="11" width="16.7109375" style="8" customWidth="1"/>
    <col min="12" max="16384" width="8.85546875" style="8"/>
  </cols>
  <sheetData>
    <row r="1" spans="1:1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4" customFormat="1" x14ac:dyDescent="0.2">
      <c r="A3" s="9" t="s">
        <v>122</v>
      </c>
      <c r="B3" s="71">
        <v>539535</v>
      </c>
      <c r="C3" s="79"/>
      <c r="D3" s="40"/>
      <c r="E3" s="80"/>
      <c r="F3" s="91"/>
      <c r="H3" s="84"/>
      <c r="I3" s="91"/>
      <c r="J3" s="84"/>
      <c r="K3" s="111"/>
    </row>
    <row r="4" spans="1:11" s="18" customFormat="1" x14ac:dyDescent="0.2">
      <c r="A4" s="11" t="s">
        <v>123</v>
      </c>
      <c r="B4" s="72">
        <v>93216</v>
      </c>
      <c r="C4" s="81"/>
      <c r="D4" s="35"/>
      <c r="E4" s="82"/>
      <c r="F4" s="92"/>
      <c r="H4" s="82"/>
      <c r="I4" s="92"/>
      <c r="J4" s="82"/>
      <c r="K4" s="137"/>
    </row>
    <row r="5" spans="1:11" s="24" customFormat="1" ht="31.5" x14ac:dyDescent="0.2">
      <c r="A5" s="46" t="s">
        <v>124</v>
      </c>
      <c r="B5" s="73">
        <v>39994</v>
      </c>
      <c r="C5" s="85">
        <v>35</v>
      </c>
      <c r="D5" s="32">
        <f>SUM(D6:D50)</f>
        <v>90</v>
      </c>
      <c r="E5" s="84">
        <v>4</v>
      </c>
      <c r="F5" s="91">
        <f>SUM(F7:F51)</f>
        <v>106</v>
      </c>
      <c r="G5" s="24">
        <f>SUM(G7:G51)</f>
        <v>284</v>
      </c>
      <c r="H5" s="84"/>
      <c r="I5" s="99">
        <f>(C5+F5+1-F7-F8-F10-F29-F35-F37-F39-F40-F41-F45)*0.4</f>
        <v>52.800000000000004</v>
      </c>
      <c r="J5" s="99">
        <f>(D5+G5+1-G7-G8-G10-G29-G35-G37-G39-G40-G41-G45)*0.4</f>
        <v>138</v>
      </c>
      <c r="K5" s="115">
        <f>38*0.6</f>
        <v>22.8</v>
      </c>
    </row>
    <row r="6" spans="1:11" s="24" customFormat="1" x14ac:dyDescent="0.2">
      <c r="A6" s="20" t="s">
        <v>125</v>
      </c>
      <c r="B6" s="73">
        <v>439</v>
      </c>
      <c r="C6" s="85">
        <v>1</v>
      </c>
      <c r="D6" s="32">
        <v>3</v>
      </c>
      <c r="E6" s="84"/>
      <c r="F6" s="91"/>
      <c r="H6" s="84"/>
      <c r="I6" s="91"/>
      <c r="J6" s="84"/>
      <c r="K6" s="111"/>
    </row>
    <row r="7" spans="1:11" x14ac:dyDescent="0.2">
      <c r="A7" s="13" t="s">
        <v>1492</v>
      </c>
      <c r="B7" s="74">
        <v>96</v>
      </c>
      <c r="C7" s="86"/>
      <c r="D7" s="37"/>
      <c r="E7" s="87"/>
      <c r="F7" s="93">
        <v>1</v>
      </c>
      <c r="G7" s="8">
        <v>3</v>
      </c>
      <c r="H7" s="94">
        <f>IF(F7=1,1,2)</f>
        <v>1</v>
      </c>
      <c r="I7" s="93"/>
      <c r="J7" s="94"/>
      <c r="K7" s="138"/>
    </row>
    <row r="8" spans="1:11" x14ac:dyDescent="0.2">
      <c r="A8" s="13" t="s">
        <v>4752</v>
      </c>
      <c r="B8" s="74">
        <v>65</v>
      </c>
      <c r="C8" s="86"/>
      <c r="D8" s="37"/>
      <c r="E8" s="87"/>
      <c r="F8" s="93">
        <v>1</v>
      </c>
      <c r="G8" s="8">
        <v>3</v>
      </c>
      <c r="H8" s="94">
        <f t="shared" ref="H8:H71" si="0">IF(F8=1,1,2)</f>
        <v>1</v>
      </c>
      <c r="I8" s="93"/>
      <c r="J8" s="94"/>
      <c r="K8" s="138"/>
    </row>
    <row r="9" spans="1:11" x14ac:dyDescent="0.2">
      <c r="A9" s="13" t="s">
        <v>4753</v>
      </c>
      <c r="B9" s="74">
        <v>267</v>
      </c>
      <c r="C9" s="86"/>
      <c r="D9" s="37"/>
      <c r="E9" s="87"/>
      <c r="F9" s="93">
        <v>3</v>
      </c>
      <c r="G9" s="8">
        <v>8</v>
      </c>
      <c r="H9" s="94">
        <f t="shared" si="0"/>
        <v>2</v>
      </c>
      <c r="I9" s="93"/>
      <c r="J9" s="94"/>
      <c r="K9" s="138"/>
    </row>
    <row r="10" spans="1:11" x14ac:dyDescent="0.2">
      <c r="A10" s="13" t="s">
        <v>4754</v>
      </c>
      <c r="B10" s="74">
        <v>11</v>
      </c>
      <c r="C10" s="86"/>
      <c r="D10" s="37"/>
      <c r="E10" s="87"/>
      <c r="F10" s="93">
        <v>1</v>
      </c>
      <c r="G10" s="8">
        <v>3</v>
      </c>
      <c r="H10" s="94">
        <f t="shared" si="0"/>
        <v>1</v>
      </c>
      <c r="I10" s="93"/>
      <c r="J10" s="94"/>
      <c r="K10" s="138"/>
    </row>
    <row r="11" spans="1:11" s="24" customFormat="1" x14ac:dyDescent="0.2">
      <c r="A11" s="20" t="s">
        <v>254</v>
      </c>
      <c r="B11" s="73">
        <v>26069</v>
      </c>
      <c r="C11" s="85">
        <v>22</v>
      </c>
      <c r="D11" s="32">
        <v>55</v>
      </c>
      <c r="E11" s="84"/>
      <c r="F11" s="91"/>
      <c r="G11" s="8"/>
      <c r="H11" s="94"/>
      <c r="I11" s="91"/>
      <c r="J11" s="84"/>
      <c r="K11" s="111"/>
    </row>
    <row r="12" spans="1:11" x14ac:dyDescent="0.2">
      <c r="A12" s="13" t="s">
        <v>4755</v>
      </c>
      <c r="B12" s="74">
        <v>21891</v>
      </c>
      <c r="C12" s="86"/>
      <c r="D12" s="37"/>
      <c r="E12" s="87"/>
      <c r="F12" s="93">
        <v>11</v>
      </c>
      <c r="G12" s="8">
        <v>28</v>
      </c>
      <c r="H12" s="94">
        <f t="shared" si="0"/>
        <v>2</v>
      </c>
      <c r="I12" s="93"/>
      <c r="J12" s="94"/>
      <c r="K12" s="138"/>
    </row>
    <row r="13" spans="1:11" x14ac:dyDescent="0.2">
      <c r="A13" s="13" t="s">
        <v>4756</v>
      </c>
      <c r="B13" s="74">
        <v>892</v>
      </c>
      <c r="C13" s="86"/>
      <c r="D13" s="37"/>
      <c r="E13" s="87"/>
      <c r="F13" s="93">
        <v>3</v>
      </c>
      <c r="G13" s="8">
        <v>8</v>
      </c>
      <c r="H13" s="94">
        <f t="shared" si="0"/>
        <v>2</v>
      </c>
      <c r="I13" s="93"/>
      <c r="J13" s="94"/>
      <c r="K13" s="138"/>
    </row>
    <row r="14" spans="1:11" x14ac:dyDescent="0.2">
      <c r="A14" s="13" t="s">
        <v>4757</v>
      </c>
      <c r="B14" s="74">
        <v>384</v>
      </c>
      <c r="C14" s="86"/>
      <c r="D14" s="37"/>
      <c r="E14" s="87"/>
      <c r="F14" s="93">
        <v>3</v>
      </c>
      <c r="G14" s="8">
        <v>8</v>
      </c>
      <c r="H14" s="94">
        <f t="shared" si="0"/>
        <v>2</v>
      </c>
      <c r="I14" s="93"/>
      <c r="J14" s="94"/>
      <c r="K14" s="138"/>
    </row>
    <row r="15" spans="1:11" x14ac:dyDescent="0.2">
      <c r="A15" s="13" t="s">
        <v>4758</v>
      </c>
      <c r="B15" s="74">
        <v>322</v>
      </c>
      <c r="C15" s="86"/>
      <c r="D15" s="37"/>
      <c r="E15" s="87"/>
      <c r="F15" s="93">
        <v>3</v>
      </c>
      <c r="G15" s="8">
        <v>8</v>
      </c>
      <c r="H15" s="94">
        <f t="shared" si="0"/>
        <v>2</v>
      </c>
      <c r="I15" s="93"/>
      <c r="J15" s="94"/>
      <c r="K15" s="138"/>
    </row>
    <row r="16" spans="1:11" x14ac:dyDescent="0.2">
      <c r="A16" s="13" t="s">
        <v>4759</v>
      </c>
      <c r="B16" s="74">
        <v>653</v>
      </c>
      <c r="C16" s="86"/>
      <c r="D16" s="37"/>
      <c r="E16" s="87"/>
      <c r="F16" s="93">
        <v>3</v>
      </c>
      <c r="G16" s="8">
        <v>8</v>
      </c>
      <c r="H16" s="94">
        <f t="shared" si="0"/>
        <v>2</v>
      </c>
      <c r="I16" s="93"/>
      <c r="J16" s="94"/>
      <c r="K16" s="138"/>
    </row>
    <row r="17" spans="1:11" x14ac:dyDescent="0.2">
      <c r="A17" s="13" t="s">
        <v>1626</v>
      </c>
      <c r="B17" s="74">
        <v>839</v>
      </c>
      <c r="C17" s="86"/>
      <c r="D17" s="37"/>
      <c r="E17" s="87"/>
      <c r="F17" s="93">
        <v>3</v>
      </c>
      <c r="G17" s="8">
        <v>8</v>
      </c>
      <c r="H17" s="94">
        <f t="shared" si="0"/>
        <v>2</v>
      </c>
      <c r="I17" s="93"/>
      <c r="J17" s="94"/>
      <c r="K17" s="138"/>
    </row>
    <row r="18" spans="1:11" x14ac:dyDescent="0.2">
      <c r="A18" s="13" t="s">
        <v>4760</v>
      </c>
      <c r="B18" s="74">
        <v>229</v>
      </c>
      <c r="C18" s="86"/>
      <c r="D18" s="37"/>
      <c r="E18" s="87"/>
      <c r="F18" s="93">
        <v>3</v>
      </c>
      <c r="G18" s="8">
        <v>8</v>
      </c>
      <c r="H18" s="94">
        <f t="shared" si="0"/>
        <v>2</v>
      </c>
      <c r="I18" s="93"/>
      <c r="J18" s="94"/>
      <c r="K18" s="138"/>
    </row>
    <row r="19" spans="1:11" x14ac:dyDescent="0.2">
      <c r="A19" s="13" t="s">
        <v>4761</v>
      </c>
      <c r="B19" s="74">
        <v>498</v>
      </c>
      <c r="C19" s="86"/>
      <c r="D19" s="37"/>
      <c r="E19" s="87"/>
      <c r="F19" s="93">
        <v>3</v>
      </c>
      <c r="G19" s="8">
        <v>8</v>
      </c>
      <c r="H19" s="94">
        <f t="shared" si="0"/>
        <v>2</v>
      </c>
      <c r="I19" s="93"/>
      <c r="J19" s="94"/>
      <c r="K19" s="138"/>
    </row>
    <row r="20" spans="1:11" x14ac:dyDescent="0.2">
      <c r="A20" s="13" t="s">
        <v>4762</v>
      </c>
      <c r="B20" s="74">
        <v>361</v>
      </c>
      <c r="C20" s="86"/>
      <c r="D20" s="37"/>
      <c r="E20" s="87"/>
      <c r="F20" s="93">
        <v>3</v>
      </c>
      <c r="G20" s="8">
        <v>8</v>
      </c>
      <c r="H20" s="94">
        <f t="shared" si="0"/>
        <v>2</v>
      </c>
      <c r="I20" s="93"/>
      <c r="J20" s="94"/>
      <c r="K20" s="138"/>
    </row>
    <row r="21" spans="1:11" s="24" customFormat="1" x14ac:dyDescent="0.2">
      <c r="A21" s="20" t="s">
        <v>131</v>
      </c>
      <c r="B21" s="73">
        <v>407</v>
      </c>
      <c r="C21" s="85">
        <v>1</v>
      </c>
      <c r="D21" s="32">
        <v>3</v>
      </c>
      <c r="E21" s="84"/>
      <c r="F21" s="91"/>
      <c r="G21" s="8"/>
      <c r="H21" s="94"/>
      <c r="I21" s="91"/>
      <c r="J21" s="84"/>
      <c r="K21" s="111"/>
    </row>
    <row r="22" spans="1:11" x14ac:dyDescent="0.2">
      <c r="A22" s="13" t="s">
        <v>4763</v>
      </c>
      <c r="B22" s="74">
        <v>407</v>
      </c>
      <c r="C22" s="86"/>
      <c r="D22" s="37"/>
      <c r="E22" s="87"/>
      <c r="F22" s="93">
        <v>3</v>
      </c>
      <c r="G22" s="8">
        <v>8</v>
      </c>
      <c r="H22" s="94">
        <f t="shared" si="0"/>
        <v>2</v>
      </c>
      <c r="I22" s="93"/>
      <c r="J22" s="94"/>
      <c r="K22" s="138"/>
    </row>
    <row r="23" spans="1:11" s="24" customFormat="1" x14ac:dyDescent="0.2">
      <c r="A23" s="20" t="s">
        <v>710</v>
      </c>
      <c r="B23" s="73">
        <v>3254</v>
      </c>
      <c r="C23" s="85">
        <v>3</v>
      </c>
      <c r="D23" s="32">
        <v>8</v>
      </c>
      <c r="E23" s="84"/>
      <c r="F23" s="91"/>
      <c r="G23" s="8"/>
      <c r="H23" s="94"/>
      <c r="I23" s="91"/>
      <c r="J23" s="84"/>
      <c r="K23" s="111"/>
    </row>
    <row r="24" spans="1:11" x14ac:dyDescent="0.2">
      <c r="A24" s="13" t="s">
        <v>4764</v>
      </c>
      <c r="B24" s="74">
        <v>2278</v>
      </c>
      <c r="C24" s="86"/>
      <c r="D24" s="37"/>
      <c r="E24" s="87"/>
      <c r="F24" s="93">
        <v>5</v>
      </c>
      <c r="G24" s="8">
        <v>13</v>
      </c>
      <c r="H24" s="94">
        <f t="shared" si="0"/>
        <v>2</v>
      </c>
      <c r="I24" s="93"/>
      <c r="J24" s="94"/>
      <c r="K24" s="138"/>
    </row>
    <row r="25" spans="1:11" x14ac:dyDescent="0.2">
      <c r="A25" s="13" t="s">
        <v>4765</v>
      </c>
      <c r="B25" s="74">
        <v>302</v>
      </c>
      <c r="C25" s="86"/>
      <c r="D25" s="37"/>
      <c r="E25" s="87"/>
      <c r="F25" s="93">
        <v>3</v>
      </c>
      <c r="G25" s="8">
        <v>8</v>
      </c>
      <c r="H25" s="94">
        <f t="shared" si="0"/>
        <v>2</v>
      </c>
      <c r="I25" s="93"/>
      <c r="J25" s="94"/>
      <c r="K25" s="138"/>
    </row>
    <row r="26" spans="1:11" x14ac:dyDescent="0.2">
      <c r="A26" s="13" t="s">
        <v>4766</v>
      </c>
      <c r="B26" s="74">
        <v>393</v>
      </c>
      <c r="C26" s="86"/>
      <c r="D26" s="37"/>
      <c r="E26" s="87"/>
      <c r="F26" s="93">
        <v>3</v>
      </c>
      <c r="G26" s="8">
        <v>8</v>
      </c>
      <c r="H26" s="94">
        <f t="shared" si="0"/>
        <v>2</v>
      </c>
      <c r="I26" s="93"/>
      <c r="J26" s="94"/>
      <c r="K26" s="138"/>
    </row>
    <row r="27" spans="1:11" x14ac:dyDescent="0.2">
      <c r="A27" s="13" t="s">
        <v>4767</v>
      </c>
      <c r="B27" s="74">
        <v>281</v>
      </c>
      <c r="C27" s="86"/>
      <c r="D27" s="37"/>
      <c r="E27" s="87"/>
      <c r="F27" s="93">
        <v>3</v>
      </c>
      <c r="G27" s="8">
        <v>8</v>
      </c>
      <c r="H27" s="94">
        <f t="shared" si="0"/>
        <v>2</v>
      </c>
      <c r="I27" s="93"/>
      <c r="J27" s="94"/>
      <c r="K27" s="138"/>
    </row>
    <row r="28" spans="1:11" s="24" customFormat="1" x14ac:dyDescent="0.2">
      <c r="A28" s="20" t="s">
        <v>1181</v>
      </c>
      <c r="B28" s="73">
        <v>2747</v>
      </c>
      <c r="C28" s="85">
        <v>2</v>
      </c>
      <c r="D28" s="32">
        <v>5</v>
      </c>
      <c r="E28" s="84"/>
      <c r="F28" s="91"/>
      <c r="G28" s="8"/>
      <c r="H28" s="94"/>
      <c r="I28" s="91"/>
      <c r="J28" s="84"/>
      <c r="K28" s="111"/>
    </row>
    <row r="29" spans="1:11" x14ac:dyDescent="0.2">
      <c r="A29" s="13" t="s">
        <v>4768</v>
      </c>
      <c r="B29" s="74">
        <v>35</v>
      </c>
      <c r="C29" s="86"/>
      <c r="D29" s="37"/>
      <c r="E29" s="87"/>
      <c r="F29" s="93">
        <v>1</v>
      </c>
      <c r="G29" s="8">
        <v>3</v>
      </c>
      <c r="H29" s="94">
        <f t="shared" si="0"/>
        <v>1</v>
      </c>
      <c r="I29" s="93"/>
      <c r="J29" s="94"/>
      <c r="K29" s="138"/>
    </row>
    <row r="30" spans="1:11" x14ac:dyDescent="0.2">
      <c r="A30" s="13" t="s">
        <v>4769</v>
      </c>
      <c r="B30" s="74">
        <v>960</v>
      </c>
      <c r="C30" s="86"/>
      <c r="D30" s="37"/>
      <c r="E30" s="87"/>
      <c r="F30" s="93">
        <v>3</v>
      </c>
      <c r="G30" s="8">
        <v>8</v>
      </c>
      <c r="H30" s="94">
        <f t="shared" si="0"/>
        <v>2</v>
      </c>
      <c r="I30" s="93"/>
      <c r="J30" s="94"/>
      <c r="K30" s="138"/>
    </row>
    <row r="31" spans="1:11" x14ac:dyDescent="0.2">
      <c r="A31" s="13" t="s">
        <v>4318</v>
      </c>
      <c r="B31" s="74">
        <v>940</v>
      </c>
      <c r="C31" s="86"/>
      <c r="D31" s="37"/>
      <c r="E31" s="87"/>
      <c r="F31" s="93">
        <v>3</v>
      </c>
      <c r="G31" s="8">
        <v>8</v>
      </c>
      <c r="H31" s="94">
        <f t="shared" si="0"/>
        <v>2</v>
      </c>
      <c r="I31" s="93"/>
      <c r="J31" s="94"/>
      <c r="K31" s="138"/>
    </row>
    <row r="32" spans="1:11" x14ac:dyDescent="0.2">
      <c r="A32" s="13" t="s">
        <v>4770</v>
      </c>
      <c r="B32" s="74">
        <v>812</v>
      </c>
      <c r="C32" s="86"/>
      <c r="D32" s="37"/>
      <c r="E32" s="87"/>
      <c r="F32" s="93">
        <v>3</v>
      </c>
      <c r="G32" s="8">
        <v>8</v>
      </c>
      <c r="H32" s="94">
        <f t="shared" si="0"/>
        <v>2</v>
      </c>
      <c r="I32" s="93"/>
      <c r="J32" s="94"/>
      <c r="K32" s="138"/>
    </row>
    <row r="33" spans="1:11" s="24" customFormat="1" x14ac:dyDescent="0.2">
      <c r="A33" s="20" t="s">
        <v>1175</v>
      </c>
      <c r="B33" s="73">
        <v>1450</v>
      </c>
      <c r="C33" s="85">
        <v>1</v>
      </c>
      <c r="D33" s="32">
        <v>3</v>
      </c>
      <c r="E33" s="84"/>
      <c r="F33" s="91"/>
      <c r="G33" s="8"/>
      <c r="H33" s="94"/>
      <c r="I33" s="91"/>
      <c r="J33" s="84"/>
      <c r="K33" s="111"/>
    </row>
    <row r="34" spans="1:11" x14ac:dyDescent="0.2">
      <c r="A34" s="13" t="s">
        <v>4290</v>
      </c>
      <c r="B34" s="74">
        <v>261</v>
      </c>
      <c r="C34" s="86"/>
      <c r="D34" s="37"/>
      <c r="E34" s="87"/>
      <c r="F34" s="93">
        <v>3</v>
      </c>
      <c r="G34" s="8">
        <v>8</v>
      </c>
      <c r="H34" s="94">
        <f t="shared" si="0"/>
        <v>2</v>
      </c>
      <c r="I34" s="93"/>
      <c r="J34" s="94"/>
      <c r="K34" s="138"/>
    </row>
    <row r="35" spans="1:11" x14ac:dyDescent="0.2">
      <c r="A35" s="13" t="s">
        <v>4240</v>
      </c>
      <c r="B35" s="74">
        <v>147</v>
      </c>
      <c r="C35" s="86"/>
      <c r="D35" s="37"/>
      <c r="E35" s="87"/>
      <c r="F35" s="93">
        <v>1</v>
      </c>
      <c r="G35" s="8">
        <v>3</v>
      </c>
      <c r="H35" s="94">
        <f t="shared" si="0"/>
        <v>1</v>
      </c>
      <c r="I35" s="93"/>
      <c r="J35" s="94"/>
      <c r="K35" s="138"/>
    </row>
    <row r="36" spans="1:11" x14ac:dyDescent="0.2">
      <c r="A36" s="13" t="s">
        <v>1565</v>
      </c>
      <c r="B36" s="74">
        <v>491</v>
      </c>
      <c r="C36" s="86"/>
      <c r="D36" s="37"/>
      <c r="E36" s="87"/>
      <c r="F36" s="93">
        <v>3</v>
      </c>
      <c r="G36" s="8">
        <v>8</v>
      </c>
      <c r="H36" s="94">
        <f t="shared" si="0"/>
        <v>2</v>
      </c>
      <c r="I36" s="93"/>
      <c r="J36" s="94"/>
      <c r="K36" s="138"/>
    </row>
    <row r="37" spans="1:11" x14ac:dyDescent="0.2">
      <c r="A37" s="13" t="s">
        <v>3244</v>
      </c>
      <c r="B37" s="74">
        <v>46</v>
      </c>
      <c r="C37" s="86"/>
      <c r="D37" s="37"/>
      <c r="E37" s="87"/>
      <c r="F37" s="93">
        <v>1</v>
      </c>
      <c r="G37" s="8">
        <v>3</v>
      </c>
      <c r="H37" s="94">
        <f t="shared" si="0"/>
        <v>1</v>
      </c>
      <c r="I37" s="93"/>
      <c r="J37" s="94"/>
      <c r="K37" s="138"/>
    </row>
    <row r="38" spans="1:11" x14ac:dyDescent="0.2">
      <c r="A38" s="13" t="s">
        <v>4771</v>
      </c>
      <c r="B38" s="74">
        <v>263</v>
      </c>
      <c r="C38" s="86"/>
      <c r="D38" s="37"/>
      <c r="E38" s="87"/>
      <c r="F38" s="93">
        <v>3</v>
      </c>
      <c r="G38" s="8">
        <v>8</v>
      </c>
      <c r="H38" s="94">
        <f t="shared" si="0"/>
        <v>2</v>
      </c>
      <c r="I38" s="93"/>
      <c r="J38" s="94"/>
      <c r="K38" s="138"/>
    </row>
    <row r="39" spans="1:11" x14ac:dyDescent="0.2">
      <c r="A39" s="13" t="s">
        <v>1497</v>
      </c>
      <c r="B39" s="74">
        <v>41</v>
      </c>
      <c r="C39" s="86"/>
      <c r="D39" s="37"/>
      <c r="E39" s="87"/>
      <c r="F39" s="93">
        <v>1</v>
      </c>
      <c r="G39" s="8">
        <v>3</v>
      </c>
      <c r="H39" s="94">
        <f t="shared" si="0"/>
        <v>1</v>
      </c>
      <c r="I39" s="93"/>
      <c r="J39" s="94"/>
      <c r="K39" s="138"/>
    </row>
    <row r="40" spans="1:11" x14ac:dyDescent="0.2">
      <c r="A40" s="13" t="s">
        <v>1737</v>
      </c>
      <c r="B40" s="74">
        <v>122</v>
      </c>
      <c r="C40" s="86"/>
      <c r="D40" s="37"/>
      <c r="E40" s="87"/>
      <c r="F40" s="93">
        <v>1</v>
      </c>
      <c r="G40" s="8">
        <v>3</v>
      </c>
      <c r="H40" s="94">
        <f t="shared" si="0"/>
        <v>1</v>
      </c>
      <c r="I40" s="93"/>
      <c r="J40" s="94"/>
      <c r="K40" s="138"/>
    </row>
    <row r="41" spans="1:11" x14ac:dyDescent="0.2">
      <c r="A41" s="13" t="s">
        <v>4772</v>
      </c>
      <c r="B41" s="74">
        <v>79</v>
      </c>
      <c r="C41" s="86"/>
      <c r="D41" s="37"/>
      <c r="E41" s="87"/>
      <c r="F41" s="93">
        <v>1</v>
      </c>
      <c r="G41" s="8">
        <v>3</v>
      </c>
      <c r="H41" s="94">
        <f t="shared" si="0"/>
        <v>1</v>
      </c>
      <c r="I41" s="93"/>
      <c r="J41" s="94"/>
      <c r="K41" s="138"/>
    </row>
    <row r="42" spans="1:11" s="24" customFormat="1" x14ac:dyDescent="0.2">
      <c r="A42" s="20" t="s">
        <v>623</v>
      </c>
      <c r="B42" s="73">
        <v>2885</v>
      </c>
      <c r="C42" s="85">
        <v>3</v>
      </c>
      <c r="D42" s="32">
        <v>8</v>
      </c>
      <c r="E42" s="84"/>
      <c r="F42" s="91"/>
      <c r="G42" s="8"/>
      <c r="H42" s="94"/>
      <c r="I42" s="91"/>
      <c r="J42" s="84"/>
      <c r="K42" s="111"/>
    </row>
    <row r="43" spans="1:11" x14ac:dyDescent="0.2">
      <c r="A43" s="13" t="s">
        <v>4773</v>
      </c>
      <c r="B43" s="74">
        <v>553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x14ac:dyDescent="0.2">
      <c r="A44" s="13" t="s">
        <v>1644</v>
      </c>
      <c r="B44" s="74">
        <v>244</v>
      </c>
      <c r="C44" s="86"/>
      <c r="D44" s="37"/>
      <c r="E44" s="87"/>
      <c r="F44" s="93">
        <v>3</v>
      </c>
      <c r="G44" s="8">
        <v>8</v>
      </c>
      <c r="H44" s="94">
        <f t="shared" si="0"/>
        <v>2</v>
      </c>
      <c r="I44" s="93"/>
      <c r="J44" s="94"/>
      <c r="K44" s="138"/>
    </row>
    <row r="45" spans="1:11" x14ac:dyDescent="0.2">
      <c r="A45" s="13" t="s">
        <v>4774</v>
      </c>
      <c r="B45" s="74">
        <v>165</v>
      </c>
      <c r="C45" s="86"/>
      <c r="D45" s="37"/>
      <c r="E45" s="87"/>
      <c r="F45" s="93">
        <v>1</v>
      </c>
      <c r="G45" s="8">
        <v>3</v>
      </c>
      <c r="H45" s="94">
        <f t="shared" si="0"/>
        <v>1</v>
      </c>
      <c r="I45" s="93"/>
      <c r="J45" s="94"/>
      <c r="K45" s="138"/>
    </row>
    <row r="46" spans="1:11" x14ac:dyDescent="0.2">
      <c r="A46" s="13" t="s">
        <v>4775</v>
      </c>
      <c r="B46" s="74">
        <v>342</v>
      </c>
      <c r="C46" s="86"/>
      <c r="D46" s="37"/>
      <c r="E46" s="87"/>
      <c r="F46" s="93">
        <v>3</v>
      </c>
      <c r="G46" s="8">
        <v>8</v>
      </c>
      <c r="H46" s="94">
        <f t="shared" si="0"/>
        <v>2</v>
      </c>
      <c r="I46" s="93"/>
      <c r="J46" s="94"/>
      <c r="K46" s="138"/>
    </row>
    <row r="47" spans="1:11" x14ac:dyDescent="0.2">
      <c r="A47" s="13" t="s">
        <v>4776</v>
      </c>
      <c r="B47" s="74">
        <v>423</v>
      </c>
      <c r="C47" s="86"/>
      <c r="D47" s="37"/>
      <c r="E47" s="87"/>
      <c r="F47" s="93">
        <v>3</v>
      </c>
      <c r="G47" s="8">
        <v>8</v>
      </c>
      <c r="H47" s="94">
        <f t="shared" si="0"/>
        <v>2</v>
      </c>
      <c r="I47" s="93"/>
      <c r="J47" s="94"/>
      <c r="K47" s="138"/>
    </row>
    <row r="48" spans="1:11" x14ac:dyDescent="0.2">
      <c r="A48" s="13" t="s">
        <v>4777</v>
      </c>
      <c r="B48" s="74">
        <v>495</v>
      </c>
      <c r="C48" s="86"/>
      <c r="D48" s="37"/>
      <c r="E48" s="87"/>
      <c r="F48" s="93">
        <v>3</v>
      </c>
      <c r="G48" s="8">
        <v>8</v>
      </c>
      <c r="H48" s="94">
        <f t="shared" si="0"/>
        <v>2</v>
      </c>
      <c r="I48" s="93"/>
      <c r="J48" s="94"/>
      <c r="K48" s="138"/>
    </row>
    <row r="49" spans="1:11" x14ac:dyDescent="0.2">
      <c r="A49" s="13" t="s">
        <v>4778</v>
      </c>
      <c r="B49" s="74">
        <v>663</v>
      </c>
      <c r="C49" s="86"/>
      <c r="D49" s="37"/>
      <c r="E49" s="87"/>
      <c r="F49" s="93">
        <v>3</v>
      </c>
      <c r="G49" s="8">
        <v>8</v>
      </c>
      <c r="H49" s="94">
        <f t="shared" si="0"/>
        <v>2</v>
      </c>
      <c r="I49" s="93"/>
      <c r="J49" s="94"/>
      <c r="K49" s="138"/>
    </row>
    <row r="50" spans="1:11" s="24" customFormat="1" x14ac:dyDescent="0.2">
      <c r="A50" s="20" t="s">
        <v>1255</v>
      </c>
      <c r="B50" s="73">
        <v>2743</v>
      </c>
      <c r="C50" s="85">
        <v>2</v>
      </c>
      <c r="D50" s="32">
        <v>5</v>
      </c>
      <c r="E50" s="84"/>
      <c r="F50" s="91"/>
      <c r="G50" s="8"/>
      <c r="H50" s="94"/>
      <c r="I50" s="91"/>
      <c r="J50" s="84"/>
      <c r="K50" s="111"/>
    </row>
    <row r="51" spans="1:11" x14ac:dyDescent="0.2">
      <c r="A51" s="13" t="s">
        <v>4779</v>
      </c>
      <c r="B51" s="74">
        <v>2743</v>
      </c>
      <c r="C51" s="86"/>
      <c r="D51" s="37"/>
      <c r="E51" s="87"/>
      <c r="F51" s="93">
        <v>5</v>
      </c>
      <c r="G51" s="8">
        <v>13</v>
      </c>
      <c r="H51" s="94">
        <f t="shared" si="0"/>
        <v>2</v>
      </c>
      <c r="I51" s="93"/>
      <c r="J51" s="94"/>
      <c r="K51" s="138"/>
    </row>
    <row r="52" spans="1:11" s="24" customFormat="1" ht="31.5" x14ac:dyDescent="0.2">
      <c r="A52" s="46" t="s">
        <v>1349</v>
      </c>
      <c r="B52" s="73">
        <v>7030</v>
      </c>
      <c r="C52" s="85">
        <v>19</v>
      </c>
      <c r="D52" s="36">
        <f>SUM(D53:D58)</f>
        <v>48</v>
      </c>
      <c r="E52" s="88">
        <v>3</v>
      </c>
      <c r="F52" s="91">
        <f>SUM(F54:F62)</f>
        <v>24</v>
      </c>
      <c r="G52" s="24">
        <f>SUM(G54:G62)</f>
        <v>64</v>
      </c>
      <c r="H52" s="94"/>
      <c r="I52" s="99">
        <f>(C52+F52+1-F57)*0.4</f>
        <v>17.2</v>
      </c>
      <c r="J52" s="99">
        <f>(D52+G52+1-G57)*0.4</f>
        <v>44</v>
      </c>
      <c r="K52" s="115">
        <f>8*0.6</f>
        <v>4.8</v>
      </c>
    </row>
    <row r="53" spans="1:11" s="24" customFormat="1" x14ac:dyDescent="0.2">
      <c r="A53" s="20" t="s">
        <v>1234</v>
      </c>
      <c r="B53" s="73">
        <v>3612</v>
      </c>
      <c r="C53" s="85">
        <v>10</v>
      </c>
      <c r="D53" s="32">
        <v>25</v>
      </c>
      <c r="E53" s="84"/>
      <c r="F53" s="91"/>
      <c r="G53" s="8"/>
      <c r="H53" s="94"/>
      <c r="I53" s="91"/>
      <c r="J53" s="84"/>
      <c r="K53" s="111"/>
    </row>
    <row r="54" spans="1:11" x14ac:dyDescent="0.2">
      <c r="A54" s="13" t="s">
        <v>4780</v>
      </c>
      <c r="B54" s="74">
        <v>2500</v>
      </c>
      <c r="C54" s="86"/>
      <c r="D54" s="37"/>
      <c r="E54" s="87"/>
      <c r="F54" s="93">
        <v>5</v>
      </c>
      <c r="G54" s="8">
        <v>13</v>
      </c>
      <c r="H54" s="94">
        <f t="shared" si="0"/>
        <v>2</v>
      </c>
      <c r="I54" s="93"/>
      <c r="J54" s="94"/>
      <c r="K54" s="138"/>
    </row>
    <row r="55" spans="1:11" x14ac:dyDescent="0.2">
      <c r="A55" s="13" t="s">
        <v>1353</v>
      </c>
      <c r="B55" s="74">
        <v>661</v>
      </c>
      <c r="C55" s="86"/>
      <c r="D55" s="37"/>
      <c r="E55" s="87"/>
      <c r="F55" s="93">
        <v>3</v>
      </c>
      <c r="G55" s="8">
        <v>8</v>
      </c>
      <c r="H55" s="94">
        <f t="shared" si="0"/>
        <v>2</v>
      </c>
      <c r="I55" s="93"/>
      <c r="J55" s="94"/>
      <c r="K55" s="138"/>
    </row>
    <row r="56" spans="1:11" x14ac:dyDescent="0.2">
      <c r="A56" s="13" t="s">
        <v>4781</v>
      </c>
      <c r="B56" s="74">
        <v>274</v>
      </c>
      <c r="C56" s="86"/>
      <c r="D56" s="37"/>
      <c r="E56" s="87"/>
      <c r="F56" s="93">
        <v>3</v>
      </c>
      <c r="G56" s="8">
        <v>8</v>
      </c>
      <c r="H56" s="94">
        <f t="shared" si="0"/>
        <v>2</v>
      </c>
      <c r="I56" s="93"/>
      <c r="J56" s="94"/>
      <c r="K56" s="138"/>
    </row>
    <row r="57" spans="1:11" x14ac:dyDescent="0.2">
      <c r="A57" s="13" t="s">
        <v>4782</v>
      </c>
      <c r="B57" s="74">
        <v>177</v>
      </c>
      <c r="C57" s="86"/>
      <c r="D57" s="37"/>
      <c r="E57" s="87"/>
      <c r="F57" s="93">
        <v>1</v>
      </c>
      <c r="G57" s="8">
        <v>3</v>
      </c>
      <c r="H57" s="94">
        <f t="shared" si="0"/>
        <v>1</v>
      </c>
      <c r="I57" s="93"/>
      <c r="J57" s="94"/>
      <c r="K57" s="138"/>
    </row>
    <row r="58" spans="1:11" s="24" customFormat="1" ht="30.75" customHeight="1" x14ac:dyDescent="0.2">
      <c r="A58" s="20" t="s">
        <v>1044</v>
      </c>
      <c r="B58" s="73">
        <v>3418</v>
      </c>
      <c r="C58" s="85">
        <v>9</v>
      </c>
      <c r="D58" s="32">
        <v>23</v>
      </c>
      <c r="E58" s="84"/>
      <c r="F58" s="91"/>
      <c r="G58" s="8"/>
      <c r="H58" s="94"/>
      <c r="I58" s="91"/>
      <c r="J58" s="84"/>
      <c r="K58" s="111"/>
    </row>
    <row r="59" spans="1:11" ht="31.5" x14ac:dyDescent="0.2">
      <c r="A59" s="13" t="s">
        <v>4783</v>
      </c>
      <c r="B59" s="74">
        <v>1713</v>
      </c>
      <c r="C59" s="86"/>
      <c r="D59" s="37"/>
      <c r="E59" s="87"/>
      <c r="F59" s="93">
        <v>3</v>
      </c>
      <c r="G59" s="8">
        <v>8</v>
      </c>
      <c r="H59" s="94">
        <f t="shared" si="0"/>
        <v>2</v>
      </c>
      <c r="I59" s="93"/>
      <c r="J59" s="94"/>
      <c r="K59" s="138"/>
    </row>
    <row r="60" spans="1:11" x14ac:dyDescent="0.2">
      <c r="A60" s="13" t="s">
        <v>4784</v>
      </c>
      <c r="B60" s="74">
        <v>458</v>
      </c>
      <c r="C60" s="86"/>
      <c r="D60" s="37"/>
      <c r="E60" s="87"/>
      <c r="F60" s="93">
        <v>3</v>
      </c>
      <c r="G60" s="8">
        <v>8</v>
      </c>
      <c r="H60" s="94">
        <f t="shared" si="0"/>
        <v>2</v>
      </c>
      <c r="I60" s="93"/>
      <c r="J60" s="94"/>
      <c r="K60" s="138"/>
    </row>
    <row r="61" spans="1:11" x14ac:dyDescent="0.2">
      <c r="A61" s="13" t="s">
        <v>4785</v>
      </c>
      <c r="B61" s="74">
        <v>871</v>
      </c>
      <c r="C61" s="86"/>
      <c r="D61" s="37"/>
      <c r="E61" s="87"/>
      <c r="F61" s="93">
        <v>3</v>
      </c>
      <c r="G61" s="8">
        <v>8</v>
      </c>
      <c r="H61" s="94">
        <f t="shared" si="0"/>
        <v>2</v>
      </c>
      <c r="I61" s="93"/>
      <c r="J61" s="94"/>
      <c r="K61" s="138"/>
    </row>
    <row r="62" spans="1:11" x14ac:dyDescent="0.2">
      <c r="A62" s="13" t="s">
        <v>4786</v>
      </c>
      <c r="B62" s="74">
        <v>376</v>
      </c>
      <c r="C62" s="86"/>
      <c r="D62" s="37"/>
      <c r="E62" s="87"/>
      <c r="F62" s="93">
        <v>3</v>
      </c>
      <c r="G62" s="8">
        <v>8</v>
      </c>
      <c r="H62" s="94">
        <f t="shared" si="0"/>
        <v>2</v>
      </c>
      <c r="I62" s="93"/>
      <c r="J62" s="94"/>
      <c r="K62" s="138"/>
    </row>
    <row r="63" spans="1:11" s="24" customFormat="1" x14ac:dyDescent="0.2">
      <c r="A63" s="46" t="s">
        <v>1132</v>
      </c>
      <c r="B63" s="73">
        <v>13567</v>
      </c>
      <c r="C63" s="85">
        <v>25</v>
      </c>
      <c r="D63" s="36">
        <f>SUM(D64:D68)</f>
        <v>63</v>
      </c>
      <c r="E63" s="88">
        <v>4</v>
      </c>
      <c r="F63" s="91">
        <f>SUM(F65:F73)</f>
        <v>30</v>
      </c>
      <c r="G63" s="24">
        <f>SUM(G65:G73)</f>
        <v>79</v>
      </c>
      <c r="H63" s="94"/>
      <c r="I63" s="99">
        <f>(C63+F63+1)*0.4</f>
        <v>22.400000000000002</v>
      </c>
      <c r="J63" s="100">
        <f>(D63+G63+1)*0.4</f>
        <v>57.2</v>
      </c>
      <c r="K63" s="115">
        <f>8*0.6</f>
        <v>4.8</v>
      </c>
    </row>
    <row r="64" spans="1:11" s="24" customFormat="1" x14ac:dyDescent="0.2">
      <c r="A64" s="20" t="s">
        <v>1133</v>
      </c>
      <c r="B64" s="73">
        <v>3936</v>
      </c>
      <c r="C64" s="85">
        <v>7</v>
      </c>
      <c r="D64" s="32">
        <v>18</v>
      </c>
      <c r="E64" s="84"/>
      <c r="F64" s="91"/>
      <c r="G64" s="8"/>
      <c r="H64" s="94"/>
      <c r="I64" s="91"/>
      <c r="J64" s="84"/>
      <c r="K64" s="111"/>
    </row>
    <row r="65" spans="1:11" x14ac:dyDescent="0.2">
      <c r="A65" s="13" t="s">
        <v>4787</v>
      </c>
      <c r="B65" s="74">
        <v>2842</v>
      </c>
      <c r="C65" s="86"/>
      <c r="D65" s="37"/>
      <c r="E65" s="87"/>
      <c r="F65" s="93">
        <v>5</v>
      </c>
      <c r="G65" s="8">
        <v>13</v>
      </c>
      <c r="H65" s="94">
        <f t="shared" si="0"/>
        <v>2</v>
      </c>
      <c r="I65" s="93"/>
      <c r="J65" s="94"/>
      <c r="K65" s="138"/>
    </row>
    <row r="66" spans="1:11" x14ac:dyDescent="0.2">
      <c r="A66" s="13" t="s">
        <v>4788</v>
      </c>
      <c r="B66" s="74">
        <v>510</v>
      </c>
      <c r="C66" s="86"/>
      <c r="D66" s="37"/>
      <c r="E66" s="87"/>
      <c r="F66" s="93">
        <v>3</v>
      </c>
      <c r="G66" s="8">
        <v>8</v>
      </c>
      <c r="H66" s="94">
        <f t="shared" si="0"/>
        <v>2</v>
      </c>
      <c r="I66" s="93"/>
      <c r="J66" s="94"/>
      <c r="K66" s="138"/>
    </row>
    <row r="67" spans="1:11" x14ac:dyDescent="0.2">
      <c r="A67" s="13" t="s">
        <v>4789</v>
      </c>
      <c r="B67" s="74">
        <v>584</v>
      </c>
      <c r="C67" s="86"/>
      <c r="D67" s="37"/>
      <c r="E67" s="87"/>
      <c r="F67" s="93">
        <v>3</v>
      </c>
      <c r="G67" s="8">
        <v>8</v>
      </c>
      <c r="H67" s="94">
        <f t="shared" si="0"/>
        <v>2</v>
      </c>
      <c r="I67" s="93"/>
      <c r="J67" s="94"/>
      <c r="K67" s="138"/>
    </row>
    <row r="68" spans="1:11" s="24" customFormat="1" x14ac:dyDescent="0.2">
      <c r="A68" s="20" t="s">
        <v>1134</v>
      </c>
      <c r="B68" s="73">
        <v>9631</v>
      </c>
      <c r="C68" s="85">
        <v>18</v>
      </c>
      <c r="D68" s="32">
        <v>45</v>
      </c>
      <c r="E68" s="84"/>
      <c r="F68" s="91"/>
      <c r="G68" s="8"/>
      <c r="H68" s="94"/>
      <c r="I68" s="91"/>
      <c r="J68" s="84"/>
      <c r="K68" s="111"/>
    </row>
    <row r="69" spans="1:11" x14ac:dyDescent="0.2">
      <c r="A69" s="13" t="s">
        <v>4790</v>
      </c>
      <c r="B69" s="74">
        <v>4493</v>
      </c>
      <c r="C69" s="86"/>
      <c r="D69" s="37"/>
      <c r="E69" s="87"/>
      <c r="F69" s="93">
        <v>5</v>
      </c>
      <c r="G69" s="8">
        <v>13</v>
      </c>
      <c r="H69" s="94">
        <f t="shared" si="0"/>
        <v>2</v>
      </c>
      <c r="I69" s="93"/>
      <c r="J69" s="94"/>
      <c r="K69" s="138"/>
    </row>
    <row r="70" spans="1:11" x14ac:dyDescent="0.2">
      <c r="A70" s="13" t="s">
        <v>4791</v>
      </c>
      <c r="B70" s="74">
        <v>2603</v>
      </c>
      <c r="C70" s="86"/>
      <c r="D70" s="37"/>
      <c r="E70" s="87"/>
      <c r="F70" s="93">
        <v>5</v>
      </c>
      <c r="G70" s="8">
        <v>13</v>
      </c>
      <c r="H70" s="94">
        <f t="shared" si="0"/>
        <v>2</v>
      </c>
      <c r="I70" s="93"/>
      <c r="J70" s="94"/>
      <c r="K70" s="138"/>
    </row>
    <row r="71" spans="1:11" x14ac:dyDescent="0.2">
      <c r="A71" s="13" t="s">
        <v>4792</v>
      </c>
      <c r="B71" s="74">
        <v>1144</v>
      </c>
      <c r="C71" s="86"/>
      <c r="D71" s="37"/>
      <c r="E71" s="87"/>
      <c r="F71" s="93">
        <v>3</v>
      </c>
      <c r="G71" s="8">
        <v>8</v>
      </c>
      <c r="H71" s="94">
        <f t="shared" si="0"/>
        <v>2</v>
      </c>
      <c r="I71" s="93"/>
      <c r="J71" s="94"/>
      <c r="K71" s="138"/>
    </row>
    <row r="72" spans="1:11" x14ac:dyDescent="0.2">
      <c r="A72" s="13" t="s">
        <v>2747</v>
      </c>
      <c r="B72" s="74">
        <v>1066</v>
      </c>
      <c r="C72" s="86"/>
      <c r="D72" s="37"/>
      <c r="E72" s="87"/>
      <c r="F72" s="93">
        <v>3</v>
      </c>
      <c r="G72" s="8">
        <v>8</v>
      </c>
      <c r="H72" s="94">
        <f t="shared" ref="H72:H135" si="1">IF(F72=1,1,2)</f>
        <v>2</v>
      </c>
      <c r="I72" s="93"/>
      <c r="J72" s="94"/>
      <c r="K72" s="138"/>
    </row>
    <row r="73" spans="1:11" x14ac:dyDescent="0.2">
      <c r="A73" s="13" t="s">
        <v>4793</v>
      </c>
      <c r="B73" s="74">
        <v>325</v>
      </c>
      <c r="C73" s="86"/>
      <c r="D73" s="37"/>
      <c r="E73" s="87"/>
      <c r="F73" s="93">
        <v>3</v>
      </c>
      <c r="G73" s="8">
        <v>8</v>
      </c>
      <c r="H73" s="94">
        <f t="shared" si="1"/>
        <v>2</v>
      </c>
      <c r="I73" s="93"/>
      <c r="J73" s="94"/>
      <c r="K73" s="138"/>
    </row>
    <row r="74" spans="1:11" s="24" customFormat="1" x14ac:dyDescent="0.2">
      <c r="A74" s="46" t="s">
        <v>1152</v>
      </c>
      <c r="B74" s="73">
        <v>32625</v>
      </c>
      <c r="C74" s="85">
        <v>29</v>
      </c>
      <c r="D74" s="36">
        <f>SUM(D75:D96)</f>
        <v>74</v>
      </c>
      <c r="E74" s="88">
        <v>4</v>
      </c>
      <c r="F74" s="91">
        <f>SUM(F76:F99)</f>
        <v>69</v>
      </c>
      <c r="G74" s="24">
        <f>SUM(G76:G99)</f>
        <v>183</v>
      </c>
      <c r="H74" s="94"/>
      <c r="I74" s="99">
        <f>(C74+F74+1-F80-F86)*0.4</f>
        <v>38.800000000000004</v>
      </c>
      <c r="J74" s="99">
        <f>(D74+G74+1-G80-G86)*0.4</f>
        <v>100.80000000000001</v>
      </c>
      <c r="K74" s="115">
        <f>21*0.6</f>
        <v>12.6</v>
      </c>
    </row>
    <row r="75" spans="1:11" s="24" customFormat="1" x14ac:dyDescent="0.2">
      <c r="A75" s="20" t="s">
        <v>1153</v>
      </c>
      <c r="B75" s="73">
        <v>5077</v>
      </c>
      <c r="C75" s="85">
        <v>5</v>
      </c>
      <c r="D75" s="32">
        <v>13</v>
      </c>
      <c r="E75" s="84"/>
      <c r="F75" s="91"/>
      <c r="G75" s="8"/>
      <c r="H75" s="94"/>
      <c r="I75" s="91"/>
      <c r="J75" s="84"/>
      <c r="K75" s="111"/>
    </row>
    <row r="76" spans="1:11" x14ac:dyDescent="0.2">
      <c r="A76" s="13" t="s">
        <v>4794</v>
      </c>
      <c r="B76" s="74">
        <v>1358</v>
      </c>
      <c r="C76" s="86"/>
      <c r="D76" s="37"/>
      <c r="E76" s="87"/>
      <c r="F76" s="93">
        <v>3</v>
      </c>
      <c r="G76" s="8">
        <v>8</v>
      </c>
      <c r="H76" s="94">
        <f t="shared" si="1"/>
        <v>2</v>
      </c>
      <c r="I76" s="93"/>
      <c r="J76" s="94"/>
      <c r="K76" s="138"/>
    </row>
    <row r="77" spans="1:11" x14ac:dyDescent="0.2">
      <c r="A77" s="13" t="s">
        <v>4795</v>
      </c>
      <c r="B77" s="74">
        <v>1243</v>
      </c>
      <c r="C77" s="86"/>
      <c r="D77" s="37"/>
      <c r="E77" s="87"/>
      <c r="F77" s="93">
        <v>3</v>
      </c>
      <c r="G77" s="8">
        <v>8</v>
      </c>
      <c r="H77" s="94">
        <f t="shared" si="1"/>
        <v>2</v>
      </c>
      <c r="I77" s="93"/>
      <c r="J77" s="94"/>
      <c r="K77" s="138"/>
    </row>
    <row r="78" spans="1:11" x14ac:dyDescent="0.2">
      <c r="A78" s="13" t="s">
        <v>2744</v>
      </c>
      <c r="B78" s="74">
        <v>1580</v>
      </c>
      <c r="C78" s="86"/>
      <c r="D78" s="37"/>
      <c r="E78" s="87"/>
      <c r="F78" s="93">
        <v>3</v>
      </c>
      <c r="G78" s="8">
        <v>8</v>
      </c>
      <c r="H78" s="94">
        <f t="shared" si="1"/>
        <v>2</v>
      </c>
      <c r="I78" s="93"/>
      <c r="J78" s="94"/>
      <c r="K78" s="138"/>
    </row>
    <row r="79" spans="1:11" x14ac:dyDescent="0.2">
      <c r="A79" s="13" t="s">
        <v>4796</v>
      </c>
      <c r="B79" s="74">
        <v>841</v>
      </c>
      <c r="C79" s="86"/>
      <c r="D79" s="37"/>
      <c r="E79" s="87"/>
      <c r="F79" s="93">
        <v>3</v>
      </c>
      <c r="G79" s="8">
        <v>8</v>
      </c>
      <c r="H79" s="94">
        <f t="shared" si="1"/>
        <v>2</v>
      </c>
      <c r="I79" s="93"/>
      <c r="J79" s="94"/>
      <c r="K79" s="138"/>
    </row>
    <row r="80" spans="1:11" x14ac:dyDescent="0.2">
      <c r="A80" s="13" t="s">
        <v>4797</v>
      </c>
      <c r="B80" s="74">
        <v>55</v>
      </c>
      <c r="C80" s="86"/>
      <c r="D80" s="37"/>
      <c r="E80" s="87"/>
      <c r="F80" s="93">
        <v>1</v>
      </c>
      <c r="G80" s="8">
        <v>3</v>
      </c>
      <c r="H80" s="94">
        <f t="shared" si="1"/>
        <v>1</v>
      </c>
      <c r="I80" s="93"/>
      <c r="J80" s="94"/>
      <c r="K80" s="138"/>
    </row>
    <row r="81" spans="1:11" s="24" customFormat="1" x14ac:dyDescent="0.2">
      <c r="A81" s="20" t="s">
        <v>613</v>
      </c>
      <c r="B81" s="73">
        <v>4966</v>
      </c>
      <c r="C81" s="85">
        <v>4</v>
      </c>
      <c r="D81" s="32">
        <v>10</v>
      </c>
      <c r="E81" s="84"/>
      <c r="F81" s="91"/>
      <c r="G81" s="8"/>
      <c r="H81" s="94"/>
      <c r="I81" s="91"/>
      <c r="J81" s="84"/>
      <c r="K81" s="111"/>
    </row>
    <row r="82" spans="1:11" x14ac:dyDescent="0.2">
      <c r="A82" s="13" t="s">
        <v>4798</v>
      </c>
      <c r="B82" s="74">
        <v>999</v>
      </c>
      <c r="C82" s="86"/>
      <c r="D82" s="37"/>
      <c r="E82" s="87"/>
      <c r="F82" s="93">
        <v>3</v>
      </c>
      <c r="G82" s="8">
        <v>8</v>
      </c>
      <c r="H82" s="94">
        <f t="shared" si="1"/>
        <v>2</v>
      </c>
      <c r="I82" s="93"/>
      <c r="J82" s="94"/>
      <c r="K82" s="138"/>
    </row>
    <row r="83" spans="1:11" x14ac:dyDescent="0.2">
      <c r="A83" s="13" t="s">
        <v>4799</v>
      </c>
      <c r="B83" s="74">
        <v>607</v>
      </c>
      <c r="C83" s="86"/>
      <c r="D83" s="37"/>
      <c r="E83" s="87"/>
      <c r="F83" s="93">
        <v>3</v>
      </c>
      <c r="G83" s="8">
        <v>8</v>
      </c>
      <c r="H83" s="94">
        <f t="shared" si="1"/>
        <v>2</v>
      </c>
      <c r="I83" s="93"/>
      <c r="J83" s="94"/>
      <c r="K83" s="138"/>
    </row>
    <row r="84" spans="1:11" x14ac:dyDescent="0.2">
      <c r="A84" s="47" t="s">
        <v>4800</v>
      </c>
      <c r="B84" s="74">
        <v>539</v>
      </c>
      <c r="C84" s="86"/>
      <c r="D84" s="37"/>
      <c r="E84" s="87"/>
      <c r="F84" s="93">
        <v>3</v>
      </c>
      <c r="G84" s="8">
        <v>8</v>
      </c>
      <c r="H84" s="94">
        <f t="shared" si="1"/>
        <v>2</v>
      </c>
      <c r="I84" s="93"/>
      <c r="J84" s="94"/>
      <c r="K84" s="138"/>
    </row>
    <row r="85" spans="1:11" x14ac:dyDescent="0.2">
      <c r="A85" s="13" t="s">
        <v>4801</v>
      </c>
      <c r="B85" s="74">
        <v>573</v>
      </c>
      <c r="C85" s="86"/>
      <c r="D85" s="37"/>
      <c r="E85" s="87"/>
      <c r="F85" s="93">
        <v>3</v>
      </c>
      <c r="G85" s="8">
        <v>8</v>
      </c>
      <c r="H85" s="94">
        <f t="shared" si="1"/>
        <v>2</v>
      </c>
      <c r="I85" s="93"/>
      <c r="J85" s="94"/>
      <c r="K85" s="138"/>
    </row>
    <row r="86" spans="1:11" x14ac:dyDescent="0.2">
      <c r="A86" s="13" t="s">
        <v>4802</v>
      </c>
      <c r="B86" s="74">
        <v>113</v>
      </c>
      <c r="C86" s="86"/>
      <c r="D86" s="37"/>
      <c r="E86" s="87"/>
      <c r="F86" s="93">
        <v>1</v>
      </c>
      <c r="G86" s="8">
        <v>3</v>
      </c>
      <c r="H86" s="94">
        <f t="shared" si="1"/>
        <v>1</v>
      </c>
      <c r="I86" s="93"/>
      <c r="J86" s="94"/>
      <c r="K86" s="138"/>
    </row>
    <row r="87" spans="1:11" x14ac:dyDescent="0.2">
      <c r="A87" s="13" t="s">
        <v>4803</v>
      </c>
      <c r="B87" s="74">
        <v>514</v>
      </c>
      <c r="C87" s="86"/>
      <c r="D87" s="37"/>
      <c r="E87" s="87"/>
      <c r="F87" s="93">
        <v>3</v>
      </c>
      <c r="G87" s="8">
        <v>8</v>
      </c>
      <c r="H87" s="94">
        <f t="shared" si="1"/>
        <v>2</v>
      </c>
      <c r="I87" s="93"/>
      <c r="J87" s="94"/>
      <c r="K87" s="138"/>
    </row>
    <row r="88" spans="1:11" x14ac:dyDescent="0.2">
      <c r="A88" s="13" t="s">
        <v>4804</v>
      </c>
      <c r="B88" s="74">
        <v>510</v>
      </c>
      <c r="C88" s="86"/>
      <c r="D88" s="37"/>
      <c r="E88" s="87"/>
      <c r="F88" s="93">
        <v>3</v>
      </c>
      <c r="G88" s="8">
        <v>8</v>
      </c>
      <c r="H88" s="94">
        <f t="shared" si="1"/>
        <v>2</v>
      </c>
      <c r="I88" s="93"/>
      <c r="J88" s="94"/>
      <c r="K88" s="138"/>
    </row>
    <row r="89" spans="1:11" x14ac:dyDescent="0.2">
      <c r="A89" s="13" t="s">
        <v>4805</v>
      </c>
      <c r="B89" s="74">
        <v>628</v>
      </c>
      <c r="C89" s="86"/>
      <c r="D89" s="37"/>
      <c r="E89" s="87"/>
      <c r="F89" s="93">
        <v>3</v>
      </c>
      <c r="G89" s="8">
        <v>8</v>
      </c>
      <c r="H89" s="94">
        <f t="shared" si="1"/>
        <v>2</v>
      </c>
      <c r="I89" s="93"/>
      <c r="J89" s="94"/>
      <c r="K89" s="138"/>
    </row>
    <row r="90" spans="1:11" x14ac:dyDescent="0.2">
      <c r="A90" s="13" t="s">
        <v>4806</v>
      </c>
      <c r="B90" s="74">
        <v>483</v>
      </c>
      <c r="C90" s="86"/>
      <c r="D90" s="37"/>
      <c r="E90" s="87"/>
      <c r="F90" s="93">
        <v>3</v>
      </c>
      <c r="G90" s="8">
        <v>8</v>
      </c>
      <c r="H90" s="94">
        <f t="shared" si="1"/>
        <v>2</v>
      </c>
      <c r="I90" s="93"/>
      <c r="J90" s="94"/>
      <c r="K90" s="138"/>
    </row>
    <row r="91" spans="1:11" s="24" customFormat="1" x14ac:dyDescent="0.2">
      <c r="A91" s="20" t="s">
        <v>474</v>
      </c>
      <c r="B91" s="73">
        <v>19375</v>
      </c>
      <c r="C91" s="85">
        <v>17</v>
      </c>
      <c r="D91" s="32">
        <v>43</v>
      </c>
      <c r="E91" s="84"/>
      <c r="F91" s="91"/>
      <c r="G91" s="8"/>
      <c r="H91" s="94"/>
      <c r="I91" s="91"/>
      <c r="J91" s="84"/>
      <c r="K91" s="111"/>
    </row>
    <row r="92" spans="1:11" s="62" customFormat="1" x14ac:dyDescent="0.2">
      <c r="A92" s="13" t="s">
        <v>4807</v>
      </c>
      <c r="B92" s="74">
        <v>3529</v>
      </c>
      <c r="C92" s="89"/>
      <c r="D92" s="37"/>
      <c r="E92" s="87"/>
      <c r="F92" s="93">
        <v>5</v>
      </c>
      <c r="G92" s="8">
        <v>13</v>
      </c>
      <c r="H92" s="94">
        <f t="shared" si="1"/>
        <v>2</v>
      </c>
      <c r="I92" s="152"/>
      <c r="J92" s="153"/>
      <c r="K92" s="154"/>
    </row>
    <row r="93" spans="1:11" x14ac:dyDescent="0.2">
      <c r="A93" s="13" t="s">
        <v>4808</v>
      </c>
      <c r="B93" s="74">
        <v>14532</v>
      </c>
      <c r="C93" s="86"/>
      <c r="D93" s="37"/>
      <c r="E93" s="87"/>
      <c r="F93" s="93">
        <v>11</v>
      </c>
      <c r="G93" s="8">
        <v>28</v>
      </c>
      <c r="H93" s="94">
        <f t="shared" si="1"/>
        <v>2</v>
      </c>
      <c r="I93" s="93"/>
      <c r="J93" s="94"/>
      <c r="K93" s="138"/>
    </row>
    <row r="94" spans="1:11" x14ac:dyDescent="0.2">
      <c r="A94" s="13" t="s">
        <v>4809</v>
      </c>
      <c r="B94" s="74">
        <v>903</v>
      </c>
      <c r="C94" s="86"/>
      <c r="D94" s="37"/>
      <c r="E94" s="87"/>
      <c r="F94" s="93">
        <v>3</v>
      </c>
      <c r="G94" s="8">
        <v>8</v>
      </c>
      <c r="H94" s="94">
        <f t="shared" si="1"/>
        <v>2</v>
      </c>
      <c r="I94" s="93"/>
      <c r="J94" s="94"/>
      <c r="K94" s="138"/>
    </row>
    <row r="95" spans="1:11" x14ac:dyDescent="0.2">
      <c r="A95" s="13" t="s">
        <v>4810</v>
      </c>
      <c r="B95" s="74">
        <v>411</v>
      </c>
      <c r="C95" s="86"/>
      <c r="D95" s="37"/>
      <c r="E95" s="87"/>
      <c r="F95" s="93">
        <v>3</v>
      </c>
      <c r="G95" s="8">
        <v>8</v>
      </c>
      <c r="H95" s="94">
        <f t="shared" si="1"/>
        <v>2</v>
      </c>
      <c r="I95" s="93"/>
      <c r="J95" s="94"/>
      <c r="K95" s="138"/>
    </row>
    <row r="96" spans="1:11" s="24" customFormat="1" x14ac:dyDescent="0.2">
      <c r="A96" s="20" t="s">
        <v>1127</v>
      </c>
      <c r="B96" s="73">
        <v>3207</v>
      </c>
      <c r="C96" s="85">
        <v>3</v>
      </c>
      <c r="D96" s="32">
        <v>8</v>
      </c>
      <c r="E96" s="84"/>
      <c r="F96" s="91"/>
      <c r="G96" s="8"/>
      <c r="H96" s="94"/>
      <c r="I96" s="91"/>
      <c r="J96" s="84"/>
      <c r="K96" s="111"/>
    </row>
    <row r="97" spans="1:11" x14ac:dyDescent="0.2">
      <c r="A97" s="13" t="s">
        <v>4811</v>
      </c>
      <c r="B97" s="74">
        <v>1281</v>
      </c>
      <c r="C97" s="86"/>
      <c r="D97" s="37"/>
      <c r="E97" s="87"/>
      <c r="F97" s="93">
        <v>3</v>
      </c>
      <c r="G97" s="8">
        <v>8</v>
      </c>
      <c r="H97" s="94">
        <f t="shared" si="1"/>
        <v>2</v>
      </c>
      <c r="I97" s="93"/>
      <c r="J97" s="94"/>
      <c r="K97" s="138"/>
    </row>
    <row r="98" spans="1:11" x14ac:dyDescent="0.2">
      <c r="A98" s="13" t="s">
        <v>4812</v>
      </c>
      <c r="B98" s="74">
        <v>1497</v>
      </c>
      <c r="C98" s="86"/>
      <c r="D98" s="37"/>
      <c r="E98" s="87"/>
      <c r="F98" s="93">
        <v>3</v>
      </c>
      <c r="G98" s="8">
        <v>8</v>
      </c>
      <c r="H98" s="94">
        <f t="shared" si="1"/>
        <v>2</v>
      </c>
      <c r="I98" s="93"/>
      <c r="J98" s="94"/>
      <c r="K98" s="138"/>
    </row>
    <row r="99" spans="1:11" x14ac:dyDescent="0.2">
      <c r="A99" s="13" t="s">
        <v>4813</v>
      </c>
      <c r="B99" s="74">
        <v>429</v>
      </c>
      <c r="C99" s="86"/>
      <c r="D99" s="37"/>
      <c r="E99" s="87"/>
      <c r="F99" s="93">
        <v>3</v>
      </c>
      <c r="G99" s="8">
        <v>8</v>
      </c>
      <c r="H99" s="94">
        <f t="shared" si="1"/>
        <v>2</v>
      </c>
      <c r="I99" s="93"/>
      <c r="J99" s="94"/>
      <c r="K99" s="138"/>
    </row>
    <row r="100" spans="1:11" s="18" customFormat="1" x14ac:dyDescent="0.2">
      <c r="A100" s="11" t="s">
        <v>1129</v>
      </c>
      <c r="B100" s="72">
        <v>77592</v>
      </c>
      <c r="C100" s="81"/>
      <c r="D100" s="37"/>
      <c r="E100" s="87"/>
      <c r="F100" s="92"/>
      <c r="G100" s="8"/>
      <c r="H100" s="94"/>
      <c r="I100" s="92"/>
      <c r="J100" s="82"/>
      <c r="K100" s="137"/>
    </row>
    <row r="101" spans="1:11" s="24" customFormat="1" ht="31.5" x14ac:dyDescent="0.2">
      <c r="A101" s="46" t="s">
        <v>1130</v>
      </c>
      <c r="B101" s="73">
        <v>9483</v>
      </c>
      <c r="C101" s="85">
        <v>19</v>
      </c>
      <c r="D101" s="32">
        <v>48</v>
      </c>
      <c r="E101" s="84">
        <v>3</v>
      </c>
      <c r="F101" s="91">
        <f>SUM(F103:F128)</f>
        <v>52</v>
      </c>
      <c r="G101" s="24">
        <f>SUM(G103:G128)</f>
        <v>143</v>
      </c>
      <c r="H101" s="94"/>
      <c r="I101" s="99">
        <f>(C101+F103+F105+F107+F108+F109+F112+F113+F114+F116+F119+F120+F124+1)*0.4</f>
        <v>23.200000000000003</v>
      </c>
      <c r="J101" s="99">
        <f>(D101+G103+G105+G107+G108+G109+G112+G113+G114+G116+G119+G120+G124+1)*0.4</f>
        <v>60</v>
      </c>
      <c r="K101" s="115">
        <f>26*0.6</f>
        <v>15.6</v>
      </c>
    </row>
    <row r="102" spans="1:11" s="24" customFormat="1" x14ac:dyDescent="0.2">
      <c r="A102" s="20" t="s">
        <v>6192</v>
      </c>
      <c r="B102" s="73">
        <v>9483</v>
      </c>
      <c r="C102" s="85">
        <v>19</v>
      </c>
      <c r="D102" s="37"/>
      <c r="E102" s="87"/>
      <c r="F102" s="91"/>
      <c r="G102" s="8"/>
      <c r="H102" s="94"/>
      <c r="I102" s="91"/>
      <c r="J102" s="84"/>
      <c r="K102" s="111"/>
    </row>
    <row r="103" spans="1:11" x14ac:dyDescent="0.2">
      <c r="A103" s="13" t="s">
        <v>4814</v>
      </c>
      <c r="B103" s="74">
        <v>2474</v>
      </c>
      <c r="C103" s="86"/>
      <c r="D103" s="37"/>
      <c r="E103" s="87"/>
      <c r="F103" s="93">
        <v>5</v>
      </c>
      <c r="G103" s="8">
        <v>13</v>
      </c>
      <c r="H103" s="94">
        <f t="shared" si="1"/>
        <v>2</v>
      </c>
      <c r="I103" s="93"/>
      <c r="J103" s="94"/>
      <c r="K103" s="138"/>
    </row>
    <row r="104" spans="1:11" x14ac:dyDescent="0.2">
      <c r="A104" s="13" t="s">
        <v>3769</v>
      </c>
      <c r="B104" s="74">
        <v>67</v>
      </c>
      <c r="C104" s="86"/>
      <c r="D104" s="37"/>
      <c r="E104" s="87"/>
      <c r="F104" s="93">
        <v>1</v>
      </c>
      <c r="G104" s="8">
        <v>3</v>
      </c>
      <c r="H104" s="94">
        <f t="shared" si="1"/>
        <v>1</v>
      </c>
      <c r="I104" s="93"/>
      <c r="J104" s="94"/>
      <c r="K104" s="138"/>
    </row>
    <row r="105" spans="1:11" x14ac:dyDescent="0.2">
      <c r="A105" s="13" t="s">
        <v>1831</v>
      </c>
      <c r="B105" s="74">
        <v>810</v>
      </c>
      <c r="C105" s="86"/>
      <c r="D105" s="37"/>
      <c r="E105" s="87"/>
      <c r="F105" s="93">
        <v>3</v>
      </c>
      <c r="G105" s="8">
        <v>8</v>
      </c>
      <c r="H105" s="94">
        <f t="shared" si="1"/>
        <v>2</v>
      </c>
      <c r="I105" s="93"/>
      <c r="J105" s="94"/>
      <c r="K105" s="138"/>
    </row>
    <row r="106" spans="1:11" x14ac:dyDescent="0.2">
      <c r="A106" s="47" t="s">
        <v>2016</v>
      </c>
      <c r="B106" s="74">
        <v>43</v>
      </c>
      <c r="C106" s="86"/>
      <c r="D106" s="37"/>
      <c r="E106" s="87"/>
      <c r="F106" s="93">
        <v>1</v>
      </c>
      <c r="G106" s="8">
        <v>3</v>
      </c>
      <c r="H106" s="94">
        <f t="shared" si="1"/>
        <v>1</v>
      </c>
      <c r="I106" s="93"/>
      <c r="J106" s="94"/>
      <c r="K106" s="138"/>
    </row>
    <row r="107" spans="1:11" x14ac:dyDescent="0.2">
      <c r="A107" s="13" t="s">
        <v>1583</v>
      </c>
      <c r="B107" s="74">
        <v>506</v>
      </c>
      <c r="C107" s="86"/>
      <c r="D107" s="37"/>
      <c r="E107" s="87"/>
      <c r="F107" s="93">
        <v>3</v>
      </c>
      <c r="G107" s="8">
        <v>8</v>
      </c>
      <c r="H107" s="94">
        <f t="shared" si="1"/>
        <v>2</v>
      </c>
      <c r="I107" s="93"/>
      <c r="J107" s="94"/>
      <c r="K107" s="138"/>
    </row>
    <row r="108" spans="1:11" x14ac:dyDescent="0.2">
      <c r="A108" s="13" t="s">
        <v>4815</v>
      </c>
      <c r="B108" s="74">
        <v>375</v>
      </c>
      <c r="C108" s="86"/>
      <c r="D108" s="37"/>
      <c r="E108" s="87"/>
      <c r="F108" s="93">
        <v>3</v>
      </c>
      <c r="G108" s="8">
        <v>8</v>
      </c>
      <c r="H108" s="94">
        <f t="shared" si="1"/>
        <v>2</v>
      </c>
      <c r="I108" s="93"/>
      <c r="J108" s="94"/>
      <c r="K108" s="138"/>
    </row>
    <row r="109" spans="1:11" x14ac:dyDescent="0.2">
      <c r="A109" s="13" t="s">
        <v>3261</v>
      </c>
      <c r="B109" s="74">
        <v>723</v>
      </c>
      <c r="C109" s="86"/>
      <c r="D109" s="37"/>
      <c r="E109" s="87"/>
      <c r="F109" s="93">
        <v>3</v>
      </c>
      <c r="G109" s="8">
        <v>8</v>
      </c>
      <c r="H109" s="94">
        <f t="shared" si="1"/>
        <v>2</v>
      </c>
      <c r="I109" s="93"/>
      <c r="J109" s="94"/>
      <c r="K109" s="138"/>
    </row>
    <row r="110" spans="1:11" x14ac:dyDescent="0.2">
      <c r="A110" s="13" t="s">
        <v>2573</v>
      </c>
      <c r="B110" s="74">
        <v>26</v>
      </c>
      <c r="C110" s="86"/>
      <c r="D110" s="37"/>
      <c r="E110" s="87"/>
      <c r="F110" s="93">
        <v>1</v>
      </c>
      <c r="G110" s="8">
        <v>3</v>
      </c>
      <c r="H110" s="94">
        <f t="shared" si="1"/>
        <v>1</v>
      </c>
      <c r="I110" s="93"/>
      <c r="J110" s="94"/>
      <c r="K110" s="138"/>
    </row>
    <row r="111" spans="1:11" x14ac:dyDescent="0.2">
      <c r="A111" s="13" t="s">
        <v>4816</v>
      </c>
      <c r="B111" s="74">
        <v>11</v>
      </c>
      <c r="C111" s="86"/>
      <c r="D111" s="37"/>
      <c r="E111" s="87"/>
      <c r="F111" s="93">
        <v>1</v>
      </c>
      <c r="G111" s="8">
        <v>3</v>
      </c>
      <c r="H111" s="94">
        <f t="shared" si="1"/>
        <v>1</v>
      </c>
      <c r="I111" s="93"/>
      <c r="J111" s="94"/>
      <c r="K111" s="138"/>
    </row>
    <row r="112" spans="1:11" x14ac:dyDescent="0.2">
      <c r="A112" s="13" t="s">
        <v>4817</v>
      </c>
      <c r="B112" s="74">
        <v>204</v>
      </c>
      <c r="C112" s="86"/>
      <c r="D112" s="37"/>
      <c r="E112" s="87"/>
      <c r="F112" s="93">
        <v>3</v>
      </c>
      <c r="G112" s="8">
        <v>8</v>
      </c>
      <c r="H112" s="94">
        <f t="shared" si="1"/>
        <v>2</v>
      </c>
      <c r="I112" s="93"/>
      <c r="J112" s="94"/>
      <c r="K112" s="138"/>
    </row>
    <row r="113" spans="1:11" x14ac:dyDescent="0.2">
      <c r="A113" s="13" t="s">
        <v>2935</v>
      </c>
      <c r="B113" s="74">
        <v>263</v>
      </c>
      <c r="C113" s="86"/>
      <c r="D113" s="37"/>
      <c r="E113" s="87"/>
      <c r="F113" s="93">
        <v>3</v>
      </c>
      <c r="G113" s="8">
        <v>8</v>
      </c>
      <c r="H113" s="94">
        <f t="shared" si="1"/>
        <v>2</v>
      </c>
      <c r="I113" s="93"/>
      <c r="J113" s="94"/>
      <c r="K113" s="138"/>
    </row>
    <row r="114" spans="1:11" x14ac:dyDescent="0.2">
      <c r="A114" s="13" t="s">
        <v>4818</v>
      </c>
      <c r="B114" s="74">
        <v>685</v>
      </c>
      <c r="C114" s="86"/>
      <c r="D114" s="37"/>
      <c r="E114" s="87"/>
      <c r="F114" s="93">
        <v>3</v>
      </c>
      <c r="G114" s="8">
        <v>8</v>
      </c>
      <c r="H114" s="94">
        <f t="shared" si="1"/>
        <v>2</v>
      </c>
      <c r="I114" s="93"/>
      <c r="J114" s="94"/>
      <c r="K114" s="138"/>
    </row>
    <row r="115" spans="1:11" x14ac:dyDescent="0.2">
      <c r="A115" s="13" t="s">
        <v>4819</v>
      </c>
      <c r="B115" s="74">
        <v>68</v>
      </c>
      <c r="C115" s="86"/>
      <c r="D115" s="37"/>
      <c r="E115" s="87"/>
      <c r="F115" s="93">
        <v>1</v>
      </c>
      <c r="G115" s="8">
        <v>3</v>
      </c>
      <c r="H115" s="94">
        <f t="shared" si="1"/>
        <v>1</v>
      </c>
      <c r="I115" s="93"/>
      <c r="J115" s="94"/>
      <c r="K115" s="138"/>
    </row>
    <row r="116" spans="1:11" x14ac:dyDescent="0.2">
      <c r="A116" s="13" t="s">
        <v>4820</v>
      </c>
      <c r="B116" s="74">
        <v>650</v>
      </c>
      <c r="C116" s="86"/>
      <c r="D116" s="37"/>
      <c r="E116" s="87"/>
      <c r="F116" s="93">
        <v>3</v>
      </c>
      <c r="G116" s="8">
        <v>8</v>
      </c>
      <c r="H116" s="94">
        <f t="shared" si="1"/>
        <v>2</v>
      </c>
      <c r="I116" s="93"/>
      <c r="J116" s="94"/>
      <c r="K116" s="138"/>
    </row>
    <row r="117" spans="1:11" x14ac:dyDescent="0.2">
      <c r="A117" s="13" t="s">
        <v>2435</v>
      </c>
      <c r="B117" s="74">
        <v>68</v>
      </c>
      <c r="C117" s="86"/>
      <c r="D117" s="37"/>
      <c r="E117" s="87"/>
      <c r="F117" s="93">
        <v>1</v>
      </c>
      <c r="G117" s="8">
        <v>3</v>
      </c>
      <c r="H117" s="94">
        <f t="shared" si="1"/>
        <v>1</v>
      </c>
      <c r="I117" s="93"/>
      <c r="J117" s="94"/>
      <c r="K117" s="138"/>
    </row>
    <row r="118" spans="1:11" x14ac:dyDescent="0.2">
      <c r="A118" s="13" t="s">
        <v>4821</v>
      </c>
      <c r="B118" s="74">
        <v>27</v>
      </c>
      <c r="C118" s="86"/>
      <c r="D118" s="37"/>
      <c r="E118" s="87"/>
      <c r="F118" s="93">
        <v>1</v>
      </c>
      <c r="G118" s="8">
        <v>3</v>
      </c>
      <c r="H118" s="94">
        <f t="shared" si="1"/>
        <v>1</v>
      </c>
      <c r="I118" s="93"/>
      <c r="J118" s="94"/>
      <c r="K118" s="138"/>
    </row>
    <row r="119" spans="1:11" x14ac:dyDescent="0.2">
      <c r="A119" s="13" t="s">
        <v>3830</v>
      </c>
      <c r="B119" s="74">
        <v>363</v>
      </c>
      <c r="C119" s="86"/>
      <c r="D119" s="37"/>
      <c r="E119" s="87"/>
      <c r="F119" s="93">
        <v>3</v>
      </c>
      <c r="G119" s="8">
        <v>8</v>
      </c>
      <c r="H119" s="94">
        <f t="shared" si="1"/>
        <v>2</v>
      </c>
      <c r="I119" s="93"/>
      <c r="J119" s="94"/>
      <c r="K119" s="138"/>
    </row>
    <row r="120" spans="1:11" x14ac:dyDescent="0.2">
      <c r="A120" s="13" t="s">
        <v>4822</v>
      </c>
      <c r="B120" s="74">
        <v>1059</v>
      </c>
      <c r="C120" s="86"/>
      <c r="D120" s="37"/>
      <c r="E120" s="87"/>
      <c r="F120" s="93">
        <v>3</v>
      </c>
      <c r="G120" s="8">
        <v>8</v>
      </c>
      <c r="H120" s="94">
        <f t="shared" si="1"/>
        <v>2</v>
      </c>
      <c r="I120" s="93"/>
      <c r="J120" s="94"/>
      <c r="K120" s="138"/>
    </row>
    <row r="121" spans="1:11" x14ac:dyDescent="0.2">
      <c r="A121" s="13" t="s">
        <v>3839</v>
      </c>
      <c r="B121" s="74">
        <v>69</v>
      </c>
      <c r="C121" s="86"/>
      <c r="D121" s="37"/>
      <c r="E121" s="87"/>
      <c r="F121" s="93">
        <v>1</v>
      </c>
      <c r="G121" s="8">
        <v>3</v>
      </c>
      <c r="H121" s="94">
        <f t="shared" si="1"/>
        <v>1</v>
      </c>
      <c r="I121" s="93"/>
      <c r="J121" s="94"/>
      <c r="K121" s="138"/>
    </row>
    <row r="122" spans="1:11" x14ac:dyDescent="0.2">
      <c r="A122" s="13" t="s">
        <v>4363</v>
      </c>
      <c r="B122" s="74">
        <v>26</v>
      </c>
      <c r="C122" s="86"/>
      <c r="D122" s="37"/>
      <c r="E122" s="87"/>
      <c r="F122" s="93">
        <v>1</v>
      </c>
      <c r="G122" s="8">
        <v>3</v>
      </c>
      <c r="H122" s="94">
        <f t="shared" si="1"/>
        <v>1</v>
      </c>
      <c r="I122" s="93"/>
      <c r="J122" s="94"/>
      <c r="K122" s="138"/>
    </row>
    <row r="123" spans="1:11" x14ac:dyDescent="0.2">
      <c r="A123" s="13" t="s">
        <v>1993</v>
      </c>
      <c r="B123" s="74">
        <v>156</v>
      </c>
      <c r="C123" s="86"/>
      <c r="D123" s="37"/>
      <c r="E123" s="87"/>
      <c r="F123" s="93">
        <v>1</v>
      </c>
      <c r="G123" s="8">
        <v>3</v>
      </c>
      <c r="H123" s="94">
        <f t="shared" si="1"/>
        <v>1</v>
      </c>
      <c r="I123" s="93"/>
      <c r="J123" s="94"/>
      <c r="K123" s="138"/>
    </row>
    <row r="124" spans="1:11" x14ac:dyDescent="0.2">
      <c r="A124" s="13" t="s">
        <v>4823</v>
      </c>
      <c r="B124" s="74">
        <v>465</v>
      </c>
      <c r="C124" s="86"/>
      <c r="D124" s="37"/>
      <c r="E124" s="87"/>
      <c r="F124" s="93">
        <v>3</v>
      </c>
      <c r="G124" s="8">
        <v>8</v>
      </c>
      <c r="H124" s="94">
        <f t="shared" si="1"/>
        <v>2</v>
      </c>
      <c r="I124" s="93"/>
      <c r="J124" s="94"/>
      <c r="K124" s="138"/>
    </row>
    <row r="125" spans="1:11" x14ac:dyDescent="0.2">
      <c r="A125" s="13" t="s">
        <v>4824</v>
      </c>
      <c r="B125" s="74">
        <v>163</v>
      </c>
      <c r="C125" s="86"/>
      <c r="D125" s="37"/>
      <c r="E125" s="87"/>
      <c r="F125" s="93">
        <v>1</v>
      </c>
      <c r="G125" s="8">
        <v>3</v>
      </c>
      <c r="H125" s="94">
        <f t="shared" si="1"/>
        <v>1</v>
      </c>
      <c r="I125" s="93"/>
      <c r="J125" s="94"/>
      <c r="K125" s="138"/>
    </row>
    <row r="126" spans="1:11" x14ac:dyDescent="0.2">
      <c r="A126" s="13" t="s">
        <v>4825</v>
      </c>
      <c r="B126" s="74">
        <v>72</v>
      </c>
      <c r="C126" s="86"/>
      <c r="D126" s="37"/>
      <c r="E126" s="87"/>
      <c r="F126" s="93">
        <v>1</v>
      </c>
      <c r="G126" s="8">
        <v>3</v>
      </c>
      <c r="H126" s="94">
        <f t="shared" si="1"/>
        <v>1</v>
      </c>
      <c r="I126" s="93"/>
      <c r="J126" s="94"/>
      <c r="K126" s="138"/>
    </row>
    <row r="127" spans="1:11" x14ac:dyDescent="0.2">
      <c r="A127" s="13" t="s">
        <v>4826</v>
      </c>
      <c r="B127" s="74">
        <v>42</v>
      </c>
      <c r="C127" s="86"/>
      <c r="D127" s="37"/>
      <c r="E127" s="87"/>
      <c r="F127" s="93">
        <v>1</v>
      </c>
      <c r="G127" s="8">
        <v>3</v>
      </c>
      <c r="H127" s="94">
        <f t="shared" si="1"/>
        <v>1</v>
      </c>
      <c r="I127" s="93"/>
      <c r="J127" s="94"/>
      <c r="K127" s="138"/>
    </row>
    <row r="128" spans="1:11" x14ac:dyDescent="0.2">
      <c r="A128" s="13" t="s">
        <v>4827</v>
      </c>
      <c r="B128" s="74">
        <v>68</v>
      </c>
      <c r="C128" s="86"/>
      <c r="D128" s="37"/>
      <c r="E128" s="87"/>
      <c r="F128" s="93">
        <v>1</v>
      </c>
      <c r="G128" s="8">
        <v>3</v>
      </c>
      <c r="H128" s="94">
        <f t="shared" si="1"/>
        <v>1</v>
      </c>
      <c r="I128" s="93"/>
      <c r="J128" s="94"/>
      <c r="K128" s="138"/>
    </row>
    <row r="129" spans="1:11" s="24" customFormat="1" x14ac:dyDescent="0.2">
      <c r="A129" s="46" t="s">
        <v>1164</v>
      </c>
      <c r="B129" s="73">
        <v>7915</v>
      </c>
      <c r="C129" s="85">
        <v>19</v>
      </c>
      <c r="D129" s="36">
        <f>SUM(D130:D193)</f>
        <v>49</v>
      </c>
      <c r="E129" s="88">
        <v>3</v>
      </c>
      <c r="F129" s="91">
        <f>SUM(F131:F207)</f>
        <v>90</v>
      </c>
      <c r="G129" s="24">
        <f>SUM(G131:G207)</f>
        <v>260</v>
      </c>
      <c r="H129" s="94"/>
      <c r="I129" s="99">
        <f>(C129+F131+F139+F166+F181+F185+F191+F197+F200+F201+F206+1)*0.4</f>
        <v>20</v>
      </c>
      <c r="J129" s="99">
        <f>(D129+G131+G139+G166+G181+G185+G191+G197+G200+G201+G206+1)*0.4</f>
        <v>52</v>
      </c>
      <c r="K129" s="115">
        <f>70*0.6</f>
        <v>42</v>
      </c>
    </row>
    <row r="130" spans="1:11" s="24" customFormat="1" x14ac:dyDescent="0.2">
      <c r="A130" s="20" t="s">
        <v>1131</v>
      </c>
      <c r="B130" s="73">
        <v>1036</v>
      </c>
      <c r="C130" s="85">
        <v>3</v>
      </c>
      <c r="D130" s="32">
        <v>8</v>
      </c>
      <c r="E130" s="84"/>
      <c r="F130" s="91"/>
      <c r="G130" s="8"/>
      <c r="H130" s="94"/>
      <c r="I130" s="91"/>
      <c r="J130" s="84"/>
      <c r="K130" s="111"/>
    </row>
    <row r="131" spans="1:11" x14ac:dyDescent="0.2">
      <c r="A131" s="13" t="s">
        <v>4828</v>
      </c>
      <c r="B131" s="74">
        <v>561</v>
      </c>
      <c r="C131" s="86"/>
      <c r="D131" s="37"/>
      <c r="E131" s="87"/>
      <c r="F131" s="93">
        <v>3</v>
      </c>
      <c r="G131" s="8">
        <v>8</v>
      </c>
      <c r="H131" s="94">
        <f t="shared" si="1"/>
        <v>2</v>
      </c>
      <c r="I131" s="93"/>
      <c r="J131" s="94"/>
      <c r="K131" s="138"/>
    </row>
    <row r="132" spans="1:11" x14ac:dyDescent="0.2">
      <c r="A132" s="13" t="s">
        <v>2768</v>
      </c>
      <c r="B132" s="74">
        <v>23</v>
      </c>
      <c r="C132" s="86"/>
      <c r="D132" s="37"/>
      <c r="E132" s="87"/>
      <c r="F132" s="93">
        <v>1</v>
      </c>
      <c r="G132" s="8">
        <v>3</v>
      </c>
      <c r="H132" s="94">
        <f t="shared" si="1"/>
        <v>1</v>
      </c>
      <c r="I132" s="93"/>
      <c r="J132" s="94"/>
      <c r="K132" s="138"/>
    </row>
    <row r="133" spans="1:11" x14ac:dyDescent="0.2">
      <c r="A133" s="13" t="s">
        <v>4829</v>
      </c>
      <c r="B133" s="74">
        <v>189</v>
      </c>
      <c r="C133" s="86"/>
      <c r="D133" s="37"/>
      <c r="E133" s="87"/>
      <c r="F133" s="93">
        <v>1</v>
      </c>
      <c r="G133" s="8">
        <v>3</v>
      </c>
      <c r="H133" s="94">
        <f t="shared" si="1"/>
        <v>1</v>
      </c>
      <c r="I133" s="93"/>
      <c r="J133" s="94"/>
      <c r="K133" s="138"/>
    </row>
    <row r="134" spans="1:11" x14ac:dyDescent="0.2">
      <c r="A134" s="13" t="s">
        <v>4830</v>
      </c>
      <c r="B134" s="74">
        <v>12</v>
      </c>
      <c r="C134" s="86"/>
      <c r="D134" s="37"/>
      <c r="E134" s="87"/>
      <c r="F134" s="93">
        <v>1</v>
      </c>
      <c r="G134" s="8">
        <v>3</v>
      </c>
      <c r="H134" s="94">
        <f t="shared" si="1"/>
        <v>1</v>
      </c>
      <c r="I134" s="93"/>
      <c r="J134" s="94"/>
      <c r="K134" s="138"/>
    </row>
    <row r="135" spans="1:11" x14ac:dyDescent="0.2">
      <c r="A135" s="13" t="s">
        <v>4831</v>
      </c>
      <c r="B135" s="74">
        <v>128</v>
      </c>
      <c r="C135" s="86"/>
      <c r="D135" s="37"/>
      <c r="E135" s="87"/>
      <c r="F135" s="93">
        <v>1</v>
      </c>
      <c r="G135" s="8">
        <v>3</v>
      </c>
      <c r="H135" s="94">
        <f t="shared" si="1"/>
        <v>1</v>
      </c>
      <c r="I135" s="93"/>
      <c r="J135" s="94"/>
      <c r="K135" s="138"/>
    </row>
    <row r="136" spans="1:11" x14ac:dyDescent="0.2">
      <c r="A136" s="13" t="s">
        <v>4832</v>
      </c>
      <c r="B136" s="74">
        <v>114</v>
      </c>
      <c r="C136" s="86"/>
      <c r="D136" s="37"/>
      <c r="E136" s="87"/>
      <c r="F136" s="93">
        <v>1</v>
      </c>
      <c r="G136" s="8">
        <v>3</v>
      </c>
      <c r="H136" s="94">
        <f t="shared" ref="H136:H199" si="2">IF(F136=1,1,2)</f>
        <v>1</v>
      </c>
      <c r="I136" s="93"/>
      <c r="J136" s="94"/>
      <c r="K136" s="138"/>
    </row>
    <row r="137" spans="1:11" x14ac:dyDescent="0.2">
      <c r="A137" s="47" t="s">
        <v>4833</v>
      </c>
      <c r="B137" s="74">
        <v>9</v>
      </c>
      <c r="C137" s="86"/>
      <c r="D137" s="37"/>
      <c r="E137" s="87"/>
      <c r="F137" s="93">
        <v>1</v>
      </c>
      <c r="G137" s="8">
        <v>3</v>
      </c>
      <c r="H137" s="94">
        <f t="shared" si="2"/>
        <v>1</v>
      </c>
      <c r="I137" s="93"/>
      <c r="J137" s="94"/>
      <c r="K137" s="138"/>
    </row>
    <row r="138" spans="1:11" s="24" customFormat="1" x14ac:dyDescent="0.2">
      <c r="A138" s="31" t="s">
        <v>484</v>
      </c>
      <c r="B138" s="73">
        <v>708</v>
      </c>
      <c r="C138" s="85">
        <v>2</v>
      </c>
      <c r="D138" s="32">
        <v>5</v>
      </c>
      <c r="E138" s="84"/>
      <c r="F138" s="91"/>
      <c r="G138" s="8"/>
      <c r="H138" s="94"/>
      <c r="I138" s="91"/>
      <c r="J138" s="84"/>
      <c r="K138" s="111"/>
    </row>
    <row r="139" spans="1:11" x14ac:dyDescent="0.2">
      <c r="A139" s="13" t="s">
        <v>4834</v>
      </c>
      <c r="B139" s="74">
        <v>424</v>
      </c>
      <c r="C139" s="86"/>
      <c r="D139" s="37"/>
      <c r="E139" s="87"/>
      <c r="F139" s="93">
        <v>3</v>
      </c>
      <c r="G139" s="8">
        <v>8</v>
      </c>
      <c r="H139" s="94">
        <f t="shared" si="2"/>
        <v>2</v>
      </c>
      <c r="I139" s="93"/>
      <c r="J139" s="94"/>
      <c r="K139" s="138"/>
    </row>
    <row r="140" spans="1:11" x14ac:dyDescent="0.2">
      <c r="A140" s="13" t="s">
        <v>4835</v>
      </c>
      <c r="B140" s="74">
        <v>72</v>
      </c>
      <c r="C140" s="86"/>
      <c r="D140" s="37"/>
      <c r="E140" s="87"/>
      <c r="F140" s="93">
        <v>1</v>
      </c>
      <c r="G140" s="8">
        <v>3</v>
      </c>
      <c r="H140" s="94">
        <f t="shared" si="2"/>
        <v>1</v>
      </c>
      <c r="I140" s="93"/>
      <c r="J140" s="94"/>
      <c r="K140" s="138"/>
    </row>
    <row r="141" spans="1:11" x14ac:dyDescent="0.2">
      <c r="A141" s="13" t="s">
        <v>4836</v>
      </c>
      <c r="B141" s="74">
        <v>27</v>
      </c>
      <c r="C141" s="86"/>
      <c r="D141" s="37"/>
      <c r="E141" s="87"/>
      <c r="F141" s="93">
        <v>1</v>
      </c>
      <c r="G141" s="8">
        <v>3</v>
      </c>
      <c r="H141" s="94">
        <f t="shared" si="2"/>
        <v>1</v>
      </c>
      <c r="I141" s="93"/>
      <c r="J141" s="94"/>
      <c r="K141" s="138"/>
    </row>
    <row r="142" spans="1:11" x14ac:dyDescent="0.2">
      <c r="A142" s="13" t="s">
        <v>4837</v>
      </c>
      <c r="B142" s="74">
        <v>46</v>
      </c>
      <c r="C142" s="86"/>
      <c r="D142" s="37"/>
      <c r="E142" s="87"/>
      <c r="F142" s="93">
        <v>1</v>
      </c>
      <c r="G142" s="8">
        <v>3</v>
      </c>
      <c r="H142" s="94">
        <f t="shared" si="2"/>
        <v>1</v>
      </c>
      <c r="I142" s="93"/>
      <c r="J142" s="94"/>
      <c r="K142" s="138"/>
    </row>
    <row r="143" spans="1:11" x14ac:dyDescent="0.2">
      <c r="A143" s="13" t="s">
        <v>1784</v>
      </c>
      <c r="B143" s="74">
        <v>37</v>
      </c>
      <c r="C143" s="86"/>
      <c r="D143" s="37"/>
      <c r="E143" s="87"/>
      <c r="F143" s="93">
        <v>1</v>
      </c>
      <c r="G143" s="8">
        <v>3</v>
      </c>
      <c r="H143" s="94">
        <f t="shared" si="2"/>
        <v>1</v>
      </c>
      <c r="I143" s="93"/>
      <c r="J143" s="94"/>
      <c r="K143" s="138"/>
    </row>
    <row r="144" spans="1:11" x14ac:dyDescent="0.2">
      <c r="A144" s="13" t="s">
        <v>4838</v>
      </c>
      <c r="B144" s="74">
        <v>49</v>
      </c>
      <c r="C144" s="86"/>
      <c r="D144" s="37"/>
      <c r="E144" s="87"/>
      <c r="F144" s="93">
        <v>1</v>
      </c>
      <c r="G144" s="8">
        <v>3</v>
      </c>
      <c r="H144" s="94">
        <f t="shared" si="2"/>
        <v>1</v>
      </c>
      <c r="I144" s="93"/>
      <c r="J144" s="94"/>
      <c r="K144" s="138"/>
    </row>
    <row r="145" spans="1:11" x14ac:dyDescent="0.2">
      <c r="A145" s="13" t="s">
        <v>4839</v>
      </c>
      <c r="B145" s="74">
        <v>53</v>
      </c>
      <c r="C145" s="86"/>
      <c r="D145" s="37"/>
      <c r="E145" s="87"/>
      <c r="F145" s="93">
        <v>1</v>
      </c>
      <c r="G145" s="8">
        <v>3</v>
      </c>
      <c r="H145" s="94">
        <f t="shared" si="2"/>
        <v>1</v>
      </c>
      <c r="I145" s="93"/>
      <c r="J145" s="94"/>
      <c r="K145" s="138"/>
    </row>
    <row r="146" spans="1:11" s="24" customFormat="1" x14ac:dyDescent="0.2">
      <c r="A146" s="20" t="s">
        <v>779</v>
      </c>
      <c r="B146" s="73">
        <v>960</v>
      </c>
      <c r="C146" s="85">
        <v>2</v>
      </c>
      <c r="D146" s="32">
        <v>5</v>
      </c>
      <c r="E146" s="84"/>
      <c r="F146" s="91"/>
      <c r="G146" s="8"/>
      <c r="H146" s="94"/>
      <c r="I146" s="91"/>
      <c r="J146" s="84"/>
      <c r="K146" s="111"/>
    </row>
    <row r="147" spans="1:11" ht="31.5" x14ac:dyDescent="0.2">
      <c r="A147" s="13" t="s">
        <v>4840</v>
      </c>
      <c r="B147" s="74">
        <v>34</v>
      </c>
      <c r="C147" s="86"/>
      <c r="D147" s="37"/>
      <c r="E147" s="87"/>
      <c r="F147" s="93">
        <v>1</v>
      </c>
      <c r="G147" s="8">
        <v>3</v>
      </c>
      <c r="H147" s="94">
        <f t="shared" si="2"/>
        <v>1</v>
      </c>
      <c r="I147" s="93"/>
      <c r="J147" s="94"/>
      <c r="K147" s="138"/>
    </row>
    <row r="148" spans="1:11" x14ac:dyDescent="0.2">
      <c r="A148" s="13" t="s">
        <v>3834</v>
      </c>
      <c r="B148" s="74">
        <v>22</v>
      </c>
      <c r="C148" s="86"/>
      <c r="D148" s="37"/>
      <c r="E148" s="87"/>
      <c r="F148" s="93">
        <v>1</v>
      </c>
      <c r="G148" s="8">
        <v>3</v>
      </c>
      <c r="H148" s="94">
        <f t="shared" si="2"/>
        <v>1</v>
      </c>
      <c r="I148" s="93"/>
      <c r="J148" s="94"/>
      <c r="K148" s="138"/>
    </row>
    <row r="149" spans="1:11" x14ac:dyDescent="0.2">
      <c r="A149" s="13" t="s">
        <v>4841</v>
      </c>
      <c r="B149" s="74">
        <v>80</v>
      </c>
      <c r="C149" s="86"/>
      <c r="D149" s="37"/>
      <c r="E149" s="87"/>
      <c r="F149" s="93">
        <v>1</v>
      </c>
      <c r="G149" s="8">
        <v>3</v>
      </c>
      <c r="H149" s="94">
        <f t="shared" si="2"/>
        <v>1</v>
      </c>
      <c r="I149" s="93"/>
      <c r="J149" s="94"/>
      <c r="K149" s="138"/>
    </row>
    <row r="150" spans="1:11" x14ac:dyDescent="0.2">
      <c r="A150" s="13" t="s">
        <v>4842</v>
      </c>
      <c r="B150" s="74">
        <v>13</v>
      </c>
      <c r="C150" s="86"/>
      <c r="D150" s="37"/>
      <c r="E150" s="87"/>
      <c r="F150" s="93">
        <v>1</v>
      </c>
      <c r="G150" s="8">
        <v>3</v>
      </c>
      <c r="H150" s="94">
        <f t="shared" si="2"/>
        <v>1</v>
      </c>
      <c r="I150" s="93"/>
      <c r="J150" s="94"/>
      <c r="K150" s="138"/>
    </row>
    <row r="151" spans="1:11" x14ac:dyDescent="0.2">
      <c r="A151" s="13" t="s">
        <v>4843</v>
      </c>
      <c r="B151" s="74">
        <v>91</v>
      </c>
      <c r="C151" s="86"/>
      <c r="D151" s="37"/>
      <c r="E151" s="87"/>
      <c r="F151" s="93">
        <v>1</v>
      </c>
      <c r="G151" s="8">
        <v>3</v>
      </c>
      <c r="H151" s="94">
        <f t="shared" si="2"/>
        <v>1</v>
      </c>
      <c r="I151" s="93"/>
      <c r="J151" s="94"/>
      <c r="K151" s="138"/>
    </row>
    <row r="152" spans="1:11" x14ac:dyDescent="0.2">
      <c r="A152" s="13" t="s">
        <v>4844</v>
      </c>
      <c r="B152" s="74">
        <v>52</v>
      </c>
      <c r="C152" s="86"/>
      <c r="D152" s="37"/>
      <c r="E152" s="87"/>
      <c r="F152" s="93">
        <v>1</v>
      </c>
      <c r="G152" s="8">
        <v>3</v>
      </c>
      <c r="H152" s="94">
        <f t="shared" si="2"/>
        <v>1</v>
      </c>
      <c r="I152" s="93"/>
      <c r="J152" s="94"/>
      <c r="K152" s="138"/>
    </row>
    <row r="153" spans="1:11" x14ac:dyDescent="0.2">
      <c r="A153" s="13" t="s">
        <v>4845</v>
      </c>
      <c r="B153" s="74">
        <v>124</v>
      </c>
      <c r="C153" s="86"/>
      <c r="D153" s="37"/>
      <c r="E153" s="87"/>
      <c r="F153" s="93">
        <v>1</v>
      </c>
      <c r="G153" s="8">
        <v>3</v>
      </c>
      <c r="H153" s="94">
        <f t="shared" si="2"/>
        <v>1</v>
      </c>
      <c r="I153" s="93"/>
      <c r="J153" s="94"/>
      <c r="K153" s="138"/>
    </row>
    <row r="154" spans="1:11" x14ac:dyDescent="0.2">
      <c r="A154" s="13" t="s">
        <v>4846</v>
      </c>
      <c r="B154" s="74">
        <v>6</v>
      </c>
      <c r="C154" s="86"/>
      <c r="D154" s="37"/>
      <c r="E154" s="87"/>
      <c r="F154" s="93">
        <v>1</v>
      </c>
      <c r="G154" s="8">
        <v>3</v>
      </c>
      <c r="H154" s="94">
        <f t="shared" si="2"/>
        <v>1</v>
      </c>
      <c r="I154" s="93"/>
      <c r="J154" s="94"/>
      <c r="K154" s="138"/>
    </row>
    <row r="155" spans="1:11" x14ac:dyDescent="0.2">
      <c r="A155" s="13" t="s">
        <v>4847</v>
      </c>
      <c r="B155" s="74">
        <v>25</v>
      </c>
      <c r="C155" s="86"/>
      <c r="D155" s="37"/>
      <c r="E155" s="87"/>
      <c r="F155" s="93">
        <v>1</v>
      </c>
      <c r="G155" s="8">
        <v>3</v>
      </c>
      <c r="H155" s="94">
        <f t="shared" si="2"/>
        <v>1</v>
      </c>
      <c r="I155" s="93"/>
      <c r="J155" s="94"/>
      <c r="K155" s="138"/>
    </row>
    <row r="156" spans="1:11" x14ac:dyDescent="0.2">
      <c r="A156" s="13" t="s">
        <v>4848</v>
      </c>
      <c r="B156" s="74">
        <v>27</v>
      </c>
      <c r="C156" s="86"/>
      <c r="D156" s="37"/>
      <c r="E156" s="87"/>
      <c r="F156" s="93">
        <v>1</v>
      </c>
      <c r="G156" s="8">
        <v>3</v>
      </c>
      <c r="H156" s="94">
        <f t="shared" si="2"/>
        <v>1</v>
      </c>
      <c r="I156" s="93"/>
      <c r="J156" s="94"/>
      <c r="K156" s="138"/>
    </row>
    <row r="157" spans="1:11" x14ac:dyDescent="0.2">
      <c r="A157" s="13" t="s">
        <v>4849</v>
      </c>
      <c r="B157" s="74">
        <v>30</v>
      </c>
      <c r="C157" s="86"/>
      <c r="D157" s="37"/>
      <c r="E157" s="87"/>
      <c r="F157" s="93">
        <v>1</v>
      </c>
      <c r="G157" s="8">
        <v>3</v>
      </c>
      <c r="H157" s="94">
        <f t="shared" si="2"/>
        <v>1</v>
      </c>
      <c r="I157" s="93"/>
      <c r="J157" s="94"/>
      <c r="K157" s="138"/>
    </row>
    <row r="158" spans="1:11" x14ac:dyDescent="0.2">
      <c r="A158" s="13" t="s">
        <v>4850</v>
      </c>
      <c r="B158" s="74">
        <v>47</v>
      </c>
      <c r="C158" s="86"/>
      <c r="D158" s="37"/>
      <c r="E158" s="87"/>
      <c r="F158" s="93">
        <v>1</v>
      </c>
      <c r="G158" s="8">
        <v>3</v>
      </c>
      <c r="H158" s="94">
        <f t="shared" si="2"/>
        <v>1</v>
      </c>
      <c r="I158" s="93"/>
      <c r="J158" s="94"/>
      <c r="K158" s="138"/>
    </row>
    <row r="159" spans="1:11" x14ac:dyDescent="0.2">
      <c r="A159" s="13" t="s">
        <v>4851</v>
      </c>
      <c r="B159" s="74">
        <v>103</v>
      </c>
      <c r="C159" s="86"/>
      <c r="D159" s="37"/>
      <c r="E159" s="87"/>
      <c r="F159" s="93">
        <v>1</v>
      </c>
      <c r="G159" s="8">
        <v>3</v>
      </c>
      <c r="H159" s="94">
        <f t="shared" si="2"/>
        <v>1</v>
      </c>
      <c r="I159" s="93"/>
      <c r="J159" s="94"/>
      <c r="K159" s="138"/>
    </row>
    <row r="160" spans="1:11" x14ac:dyDescent="0.2">
      <c r="A160" s="13" t="s">
        <v>4852</v>
      </c>
      <c r="B160" s="74">
        <v>48</v>
      </c>
      <c r="C160" s="86"/>
      <c r="D160" s="37"/>
      <c r="E160" s="87"/>
      <c r="F160" s="93">
        <v>1</v>
      </c>
      <c r="G160" s="8">
        <v>3</v>
      </c>
      <c r="H160" s="94">
        <f t="shared" si="2"/>
        <v>1</v>
      </c>
      <c r="I160" s="93"/>
      <c r="J160" s="94"/>
      <c r="K160" s="138"/>
    </row>
    <row r="161" spans="1:11" x14ac:dyDescent="0.2">
      <c r="A161" s="13" t="s">
        <v>4853</v>
      </c>
      <c r="B161" s="74">
        <v>131</v>
      </c>
      <c r="C161" s="86"/>
      <c r="D161" s="37"/>
      <c r="E161" s="87"/>
      <c r="F161" s="93">
        <v>1</v>
      </c>
      <c r="G161" s="8">
        <v>3</v>
      </c>
      <c r="H161" s="94">
        <f t="shared" si="2"/>
        <v>1</v>
      </c>
      <c r="I161" s="93"/>
      <c r="J161" s="94"/>
      <c r="K161" s="138"/>
    </row>
    <row r="162" spans="1:11" x14ac:dyDescent="0.2">
      <c r="A162" s="13" t="s">
        <v>1823</v>
      </c>
      <c r="B162" s="74">
        <v>62</v>
      </c>
      <c r="C162" s="86"/>
      <c r="D162" s="37"/>
      <c r="E162" s="87"/>
      <c r="F162" s="93">
        <v>1</v>
      </c>
      <c r="G162" s="8">
        <v>3</v>
      </c>
      <c r="H162" s="94">
        <f t="shared" si="2"/>
        <v>1</v>
      </c>
      <c r="I162" s="93"/>
      <c r="J162" s="94"/>
      <c r="K162" s="138"/>
    </row>
    <row r="163" spans="1:11" x14ac:dyDescent="0.2">
      <c r="A163" s="13" t="s">
        <v>4854</v>
      </c>
      <c r="B163" s="74">
        <v>65</v>
      </c>
      <c r="C163" s="86"/>
      <c r="D163" s="37"/>
      <c r="E163" s="87"/>
      <c r="F163" s="93">
        <v>1</v>
      </c>
      <c r="G163" s="8">
        <v>3</v>
      </c>
      <c r="H163" s="94">
        <f t="shared" si="2"/>
        <v>1</v>
      </c>
      <c r="I163" s="93"/>
      <c r="J163" s="94"/>
      <c r="K163" s="138"/>
    </row>
    <row r="164" spans="1:11" s="24" customFormat="1" x14ac:dyDescent="0.2">
      <c r="A164" s="20" t="s">
        <v>1146</v>
      </c>
      <c r="B164" s="73">
        <v>920</v>
      </c>
      <c r="C164" s="85">
        <v>2</v>
      </c>
      <c r="D164" s="32">
        <v>5</v>
      </c>
      <c r="E164" s="84"/>
      <c r="F164" s="91"/>
      <c r="G164" s="8"/>
      <c r="H164" s="94"/>
      <c r="I164" s="91"/>
      <c r="J164" s="84"/>
      <c r="K164" s="111"/>
    </row>
    <row r="165" spans="1:11" x14ac:dyDescent="0.2">
      <c r="A165" s="13" t="s">
        <v>3751</v>
      </c>
      <c r="B165" s="74">
        <v>36</v>
      </c>
      <c r="C165" s="86"/>
      <c r="D165" s="37"/>
      <c r="E165" s="87"/>
      <c r="F165" s="93">
        <v>1</v>
      </c>
      <c r="G165" s="8">
        <v>3</v>
      </c>
      <c r="H165" s="94">
        <f t="shared" si="2"/>
        <v>1</v>
      </c>
      <c r="I165" s="93"/>
      <c r="J165" s="94"/>
      <c r="K165" s="138"/>
    </row>
    <row r="166" spans="1:11" x14ac:dyDescent="0.2">
      <c r="A166" s="13" t="s">
        <v>4855</v>
      </c>
      <c r="B166" s="74">
        <v>270</v>
      </c>
      <c r="C166" s="86"/>
      <c r="D166" s="37"/>
      <c r="E166" s="87"/>
      <c r="F166" s="93">
        <v>3</v>
      </c>
      <c r="G166" s="8">
        <v>8</v>
      </c>
      <c r="H166" s="94">
        <f t="shared" si="2"/>
        <v>2</v>
      </c>
      <c r="I166" s="93"/>
      <c r="J166" s="94"/>
      <c r="K166" s="138"/>
    </row>
    <row r="167" spans="1:11" x14ac:dyDescent="0.2">
      <c r="A167" s="13" t="s">
        <v>4856</v>
      </c>
      <c r="B167" s="74">
        <v>50</v>
      </c>
      <c r="C167" s="86"/>
      <c r="D167" s="37"/>
      <c r="E167" s="87"/>
      <c r="F167" s="93">
        <v>1</v>
      </c>
      <c r="G167" s="8">
        <v>3</v>
      </c>
      <c r="H167" s="94">
        <f t="shared" si="2"/>
        <v>1</v>
      </c>
      <c r="I167" s="93"/>
      <c r="J167" s="94"/>
      <c r="K167" s="138"/>
    </row>
    <row r="168" spans="1:11" x14ac:dyDescent="0.2">
      <c r="A168" s="13" t="s">
        <v>4857</v>
      </c>
      <c r="B168" s="74">
        <v>92</v>
      </c>
      <c r="C168" s="86"/>
      <c r="D168" s="37"/>
      <c r="E168" s="87"/>
      <c r="F168" s="93">
        <v>1</v>
      </c>
      <c r="G168" s="8">
        <v>3</v>
      </c>
      <c r="H168" s="94">
        <f t="shared" si="2"/>
        <v>1</v>
      </c>
      <c r="I168" s="93"/>
      <c r="J168" s="94"/>
      <c r="K168" s="138"/>
    </row>
    <row r="169" spans="1:11" x14ac:dyDescent="0.2">
      <c r="A169" s="13" t="s">
        <v>3999</v>
      </c>
      <c r="B169" s="74">
        <v>78</v>
      </c>
      <c r="C169" s="86"/>
      <c r="D169" s="37"/>
      <c r="E169" s="87"/>
      <c r="F169" s="93">
        <v>1</v>
      </c>
      <c r="G169" s="8">
        <v>3</v>
      </c>
      <c r="H169" s="94">
        <f t="shared" si="2"/>
        <v>1</v>
      </c>
      <c r="I169" s="93"/>
      <c r="J169" s="94"/>
      <c r="K169" s="138"/>
    </row>
    <row r="170" spans="1:11" x14ac:dyDescent="0.2">
      <c r="A170" s="13" t="s">
        <v>4858</v>
      </c>
      <c r="B170" s="74">
        <v>164</v>
      </c>
      <c r="C170" s="86"/>
      <c r="D170" s="37"/>
      <c r="E170" s="87"/>
      <c r="F170" s="93">
        <v>1</v>
      </c>
      <c r="G170" s="8">
        <v>3</v>
      </c>
      <c r="H170" s="94">
        <f t="shared" si="2"/>
        <v>1</v>
      </c>
      <c r="I170" s="93"/>
      <c r="J170" s="94"/>
      <c r="K170" s="138"/>
    </row>
    <row r="171" spans="1:11" x14ac:dyDescent="0.2">
      <c r="A171" s="13" t="s">
        <v>4859</v>
      </c>
      <c r="B171" s="74">
        <v>33</v>
      </c>
      <c r="C171" s="86"/>
      <c r="D171" s="37"/>
      <c r="E171" s="87"/>
      <c r="F171" s="93">
        <v>1</v>
      </c>
      <c r="G171" s="8">
        <v>3</v>
      </c>
      <c r="H171" s="94">
        <f t="shared" si="2"/>
        <v>1</v>
      </c>
      <c r="I171" s="93"/>
      <c r="J171" s="94"/>
      <c r="K171" s="138"/>
    </row>
    <row r="172" spans="1:11" x14ac:dyDescent="0.2">
      <c r="A172" s="13" t="s">
        <v>4860</v>
      </c>
      <c r="B172" s="74">
        <v>93</v>
      </c>
      <c r="C172" s="86"/>
      <c r="D172" s="37"/>
      <c r="E172" s="87"/>
      <c r="F172" s="93">
        <v>1</v>
      </c>
      <c r="G172" s="8">
        <v>3</v>
      </c>
      <c r="H172" s="94">
        <f t="shared" si="2"/>
        <v>1</v>
      </c>
      <c r="I172" s="93"/>
      <c r="J172" s="94"/>
      <c r="K172" s="138"/>
    </row>
    <row r="173" spans="1:11" x14ac:dyDescent="0.2">
      <c r="A173" s="13" t="s">
        <v>2821</v>
      </c>
      <c r="B173" s="74">
        <v>104</v>
      </c>
      <c r="C173" s="86"/>
      <c r="D173" s="37"/>
      <c r="E173" s="87"/>
      <c r="F173" s="93">
        <v>1</v>
      </c>
      <c r="G173" s="8">
        <v>3</v>
      </c>
      <c r="H173" s="94">
        <f t="shared" si="2"/>
        <v>1</v>
      </c>
      <c r="I173" s="93"/>
      <c r="J173" s="94"/>
      <c r="K173" s="138"/>
    </row>
    <row r="174" spans="1:11" s="24" customFormat="1" x14ac:dyDescent="0.2">
      <c r="A174" s="20" t="s">
        <v>584</v>
      </c>
      <c r="B174" s="73">
        <v>991</v>
      </c>
      <c r="C174" s="85">
        <v>2</v>
      </c>
      <c r="D174" s="32">
        <v>5</v>
      </c>
      <c r="E174" s="84"/>
      <c r="F174" s="91"/>
      <c r="G174" s="8"/>
      <c r="H174" s="94"/>
      <c r="I174" s="91"/>
      <c r="J174" s="84"/>
      <c r="K174" s="111"/>
    </row>
    <row r="175" spans="1:11" x14ac:dyDescent="0.2">
      <c r="A175" s="13" t="s">
        <v>4861</v>
      </c>
      <c r="B175" s="74">
        <v>43</v>
      </c>
      <c r="C175" s="86"/>
      <c r="D175" s="37"/>
      <c r="E175" s="87"/>
      <c r="F175" s="93">
        <v>1</v>
      </c>
      <c r="G175" s="8">
        <v>3</v>
      </c>
      <c r="H175" s="94">
        <f t="shared" si="2"/>
        <v>1</v>
      </c>
      <c r="I175" s="93"/>
      <c r="J175" s="94"/>
      <c r="K175" s="138"/>
    </row>
    <row r="176" spans="1:11" x14ac:dyDescent="0.2">
      <c r="A176" s="13" t="s">
        <v>4862</v>
      </c>
      <c r="B176" s="74">
        <v>87</v>
      </c>
      <c r="C176" s="86"/>
      <c r="D176" s="37"/>
      <c r="E176" s="87"/>
      <c r="F176" s="93">
        <v>1</v>
      </c>
      <c r="G176" s="8">
        <v>3</v>
      </c>
      <c r="H176" s="94">
        <f t="shared" si="2"/>
        <v>1</v>
      </c>
      <c r="I176" s="93"/>
      <c r="J176" s="94"/>
      <c r="K176" s="138"/>
    </row>
    <row r="177" spans="1:11" x14ac:dyDescent="0.2">
      <c r="A177" s="13" t="s">
        <v>4863</v>
      </c>
      <c r="B177" s="74">
        <v>68</v>
      </c>
      <c r="C177" s="86"/>
      <c r="D177" s="37"/>
      <c r="E177" s="87"/>
      <c r="F177" s="93">
        <v>1</v>
      </c>
      <c r="G177" s="8">
        <v>3</v>
      </c>
      <c r="H177" s="94">
        <f t="shared" si="2"/>
        <v>1</v>
      </c>
      <c r="I177" s="93"/>
      <c r="J177" s="94"/>
      <c r="K177" s="138"/>
    </row>
    <row r="178" spans="1:11" x14ac:dyDescent="0.2">
      <c r="A178" s="13" t="s">
        <v>4864</v>
      </c>
      <c r="B178" s="74">
        <v>152</v>
      </c>
      <c r="C178" s="86"/>
      <c r="D178" s="37"/>
      <c r="E178" s="87"/>
      <c r="F178" s="93">
        <v>1</v>
      </c>
      <c r="G178" s="8">
        <v>3</v>
      </c>
      <c r="H178" s="94">
        <f t="shared" si="2"/>
        <v>1</v>
      </c>
      <c r="I178" s="93"/>
      <c r="J178" s="94"/>
      <c r="K178" s="138"/>
    </row>
    <row r="179" spans="1:11" s="62" customFormat="1" x14ac:dyDescent="0.2">
      <c r="A179" s="13" t="s">
        <v>2431</v>
      </c>
      <c r="B179" s="74">
        <v>106</v>
      </c>
      <c r="C179" s="89"/>
      <c r="D179" s="37"/>
      <c r="E179" s="87"/>
      <c r="F179" s="93">
        <v>1</v>
      </c>
      <c r="G179" s="8">
        <v>3</v>
      </c>
      <c r="H179" s="94">
        <f t="shared" si="2"/>
        <v>1</v>
      </c>
      <c r="I179" s="152"/>
      <c r="J179" s="153"/>
      <c r="K179" s="154"/>
    </row>
    <row r="180" spans="1:11" x14ac:dyDescent="0.2">
      <c r="A180" s="13" t="s">
        <v>4865</v>
      </c>
      <c r="B180" s="74">
        <v>54</v>
      </c>
      <c r="C180" s="86"/>
      <c r="D180" s="37"/>
      <c r="E180" s="87"/>
      <c r="F180" s="93">
        <v>1</v>
      </c>
      <c r="G180" s="8">
        <v>3</v>
      </c>
      <c r="H180" s="94">
        <f t="shared" si="2"/>
        <v>1</v>
      </c>
      <c r="I180" s="93"/>
      <c r="J180" s="94"/>
      <c r="K180" s="138"/>
    </row>
    <row r="181" spans="1:11" x14ac:dyDescent="0.2">
      <c r="A181" s="13" t="s">
        <v>4866</v>
      </c>
      <c r="B181" s="74">
        <v>322</v>
      </c>
      <c r="C181" s="86"/>
      <c r="D181" s="37"/>
      <c r="E181" s="87"/>
      <c r="F181" s="93">
        <v>3</v>
      </c>
      <c r="G181" s="8">
        <v>8</v>
      </c>
      <c r="H181" s="94">
        <f t="shared" si="2"/>
        <v>2</v>
      </c>
      <c r="I181" s="93"/>
      <c r="J181" s="94"/>
      <c r="K181" s="138"/>
    </row>
    <row r="182" spans="1:11" x14ac:dyDescent="0.2">
      <c r="A182" s="13" t="s">
        <v>1644</v>
      </c>
      <c r="B182" s="74">
        <v>86</v>
      </c>
      <c r="C182" s="86"/>
      <c r="D182" s="37"/>
      <c r="E182" s="87"/>
      <c r="F182" s="93">
        <v>1</v>
      </c>
      <c r="G182" s="8">
        <v>3</v>
      </c>
      <c r="H182" s="94">
        <f t="shared" si="2"/>
        <v>1</v>
      </c>
      <c r="I182" s="93"/>
      <c r="J182" s="94"/>
      <c r="K182" s="138"/>
    </row>
    <row r="183" spans="1:11" x14ac:dyDescent="0.2">
      <c r="A183" s="13" t="s">
        <v>4867</v>
      </c>
      <c r="B183" s="74">
        <v>73</v>
      </c>
      <c r="C183" s="86"/>
      <c r="D183" s="37"/>
      <c r="E183" s="87"/>
      <c r="F183" s="93">
        <v>1</v>
      </c>
      <c r="G183" s="8">
        <v>3</v>
      </c>
      <c r="H183" s="94">
        <f t="shared" si="2"/>
        <v>1</v>
      </c>
      <c r="I183" s="93"/>
      <c r="J183" s="94"/>
      <c r="K183" s="138"/>
    </row>
    <row r="184" spans="1:11" s="24" customFormat="1" x14ac:dyDescent="0.2">
      <c r="A184" s="20" t="s">
        <v>493</v>
      </c>
      <c r="B184" s="73">
        <v>490</v>
      </c>
      <c r="C184" s="85">
        <v>1</v>
      </c>
      <c r="D184" s="32">
        <v>3</v>
      </c>
      <c r="E184" s="84"/>
      <c r="F184" s="91"/>
      <c r="G184" s="8"/>
      <c r="H184" s="94"/>
      <c r="I184" s="91"/>
      <c r="J184" s="84"/>
      <c r="K184" s="111"/>
    </row>
    <row r="185" spans="1:11" x14ac:dyDescent="0.2">
      <c r="A185" s="13" t="s">
        <v>4868</v>
      </c>
      <c r="B185" s="74">
        <v>394</v>
      </c>
      <c r="C185" s="86"/>
      <c r="D185" s="37"/>
      <c r="E185" s="87"/>
      <c r="F185" s="93">
        <v>3</v>
      </c>
      <c r="G185" s="8">
        <v>8</v>
      </c>
      <c r="H185" s="94">
        <f t="shared" si="2"/>
        <v>2</v>
      </c>
      <c r="I185" s="93"/>
      <c r="J185" s="94"/>
      <c r="K185" s="138"/>
    </row>
    <row r="186" spans="1:11" x14ac:dyDescent="0.2">
      <c r="A186" s="13" t="s">
        <v>2121</v>
      </c>
      <c r="B186" s="74">
        <v>96</v>
      </c>
      <c r="C186" s="86"/>
      <c r="D186" s="37"/>
      <c r="E186" s="87"/>
      <c r="F186" s="93">
        <v>1</v>
      </c>
      <c r="G186" s="8">
        <v>3</v>
      </c>
      <c r="H186" s="94">
        <f t="shared" si="2"/>
        <v>1</v>
      </c>
      <c r="I186" s="93"/>
      <c r="J186" s="94"/>
      <c r="K186" s="138"/>
    </row>
    <row r="187" spans="1:11" s="24" customFormat="1" x14ac:dyDescent="0.2">
      <c r="A187" s="20" t="s">
        <v>494</v>
      </c>
      <c r="B187" s="73">
        <v>593</v>
      </c>
      <c r="C187" s="85">
        <v>2</v>
      </c>
      <c r="D187" s="32">
        <v>5</v>
      </c>
      <c r="E187" s="84"/>
      <c r="F187" s="91"/>
      <c r="G187" s="8"/>
      <c r="H187" s="94"/>
      <c r="I187" s="91"/>
      <c r="J187" s="84"/>
      <c r="K187" s="111"/>
    </row>
    <row r="188" spans="1:11" x14ac:dyDescent="0.2">
      <c r="A188" s="13" t="s">
        <v>2174</v>
      </c>
      <c r="B188" s="74">
        <v>129</v>
      </c>
      <c r="C188" s="86"/>
      <c r="D188" s="37"/>
      <c r="E188" s="87"/>
      <c r="F188" s="93">
        <v>1</v>
      </c>
      <c r="G188" s="8">
        <v>3</v>
      </c>
      <c r="H188" s="94">
        <f t="shared" si="2"/>
        <v>1</v>
      </c>
      <c r="I188" s="93"/>
      <c r="J188" s="94"/>
      <c r="K188" s="138"/>
    </row>
    <row r="189" spans="1:11" x14ac:dyDescent="0.2">
      <c r="A189" s="13" t="s">
        <v>4869</v>
      </c>
      <c r="B189" s="74">
        <v>44</v>
      </c>
      <c r="C189" s="86"/>
      <c r="D189" s="37"/>
      <c r="E189" s="87"/>
      <c r="F189" s="93">
        <v>1</v>
      </c>
      <c r="G189" s="8">
        <v>3</v>
      </c>
      <c r="H189" s="94">
        <f t="shared" si="2"/>
        <v>1</v>
      </c>
      <c r="I189" s="93"/>
      <c r="J189" s="94"/>
      <c r="K189" s="138"/>
    </row>
    <row r="190" spans="1:11" x14ac:dyDescent="0.2">
      <c r="A190" s="13" t="s">
        <v>4870</v>
      </c>
      <c r="B190" s="74">
        <v>52</v>
      </c>
      <c r="C190" s="86"/>
      <c r="D190" s="37"/>
      <c r="E190" s="87"/>
      <c r="F190" s="93">
        <v>1</v>
      </c>
      <c r="G190" s="8">
        <v>3</v>
      </c>
      <c r="H190" s="94">
        <f t="shared" si="2"/>
        <v>1</v>
      </c>
      <c r="I190" s="93"/>
      <c r="J190" s="94"/>
      <c r="K190" s="138"/>
    </row>
    <row r="191" spans="1:11" x14ac:dyDescent="0.2">
      <c r="A191" s="13" t="s">
        <v>4871</v>
      </c>
      <c r="B191" s="74">
        <v>319</v>
      </c>
      <c r="C191" s="86"/>
      <c r="D191" s="37"/>
      <c r="E191" s="87"/>
      <c r="F191" s="93">
        <v>3</v>
      </c>
      <c r="G191" s="8">
        <v>8</v>
      </c>
      <c r="H191" s="94">
        <f t="shared" si="2"/>
        <v>2</v>
      </c>
      <c r="I191" s="93"/>
      <c r="J191" s="94"/>
      <c r="K191" s="138"/>
    </row>
    <row r="192" spans="1:11" x14ac:dyDescent="0.2">
      <c r="A192" s="13" t="s">
        <v>4872</v>
      </c>
      <c r="B192" s="74">
        <v>49</v>
      </c>
      <c r="C192" s="86"/>
      <c r="D192" s="37"/>
      <c r="E192" s="87"/>
      <c r="F192" s="93">
        <v>1</v>
      </c>
      <c r="G192" s="8">
        <v>3</v>
      </c>
      <c r="H192" s="94">
        <f t="shared" si="2"/>
        <v>1</v>
      </c>
      <c r="I192" s="93"/>
      <c r="J192" s="94"/>
      <c r="K192" s="138"/>
    </row>
    <row r="193" spans="1:11" s="24" customFormat="1" x14ac:dyDescent="0.2">
      <c r="A193" s="20" t="s">
        <v>312</v>
      </c>
      <c r="B193" s="73">
        <v>2217</v>
      </c>
      <c r="C193" s="85">
        <v>5</v>
      </c>
      <c r="D193" s="32">
        <v>13</v>
      </c>
      <c r="E193" s="84"/>
      <c r="F193" s="91"/>
      <c r="G193" s="8"/>
      <c r="H193" s="94"/>
      <c r="I193" s="91"/>
      <c r="J193" s="84"/>
      <c r="K193" s="111"/>
    </row>
    <row r="194" spans="1:11" x14ac:dyDescent="0.2">
      <c r="A194" s="13" t="s">
        <v>4873</v>
      </c>
      <c r="B194" s="74">
        <v>69</v>
      </c>
      <c r="C194" s="86"/>
      <c r="D194" s="37"/>
      <c r="E194" s="87"/>
      <c r="F194" s="93">
        <v>1</v>
      </c>
      <c r="G194" s="8">
        <v>3</v>
      </c>
      <c r="H194" s="94">
        <f t="shared" si="2"/>
        <v>1</v>
      </c>
      <c r="I194" s="93"/>
      <c r="J194" s="94"/>
      <c r="K194" s="138"/>
    </row>
    <row r="195" spans="1:11" x14ac:dyDescent="0.2">
      <c r="A195" s="13" t="s">
        <v>4874</v>
      </c>
      <c r="B195" s="74">
        <v>152</v>
      </c>
      <c r="C195" s="86"/>
      <c r="D195" s="37"/>
      <c r="E195" s="87"/>
      <c r="F195" s="93">
        <v>1</v>
      </c>
      <c r="G195" s="8">
        <v>3</v>
      </c>
      <c r="H195" s="94">
        <f t="shared" si="2"/>
        <v>1</v>
      </c>
      <c r="I195" s="93"/>
      <c r="J195" s="94"/>
      <c r="K195" s="138"/>
    </row>
    <row r="196" spans="1:11" x14ac:dyDescent="0.2">
      <c r="A196" s="13" t="s">
        <v>1728</v>
      </c>
      <c r="B196" s="74">
        <v>197</v>
      </c>
      <c r="C196" s="86"/>
      <c r="D196" s="37"/>
      <c r="E196" s="87"/>
      <c r="F196" s="93">
        <v>1</v>
      </c>
      <c r="G196" s="8">
        <v>3</v>
      </c>
      <c r="H196" s="94">
        <f t="shared" si="2"/>
        <v>1</v>
      </c>
      <c r="I196" s="93"/>
      <c r="J196" s="94"/>
      <c r="K196" s="138"/>
    </row>
    <row r="197" spans="1:11" x14ac:dyDescent="0.2">
      <c r="A197" s="13" t="s">
        <v>4875</v>
      </c>
      <c r="B197" s="74">
        <v>234</v>
      </c>
      <c r="C197" s="86"/>
      <c r="D197" s="37"/>
      <c r="E197" s="87"/>
      <c r="F197" s="93">
        <v>3</v>
      </c>
      <c r="G197" s="8">
        <v>8</v>
      </c>
      <c r="H197" s="94">
        <f t="shared" si="2"/>
        <v>2</v>
      </c>
      <c r="I197" s="93"/>
      <c r="J197" s="94"/>
      <c r="K197" s="138"/>
    </row>
    <row r="198" spans="1:11" x14ac:dyDescent="0.2">
      <c r="A198" s="13" t="s">
        <v>3596</v>
      </c>
      <c r="B198" s="74">
        <v>60</v>
      </c>
      <c r="C198" s="86"/>
      <c r="D198" s="37"/>
      <c r="E198" s="87"/>
      <c r="F198" s="93">
        <v>1</v>
      </c>
      <c r="G198" s="8">
        <v>3</v>
      </c>
      <c r="H198" s="94">
        <f t="shared" si="2"/>
        <v>1</v>
      </c>
      <c r="I198" s="93"/>
      <c r="J198" s="94"/>
      <c r="K198" s="138"/>
    </row>
    <row r="199" spans="1:11" x14ac:dyDescent="0.2">
      <c r="A199" s="13" t="s">
        <v>3837</v>
      </c>
      <c r="B199" s="74">
        <v>40</v>
      </c>
      <c r="C199" s="86"/>
      <c r="D199" s="37"/>
      <c r="E199" s="87"/>
      <c r="F199" s="93">
        <v>1</v>
      </c>
      <c r="G199" s="8">
        <v>3</v>
      </c>
      <c r="H199" s="94">
        <f t="shared" si="2"/>
        <v>1</v>
      </c>
      <c r="I199" s="93"/>
      <c r="J199" s="94"/>
      <c r="K199" s="138"/>
    </row>
    <row r="200" spans="1:11" x14ac:dyDescent="0.2">
      <c r="A200" s="13" t="s">
        <v>4876</v>
      </c>
      <c r="B200" s="74">
        <v>253</v>
      </c>
      <c r="C200" s="86"/>
      <c r="D200" s="37"/>
      <c r="E200" s="87"/>
      <c r="F200" s="93">
        <v>3</v>
      </c>
      <c r="G200" s="8">
        <v>8</v>
      </c>
      <c r="H200" s="94">
        <f t="shared" ref="H200:H263" si="3">IF(F200=1,1,2)</f>
        <v>2</v>
      </c>
      <c r="I200" s="93"/>
      <c r="J200" s="94"/>
      <c r="K200" s="138"/>
    </row>
    <row r="201" spans="1:11" x14ac:dyDescent="0.2">
      <c r="A201" s="13" t="s">
        <v>4877</v>
      </c>
      <c r="B201" s="74">
        <v>205</v>
      </c>
      <c r="C201" s="86"/>
      <c r="D201" s="37"/>
      <c r="E201" s="87"/>
      <c r="F201" s="93">
        <v>3</v>
      </c>
      <c r="G201" s="8">
        <v>8</v>
      </c>
      <c r="H201" s="94">
        <f t="shared" si="3"/>
        <v>2</v>
      </c>
      <c r="I201" s="93"/>
      <c r="J201" s="94"/>
      <c r="K201" s="138"/>
    </row>
    <row r="202" spans="1:11" x14ac:dyDescent="0.2">
      <c r="A202" s="13" t="s">
        <v>4097</v>
      </c>
      <c r="B202" s="74">
        <v>136</v>
      </c>
      <c r="C202" s="86"/>
      <c r="D202" s="37"/>
      <c r="E202" s="87"/>
      <c r="F202" s="93">
        <v>1</v>
      </c>
      <c r="G202" s="8">
        <v>3</v>
      </c>
      <c r="H202" s="94">
        <f t="shared" si="3"/>
        <v>1</v>
      </c>
      <c r="I202" s="93"/>
      <c r="J202" s="94"/>
      <c r="K202" s="138"/>
    </row>
    <row r="203" spans="1:11" x14ac:dyDescent="0.2">
      <c r="A203" s="13" t="s">
        <v>4878</v>
      </c>
      <c r="B203" s="74">
        <v>141</v>
      </c>
      <c r="C203" s="86"/>
      <c r="D203" s="37"/>
      <c r="E203" s="87"/>
      <c r="F203" s="93">
        <v>1</v>
      </c>
      <c r="G203" s="8">
        <v>3</v>
      </c>
      <c r="H203" s="94">
        <f t="shared" si="3"/>
        <v>1</v>
      </c>
      <c r="I203" s="93"/>
      <c r="J203" s="94"/>
      <c r="K203" s="138"/>
    </row>
    <row r="204" spans="1:11" x14ac:dyDescent="0.2">
      <c r="A204" s="13" t="s">
        <v>2704</v>
      </c>
      <c r="B204" s="74">
        <v>87</v>
      </c>
      <c r="C204" s="86"/>
      <c r="D204" s="37"/>
      <c r="E204" s="87"/>
      <c r="F204" s="93">
        <v>1</v>
      </c>
      <c r="G204" s="8">
        <v>3</v>
      </c>
      <c r="H204" s="94">
        <f t="shared" si="3"/>
        <v>1</v>
      </c>
      <c r="I204" s="93"/>
      <c r="J204" s="94"/>
      <c r="K204" s="138"/>
    </row>
    <row r="205" spans="1:11" x14ac:dyDescent="0.2">
      <c r="A205" s="13" t="s">
        <v>4879</v>
      </c>
      <c r="B205" s="74">
        <v>130</v>
      </c>
      <c r="C205" s="86"/>
      <c r="D205" s="37"/>
      <c r="E205" s="87"/>
      <c r="F205" s="93">
        <v>1</v>
      </c>
      <c r="G205" s="8">
        <v>3</v>
      </c>
      <c r="H205" s="94">
        <f t="shared" si="3"/>
        <v>1</v>
      </c>
      <c r="I205" s="93"/>
      <c r="J205" s="94"/>
      <c r="K205" s="138"/>
    </row>
    <row r="206" spans="1:11" x14ac:dyDescent="0.2">
      <c r="A206" s="13" t="s">
        <v>4880</v>
      </c>
      <c r="B206" s="74">
        <v>372</v>
      </c>
      <c r="C206" s="86"/>
      <c r="D206" s="37"/>
      <c r="E206" s="87"/>
      <c r="F206" s="93">
        <v>3</v>
      </c>
      <c r="G206" s="8">
        <v>8</v>
      </c>
      <c r="H206" s="94">
        <f t="shared" si="3"/>
        <v>2</v>
      </c>
      <c r="I206" s="93"/>
      <c r="J206" s="94"/>
      <c r="K206" s="138"/>
    </row>
    <row r="207" spans="1:11" x14ac:dyDescent="0.2">
      <c r="A207" s="13" t="s">
        <v>4881</v>
      </c>
      <c r="B207" s="74">
        <v>141</v>
      </c>
      <c r="C207" s="86"/>
      <c r="D207" s="37"/>
      <c r="E207" s="87"/>
      <c r="F207" s="93">
        <v>1</v>
      </c>
      <c r="G207" s="8">
        <v>3</v>
      </c>
      <c r="H207" s="94">
        <f t="shared" si="3"/>
        <v>1</v>
      </c>
      <c r="I207" s="93"/>
      <c r="J207" s="94"/>
      <c r="K207" s="138"/>
    </row>
    <row r="208" spans="1:11" s="24" customFormat="1" ht="31.5" x14ac:dyDescent="0.2">
      <c r="A208" s="46" t="s">
        <v>765</v>
      </c>
      <c r="B208" s="73">
        <v>8784</v>
      </c>
      <c r="C208" s="85">
        <v>19</v>
      </c>
      <c r="D208" s="36">
        <f>SUM(D209:D253)</f>
        <v>49</v>
      </c>
      <c r="E208" s="88">
        <v>3</v>
      </c>
      <c r="F208" s="91">
        <f>SUM(F210:F272)</f>
        <v>67</v>
      </c>
      <c r="G208" s="24">
        <f>SUM(G210:G272)</f>
        <v>197</v>
      </c>
      <c r="H208" s="94"/>
      <c r="I208" s="99">
        <f>(C208+F221+F236+F263+1)*0.4</f>
        <v>12.4</v>
      </c>
      <c r="J208" s="99">
        <f>(D208+G221+G236+G263+1)*0.4</f>
        <v>31.6</v>
      </c>
      <c r="K208" s="115">
        <f>59*0.6</f>
        <v>35.4</v>
      </c>
    </row>
    <row r="209" spans="1:11" s="24" customFormat="1" x14ac:dyDescent="0.2">
      <c r="A209" s="20" t="s">
        <v>766</v>
      </c>
      <c r="B209" s="73">
        <v>424</v>
      </c>
      <c r="C209" s="85">
        <v>1</v>
      </c>
      <c r="D209" s="32">
        <v>3</v>
      </c>
      <c r="E209" s="84"/>
      <c r="F209" s="91"/>
      <c r="G209" s="8"/>
      <c r="H209" s="94"/>
      <c r="I209" s="91"/>
      <c r="J209" s="84"/>
      <c r="K209" s="111"/>
    </row>
    <row r="210" spans="1:11" x14ac:dyDescent="0.2">
      <c r="A210" s="13" t="s">
        <v>4882</v>
      </c>
      <c r="B210" s="74">
        <v>28</v>
      </c>
      <c r="C210" s="86"/>
      <c r="D210" s="37"/>
      <c r="E210" s="87"/>
      <c r="F210" s="93">
        <v>1</v>
      </c>
      <c r="G210" s="8">
        <v>3</v>
      </c>
      <c r="H210" s="94">
        <f t="shared" si="3"/>
        <v>1</v>
      </c>
      <c r="I210" s="93"/>
      <c r="J210" s="94"/>
      <c r="K210" s="138"/>
    </row>
    <row r="211" spans="1:11" x14ac:dyDescent="0.2">
      <c r="A211" s="13" t="s">
        <v>4883</v>
      </c>
      <c r="B211" s="74">
        <v>34</v>
      </c>
      <c r="C211" s="86"/>
      <c r="D211" s="37"/>
      <c r="E211" s="87"/>
      <c r="F211" s="93">
        <v>1</v>
      </c>
      <c r="G211" s="8">
        <v>3</v>
      </c>
      <c r="H211" s="94">
        <f t="shared" si="3"/>
        <v>1</v>
      </c>
      <c r="I211" s="93"/>
      <c r="J211" s="94"/>
      <c r="K211" s="138"/>
    </row>
    <row r="212" spans="1:11" x14ac:dyDescent="0.2">
      <c r="A212" s="13" t="s">
        <v>1739</v>
      </c>
      <c r="B212" s="74">
        <v>37</v>
      </c>
      <c r="C212" s="86"/>
      <c r="D212" s="37"/>
      <c r="E212" s="87"/>
      <c r="F212" s="93">
        <v>1</v>
      </c>
      <c r="G212" s="8">
        <v>3</v>
      </c>
      <c r="H212" s="94">
        <f t="shared" si="3"/>
        <v>1</v>
      </c>
      <c r="I212" s="93"/>
      <c r="J212" s="94"/>
      <c r="K212" s="138"/>
    </row>
    <row r="213" spans="1:11" x14ac:dyDescent="0.2">
      <c r="A213" s="13" t="s">
        <v>4884</v>
      </c>
      <c r="B213" s="74">
        <v>163</v>
      </c>
      <c r="C213" s="86"/>
      <c r="D213" s="37"/>
      <c r="E213" s="87"/>
      <c r="F213" s="93">
        <v>1</v>
      </c>
      <c r="G213" s="8">
        <v>3</v>
      </c>
      <c r="H213" s="94">
        <f t="shared" si="3"/>
        <v>1</v>
      </c>
      <c r="I213" s="93"/>
      <c r="J213" s="94"/>
      <c r="K213" s="138"/>
    </row>
    <row r="214" spans="1:11" x14ac:dyDescent="0.2">
      <c r="A214" s="13" t="s">
        <v>4885</v>
      </c>
      <c r="B214" s="74">
        <v>21</v>
      </c>
      <c r="C214" s="86"/>
      <c r="D214" s="37"/>
      <c r="E214" s="87"/>
      <c r="F214" s="93">
        <v>1</v>
      </c>
      <c r="G214" s="8">
        <v>3</v>
      </c>
      <c r="H214" s="94">
        <f t="shared" si="3"/>
        <v>1</v>
      </c>
      <c r="I214" s="93"/>
      <c r="J214" s="94"/>
      <c r="K214" s="138"/>
    </row>
    <row r="215" spans="1:11" x14ac:dyDescent="0.2">
      <c r="A215" s="13" t="s">
        <v>4886</v>
      </c>
      <c r="B215" s="74">
        <v>19</v>
      </c>
      <c r="C215" s="86"/>
      <c r="D215" s="37"/>
      <c r="E215" s="87"/>
      <c r="F215" s="93">
        <v>1</v>
      </c>
      <c r="G215" s="8">
        <v>3</v>
      </c>
      <c r="H215" s="94">
        <f t="shared" si="3"/>
        <v>1</v>
      </c>
      <c r="I215" s="93"/>
      <c r="J215" s="94"/>
      <c r="K215" s="138"/>
    </row>
    <row r="216" spans="1:11" x14ac:dyDescent="0.2">
      <c r="A216" s="13" t="s">
        <v>4887</v>
      </c>
      <c r="B216" s="74">
        <v>15</v>
      </c>
      <c r="C216" s="86"/>
      <c r="D216" s="37"/>
      <c r="E216" s="87"/>
      <c r="F216" s="93">
        <v>1</v>
      </c>
      <c r="G216" s="8">
        <v>3</v>
      </c>
      <c r="H216" s="94">
        <f t="shared" si="3"/>
        <v>1</v>
      </c>
      <c r="I216" s="93"/>
      <c r="J216" s="94"/>
      <c r="K216" s="138"/>
    </row>
    <row r="217" spans="1:11" x14ac:dyDescent="0.2">
      <c r="A217" s="13" t="s">
        <v>4888</v>
      </c>
      <c r="B217" s="74">
        <v>58</v>
      </c>
      <c r="C217" s="86"/>
      <c r="D217" s="37"/>
      <c r="E217" s="87"/>
      <c r="F217" s="93">
        <v>1</v>
      </c>
      <c r="G217" s="8">
        <v>3</v>
      </c>
      <c r="H217" s="94">
        <f t="shared" si="3"/>
        <v>1</v>
      </c>
      <c r="I217" s="93"/>
      <c r="J217" s="94"/>
      <c r="K217" s="138"/>
    </row>
    <row r="218" spans="1:11" x14ac:dyDescent="0.2">
      <c r="A218" s="13" t="s">
        <v>4889</v>
      </c>
      <c r="B218" s="74">
        <v>19</v>
      </c>
      <c r="C218" s="86"/>
      <c r="D218" s="37"/>
      <c r="E218" s="87"/>
      <c r="F218" s="93">
        <v>1</v>
      </c>
      <c r="G218" s="8">
        <v>3</v>
      </c>
      <c r="H218" s="94">
        <f t="shared" si="3"/>
        <v>1</v>
      </c>
      <c r="I218" s="93"/>
      <c r="J218" s="94"/>
      <c r="K218" s="138"/>
    </row>
    <row r="219" spans="1:11" x14ac:dyDescent="0.2">
      <c r="A219" s="13" t="s">
        <v>4890</v>
      </c>
      <c r="B219" s="74">
        <v>30</v>
      </c>
      <c r="C219" s="86"/>
      <c r="D219" s="37"/>
      <c r="E219" s="87"/>
      <c r="F219" s="93">
        <v>1</v>
      </c>
      <c r="G219" s="8">
        <v>3</v>
      </c>
      <c r="H219" s="94">
        <f t="shared" si="3"/>
        <v>1</v>
      </c>
      <c r="I219" s="93"/>
      <c r="J219" s="94"/>
      <c r="K219" s="138"/>
    </row>
    <row r="220" spans="1:11" s="24" customFormat="1" x14ac:dyDescent="0.2">
      <c r="A220" s="20" t="s">
        <v>586</v>
      </c>
      <c r="B220" s="73">
        <v>6905</v>
      </c>
      <c r="C220" s="85">
        <v>15</v>
      </c>
      <c r="D220" s="32">
        <v>38</v>
      </c>
      <c r="E220" s="84"/>
      <c r="F220" s="91"/>
      <c r="G220" s="8"/>
      <c r="H220" s="94"/>
      <c r="I220" s="91"/>
      <c r="J220" s="84"/>
      <c r="K220" s="111"/>
    </row>
    <row r="221" spans="1:11" x14ac:dyDescent="0.2">
      <c r="A221" s="13" t="s">
        <v>4891</v>
      </c>
      <c r="B221" s="74">
        <v>5344</v>
      </c>
      <c r="C221" s="86"/>
      <c r="D221" s="37"/>
      <c r="E221" s="87"/>
      <c r="F221" s="93">
        <v>5</v>
      </c>
      <c r="G221" s="8">
        <v>13</v>
      </c>
      <c r="H221" s="94">
        <f t="shared" si="3"/>
        <v>2</v>
      </c>
      <c r="I221" s="93"/>
      <c r="J221" s="94"/>
      <c r="K221" s="138"/>
    </row>
    <row r="222" spans="1:11" x14ac:dyDescent="0.2">
      <c r="A222" s="59" t="s">
        <v>1677</v>
      </c>
      <c r="B222" s="141">
        <v>0</v>
      </c>
      <c r="C222" s="86"/>
      <c r="D222" s="66"/>
      <c r="E222" s="96"/>
      <c r="F222" s="148" t="b">
        <f>IF(B222&gt;50000,"15",IF(B222&gt;10000,"11",IF(B222&gt;2000,"5",IF(B222&gt;200,"3",IF(B222&gt;0,"1")))))</f>
        <v>0</v>
      </c>
      <c r="H222" s="94"/>
      <c r="I222" s="93"/>
      <c r="J222" s="94"/>
      <c r="K222" s="138"/>
    </row>
    <row r="223" spans="1:11" x14ac:dyDescent="0.2">
      <c r="A223" s="13" t="s">
        <v>4892</v>
      </c>
      <c r="B223" s="74">
        <v>19</v>
      </c>
      <c r="C223" s="86"/>
      <c r="D223" s="37"/>
      <c r="E223" s="87"/>
      <c r="F223" s="93">
        <v>1</v>
      </c>
      <c r="G223" s="8">
        <v>3</v>
      </c>
      <c r="H223" s="94">
        <f t="shared" si="3"/>
        <v>1</v>
      </c>
      <c r="I223" s="93"/>
      <c r="J223" s="94"/>
      <c r="K223" s="138"/>
    </row>
    <row r="224" spans="1:11" x14ac:dyDescent="0.2">
      <c r="A224" s="13" t="s">
        <v>4893</v>
      </c>
      <c r="B224" s="74">
        <v>44</v>
      </c>
      <c r="C224" s="86"/>
      <c r="D224" s="37"/>
      <c r="E224" s="87"/>
      <c r="F224" s="93">
        <v>1</v>
      </c>
      <c r="G224" s="8">
        <v>3</v>
      </c>
      <c r="H224" s="94">
        <f t="shared" si="3"/>
        <v>1</v>
      </c>
      <c r="I224" s="93"/>
      <c r="J224" s="94"/>
      <c r="K224" s="138"/>
    </row>
    <row r="225" spans="1:11" x14ac:dyDescent="0.2">
      <c r="A225" s="13" t="s">
        <v>4894</v>
      </c>
      <c r="B225" s="74">
        <v>45</v>
      </c>
      <c r="C225" s="86"/>
      <c r="D225" s="37"/>
      <c r="E225" s="87"/>
      <c r="F225" s="93">
        <v>1</v>
      </c>
      <c r="G225" s="8">
        <v>3</v>
      </c>
      <c r="H225" s="94">
        <f t="shared" si="3"/>
        <v>1</v>
      </c>
      <c r="I225" s="93"/>
      <c r="J225" s="94"/>
      <c r="K225" s="138"/>
    </row>
    <row r="226" spans="1:11" x14ac:dyDescent="0.2">
      <c r="A226" s="13" t="s">
        <v>2136</v>
      </c>
      <c r="B226" s="74">
        <v>26</v>
      </c>
      <c r="C226" s="86"/>
      <c r="D226" s="37"/>
      <c r="E226" s="87"/>
      <c r="F226" s="93">
        <v>1</v>
      </c>
      <c r="G226" s="8">
        <v>3</v>
      </c>
      <c r="H226" s="94">
        <f t="shared" si="3"/>
        <v>1</v>
      </c>
      <c r="I226" s="93"/>
      <c r="J226" s="94"/>
      <c r="K226" s="138"/>
    </row>
    <row r="227" spans="1:11" x14ac:dyDescent="0.2">
      <c r="A227" s="13" t="s">
        <v>4895</v>
      </c>
      <c r="B227" s="74">
        <v>22</v>
      </c>
      <c r="C227" s="86"/>
      <c r="D227" s="37"/>
      <c r="E227" s="87"/>
      <c r="F227" s="93">
        <v>1</v>
      </c>
      <c r="G227" s="8">
        <v>3</v>
      </c>
      <c r="H227" s="94">
        <f t="shared" si="3"/>
        <v>1</v>
      </c>
      <c r="I227" s="93"/>
      <c r="J227" s="94"/>
      <c r="K227" s="138"/>
    </row>
    <row r="228" spans="1:11" x14ac:dyDescent="0.2">
      <c r="A228" s="13" t="s">
        <v>4896</v>
      </c>
      <c r="B228" s="74">
        <v>105</v>
      </c>
      <c r="C228" s="86"/>
      <c r="D228" s="37"/>
      <c r="E228" s="87"/>
      <c r="F228" s="93">
        <v>1</v>
      </c>
      <c r="G228" s="8">
        <v>3</v>
      </c>
      <c r="H228" s="94">
        <f t="shared" si="3"/>
        <v>1</v>
      </c>
      <c r="I228" s="93"/>
      <c r="J228" s="94"/>
      <c r="K228" s="138"/>
    </row>
    <row r="229" spans="1:11" x14ac:dyDescent="0.2">
      <c r="A229" s="13" t="s">
        <v>4897</v>
      </c>
      <c r="B229" s="74">
        <v>14</v>
      </c>
      <c r="C229" s="86"/>
      <c r="D229" s="37"/>
      <c r="E229" s="87"/>
      <c r="F229" s="93">
        <v>1</v>
      </c>
      <c r="G229" s="8">
        <v>3</v>
      </c>
      <c r="H229" s="94">
        <f t="shared" si="3"/>
        <v>1</v>
      </c>
      <c r="I229" s="93"/>
      <c r="J229" s="94"/>
      <c r="K229" s="138"/>
    </row>
    <row r="230" spans="1:11" x14ac:dyDescent="0.2">
      <c r="A230" s="13" t="s">
        <v>4212</v>
      </c>
      <c r="B230" s="74">
        <v>21</v>
      </c>
      <c r="C230" s="86"/>
      <c r="D230" s="37"/>
      <c r="E230" s="87"/>
      <c r="F230" s="93">
        <v>1</v>
      </c>
      <c r="G230" s="8">
        <v>3</v>
      </c>
      <c r="H230" s="94">
        <f t="shared" si="3"/>
        <v>1</v>
      </c>
      <c r="I230" s="93"/>
      <c r="J230" s="94"/>
      <c r="K230" s="138"/>
    </row>
    <row r="231" spans="1:11" x14ac:dyDescent="0.2">
      <c r="A231" s="13" t="s">
        <v>2382</v>
      </c>
      <c r="B231" s="74">
        <v>51</v>
      </c>
      <c r="C231" s="86"/>
      <c r="D231" s="37"/>
      <c r="E231" s="87"/>
      <c r="F231" s="93">
        <v>1</v>
      </c>
      <c r="G231" s="8">
        <v>3</v>
      </c>
      <c r="H231" s="94">
        <f t="shared" si="3"/>
        <v>1</v>
      </c>
      <c r="I231" s="93"/>
      <c r="J231" s="94"/>
      <c r="K231" s="138"/>
    </row>
    <row r="232" spans="1:11" x14ac:dyDescent="0.2">
      <c r="A232" s="13" t="s">
        <v>4898</v>
      </c>
      <c r="B232" s="74">
        <v>31</v>
      </c>
      <c r="C232" s="86"/>
      <c r="D232" s="37"/>
      <c r="E232" s="87"/>
      <c r="F232" s="93">
        <v>1</v>
      </c>
      <c r="G232" s="8">
        <v>3</v>
      </c>
      <c r="H232" s="94">
        <f t="shared" si="3"/>
        <v>1</v>
      </c>
      <c r="I232" s="93"/>
      <c r="J232" s="94"/>
      <c r="K232" s="138"/>
    </row>
    <row r="233" spans="1:11" x14ac:dyDescent="0.2">
      <c r="A233" s="13" t="s">
        <v>4899</v>
      </c>
      <c r="B233" s="74">
        <v>36</v>
      </c>
      <c r="C233" s="86"/>
      <c r="D233" s="37"/>
      <c r="E233" s="87"/>
      <c r="F233" s="93">
        <v>1</v>
      </c>
      <c r="G233" s="8">
        <v>3</v>
      </c>
      <c r="H233" s="94">
        <f t="shared" si="3"/>
        <v>1</v>
      </c>
      <c r="I233" s="93"/>
      <c r="J233" s="94"/>
      <c r="K233" s="138"/>
    </row>
    <row r="234" spans="1:11" x14ac:dyDescent="0.2">
      <c r="A234" s="13" t="s">
        <v>4900</v>
      </c>
      <c r="B234" s="74">
        <v>43</v>
      </c>
      <c r="C234" s="86"/>
      <c r="D234" s="37"/>
      <c r="E234" s="87"/>
      <c r="F234" s="93">
        <v>1</v>
      </c>
      <c r="G234" s="8">
        <v>3</v>
      </c>
      <c r="H234" s="94">
        <f t="shared" si="3"/>
        <v>1</v>
      </c>
      <c r="I234" s="93"/>
      <c r="J234" s="94"/>
      <c r="K234" s="138"/>
    </row>
    <row r="235" spans="1:11" x14ac:dyDescent="0.2">
      <c r="A235" s="13" t="s">
        <v>4901</v>
      </c>
      <c r="B235" s="74">
        <v>42</v>
      </c>
      <c r="C235" s="86"/>
      <c r="D235" s="37"/>
      <c r="E235" s="87"/>
      <c r="F235" s="93">
        <v>1</v>
      </c>
      <c r="G235" s="8">
        <v>3</v>
      </c>
      <c r="H235" s="94">
        <f t="shared" si="3"/>
        <v>1</v>
      </c>
      <c r="I235" s="93"/>
      <c r="J235" s="94"/>
      <c r="K235" s="138"/>
    </row>
    <row r="236" spans="1:11" x14ac:dyDescent="0.2">
      <c r="A236" s="13" t="s">
        <v>4902</v>
      </c>
      <c r="B236" s="74">
        <v>312</v>
      </c>
      <c r="C236" s="86"/>
      <c r="D236" s="37"/>
      <c r="E236" s="87"/>
      <c r="F236" s="93">
        <v>3</v>
      </c>
      <c r="G236" s="8">
        <v>8</v>
      </c>
      <c r="H236" s="94">
        <f t="shared" si="3"/>
        <v>2</v>
      </c>
      <c r="I236" s="93"/>
      <c r="J236" s="94"/>
      <c r="K236" s="138"/>
    </row>
    <row r="237" spans="1:11" x14ac:dyDescent="0.2">
      <c r="A237" s="13" t="s">
        <v>4903</v>
      </c>
      <c r="B237" s="74">
        <v>42</v>
      </c>
      <c r="C237" s="86"/>
      <c r="D237" s="37"/>
      <c r="E237" s="87"/>
      <c r="F237" s="93">
        <v>1</v>
      </c>
      <c r="G237" s="8">
        <v>3</v>
      </c>
      <c r="H237" s="94">
        <f t="shared" si="3"/>
        <v>1</v>
      </c>
      <c r="I237" s="93"/>
      <c r="J237" s="94"/>
      <c r="K237" s="138"/>
    </row>
    <row r="238" spans="1:11" x14ac:dyDescent="0.2">
      <c r="A238" s="59" t="s">
        <v>2537</v>
      </c>
      <c r="B238" s="141">
        <v>0</v>
      </c>
      <c r="C238" s="86"/>
      <c r="D238" s="66"/>
      <c r="E238" s="96"/>
      <c r="F238" s="148" t="b">
        <f>IF(B238&gt;50000,"15",IF(B238&gt;10000,"11",IF(B238&gt;2000,"5",IF(B238&gt;200,"3",IF(B238&gt;0,"1")))))</f>
        <v>0</v>
      </c>
      <c r="H238" s="94"/>
      <c r="I238" s="93"/>
      <c r="J238" s="94"/>
      <c r="K238" s="138"/>
    </row>
    <row r="239" spans="1:11" x14ac:dyDescent="0.2">
      <c r="A239" s="13" t="s">
        <v>4904</v>
      </c>
      <c r="B239" s="74">
        <v>37</v>
      </c>
      <c r="C239" s="86"/>
      <c r="D239" s="37"/>
      <c r="E239" s="87"/>
      <c r="F239" s="93">
        <v>1</v>
      </c>
      <c r="G239" s="8">
        <v>3</v>
      </c>
      <c r="H239" s="94">
        <f t="shared" si="3"/>
        <v>1</v>
      </c>
      <c r="I239" s="93"/>
      <c r="J239" s="94"/>
      <c r="K239" s="138"/>
    </row>
    <row r="240" spans="1:11" x14ac:dyDescent="0.2">
      <c r="A240" s="13" t="s">
        <v>4905</v>
      </c>
      <c r="B240" s="74">
        <v>22</v>
      </c>
      <c r="C240" s="86"/>
      <c r="D240" s="37"/>
      <c r="E240" s="87"/>
      <c r="F240" s="93">
        <v>1</v>
      </c>
      <c r="G240" s="8">
        <v>3</v>
      </c>
      <c r="H240" s="94">
        <f t="shared" si="3"/>
        <v>1</v>
      </c>
      <c r="I240" s="93"/>
      <c r="J240" s="94"/>
      <c r="K240" s="138"/>
    </row>
    <row r="241" spans="1:11" x14ac:dyDescent="0.2">
      <c r="A241" s="13" t="s">
        <v>4906</v>
      </c>
      <c r="B241" s="74">
        <v>161</v>
      </c>
      <c r="C241" s="86"/>
      <c r="D241" s="37"/>
      <c r="E241" s="87"/>
      <c r="F241" s="93">
        <v>1</v>
      </c>
      <c r="G241" s="8">
        <v>3</v>
      </c>
      <c r="H241" s="94">
        <f t="shared" si="3"/>
        <v>1</v>
      </c>
      <c r="I241" s="93"/>
      <c r="J241" s="94"/>
      <c r="K241" s="138"/>
    </row>
    <row r="242" spans="1:11" x14ac:dyDescent="0.2">
      <c r="A242" s="13" t="s">
        <v>4145</v>
      </c>
      <c r="B242" s="74">
        <v>77</v>
      </c>
      <c r="C242" s="86"/>
      <c r="D242" s="37"/>
      <c r="E242" s="87"/>
      <c r="F242" s="93">
        <v>1</v>
      </c>
      <c r="G242" s="8">
        <v>3</v>
      </c>
      <c r="H242" s="94">
        <f t="shared" si="3"/>
        <v>1</v>
      </c>
      <c r="I242" s="93"/>
      <c r="J242" s="94"/>
      <c r="K242" s="138"/>
    </row>
    <row r="243" spans="1:11" x14ac:dyDescent="0.2">
      <c r="A243" s="13" t="s">
        <v>3985</v>
      </c>
      <c r="B243" s="74">
        <v>13</v>
      </c>
      <c r="C243" s="86"/>
      <c r="D243" s="37"/>
      <c r="E243" s="87"/>
      <c r="F243" s="93">
        <v>1</v>
      </c>
      <c r="G243" s="8">
        <v>3</v>
      </c>
      <c r="H243" s="94">
        <f t="shared" si="3"/>
        <v>1</v>
      </c>
      <c r="I243" s="93"/>
      <c r="J243" s="94"/>
      <c r="K243" s="138"/>
    </row>
    <row r="244" spans="1:11" x14ac:dyDescent="0.2">
      <c r="A244" s="13" t="s">
        <v>4907</v>
      </c>
      <c r="B244" s="74">
        <v>34</v>
      </c>
      <c r="C244" s="86"/>
      <c r="D244" s="37"/>
      <c r="E244" s="87"/>
      <c r="F244" s="93">
        <v>1</v>
      </c>
      <c r="G244" s="8">
        <v>3</v>
      </c>
      <c r="H244" s="94">
        <f t="shared" si="3"/>
        <v>1</v>
      </c>
      <c r="I244" s="93"/>
      <c r="J244" s="94"/>
      <c r="K244" s="138"/>
    </row>
    <row r="245" spans="1:11" x14ac:dyDescent="0.2">
      <c r="A245" s="13" t="s">
        <v>4048</v>
      </c>
      <c r="B245" s="74">
        <v>66</v>
      </c>
      <c r="C245" s="86"/>
      <c r="D245" s="37"/>
      <c r="E245" s="87"/>
      <c r="F245" s="93">
        <v>1</v>
      </c>
      <c r="G245" s="8">
        <v>3</v>
      </c>
      <c r="H245" s="94">
        <f t="shared" si="3"/>
        <v>1</v>
      </c>
      <c r="I245" s="93"/>
      <c r="J245" s="94"/>
      <c r="K245" s="138"/>
    </row>
    <row r="246" spans="1:11" x14ac:dyDescent="0.2">
      <c r="A246" s="13" t="s">
        <v>4908</v>
      </c>
      <c r="B246" s="74">
        <v>20</v>
      </c>
      <c r="C246" s="86"/>
      <c r="D246" s="37"/>
      <c r="E246" s="87"/>
      <c r="F246" s="93">
        <v>1</v>
      </c>
      <c r="G246" s="8">
        <v>3</v>
      </c>
      <c r="H246" s="94">
        <f t="shared" si="3"/>
        <v>1</v>
      </c>
      <c r="I246" s="93"/>
      <c r="J246" s="94"/>
      <c r="K246" s="138"/>
    </row>
    <row r="247" spans="1:11" x14ac:dyDescent="0.2">
      <c r="A247" s="13" t="s">
        <v>2018</v>
      </c>
      <c r="B247" s="74">
        <v>37</v>
      </c>
      <c r="C247" s="86"/>
      <c r="D247" s="37"/>
      <c r="E247" s="87"/>
      <c r="F247" s="93">
        <v>1</v>
      </c>
      <c r="G247" s="8">
        <v>3</v>
      </c>
      <c r="H247" s="94">
        <f t="shared" si="3"/>
        <v>1</v>
      </c>
      <c r="I247" s="93"/>
      <c r="J247" s="94"/>
      <c r="K247" s="138"/>
    </row>
    <row r="248" spans="1:11" x14ac:dyDescent="0.2">
      <c r="A248" s="13" t="s">
        <v>2015</v>
      </c>
      <c r="B248" s="74">
        <v>15</v>
      </c>
      <c r="C248" s="86"/>
      <c r="D248" s="37"/>
      <c r="E248" s="87"/>
      <c r="F248" s="93">
        <v>1</v>
      </c>
      <c r="G248" s="8">
        <v>3</v>
      </c>
      <c r="H248" s="94">
        <f t="shared" si="3"/>
        <v>1</v>
      </c>
      <c r="I248" s="93"/>
      <c r="J248" s="94"/>
      <c r="K248" s="138"/>
    </row>
    <row r="249" spans="1:11" x14ac:dyDescent="0.2">
      <c r="A249" s="13" t="s">
        <v>4909</v>
      </c>
      <c r="B249" s="74">
        <v>69</v>
      </c>
      <c r="C249" s="86"/>
      <c r="D249" s="37"/>
      <c r="E249" s="87"/>
      <c r="F249" s="93">
        <v>1</v>
      </c>
      <c r="G249" s="8">
        <v>3</v>
      </c>
      <c r="H249" s="94">
        <f t="shared" si="3"/>
        <v>1</v>
      </c>
      <c r="I249" s="93"/>
      <c r="J249" s="94"/>
      <c r="K249" s="138"/>
    </row>
    <row r="250" spans="1:11" x14ac:dyDescent="0.2">
      <c r="A250" s="13" t="s">
        <v>4910</v>
      </c>
      <c r="B250" s="74">
        <v>119</v>
      </c>
      <c r="C250" s="86"/>
      <c r="D250" s="37"/>
      <c r="E250" s="87"/>
      <c r="F250" s="93">
        <v>1</v>
      </c>
      <c r="G250" s="8">
        <v>3</v>
      </c>
      <c r="H250" s="94">
        <f t="shared" si="3"/>
        <v>1</v>
      </c>
      <c r="I250" s="93"/>
      <c r="J250" s="94"/>
      <c r="K250" s="138"/>
    </row>
    <row r="251" spans="1:11" x14ac:dyDescent="0.2">
      <c r="A251" s="13" t="s">
        <v>4911</v>
      </c>
      <c r="B251" s="74">
        <v>38</v>
      </c>
      <c r="C251" s="86"/>
      <c r="D251" s="37"/>
      <c r="E251" s="87"/>
      <c r="F251" s="93">
        <v>1</v>
      </c>
      <c r="G251" s="8">
        <v>3</v>
      </c>
      <c r="H251" s="94">
        <f t="shared" si="3"/>
        <v>1</v>
      </c>
      <c r="I251" s="93"/>
      <c r="J251" s="94"/>
      <c r="K251" s="138"/>
    </row>
    <row r="252" spans="1:11" s="24" customFormat="1" x14ac:dyDescent="0.2">
      <c r="A252" s="20" t="s">
        <v>118</v>
      </c>
      <c r="B252" s="73">
        <v>1455</v>
      </c>
      <c r="C252" s="85">
        <v>3</v>
      </c>
      <c r="D252" s="32">
        <v>8</v>
      </c>
      <c r="E252" s="84"/>
      <c r="F252" s="91"/>
      <c r="G252" s="8"/>
      <c r="H252" s="94"/>
      <c r="I252" s="91"/>
      <c r="J252" s="84"/>
      <c r="K252" s="111"/>
    </row>
    <row r="253" spans="1:11" x14ac:dyDescent="0.2">
      <c r="A253" s="13" t="s">
        <v>4912</v>
      </c>
      <c r="B253" s="74">
        <v>121</v>
      </c>
      <c r="C253" s="86"/>
      <c r="D253" s="37"/>
      <c r="E253" s="87"/>
      <c r="F253" s="93">
        <v>1</v>
      </c>
      <c r="G253" s="8">
        <v>3</v>
      </c>
      <c r="H253" s="94">
        <f t="shared" si="3"/>
        <v>1</v>
      </c>
      <c r="I253" s="93"/>
      <c r="J253" s="94"/>
      <c r="K253" s="138"/>
    </row>
    <row r="254" spans="1:11" x14ac:dyDescent="0.2">
      <c r="A254" s="13" t="s">
        <v>2170</v>
      </c>
      <c r="B254" s="74">
        <v>42</v>
      </c>
      <c r="C254" s="86"/>
      <c r="D254" s="37"/>
      <c r="E254" s="87"/>
      <c r="F254" s="93">
        <v>1</v>
      </c>
      <c r="G254" s="8">
        <v>3</v>
      </c>
      <c r="H254" s="94">
        <f t="shared" si="3"/>
        <v>1</v>
      </c>
      <c r="I254" s="93"/>
      <c r="J254" s="94"/>
      <c r="K254" s="138"/>
    </row>
    <row r="255" spans="1:11" x14ac:dyDescent="0.2">
      <c r="A255" s="13" t="s">
        <v>4913</v>
      </c>
      <c r="B255" s="74">
        <v>48</v>
      </c>
      <c r="C255" s="86"/>
      <c r="D255" s="37"/>
      <c r="E255" s="87"/>
      <c r="F255" s="93">
        <v>1</v>
      </c>
      <c r="G255" s="8">
        <v>3</v>
      </c>
      <c r="H255" s="94">
        <f t="shared" si="3"/>
        <v>1</v>
      </c>
      <c r="I255" s="93"/>
      <c r="J255" s="94"/>
      <c r="K255" s="138"/>
    </row>
    <row r="256" spans="1:11" x14ac:dyDescent="0.2">
      <c r="A256" s="13" t="s">
        <v>4914</v>
      </c>
      <c r="B256" s="74">
        <v>60</v>
      </c>
      <c r="C256" s="86"/>
      <c r="D256" s="37"/>
      <c r="E256" s="87"/>
      <c r="F256" s="93">
        <v>1</v>
      </c>
      <c r="G256" s="8">
        <v>3</v>
      </c>
      <c r="H256" s="94">
        <f t="shared" si="3"/>
        <v>1</v>
      </c>
      <c r="I256" s="93"/>
      <c r="J256" s="94"/>
      <c r="K256" s="138"/>
    </row>
    <row r="257" spans="1:11" x14ac:dyDescent="0.2">
      <c r="A257" s="13" t="s">
        <v>3137</v>
      </c>
      <c r="B257" s="74">
        <v>42</v>
      </c>
      <c r="C257" s="86"/>
      <c r="D257" s="37"/>
      <c r="E257" s="87"/>
      <c r="F257" s="93">
        <v>1</v>
      </c>
      <c r="G257" s="8">
        <v>3</v>
      </c>
      <c r="H257" s="94">
        <f t="shared" si="3"/>
        <v>1</v>
      </c>
      <c r="I257" s="93"/>
      <c r="J257" s="94"/>
      <c r="K257" s="138"/>
    </row>
    <row r="258" spans="1:11" x14ac:dyDescent="0.2">
      <c r="A258" s="13" t="s">
        <v>4915</v>
      </c>
      <c r="B258" s="74">
        <v>49</v>
      </c>
      <c r="C258" s="86"/>
      <c r="D258" s="37"/>
      <c r="E258" s="87"/>
      <c r="F258" s="93">
        <v>1</v>
      </c>
      <c r="G258" s="8">
        <v>3</v>
      </c>
      <c r="H258" s="94">
        <f t="shared" si="3"/>
        <v>1</v>
      </c>
      <c r="I258" s="93"/>
      <c r="J258" s="94"/>
      <c r="K258" s="138"/>
    </row>
    <row r="259" spans="1:11" x14ac:dyDescent="0.2">
      <c r="A259" s="13" t="s">
        <v>4916</v>
      </c>
      <c r="B259" s="74">
        <v>2</v>
      </c>
      <c r="C259" s="86"/>
      <c r="D259" s="37"/>
      <c r="E259" s="87"/>
      <c r="F259" s="93">
        <v>1</v>
      </c>
      <c r="G259" s="8">
        <v>3</v>
      </c>
      <c r="H259" s="94">
        <f t="shared" si="3"/>
        <v>1</v>
      </c>
      <c r="I259" s="93"/>
      <c r="J259" s="94"/>
      <c r="K259" s="138"/>
    </row>
    <row r="260" spans="1:11" x14ac:dyDescent="0.2">
      <c r="A260" s="13" t="s">
        <v>4917</v>
      </c>
      <c r="B260" s="74">
        <v>134</v>
      </c>
      <c r="C260" s="86"/>
      <c r="D260" s="37"/>
      <c r="E260" s="87"/>
      <c r="F260" s="93">
        <v>1</v>
      </c>
      <c r="G260" s="8">
        <v>3</v>
      </c>
      <c r="H260" s="94">
        <f t="shared" si="3"/>
        <v>1</v>
      </c>
      <c r="I260" s="93"/>
      <c r="J260" s="94"/>
      <c r="K260" s="138"/>
    </row>
    <row r="261" spans="1:11" x14ac:dyDescent="0.2">
      <c r="A261" s="13" t="s">
        <v>4918</v>
      </c>
      <c r="B261" s="74">
        <v>44</v>
      </c>
      <c r="C261" s="86"/>
      <c r="D261" s="37"/>
      <c r="E261" s="87"/>
      <c r="F261" s="93">
        <v>1</v>
      </c>
      <c r="G261" s="8">
        <v>3</v>
      </c>
      <c r="H261" s="94">
        <f t="shared" si="3"/>
        <v>1</v>
      </c>
      <c r="I261" s="93"/>
      <c r="J261" s="94"/>
      <c r="K261" s="138"/>
    </row>
    <row r="262" spans="1:11" x14ac:dyDescent="0.2">
      <c r="A262" s="13" t="s">
        <v>1453</v>
      </c>
      <c r="B262" s="74">
        <v>148</v>
      </c>
      <c r="C262" s="86"/>
      <c r="D262" s="37"/>
      <c r="E262" s="87"/>
      <c r="F262" s="93">
        <v>1</v>
      </c>
      <c r="G262" s="8">
        <v>3</v>
      </c>
      <c r="H262" s="94">
        <f t="shared" si="3"/>
        <v>1</v>
      </c>
      <c r="I262" s="93"/>
      <c r="J262" s="94"/>
      <c r="K262" s="138"/>
    </row>
    <row r="263" spans="1:11" x14ac:dyDescent="0.2">
      <c r="A263" s="13" t="s">
        <v>3421</v>
      </c>
      <c r="B263" s="74">
        <v>227</v>
      </c>
      <c r="C263" s="86"/>
      <c r="D263" s="37"/>
      <c r="E263" s="87"/>
      <c r="F263" s="93">
        <v>3</v>
      </c>
      <c r="G263" s="8">
        <v>8</v>
      </c>
      <c r="H263" s="94">
        <f t="shared" si="3"/>
        <v>2</v>
      </c>
      <c r="I263" s="93"/>
      <c r="J263" s="94"/>
      <c r="K263" s="138"/>
    </row>
    <row r="264" spans="1:11" x14ac:dyDescent="0.2">
      <c r="A264" s="13" t="s">
        <v>4919</v>
      </c>
      <c r="B264" s="74">
        <v>29</v>
      </c>
      <c r="C264" s="86"/>
      <c r="D264" s="37"/>
      <c r="E264" s="87"/>
      <c r="F264" s="93">
        <v>1</v>
      </c>
      <c r="G264" s="8">
        <v>3</v>
      </c>
      <c r="H264" s="94">
        <f t="shared" ref="H264:H327" si="4">IF(F264=1,1,2)</f>
        <v>1</v>
      </c>
      <c r="I264" s="93"/>
      <c r="J264" s="94"/>
      <c r="K264" s="138"/>
    </row>
    <row r="265" spans="1:11" x14ac:dyDescent="0.2">
      <c r="A265" s="13" t="s">
        <v>4920</v>
      </c>
      <c r="B265" s="74">
        <v>29</v>
      </c>
      <c r="C265" s="86"/>
      <c r="D265" s="37"/>
      <c r="E265" s="87"/>
      <c r="F265" s="93">
        <v>1</v>
      </c>
      <c r="G265" s="8">
        <v>3</v>
      </c>
      <c r="H265" s="94">
        <f t="shared" si="4"/>
        <v>1</v>
      </c>
      <c r="I265" s="93"/>
      <c r="J265" s="94"/>
      <c r="K265" s="138"/>
    </row>
    <row r="266" spans="1:11" x14ac:dyDescent="0.2">
      <c r="A266" s="13" t="s">
        <v>4921</v>
      </c>
      <c r="B266" s="74">
        <v>42</v>
      </c>
      <c r="C266" s="86"/>
      <c r="D266" s="37"/>
      <c r="E266" s="87"/>
      <c r="F266" s="93">
        <v>1</v>
      </c>
      <c r="G266" s="8">
        <v>3</v>
      </c>
      <c r="H266" s="94">
        <f t="shared" si="4"/>
        <v>1</v>
      </c>
      <c r="I266" s="93"/>
      <c r="J266" s="94"/>
      <c r="K266" s="138"/>
    </row>
    <row r="267" spans="1:11" x14ac:dyDescent="0.2">
      <c r="A267" s="13" t="s">
        <v>1782</v>
      </c>
      <c r="B267" s="74">
        <v>51</v>
      </c>
      <c r="C267" s="86"/>
      <c r="D267" s="37"/>
      <c r="E267" s="87"/>
      <c r="F267" s="93">
        <v>1</v>
      </c>
      <c r="G267" s="8">
        <v>3</v>
      </c>
      <c r="H267" s="94">
        <f t="shared" si="4"/>
        <v>1</v>
      </c>
      <c r="I267" s="93"/>
      <c r="J267" s="94"/>
      <c r="K267" s="138"/>
    </row>
    <row r="268" spans="1:11" x14ac:dyDescent="0.2">
      <c r="A268" s="13" t="s">
        <v>4922</v>
      </c>
      <c r="B268" s="74">
        <v>40</v>
      </c>
      <c r="C268" s="86"/>
      <c r="D268" s="37"/>
      <c r="E268" s="87"/>
      <c r="F268" s="93">
        <v>1</v>
      </c>
      <c r="G268" s="8">
        <v>3</v>
      </c>
      <c r="H268" s="94">
        <f t="shared" si="4"/>
        <v>1</v>
      </c>
      <c r="I268" s="93"/>
      <c r="J268" s="94"/>
      <c r="K268" s="138"/>
    </row>
    <row r="269" spans="1:11" x14ac:dyDescent="0.2">
      <c r="A269" s="13" t="s">
        <v>4923</v>
      </c>
      <c r="B269" s="74">
        <v>128</v>
      </c>
      <c r="C269" s="86"/>
      <c r="D269" s="37"/>
      <c r="E269" s="87"/>
      <c r="F269" s="93">
        <v>1</v>
      </c>
      <c r="G269" s="8">
        <v>3</v>
      </c>
      <c r="H269" s="94">
        <f t="shared" si="4"/>
        <v>1</v>
      </c>
      <c r="I269" s="93"/>
      <c r="J269" s="94"/>
      <c r="K269" s="138"/>
    </row>
    <row r="270" spans="1:11" x14ac:dyDescent="0.2">
      <c r="A270" s="13" t="s">
        <v>4924</v>
      </c>
      <c r="B270" s="74">
        <v>34</v>
      </c>
      <c r="C270" s="86"/>
      <c r="D270" s="37"/>
      <c r="E270" s="87"/>
      <c r="F270" s="93">
        <v>1</v>
      </c>
      <c r="G270" s="8">
        <v>3</v>
      </c>
      <c r="H270" s="94">
        <f t="shared" si="4"/>
        <v>1</v>
      </c>
      <c r="I270" s="93"/>
      <c r="J270" s="94"/>
      <c r="K270" s="138"/>
    </row>
    <row r="271" spans="1:11" x14ac:dyDescent="0.2">
      <c r="A271" s="13" t="s">
        <v>4925</v>
      </c>
      <c r="B271" s="74">
        <v>131</v>
      </c>
      <c r="C271" s="86"/>
      <c r="D271" s="37"/>
      <c r="E271" s="87"/>
      <c r="F271" s="93">
        <v>1</v>
      </c>
      <c r="G271" s="8">
        <v>3</v>
      </c>
      <c r="H271" s="94">
        <f t="shared" si="4"/>
        <v>1</v>
      </c>
      <c r="I271" s="93"/>
      <c r="J271" s="94"/>
      <c r="K271" s="138"/>
    </row>
    <row r="272" spans="1:11" x14ac:dyDescent="0.2">
      <c r="A272" s="13" t="s">
        <v>4926</v>
      </c>
      <c r="B272" s="74">
        <v>54</v>
      </c>
      <c r="C272" s="86"/>
      <c r="D272" s="37"/>
      <c r="E272" s="87"/>
      <c r="F272" s="93">
        <v>1</v>
      </c>
      <c r="G272" s="8">
        <v>3</v>
      </c>
      <c r="H272" s="94">
        <f t="shared" si="4"/>
        <v>1</v>
      </c>
      <c r="I272" s="93"/>
      <c r="J272" s="94"/>
      <c r="K272" s="138"/>
    </row>
    <row r="273" spans="1:11" s="24" customFormat="1" ht="31.5" x14ac:dyDescent="0.2">
      <c r="A273" s="46" t="s">
        <v>302</v>
      </c>
      <c r="B273" s="73">
        <v>7245</v>
      </c>
      <c r="C273" s="85">
        <v>19</v>
      </c>
      <c r="D273" s="36">
        <f>SUM(D274:D289)</f>
        <v>48</v>
      </c>
      <c r="E273" s="88">
        <v>3</v>
      </c>
      <c r="F273" s="91">
        <f>SUM(F275:F292)</f>
        <v>34</v>
      </c>
      <c r="G273" s="24">
        <f>SUM(G275:G292)</f>
        <v>93</v>
      </c>
      <c r="H273" s="94"/>
      <c r="I273" s="99">
        <f>(C273+F275+F277+F283+F286+F287+F290+F291+F292+1)*0.4</f>
        <v>18.400000000000002</v>
      </c>
      <c r="J273" s="99">
        <f>(D273+G275+G277+G283+G286+G287+G290+G291+G292+1)*0.4</f>
        <v>47.2</v>
      </c>
      <c r="K273" s="115">
        <f>16*0.6</f>
        <v>9.6</v>
      </c>
    </row>
    <row r="274" spans="1:11" s="24" customFormat="1" x14ac:dyDescent="0.2">
      <c r="A274" s="20" t="s">
        <v>303</v>
      </c>
      <c r="B274" s="73">
        <v>253</v>
      </c>
      <c r="C274" s="85">
        <v>1</v>
      </c>
      <c r="D274" s="32">
        <v>3</v>
      </c>
      <c r="E274" s="84"/>
      <c r="F274" s="91"/>
      <c r="G274" s="8"/>
      <c r="H274" s="94"/>
      <c r="I274" s="91"/>
      <c r="J274" s="84"/>
      <c r="K274" s="111"/>
    </row>
    <row r="275" spans="1:11" x14ac:dyDescent="0.2">
      <c r="A275" s="13" t="s">
        <v>4927</v>
      </c>
      <c r="B275" s="74">
        <v>253</v>
      </c>
      <c r="C275" s="86"/>
      <c r="D275" s="37"/>
      <c r="E275" s="87"/>
      <c r="F275" s="93">
        <v>3</v>
      </c>
      <c r="G275" s="8">
        <v>8</v>
      </c>
      <c r="H275" s="94">
        <f t="shared" si="4"/>
        <v>2</v>
      </c>
      <c r="I275" s="93"/>
      <c r="J275" s="94"/>
      <c r="K275" s="138"/>
    </row>
    <row r="276" spans="1:11" s="24" customFormat="1" x14ac:dyDescent="0.2">
      <c r="A276" s="20" t="s">
        <v>304</v>
      </c>
      <c r="B276" s="73">
        <v>5315</v>
      </c>
      <c r="C276" s="85">
        <v>14</v>
      </c>
      <c r="D276" s="32">
        <v>35</v>
      </c>
      <c r="E276" s="84"/>
      <c r="F276" s="91"/>
      <c r="G276" s="8"/>
      <c r="H276" s="94"/>
      <c r="I276" s="91"/>
      <c r="J276" s="84"/>
      <c r="K276" s="111"/>
    </row>
    <row r="277" spans="1:11" x14ac:dyDescent="0.2">
      <c r="A277" s="13" t="s">
        <v>4928</v>
      </c>
      <c r="B277" s="74">
        <v>3792</v>
      </c>
      <c r="C277" s="86"/>
      <c r="D277" s="37"/>
      <c r="E277" s="87"/>
      <c r="F277" s="93">
        <v>5</v>
      </c>
      <c r="G277" s="8">
        <v>13</v>
      </c>
      <c r="H277" s="94">
        <f t="shared" si="4"/>
        <v>2</v>
      </c>
      <c r="I277" s="93"/>
      <c r="J277" s="94"/>
      <c r="K277" s="138"/>
    </row>
    <row r="278" spans="1:11" x14ac:dyDescent="0.2">
      <c r="A278" s="13" t="s">
        <v>4929</v>
      </c>
      <c r="B278" s="74">
        <v>56</v>
      </c>
      <c r="C278" s="86"/>
      <c r="D278" s="37"/>
      <c r="E278" s="87"/>
      <c r="F278" s="93">
        <v>1</v>
      </c>
      <c r="G278" s="8">
        <v>3</v>
      </c>
      <c r="H278" s="94">
        <f t="shared" si="4"/>
        <v>1</v>
      </c>
      <c r="I278" s="93"/>
      <c r="J278" s="94"/>
      <c r="K278" s="138"/>
    </row>
    <row r="279" spans="1:11" x14ac:dyDescent="0.2">
      <c r="A279" s="13" t="s">
        <v>4930</v>
      </c>
      <c r="B279" s="74">
        <v>32</v>
      </c>
      <c r="C279" s="86"/>
      <c r="D279" s="37"/>
      <c r="E279" s="87"/>
      <c r="F279" s="93">
        <v>1</v>
      </c>
      <c r="G279" s="8">
        <v>3</v>
      </c>
      <c r="H279" s="94">
        <f t="shared" si="4"/>
        <v>1</v>
      </c>
      <c r="I279" s="93"/>
      <c r="J279" s="94"/>
      <c r="K279" s="138"/>
    </row>
    <row r="280" spans="1:11" x14ac:dyDescent="0.2">
      <c r="A280" s="13" t="s">
        <v>4931</v>
      </c>
      <c r="B280" s="74">
        <v>52</v>
      </c>
      <c r="C280" s="86"/>
      <c r="D280" s="37"/>
      <c r="E280" s="87"/>
      <c r="F280" s="93">
        <v>1</v>
      </c>
      <c r="G280" s="8">
        <v>3</v>
      </c>
      <c r="H280" s="94">
        <f t="shared" si="4"/>
        <v>1</v>
      </c>
      <c r="I280" s="93"/>
      <c r="J280" s="94"/>
      <c r="K280" s="138"/>
    </row>
    <row r="281" spans="1:11" x14ac:dyDescent="0.2">
      <c r="A281" s="13" t="s">
        <v>4932</v>
      </c>
      <c r="B281" s="74">
        <v>60</v>
      </c>
      <c r="C281" s="86"/>
      <c r="D281" s="37"/>
      <c r="E281" s="87"/>
      <c r="F281" s="93">
        <v>1</v>
      </c>
      <c r="G281" s="8">
        <v>3</v>
      </c>
      <c r="H281" s="94">
        <f t="shared" si="4"/>
        <v>1</v>
      </c>
      <c r="I281" s="93"/>
      <c r="J281" s="94"/>
      <c r="K281" s="138"/>
    </row>
    <row r="282" spans="1:11" x14ac:dyDescent="0.2">
      <c r="A282" s="13" t="s">
        <v>1845</v>
      </c>
      <c r="B282" s="74">
        <v>121</v>
      </c>
      <c r="C282" s="86"/>
      <c r="D282" s="37"/>
      <c r="E282" s="87"/>
      <c r="F282" s="93">
        <v>1</v>
      </c>
      <c r="G282" s="8">
        <v>3</v>
      </c>
      <c r="H282" s="94">
        <f t="shared" si="4"/>
        <v>1</v>
      </c>
      <c r="I282" s="93"/>
      <c r="J282" s="94"/>
      <c r="K282" s="138"/>
    </row>
    <row r="283" spans="1:11" x14ac:dyDescent="0.2">
      <c r="A283" s="13" t="s">
        <v>4933</v>
      </c>
      <c r="B283" s="74">
        <v>225</v>
      </c>
      <c r="C283" s="86"/>
      <c r="D283" s="37"/>
      <c r="E283" s="87"/>
      <c r="F283" s="93">
        <v>3</v>
      </c>
      <c r="G283" s="8">
        <v>8</v>
      </c>
      <c r="H283" s="94">
        <f t="shared" si="4"/>
        <v>2</v>
      </c>
      <c r="I283" s="93"/>
      <c r="J283" s="94"/>
      <c r="K283" s="138"/>
    </row>
    <row r="284" spans="1:11" x14ac:dyDescent="0.2">
      <c r="A284" s="13" t="s">
        <v>4934</v>
      </c>
      <c r="B284" s="74">
        <v>172</v>
      </c>
      <c r="C284" s="86"/>
      <c r="D284" s="37"/>
      <c r="E284" s="87"/>
      <c r="F284" s="93">
        <v>1</v>
      </c>
      <c r="G284" s="8">
        <v>3</v>
      </c>
      <c r="H284" s="94">
        <f t="shared" si="4"/>
        <v>1</v>
      </c>
      <c r="I284" s="93"/>
      <c r="J284" s="94"/>
      <c r="K284" s="138"/>
    </row>
    <row r="285" spans="1:11" x14ac:dyDescent="0.2">
      <c r="A285" s="13" t="s">
        <v>4935</v>
      </c>
      <c r="B285" s="74">
        <v>49</v>
      </c>
      <c r="C285" s="86"/>
      <c r="D285" s="37"/>
      <c r="E285" s="87"/>
      <c r="F285" s="93">
        <v>1</v>
      </c>
      <c r="G285" s="8">
        <v>3</v>
      </c>
      <c r="H285" s="94">
        <f t="shared" si="4"/>
        <v>1</v>
      </c>
      <c r="I285" s="93"/>
      <c r="J285" s="94"/>
      <c r="K285" s="138"/>
    </row>
    <row r="286" spans="1:11" x14ac:dyDescent="0.2">
      <c r="A286" s="13" t="s">
        <v>4936</v>
      </c>
      <c r="B286" s="74">
        <v>394</v>
      </c>
      <c r="C286" s="86"/>
      <c r="D286" s="37"/>
      <c r="E286" s="87"/>
      <c r="F286" s="93">
        <v>3</v>
      </c>
      <c r="G286" s="8">
        <v>8</v>
      </c>
      <c r="H286" s="94">
        <f t="shared" si="4"/>
        <v>2</v>
      </c>
      <c r="I286" s="93"/>
      <c r="J286" s="94"/>
      <c r="K286" s="138"/>
    </row>
    <row r="287" spans="1:11" x14ac:dyDescent="0.2">
      <c r="A287" s="13" t="s">
        <v>4937</v>
      </c>
      <c r="B287" s="74">
        <v>204</v>
      </c>
      <c r="C287" s="86"/>
      <c r="D287" s="37"/>
      <c r="E287" s="87"/>
      <c r="F287" s="93">
        <v>3</v>
      </c>
      <c r="G287" s="8">
        <v>8</v>
      </c>
      <c r="H287" s="94">
        <f t="shared" si="4"/>
        <v>2</v>
      </c>
      <c r="I287" s="93"/>
      <c r="J287" s="94"/>
      <c r="K287" s="138"/>
    </row>
    <row r="288" spans="1:11" x14ac:dyDescent="0.2">
      <c r="A288" s="13" t="s">
        <v>4938</v>
      </c>
      <c r="B288" s="74">
        <v>158</v>
      </c>
      <c r="C288" s="86"/>
      <c r="D288" s="37"/>
      <c r="E288" s="87"/>
      <c r="F288" s="93">
        <v>1</v>
      </c>
      <c r="G288" s="8">
        <v>3</v>
      </c>
      <c r="H288" s="94">
        <f t="shared" si="4"/>
        <v>1</v>
      </c>
      <c r="I288" s="93"/>
      <c r="J288" s="94"/>
      <c r="K288" s="138"/>
    </row>
    <row r="289" spans="1:11" s="24" customFormat="1" x14ac:dyDescent="0.2">
      <c r="A289" s="20" t="s">
        <v>489</v>
      </c>
      <c r="B289" s="73">
        <v>1677</v>
      </c>
      <c r="C289" s="85">
        <v>4</v>
      </c>
      <c r="D289" s="32">
        <v>10</v>
      </c>
      <c r="E289" s="84"/>
      <c r="F289" s="91"/>
      <c r="G289" s="8"/>
      <c r="H289" s="94"/>
      <c r="I289" s="91"/>
      <c r="J289" s="84"/>
      <c r="K289" s="111"/>
    </row>
    <row r="290" spans="1:11" x14ac:dyDescent="0.2">
      <c r="A290" s="13" t="s">
        <v>4939</v>
      </c>
      <c r="B290" s="74">
        <v>225</v>
      </c>
      <c r="C290" s="86"/>
      <c r="D290" s="37"/>
      <c r="E290" s="87"/>
      <c r="F290" s="93">
        <v>3</v>
      </c>
      <c r="G290" s="8">
        <v>8</v>
      </c>
      <c r="H290" s="94">
        <f t="shared" si="4"/>
        <v>2</v>
      </c>
      <c r="I290" s="93"/>
      <c r="J290" s="94"/>
      <c r="K290" s="138"/>
    </row>
    <row r="291" spans="1:11" x14ac:dyDescent="0.2">
      <c r="A291" s="13" t="s">
        <v>4940</v>
      </c>
      <c r="B291" s="74">
        <v>433</v>
      </c>
      <c r="C291" s="86"/>
      <c r="D291" s="37"/>
      <c r="E291" s="87"/>
      <c r="F291" s="93">
        <v>3</v>
      </c>
      <c r="G291" s="8">
        <v>8</v>
      </c>
      <c r="H291" s="94">
        <f t="shared" si="4"/>
        <v>2</v>
      </c>
      <c r="I291" s="93"/>
      <c r="J291" s="94"/>
      <c r="K291" s="138"/>
    </row>
    <row r="292" spans="1:11" x14ac:dyDescent="0.2">
      <c r="A292" s="13" t="s">
        <v>4941</v>
      </c>
      <c r="B292" s="74">
        <v>1019</v>
      </c>
      <c r="C292" s="86"/>
      <c r="D292" s="37"/>
      <c r="E292" s="87"/>
      <c r="F292" s="93">
        <v>3</v>
      </c>
      <c r="G292" s="8">
        <v>8</v>
      </c>
      <c r="H292" s="94">
        <f t="shared" si="4"/>
        <v>2</v>
      </c>
      <c r="I292" s="93"/>
      <c r="J292" s="94"/>
      <c r="K292" s="138"/>
    </row>
    <row r="293" spans="1:11" s="24" customFormat="1" x14ac:dyDescent="0.2">
      <c r="A293" s="46" t="s">
        <v>307</v>
      </c>
      <c r="B293" s="73">
        <v>44165</v>
      </c>
      <c r="C293" s="85">
        <v>35</v>
      </c>
      <c r="D293" s="36">
        <f>SUM(D294:D374)</f>
        <v>91</v>
      </c>
      <c r="E293" s="88">
        <v>4</v>
      </c>
      <c r="F293" s="91">
        <f>SUM(F295:F380)</f>
        <v>135</v>
      </c>
      <c r="G293" s="24">
        <f>SUM(G295:G380)</f>
        <v>377</v>
      </c>
      <c r="H293" s="94"/>
      <c r="I293" s="99">
        <f>(C293+F311+F312+F313+F315+F317+F318+F319+F322+F329+F330+F331+F332+F339+F346+F349+F351+F356+F357+F359+F362+F364+F366+F368+F372+1)*0.4</f>
        <v>46.400000000000006</v>
      </c>
      <c r="J293" s="99">
        <f>(D293+G311+G312+G313+G315+G317+G318+G319+G322+G329+G330+G331+G332+G339+G346+G349+G351+G356+G357+G359+G362+G364+G366+G368+G372+1)*0.4</f>
        <v>121.60000000000001</v>
      </c>
      <c r="K293" s="115">
        <f>79*0.6</f>
        <v>47.4</v>
      </c>
    </row>
    <row r="294" spans="1:11" s="24" customFormat="1" x14ac:dyDescent="0.2">
      <c r="A294" s="20" t="s">
        <v>308</v>
      </c>
      <c r="B294" s="73">
        <v>816</v>
      </c>
      <c r="C294" s="85">
        <v>1</v>
      </c>
      <c r="D294" s="32">
        <v>3</v>
      </c>
      <c r="E294" s="84"/>
      <c r="F294" s="91"/>
      <c r="G294" s="8"/>
      <c r="H294" s="94"/>
      <c r="I294" s="91"/>
      <c r="J294" s="84"/>
      <c r="K294" s="111"/>
    </row>
    <row r="295" spans="1:11" x14ac:dyDescent="0.2">
      <c r="A295" s="13" t="s">
        <v>4942</v>
      </c>
      <c r="B295" s="74">
        <v>36</v>
      </c>
      <c r="C295" s="86"/>
      <c r="D295" s="37"/>
      <c r="E295" s="87"/>
      <c r="F295" s="93">
        <v>1</v>
      </c>
      <c r="G295" s="8">
        <v>3</v>
      </c>
      <c r="H295" s="94">
        <f t="shared" si="4"/>
        <v>1</v>
      </c>
      <c r="I295" s="93"/>
      <c r="J295" s="94"/>
      <c r="K295" s="138"/>
    </row>
    <row r="296" spans="1:11" x14ac:dyDescent="0.2">
      <c r="A296" s="13" t="s">
        <v>4943</v>
      </c>
      <c r="B296" s="74">
        <v>95</v>
      </c>
      <c r="C296" s="86"/>
      <c r="D296" s="37"/>
      <c r="E296" s="87"/>
      <c r="F296" s="93">
        <v>1</v>
      </c>
      <c r="G296" s="8">
        <v>3</v>
      </c>
      <c r="H296" s="94">
        <f t="shared" si="4"/>
        <v>1</v>
      </c>
      <c r="I296" s="93"/>
      <c r="J296" s="94"/>
      <c r="K296" s="138"/>
    </row>
    <row r="297" spans="1:11" x14ac:dyDescent="0.2">
      <c r="A297" s="13" t="s">
        <v>3744</v>
      </c>
      <c r="B297" s="74">
        <v>58</v>
      </c>
      <c r="C297" s="86"/>
      <c r="D297" s="37"/>
      <c r="E297" s="87"/>
      <c r="F297" s="93">
        <v>1</v>
      </c>
      <c r="G297" s="8">
        <v>3</v>
      </c>
      <c r="H297" s="94">
        <f t="shared" si="4"/>
        <v>1</v>
      </c>
      <c r="I297" s="93"/>
      <c r="J297" s="94"/>
      <c r="K297" s="138"/>
    </row>
    <row r="298" spans="1:11" x14ac:dyDescent="0.2">
      <c r="A298" s="13" t="s">
        <v>4944</v>
      </c>
      <c r="B298" s="74">
        <v>49</v>
      </c>
      <c r="C298" s="86"/>
      <c r="D298" s="37"/>
      <c r="E298" s="87"/>
      <c r="F298" s="93">
        <v>1</v>
      </c>
      <c r="G298" s="8">
        <v>3</v>
      </c>
      <c r="H298" s="94">
        <f t="shared" si="4"/>
        <v>1</v>
      </c>
      <c r="I298" s="93"/>
      <c r="J298" s="94"/>
      <c r="K298" s="138"/>
    </row>
    <row r="299" spans="1:11" x14ac:dyDescent="0.2">
      <c r="A299" s="13" t="s">
        <v>4945</v>
      </c>
      <c r="B299" s="74">
        <v>130</v>
      </c>
      <c r="C299" s="86"/>
      <c r="D299" s="37"/>
      <c r="E299" s="87"/>
      <c r="F299" s="93">
        <v>1</v>
      </c>
      <c r="G299" s="8">
        <v>3</v>
      </c>
      <c r="H299" s="94">
        <f t="shared" si="4"/>
        <v>1</v>
      </c>
      <c r="I299" s="93"/>
      <c r="J299" s="94"/>
      <c r="K299" s="138"/>
    </row>
    <row r="300" spans="1:11" x14ac:dyDescent="0.2">
      <c r="A300" s="13" t="s">
        <v>4946</v>
      </c>
      <c r="B300" s="74">
        <v>70</v>
      </c>
      <c r="C300" s="86"/>
      <c r="D300" s="37"/>
      <c r="E300" s="87"/>
      <c r="F300" s="93">
        <v>1</v>
      </c>
      <c r="G300" s="8">
        <v>3</v>
      </c>
      <c r="H300" s="94">
        <f t="shared" si="4"/>
        <v>1</v>
      </c>
      <c r="I300" s="93"/>
      <c r="J300" s="94"/>
      <c r="K300" s="138"/>
    </row>
    <row r="301" spans="1:11" x14ac:dyDescent="0.2">
      <c r="A301" s="13" t="s">
        <v>1412</v>
      </c>
      <c r="B301" s="74">
        <v>48</v>
      </c>
      <c r="C301" s="86"/>
      <c r="D301" s="37"/>
      <c r="E301" s="87"/>
      <c r="F301" s="93">
        <v>1</v>
      </c>
      <c r="G301" s="8">
        <v>3</v>
      </c>
      <c r="H301" s="94">
        <f t="shared" si="4"/>
        <v>1</v>
      </c>
      <c r="I301" s="93"/>
      <c r="J301" s="94"/>
      <c r="K301" s="138"/>
    </row>
    <row r="302" spans="1:11" x14ac:dyDescent="0.2">
      <c r="A302" s="13" t="s">
        <v>4947</v>
      </c>
      <c r="B302" s="74">
        <v>86</v>
      </c>
      <c r="C302" s="86"/>
      <c r="D302" s="37"/>
      <c r="E302" s="87"/>
      <c r="F302" s="93">
        <v>1</v>
      </c>
      <c r="G302" s="8">
        <v>3</v>
      </c>
      <c r="H302" s="94">
        <f t="shared" si="4"/>
        <v>1</v>
      </c>
      <c r="I302" s="93"/>
      <c r="J302" s="94"/>
      <c r="K302" s="138"/>
    </row>
    <row r="303" spans="1:11" x14ac:dyDescent="0.2">
      <c r="A303" s="13" t="s">
        <v>4948</v>
      </c>
      <c r="B303" s="74">
        <v>55</v>
      </c>
      <c r="C303" s="86"/>
      <c r="D303" s="37"/>
      <c r="E303" s="87"/>
      <c r="F303" s="93">
        <v>1</v>
      </c>
      <c r="G303" s="8">
        <v>3</v>
      </c>
      <c r="H303" s="94">
        <f t="shared" si="4"/>
        <v>1</v>
      </c>
      <c r="I303" s="93"/>
      <c r="J303" s="94"/>
      <c r="K303" s="138"/>
    </row>
    <row r="304" spans="1:11" x14ac:dyDescent="0.2">
      <c r="A304" s="13" t="s">
        <v>4949</v>
      </c>
      <c r="B304" s="74">
        <v>35</v>
      </c>
      <c r="C304" s="86"/>
      <c r="D304" s="37"/>
      <c r="E304" s="87"/>
      <c r="F304" s="93">
        <v>1</v>
      </c>
      <c r="G304" s="8">
        <v>3</v>
      </c>
      <c r="H304" s="94">
        <f t="shared" si="4"/>
        <v>1</v>
      </c>
      <c r="I304" s="93"/>
      <c r="J304" s="94"/>
      <c r="K304" s="138"/>
    </row>
    <row r="305" spans="1:11" x14ac:dyDescent="0.2">
      <c r="A305" s="13" t="s">
        <v>4950</v>
      </c>
      <c r="B305" s="74">
        <v>43</v>
      </c>
      <c r="C305" s="86"/>
      <c r="D305" s="37"/>
      <c r="E305" s="87"/>
      <c r="F305" s="93">
        <v>1</v>
      </c>
      <c r="G305" s="8">
        <v>3</v>
      </c>
      <c r="H305" s="94">
        <f t="shared" si="4"/>
        <v>1</v>
      </c>
      <c r="I305" s="93"/>
      <c r="J305" s="94"/>
      <c r="K305" s="138"/>
    </row>
    <row r="306" spans="1:11" x14ac:dyDescent="0.2">
      <c r="A306" s="13" t="s">
        <v>4951</v>
      </c>
      <c r="B306" s="74">
        <v>7</v>
      </c>
      <c r="C306" s="86"/>
      <c r="D306" s="37"/>
      <c r="E306" s="87"/>
      <c r="F306" s="93">
        <v>1</v>
      </c>
      <c r="G306" s="8">
        <v>3</v>
      </c>
      <c r="H306" s="94">
        <f t="shared" si="4"/>
        <v>1</v>
      </c>
      <c r="I306" s="93"/>
      <c r="J306" s="94"/>
      <c r="K306" s="138"/>
    </row>
    <row r="307" spans="1:11" x14ac:dyDescent="0.2">
      <c r="A307" s="13" t="s">
        <v>4952</v>
      </c>
      <c r="B307" s="74">
        <v>16</v>
      </c>
      <c r="C307" s="86"/>
      <c r="D307" s="37"/>
      <c r="E307" s="87"/>
      <c r="F307" s="93">
        <v>1</v>
      </c>
      <c r="G307" s="8">
        <v>3</v>
      </c>
      <c r="H307" s="94">
        <f t="shared" si="4"/>
        <v>1</v>
      </c>
      <c r="I307" s="93"/>
      <c r="J307" s="94"/>
      <c r="K307" s="138"/>
    </row>
    <row r="308" spans="1:11" x14ac:dyDescent="0.2">
      <c r="A308" s="13" t="s">
        <v>4953</v>
      </c>
      <c r="B308" s="74">
        <v>88</v>
      </c>
      <c r="C308" s="86"/>
      <c r="D308" s="37"/>
      <c r="E308" s="87"/>
      <c r="F308" s="93">
        <v>1</v>
      </c>
      <c r="G308" s="8">
        <v>3</v>
      </c>
      <c r="H308" s="94">
        <f t="shared" si="4"/>
        <v>1</v>
      </c>
      <c r="I308" s="93"/>
      <c r="J308" s="94"/>
      <c r="K308" s="138"/>
    </row>
    <row r="309" spans="1:11" s="24" customFormat="1" x14ac:dyDescent="0.2">
      <c r="A309" s="20" t="s">
        <v>492</v>
      </c>
      <c r="B309" s="73">
        <v>1583</v>
      </c>
      <c r="C309" s="85">
        <v>1</v>
      </c>
      <c r="D309" s="32">
        <v>3</v>
      </c>
      <c r="E309" s="84"/>
      <c r="F309" s="91"/>
      <c r="G309" s="8"/>
      <c r="H309" s="94"/>
      <c r="I309" s="91"/>
      <c r="J309" s="84"/>
      <c r="K309" s="111"/>
    </row>
    <row r="310" spans="1:11" x14ac:dyDescent="0.2">
      <c r="A310" s="13" t="s">
        <v>4954</v>
      </c>
      <c r="B310" s="74">
        <v>170</v>
      </c>
      <c r="C310" s="86"/>
      <c r="D310" s="37"/>
      <c r="E310" s="87"/>
      <c r="F310" s="93">
        <v>1</v>
      </c>
      <c r="G310" s="8">
        <v>3</v>
      </c>
      <c r="H310" s="94">
        <f t="shared" si="4"/>
        <v>1</v>
      </c>
      <c r="I310" s="93"/>
      <c r="J310" s="94"/>
      <c r="K310" s="138"/>
    </row>
    <row r="311" spans="1:11" x14ac:dyDescent="0.2">
      <c r="A311" s="13" t="s">
        <v>1832</v>
      </c>
      <c r="B311" s="74">
        <v>309</v>
      </c>
      <c r="C311" s="86"/>
      <c r="D311" s="37"/>
      <c r="E311" s="87"/>
      <c r="F311" s="93">
        <v>3</v>
      </c>
      <c r="G311" s="8">
        <v>8</v>
      </c>
      <c r="H311" s="94">
        <f t="shared" si="4"/>
        <v>2</v>
      </c>
      <c r="I311" s="93"/>
      <c r="J311" s="94"/>
      <c r="K311" s="138"/>
    </row>
    <row r="312" spans="1:11" x14ac:dyDescent="0.2">
      <c r="A312" s="13" t="s">
        <v>4955</v>
      </c>
      <c r="B312" s="74">
        <v>302</v>
      </c>
      <c r="C312" s="86"/>
      <c r="D312" s="37"/>
      <c r="E312" s="87"/>
      <c r="F312" s="93">
        <v>3</v>
      </c>
      <c r="G312" s="8">
        <v>8</v>
      </c>
      <c r="H312" s="94">
        <f t="shared" si="4"/>
        <v>2</v>
      </c>
      <c r="I312" s="93"/>
      <c r="J312" s="94"/>
      <c r="K312" s="138"/>
    </row>
    <row r="313" spans="1:11" x14ac:dyDescent="0.2">
      <c r="A313" s="13" t="s">
        <v>4956</v>
      </c>
      <c r="B313" s="74">
        <v>327</v>
      </c>
      <c r="C313" s="86"/>
      <c r="D313" s="37"/>
      <c r="E313" s="87"/>
      <c r="F313" s="93">
        <v>3</v>
      </c>
      <c r="G313" s="8">
        <v>8</v>
      </c>
      <c r="H313" s="94">
        <f t="shared" si="4"/>
        <v>2</v>
      </c>
      <c r="I313" s="93"/>
      <c r="J313" s="94"/>
      <c r="K313" s="138"/>
    </row>
    <row r="314" spans="1:11" x14ac:dyDescent="0.2">
      <c r="A314" s="13" t="s">
        <v>2147</v>
      </c>
      <c r="B314" s="74">
        <v>167</v>
      </c>
      <c r="C314" s="86"/>
      <c r="D314" s="37"/>
      <c r="E314" s="87"/>
      <c r="F314" s="93">
        <v>1</v>
      </c>
      <c r="G314" s="8">
        <v>3</v>
      </c>
      <c r="H314" s="94">
        <f t="shared" si="4"/>
        <v>1</v>
      </c>
      <c r="I314" s="93"/>
      <c r="J314" s="94"/>
      <c r="K314" s="138"/>
    </row>
    <row r="315" spans="1:11" x14ac:dyDescent="0.2">
      <c r="A315" s="13" t="s">
        <v>4957</v>
      </c>
      <c r="B315" s="74">
        <v>308</v>
      </c>
      <c r="C315" s="86"/>
      <c r="D315" s="37"/>
      <c r="E315" s="87"/>
      <c r="F315" s="93">
        <v>3</v>
      </c>
      <c r="G315" s="8">
        <v>8</v>
      </c>
      <c r="H315" s="94">
        <f t="shared" si="4"/>
        <v>2</v>
      </c>
      <c r="I315" s="93"/>
      <c r="J315" s="94"/>
      <c r="K315" s="138"/>
    </row>
    <row r="316" spans="1:11" s="24" customFormat="1" x14ac:dyDescent="0.2">
      <c r="A316" s="20" t="s">
        <v>217</v>
      </c>
      <c r="B316" s="73">
        <v>2753</v>
      </c>
      <c r="C316" s="85">
        <v>2</v>
      </c>
      <c r="D316" s="32">
        <v>5</v>
      </c>
      <c r="E316" s="84"/>
      <c r="F316" s="91"/>
      <c r="G316" s="8"/>
      <c r="H316" s="94"/>
      <c r="I316" s="91"/>
      <c r="J316" s="84"/>
      <c r="K316" s="111"/>
    </row>
    <row r="317" spans="1:11" x14ac:dyDescent="0.2">
      <c r="A317" s="13" t="s">
        <v>4958</v>
      </c>
      <c r="B317" s="74">
        <v>481</v>
      </c>
      <c r="C317" s="86"/>
      <c r="D317" s="37"/>
      <c r="E317" s="87"/>
      <c r="F317" s="93">
        <v>3</v>
      </c>
      <c r="G317" s="8">
        <v>8</v>
      </c>
      <c r="H317" s="94">
        <f t="shared" si="4"/>
        <v>2</v>
      </c>
      <c r="I317" s="93"/>
      <c r="J317" s="94"/>
      <c r="K317" s="138"/>
    </row>
    <row r="318" spans="1:11" x14ac:dyDescent="0.2">
      <c r="A318" s="13" t="s">
        <v>4959</v>
      </c>
      <c r="B318" s="74">
        <v>312</v>
      </c>
      <c r="C318" s="86"/>
      <c r="D318" s="37"/>
      <c r="E318" s="87"/>
      <c r="F318" s="93">
        <v>3</v>
      </c>
      <c r="G318" s="8">
        <v>8</v>
      </c>
      <c r="H318" s="94">
        <f t="shared" si="4"/>
        <v>2</v>
      </c>
      <c r="I318" s="93"/>
      <c r="J318" s="94"/>
      <c r="K318" s="138"/>
    </row>
    <row r="319" spans="1:11" x14ac:dyDescent="0.2">
      <c r="A319" s="13" t="s">
        <v>3854</v>
      </c>
      <c r="B319" s="74">
        <v>559</v>
      </c>
      <c r="C319" s="86"/>
      <c r="D319" s="37"/>
      <c r="E319" s="87"/>
      <c r="F319" s="93">
        <v>3</v>
      </c>
      <c r="G319" s="8">
        <v>8</v>
      </c>
      <c r="H319" s="94">
        <f t="shared" si="4"/>
        <v>2</v>
      </c>
      <c r="I319" s="93"/>
      <c r="J319" s="94"/>
      <c r="K319" s="138"/>
    </row>
    <row r="320" spans="1:11" x14ac:dyDescent="0.2">
      <c r="A320" s="13" t="s">
        <v>4960</v>
      </c>
      <c r="B320" s="74">
        <v>21</v>
      </c>
      <c r="C320" s="86"/>
      <c r="D320" s="37"/>
      <c r="E320" s="87"/>
      <c r="F320" s="93">
        <v>1</v>
      </c>
      <c r="G320" s="8">
        <v>3</v>
      </c>
      <c r="H320" s="94">
        <f t="shared" si="4"/>
        <v>1</v>
      </c>
      <c r="I320" s="93"/>
      <c r="J320" s="94"/>
      <c r="K320" s="138"/>
    </row>
    <row r="321" spans="1:11" x14ac:dyDescent="0.2">
      <c r="A321" s="13" t="s">
        <v>4961</v>
      </c>
      <c r="B321" s="74">
        <v>99</v>
      </c>
      <c r="C321" s="86"/>
      <c r="D321" s="37"/>
      <c r="E321" s="87"/>
      <c r="F321" s="93">
        <v>1</v>
      </c>
      <c r="G321" s="8">
        <v>3</v>
      </c>
      <c r="H321" s="94">
        <f t="shared" si="4"/>
        <v>1</v>
      </c>
      <c r="I321" s="93"/>
      <c r="J321" s="94"/>
      <c r="K321" s="138"/>
    </row>
    <row r="322" spans="1:11" x14ac:dyDescent="0.2">
      <c r="A322" s="13" t="s">
        <v>4962</v>
      </c>
      <c r="B322" s="74">
        <v>920</v>
      </c>
      <c r="C322" s="86"/>
      <c r="D322" s="37"/>
      <c r="E322" s="87"/>
      <c r="F322" s="93">
        <v>3</v>
      </c>
      <c r="G322" s="8">
        <v>8</v>
      </c>
      <c r="H322" s="94">
        <f t="shared" si="4"/>
        <v>2</v>
      </c>
      <c r="I322" s="93"/>
      <c r="J322" s="94"/>
      <c r="K322" s="138"/>
    </row>
    <row r="323" spans="1:11" x14ac:dyDescent="0.2">
      <c r="A323" s="13" t="s">
        <v>4368</v>
      </c>
      <c r="B323" s="74">
        <v>110</v>
      </c>
      <c r="C323" s="86"/>
      <c r="D323" s="37"/>
      <c r="E323" s="87"/>
      <c r="F323" s="93">
        <v>1</v>
      </c>
      <c r="G323" s="8">
        <v>3</v>
      </c>
      <c r="H323" s="94">
        <f t="shared" si="4"/>
        <v>1</v>
      </c>
      <c r="I323" s="93"/>
      <c r="J323" s="94"/>
      <c r="K323" s="138"/>
    </row>
    <row r="324" spans="1:11" x14ac:dyDescent="0.2">
      <c r="A324" s="13" t="s">
        <v>4258</v>
      </c>
      <c r="B324" s="74">
        <v>10</v>
      </c>
      <c r="C324" s="86"/>
      <c r="D324" s="37"/>
      <c r="E324" s="87"/>
      <c r="F324" s="93">
        <v>1</v>
      </c>
      <c r="G324" s="8">
        <v>3</v>
      </c>
      <c r="H324" s="94">
        <f t="shared" si="4"/>
        <v>1</v>
      </c>
      <c r="I324" s="93"/>
      <c r="J324" s="94"/>
      <c r="K324" s="138"/>
    </row>
    <row r="325" spans="1:11" x14ac:dyDescent="0.2">
      <c r="A325" s="13" t="s">
        <v>3246</v>
      </c>
      <c r="B325" s="74">
        <v>132</v>
      </c>
      <c r="C325" s="86"/>
      <c r="D325" s="37"/>
      <c r="E325" s="87"/>
      <c r="F325" s="93">
        <v>1</v>
      </c>
      <c r="G325" s="8">
        <v>3</v>
      </c>
      <c r="H325" s="94">
        <f t="shared" si="4"/>
        <v>1</v>
      </c>
      <c r="I325" s="93"/>
      <c r="J325" s="94"/>
      <c r="K325" s="138"/>
    </row>
    <row r="326" spans="1:11" x14ac:dyDescent="0.2">
      <c r="A326" s="13" t="s">
        <v>2257</v>
      </c>
      <c r="B326" s="74">
        <v>43</v>
      </c>
      <c r="C326" s="86"/>
      <c r="D326" s="37"/>
      <c r="E326" s="87"/>
      <c r="F326" s="93">
        <v>1</v>
      </c>
      <c r="G326" s="8">
        <v>3</v>
      </c>
      <c r="H326" s="94">
        <f t="shared" si="4"/>
        <v>1</v>
      </c>
      <c r="I326" s="93"/>
      <c r="J326" s="94"/>
      <c r="K326" s="138"/>
    </row>
    <row r="327" spans="1:11" x14ac:dyDescent="0.2">
      <c r="A327" s="13" t="s">
        <v>4963</v>
      </c>
      <c r="B327" s="74">
        <v>66</v>
      </c>
      <c r="C327" s="86"/>
      <c r="D327" s="37"/>
      <c r="E327" s="87"/>
      <c r="F327" s="93">
        <v>1</v>
      </c>
      <c r="G327" s="8">
        <v>3</v>
      </c>
      <c r="H327" s="94">
        <f t="shared" si="4"/>
        <v>1</v>
      </c>
      <c r="I327" s="93"/>
      <c r="J327" s="94"/>
      <c r="K327" s="138"/>
    </row>
    <row r="328" spans="1:11" s="24" customFormat="1" x14ac:dyDescent="0.2">
      <c r="A328" s="20" t="s">
        <v>1117</v>
      </c>
      <c r="B328" s="73">
        <v>1693</v>
      </c>
      <c r="C328" s="85">
        <v>1</v>
      </c>
      <c r="D328" s="32">
        <v>3</v>
      </c>
      <c r="E328" s="84"/>
      <c r="F328" s="91"/>
      <c r="G328" s="8"/>
      <c r="H328" s="94"/>
      <c r="I328" s="91"/>
      <c r="J328" s="84"/>
      <c r="K328" s="111"/>
    </row>
    <row r="329" spans="1:11" x14ac:dyDescent="0.2">
      <c r="A329" s="13" t="s">
        <v>4299</v>
      </c>
      <c r="B329" s="74">
        <v>326</v>
      </c>
      <c r="C329" s="86"/>
      <c r="D329" s="37"/>
      <c r="E329" s="87"/>
      <c r="F329" s="93">
        <v>3</v>
      </c>
      <c r="G329" s="8">
        <v>8</v>
      </c>
      <c r="H329" s="94">
        <f t="shared" ref="H329:H391" si="5">IF(F329=1,1,2)</f>
        <v>2</v>
      </c>
      <c r="I329" s="93"/>
      <c r="J329" s="94"/>
      <c r="K329" s="138"/>
    </row>
    <row r="330" spans="1:11" x14ac:dyDescent="0.2">
      <c r="A330" s="13" t="s">
        <v>4964</v>
      </c>
      <c r="B330" s="74">
        <v>252</v>
      </c>
      <c r="C330" s="86"/>
      <c r="D330" s="37"/>
      <c r="E330" s="87"/>
      <c r="F330" s="93">
        <v>3</v>
      </c>
      <c r="G330" s="8">
        <v>8</v>
      </c>
      <c r="H330" s="94">
        <f t="shared" si="5"/>
        <v>2</v>
      </c>
      <c r="I330" s="93"/>
      <c r="J330" s="94"/>
      <c r="K330" s="138"/>
    </row>
    <row r="331" spans="1:11" x14ac:dyDescent="0.2">
      <c r="A331" s="13" t="s">
        <v>4170</v>
      </c>
      <c r="B331" s="74">
        <v>304</v>
      </c>
      <c r="C331" s="86"/>
      <c r="D331" s="37"/>
      <c r="E331" s="87"/>
      <c r="F331" s="93">
        <v>3</v>
      </c>
      <c r="G331" s="8">
        <v>8</v>
      </c>
      <c r="H331" s="94">
        <f t="shared" si="5"/>
        <v>2</v>
      </c>
      <c r="I331" s="93"/>
      <c r="J331" s="94"/>
      <c r="K331" s="138"/>
    </row>
    <row r="332" spans="1:11" x14ac:dyDescent="0.2">
      <c r="A332" s="13" t="s">
        <v>4965</v>
      </c>
      <c r="B332" s="74">
        <v>580</v>
      </c>
      <c r="C332" s="86"/>
      <c r="D332" s="37"/>
      <c r="E332" s="87"/>
      <c r="F332" s="93">
        <v>3</v>
      </c>
      <c r="G332" s="8">
        <v>8</v>
      </c>
      <c r="H332" s="94">
        <f t="shared" si="5"/>
        <v>2</v>
      </c>
      <c r="I332" s="93"/>
      <c r="J332" s="94"/>
      <c r="K332" s="138"/>
    </row>
    <row r="333" spans="1:11" x14ac:dyDescent="0.2">
      <c r="A333" s="13" t="s">
        <v>4966</v>
      </c>
      <c r="B333" s="74">
        <v>49</v>
      </c>
      <c r="C333" s="86"/>
      <c r="D333" s="37"/>
      <c r="E333" s="87"/>
      <c r="F333" s="93">
        <v>1</v>
      </c>
      <c r="G333" s="8">
        <v>3</v>
      </c>
      <c r="H333" s="94">
        <f t="shared" si="5"/>
        <v>1</v>
      </c>
      <c r="I333" s="93"/>
      <c r="J333" s="94"/>
      <c r="K333" s="138"/>
    </row>
    <row r="334" spans="1:11" x14ac:dyDescent="0.2">
      <c r="A334" s="13" t="s">
        <v>4967</v>
      </c>
      <c r="B334" s="74">
        <v>85</v>
      </c>
      <c r="C334" s="86"/>
      <c r="D334" s="37"/>
      <c r="E334" s="87"/>
      <c r="F334" s="93">
        <v>1</v>
      </c>
      <c r="G334" s="8">
        <v>3</v>
      </c>
      <c r="H334" s="94">
        <f t="shared" si="5"/>
        <v>1</v>
      </c>
      <c r="I334" s="93"/>
      <c r="J334" s="94"/>
      <c r="K334" s="138"/>
    </row>
    <row r="335" spans="1:11" x14ac:dyDescent="0.2">
      <c r="A335" s="13" t="s">
        <v>4968</v>
      </c>
      <c r="B335" s="74">
        <v>97</v>
      </c>
      <c r="C335" s="86"/>
      <c r="D335" s="37"/>
      <c r="E335" s="87"/>
      <c r="F335" s="93">
        <v>1</v>
      </c>
      <c r="G335" s="8">
        <v>3</v>
      </c>
      <c r="H335" s="94">
        <f t="shared" si="5"/>
        <v>1</v>
      </c>
      <c r="I335" s="93"/>
      <c r="J335" s="94"/>
      <c r="K335" s="138"/>
    </row>
    <row r="336" spans="1:11" s="24" customFormat="1" x14ac:dyDescent="0.2">
      <c r="A336" s="20" t="s">
        <v>1116</v>
      </c>
      <c r="B336" s="73">
        <v>930</v>
      </c>
      <c r="C336" s="85">
        <v>1</v>
      </c>
      <c r="D336" s="32">
        <v>3</v>
      </c>
      <c r="E336" s="84"/>
      <c r="F336" s="91"/>
      <c r="G336" s="8"/>
      <c r="H336" s="94"/>
      <c r="I336" s="91"/>
      <c r="J336" s="84"/>
      <c r="K336" s="111"/>
    </row>
    <row r="337" spans="1:11" x14ac:dyDescent="0.2">
      <c r="A337" s="13" t="s">
        <v>2006</v>
      </c>
      <c r="B337" s="74">
        <v>14</v>
      </c>
      <c r="C337" s="86"/>
      <c r="D337" s="37"/>
      <c r="E337" s="87"/>
      <c r="F337" s="93">
        <v>1</v>
      </c>
      <c r="G337" s="8">
        <v>3</v>
      </c>
      <c r="H337" s="94">
        <f t="shared" si="5"/>
        <v>1</v>
      </c>
      <c r="I337" s="93"/>
      <c r="J337" s="94"/>
      <c r="K337" s="138"/>
    </row>
    <row r="338" spans="1:11" x14ac:dyDescent="0.2">
      <c r="A338" s="13" t="s">
        <v>1725</v>
      </c>
      <c r="B338" s="74">
        <v>59</v>
      </c>
      <c r="C338" s="86"/>
      <c r="D338" s="37"/>
      <c r="E338" s="87"/>
      <c r="F338" s="93">
        <v>1</v>
      </c>
      <c r="G338" s="8">
        <v>3</v>
      </c>
      <c r="H338" s="94">
        <f t="shared" si="5"/>
        <v>1</v>
      </c>
      <c r="I338" s="93"/>
      <c r="J338" s="94"/>
      <c r="K338" s="138"/>
    </row>
    <row r="339" spans="1:11" x14ac:dyDescent="0.2">
      <c r="A339" s="13" t="s">
        <v>4969</v>
      </c>
      <c r="B339" s="74">
        <v>385</v>
      </c>
      <c r="C339" s="86"/>
      <c r="D339" s="37"/>
      <c r="E339" s="87"/>
      <c r="F339" s="93">
        <v>3</v>
      </c>
      <c r="G339" s="8">
        <v>8</v>
      </c>
      <c r="H339" s="94">
        <f t="shared" si="5"/>
        <v>2</v>
      </c>
      <c r="I339" s="93"/>
      <c r="J339" s="94"/>
      <c r="K339" s="138"/>
    </row>
    <row r="340" spans="1:11" x14ac:dyDescent="0.2">
      <c r="A340" s="13" t="s">
        <v>4970</v>
      </c>
      <c r="B340" s="74">
        <v>161</v>
      </c>
      <c r="C340" s="86"/>
      <c r="D340" s="37"/>
      <c r="E340" s="87"/>
      <c r="F340" s="93">
        <v>1</v>
      </c>
      <c r="G340" s="8">
        <v>3</v>
      </c>
      <c r="H340" s="94">
        <f t="shared" si="5"/>
        <v>1</v>
      </c>
      <c r="I340" s="93"/>
      <c r="J340" s="94"/>
      <c r="K340" s="138"/>
    </row>
    <row r="341" spans="1:11" x14ac:dyDescent="0.2">
      <c r="A341" s="13" t="s">
        <v>4971</v>
      </c>
      <c r="B341" s="74">
        <v>86</v>
      </c>
      <c r="C341" s="86"/>
      <c r="D341" s="37"/>
      <c r="E341" s="87"/>
      <c r="F341" s="93">
        <v>1</v>
      </c>
      <c r="G341" s="8">
        <v>3</v>
      </c>
      <c r="H341" s="94">
        <f t="shared" si="5"/>
        <v>1</v>
      </c>
      <c r="I341" s="93"/>
      <c r="J341" s="94"/>
      <c r="K341" s="138"/>
    </row>
    <row r="342" spans="1:11" x14ac:dyDescent="0.2">
      <c r="A342" s="13" t="s">
        <v>4972</v>
      </c>
      <c r="B342" s="74">
        <v>194</v>
      </c>
      <c r="C342" s="86"/>
      <c r="D342" s="37"/>
      <c r="E342" s="87"/>
      <c r="F342" s="93">
        <v>1</v>
      </c>
      <c r="G342" s="8">
        <v>3</v>
      </c>
      <c r="H342" s="94">
        <f t="shared" si="5"/>
        <v>1</v>
      </c>
      <c r="I342" s="93"/>
      <c r="J342" s="94"/>
      <c r="K342" s="138"/>
    </row>
    <row r="343" spans="1:11" x14ac:dyDescent="0.2">
      <c r="A343" s="13" t="s">
        <v>1359</v>
      </c>
      <c r="B343" s="74">
        <v>31</v>
      </c>
      <c r="C343" s="86"/>
      <c r="D343" s="37"/>
      <c r="E343" s="87"/>
      <c r="F343" s="93">
        <v>1</v>
      </c>
      <c r="G343" s="8">
        <v>3</v>
      </c>
      <c r="H343" s="94">
        <f t="shared" si="5"/>
        <v>1</v>
      </c>
      <c r="I343" s="93"/>
      <c r="J343" s="94"/>
      <c r="K343" s="138"/>
    </row>
    <row r="344" spans="1:11" s="24" customFormat="1" x14ac:dyDescent="0.2">
      <c r="A344" s="20" t="s">
        <v>318</v>
      </c>
      <c r="B344" s="73">
        <v>2959</v>
      </c>
      <c r="C344" s="85">
        <v>3</v>
      </c>
      <c r="D344" s="32">
        <v>8</v>
      </c>
      <c r="E344" s="84"/>
      <c r="F344" s="91"/>
      <c r="G344" s="8"/>
      <c r="H344" s="94"/>
      <c r="I344" s="91"/>
      <c r="J344" s="84"/>
      <c r="K344" s="111"/>
    </row>
    <row r="345" spans="1:11" x14ac:dyDescent="0.2">
      <c r="A345" s="13" t="s">
        <v>4752</v>
      </c>
      <c r="B345" s="74">
        <v>146</v>
      </c>
      <c r="C345" s="86"/>
      <c r="D345" s="37"/>
      <c r="E345" s="87"/>
      <c r="F345" s="93">
        <v>1</v>
      </c>
      <c r="G345" s="8">
        <v>3</v>
      </c>
      <c r="H345" s="94">
        <f t="shared" si="5"/>
        <v>1</v>
      </c>
      <c r="I345" s="93"/>
      <c r="J345" s="94"/>
      <c r="K345" s="138"/>
    </row>
    <row r="346" spans="1:11" x14ac:dyDescent="0.2">
      <c r="A346" s="13" t="s">
        <v>4973</v>
      </c>
      <c r="B346" s="74">
        <v>202</v>
      </c>
      <c r="C346" s="86"/>
      <c r="D346" s="37"/>
      <c r="E346" s="87"/>
      <c r="F346" s="93">
        <v>3</v>
      </c>
      <c r="G346" s="8">
        <v>8</v>
      </c>
      <c r="H346" s="94">
        <f t="shared" si="5"/>
        <v>2</v>
      </c>
      <c r="I346" s="93"/>
      <c r="J346" s="94"/>
      <c r="K346" s="138"/>
    </row>
    <row r="347" spans="1:11" x14ac:dyDescent="0.2">
      <c r="A347" s="13" t="s">
        <v>4974</v>
      </c>
      <c r="B347" s="74">
        <v>57</v>
      </c>
      <c r="C347" s="86"/>
      <c r="D347" s="37"/>
      <c r="E347" s="87"/>
      <c r="F347" s="93">
        <v>1</v>
      </c>
      <c r="G347" s="8">
        <v>3</v>
      </c>
      <c r="H347" s="94">
        <f t="shared" si="5"/>
        <v>1</v>
      </c>
      <c r="I347" s="93"/>
      <c r="J347" s="94"/>
      <c r="K347" s="138"/>
    </row>
    <row r="348" spans="1:11" x14ac:dyDescent="0.2">
      <c r="A348" s="13" t="s">
        <v>1979</v>
      </c>
      <c r="B348" s="74">
        <v>149</v>
      </c>
      <c r="C348" s="86"/>
      <c r="D348" s="37"/>
      <c r="E348" s="87"/>
      <c r="F348" s="93">
        <v>1</v>
      </c>
      <c r="G348" s="8">
        <v>3</v>
      </c>
      <c r="H348" s="94">
        <f t="shared" si="5"/>
        <v>1</v>
      </c>
      <c r="I348" s="93"/>
      <c r="J348" s="94"/>
      <c r="K348" s="138"/>
    </row>
    <row r="349" spans="1:11" x14ac:dyDescent="0.2">
      <c r="A349" s="13" t="s">
        <v>4975</v>
      </c>
      <c r="B349" s="74">
        <v>210</v>
      </c>
      <c r="C349" s="86"/>
      <c r="D349" s="37"/>
      <c r="E349" s="87"/>
      <c r="F349" s="93">
        <v>3</v>
      </c>
      <c r="G349" s="8">
        <v>8</v>
      </c>
      <c r="H349" s="94">
        <f t="shared" si="5"/>
        <v>2</v>
      </c>
      <c r="I349" s="93"/>
      <c r="J349" s="94"/>
      <c r="K349" s="138"/>
    </row>
    <row r="350" spans="1:11" x14ac:dyDescent="0.2">
      <c r="A350" s="13" t="s">
        <v>3995</v>
      </c>
      <c r="B350" s="74">
        <v>49</v>
      </c>
      <c r="C350" s="86"/>
      <c r="D350" s="37"/>
      <c r="E350" s="87"/>
      <c r="F350" s="93">
        <v>1</v>
      </c>
      <c r="G350" s="8">
        <v>3</v>
      </c>
      <c r="H350" s="94">
        <f t="shared" si="5"/>
        <v>1</v>
      </c>
      <c r="I350" s="93"/>
      <c r="J350" s="94"/>
      <c r="K350" s="138"/>
    </row>
    <row r="351" spans="1:11" x14ac:dyDescent="0.2">
      <c r="A351" s="13" t="s">
        <v>4976</v>
      </c>
      <c r="B351" s="74">
        <v>285</v>
      </c>
      <c r="C351" s="86"/>
      <c r="D351" s="37"/>
      <c r="E351" s="87"/>
      <c r="F351" s="93">
        <v>3</v>
      </c>
      <c r="G351" s="8">
        <v>8</v>
      </c>
      <c r="H351" s="94">
        <f t="shared" si="5"/>
        <v>2</v>
      </c>
      <c r="I351" s="93"/>
      <c r="J351" s="94"/>
      <c r="K351" s="138"/>
    </row>
    <row r="352" spans="1:11" x14ac:dyDescent="0.2">
      <c r="A352" s="13" t="s">
        <v>4977</v>
      </c>
      <c r="B352" s="74">
        <v>85</v>
      </c>
      <c r="C352" s="86"/>
      <c r="D352" s="37"/>
      <c r="E352" s="87"/>
      <c r="F352" s="93">
        <v>1</v>
      </c>
      <c r="G352" s="8">
        <v>3</v>
      </c>
      <c r="H352" s="94">
        <f t="shared" si="5"/>
        <v>1</v>
      </c>
      <c r="I352" s="93"/>
      <c r="J352" s="94"/>
      <c r="K352" s="138"/>
    </row>
    <row r="353" spans="1:11" x14ac:dyDescent="0.2">
      <c r="A353" s="13" t="s">
        <v>3390</v>
      </c>
      <c r="B353" s="74">
        <v>137</v>
      </c>
      <c r="C353" s="86"/>
      <c r="D353" s="37"/>
      <c r="E353" s="87"/>
      <c r="F353" s="93">
        <v>1</v>
      </c>
      <c r="G353" s="8">
        <v>3</v>
      </c>
      <c r="H353" s="94">
        <f t="shared" si="5"/>
        <v>1</v>
      </c>
      <c r="I353" s="93"/>
      <c r="J353" s="94"/>
      <c r="K353" s="138"/>
    </row>
    <row r="354" spans="1:11" x14ac:dyDescent="0.2">
      <c r="A354" s="13" t="s">
        <v>4978</v>
      </c>
      <c r="B354" s="74">
        <v>88</v>
      </c>
      <c r="C354" s="86"/>
      <c r="D354" s="37"/>
      <c r="E354" s="87"/>
      <c r="F354" s="93">
        <v>1</v>
      </c>
      <c r="G354" s="8">
        <v>3</v>
      </c>
      <c r="H354" s="94">
        <f t="shared" si="5"/>
        <v>1</v>
      </c>
      <c r="I354" s="93"/>
      <c r="J354" s="94"/>
      <c r="K354" s="138"/>
    </row>
    <row r="355" spans="1:11" x14ac:dyDescent="0.2">
      <c r="A355" s="13" t="s">
        <v>3880</v>
      </c>
      <c r="B355" s="74">
        <v>54</v>
      </c>
      <c r="C355" s="86"/>
      <c r="D355" s="37"/>
      <c r="E355" s="87"/>
      <c r="F355" s="93">
        <v>1</v>
      </c>
      <c r="G355" s="8">
        <v>3</v>
      </c>
      <c r="H355" s="94">
        <f t="shared" si="5"/>
        <v>1</v>
      </c>
      <c r="I355" s="93"/>
      <c r="J355" s="94"/>
      <c r="K355" s="138"/>
    </row>
    <row r="356" spans="1:11" x14ac:dyDescent="0.2">
      <c r="A356" s="13" t="s">
        <v>2539</v>
      </c>
      <c r="B356" s="74">
        <v>449</v>
      </c>
      <c r="C356" s="86"/>
      <c r="D356" s="37"/>
      <c r="E356" s="87"/>
      <c r="F356" s="93">
        <v>3</v>
      </c>
      <c r="G356" s="8">
        <v>8</v>
      </c>
      <c r="H356" s="94">
        <f t="shared" si="5"/>
        <v>2</v>
      </c>
      <c r="I356" s="93"/>
      <c r="J356" s="94"/>
      <c r="K356" s="138"/>
    </row>
    <row r="357" spans="1:11" x14ac:dyDescent="0.2">
      <c r="A357" s="13" t="s">
        <v>4979</v>
      </c>
      <c r="B357" s="74">
        <v>585</v>
      </c>
      <c r="C357" s="86"/>
      <c r="D357" s="37"/>
      <c r="E357" s="87"/>
      <c r="F357" s="93">
        <v>3</v>
      </c>
      <c r="G357" s="8">
        <v>8</v>
      </c>
      <c r="H357" s="94">
        <f t="shared" si="5"/>
        <v>2</v>
      </c>
      <c r="I357" s="93"/>
      <c r="J357" s="94"/>
      <c r="K357" s="138"/>
    </row>
    <row r="358" spans="1:11" x14ac:dyDescent="0.2">
      <c r="A358" s="13" t="s">
        <v>4980</v>
      </c>
      <c r="B358" s="74">
        <v>153</v>
      </c>
      <c r="C358" s="86"/>
      <c r="D358" s="37"/>
      <c r="E358" s="87"/>
      <c r="F358" s="93">
        <v>1</v>
      </c>
      <c r="G358" s="8">
        <v>3</v>
      </c>
      <c r="H358" s="94">
        <f t="shared" si="5"/>
        <v>1</v>
      </c>
      <c r="I358" s="93"/>
      <c r="J358" s="94"/>
      <c r="K358" s="138"/>
    </row>
    <row r="359" spans="1:11" x14ac:dyDescent="0.2">
      <c r="A359" s="13" t="s">
        <v>4981</v>
      </c>
      <c r="B359" s="74">
        <v>258</v>
      </c>
      <c r="C359" s="86"/>
      <c r="D359" s="37"/>
      <c r="E359" s="87"/>
      <c r="F359" s="93">
        <v>3</v>
      </c>
      <c r="G359" s="8">
        <v>8</v>
      </c>
      <c r="H359" s="94">
        <f t="shared" si="5"/>
        <v>2</v>
      </c>
      <c r="I359" s="93"/>
      <c r="J359" s="94"/>
      <c r="K359" s="138"/>
    </row>
    <row r="360" spans="1:11" x14ac:dyDescent="0.2">
      <c r="A360" s="13" t="s">
        <v>4982</v>
      </c>
      <c r="B360" s="74">
        <v>52</v>
      </c>
      <c r="C360" s="86"/>
      <c r="D360" s="37"/>
      <c r="E360" s="87"/>
      <c r="F360" s="93">
        <v>1</v>
      </c>
      <c r="G360" s="8">
        <v>3</v>
      </c>
      <c r="H360" s="94">
        <f t="shared" si="5"/>
        <v>1</v>
      </c>
      <c r="I360" s="93"/>
      <c r="J360" s="94"/>
      <c r="K360" s="138"/>
    </row>
    <row r="361" spans="1:11" s="24" customFormat="1" x14ac:dyDescent="0.2">
      <c r="A361" s="20" t="s">
        <v>588</v>
      </c>
      <c r="B361" s="73">
        <v>33026</v>
      </c>
      <c r="C361" s="85">
        <v>25</v>
      </c>
      <c r="D361" s="32">
        <v>63</v>
      </c>
      <c r="E361" s="84"/>
      <c r="F361" s="91"/>
      <c r="G361" s="8"/>
      <c r="H361" s="94"/>
      <c r="I361" s="91"/>
      <c r="J361" s="84"/>
      <c r="K361" s="111"/>
    </row>
    <row r="362" spans="1:11" x14ac:dyDescent="0.2">
      <c r="A362" s="13" t="s">
        <v>4983</v>
      </c>
      <c r="B362" s="74">
        <v>30448</v>
      </c>
      <c r="C362" s="86"/>
      <c r="D362" s="37"/>
      <c r="E362" s="87"/>
      <c r="F362" s="93">
        <v>11</v>
      </c>
      <c r="G362" s="8">
        <v>28</v>
      </c>
      <c r="H362" s="94">
        <f t="shared" si="5"/>
        <v>2</v>
      </c>
      <c r="I362" s="93"/>
      <c r="J362" s="94"/>
      <c r="K362" s="138"/>
    </row>
    <row r="363" spans="1:11" s="62" customFormat="1" x14ac:dyDescent="0.2">
      <c r="A363" s="13" t="s">
        <v>4984</v>
      </c>
      <c r="B363" s="74">
        <v>147</v>
      </c>
      <c r="C363" s="89"/>
      <c r="D363" s="37"/>
      <c r="E363" s="87"/>
      <c r="F363" s="93">
        <v>1</v>
      </c>
      <c r="G363" s="8">
        <v>3</v>
      </c>
      <c r="H363" s="94">
        <f t="shared" si="5"/>
        <v>1</v>
      </c>
      <c r="I363" s="152"/>
      <c r="J363" s="153"/>
      <c r="K363" s="154"/>
    </row>
    <row r="364" spans="1:11" x14ac:dyDescent="0.2">
      <c r="A364" s="13" t="s">
        <v>3682</v>
      </c>
      <c r="B364" s="74">
        <v>728</v>
      </c>
      <c r="C364" s="86"/>
      <c r="D364" s="37"/>
      <c r="E364" s="87"/>
      <c r="F364" s="93">
        <v>3</v>
      </c>
      <c r="G364" s="8">
        <v>8</v>
      </c>
      <c r="H364" s="94">
        <f t="shared" si="5"/>
        <v>2</v>
      </c>
      <c r="I364" s="93"/>
      <c r="J364" s="94"/>
      <c r="K364" s="138"/>
    </row>
    <row r="365" spans="1:11" x14ac:dyDescent="0.2">
      <c r="A365" s="13" t="s">
        <v>4985</v>
      </c>
      <c r="B365" s="74">
        <v>28</v>
      </c>
      <c r="C365" s="86"/>
      <c r="D365" s="37"/>
      <c r="E365" s="87"/>
      <c r="F365" s="93">
        <v>1</v>
      </c>
      <c r="G365" s="8">
        <v>3</v>
      </c>
      <c r="H365" s="94">
        <f t="shared" si="5"/>
        <v>1</v>
      </c>
      <c r="I365" s="93"/>
      <c r="J365" s="94"/>
      <c r="K365" s="138"/>
    </row>
    <row r="366" spans="1:11" x14ac:dyDescent="0.2">
      <c r="A366" s="13" t="s">
        <v>4986</v>
      </c>
      <c r="B366" s="74">
        <v>321</v>
      </c>
      <c r="C366" s="86"/>
      <c r="D366" s="37"/>
      <c r="E366" s="87"/>
      <c r="F366" s="93">
        <v>3</v>
      </c>
      <c r="G366" s="8">
        <v>8</v>
      </c>
      <c r="H366" s="94">
        <f t="shared" si="5"/>
        <v>2</v>
      </c>
      <c r="I366" s="93"/>
      <c r="J366" s="94"/>
      <c r="K366" s="138"/>
    </row>
    <row r="367" spans="1:11" x14ac:dyDescent="0.2">
      <c r="A367" s="13" t="s">
        <v>1697</v>
      </c>
      <c r="B367" s="74">
        <v>162</v>
      </c>
      <c r="C367" s="86"/>
      <c r="D367" s="37"/>
      <c r="E367" s="87"/>
      <c r="F367" s="93">
        <v>1</v>
      </c>
      <c r="G367" s="8">
        <v>3</v>
      </c>
      <c r="H367" s="94">
        <f t="shared" si="5"/>
        <v>1</v>
      </c>
      <c r="I367" s="93"/>
      <c r="J367" s="94"/>
      <c r="K367" s="138"/>
    </row>
    <row r="368" spans="1:11" x14ac:dyDescent="0.2">
      <c r="A368" s="13" t="s">
        <v>4987</v>
      </c>
      <c r="B368" s="74">
        <v>473</v>
      </c>
      <c r="C368" s="86"/>
      <c r="D368" s="37"/>
      <c r="E368" s="87"/>
      <c r="F368" s="93">
        <v>3</v>
      </c>
      <c r="G368" s="8">
        <v>8</v>
      </c>
      <c r="H368" s="94">
        <f t="shared" si="5"/>
        <v>2</v>
      </c>
      <c r="I368" s="93"/>
      <c r="J368" s="94"/>
      <c r="K368" s="138"/>
    </row>
    <row r="369" spans="1:11" x14ac:dyDescent="0.2">
      <c r="A369" s="13" t="s">
        <v>4988</v>
      </c>
      <c r="B369" s="74">
        <v>168</v>
      </c>
      <c r="C369" s="86"/>
      <c r="D369" s="37"/>
      <c r="E369" s="87"/>
      <c r="F369" s="93">
        <v>1</v>
      </c>
      <c r="G369" s="8">
        <v>3</v>
      </c>
      <c r="H369" s="94">
        <f t="shared" si="5"/>
        <v>1</v>
      </c>
      <c r="I369" s="93"/>
      <c r="J369" s="94"/>
      <c r="K369" s="138"/>
    </row>
    <row r="370" spans="1:11" x14ac:dyDescent="0.2">
      <c r="A370" s="13" t="s">
        <v>4989</v>
      </c>
      <c r="B370" s="74">
        <v>114</v>
      </c>
      <c r="C370" s="86"/>
      <c r="D370" s="37"/>
      <c r="E370" s="87"/>
      <c r="F370" s="93">
        <v>1</v>
      </c>
      <c r="G370" s="8">
        <v>3</v>
      </c>
      <c r="H370" s="94">
        <f t="shared" si="5"/>
        <v>1</v>
      </c>
      <c r="I370" s="93"/>
      <c r="J370" s="94"/>
      <c r="K370" s="138"/>
    </row>
    <row r="371" spans="1:11" x14ac:dyDescent="0.2">
      <c r="A371" s="13" t="s">
        <v>4990</v>
      </c>
      <c r="B371" s="74">
        <v>96</v>
      </c>
      <c r="C371" s="86"/>
      <c r="D371" s="37"/>
      <c r="E371" s="87"/>
      <c r="F371" s="93">
        <v>1</v>
      </c>
      <c r="G371" s="8">
        <v>3</v>
      </c>
      <c r="H371" s="94">
        <f t="shared" si="5"/>
        <v>1</v>
      </c>
      <c r="I371" s="93"/>
      <c r="J371" s="94"/>
      <c r="K371" s="138"/>
    </row>
    <row r="372" spans="1:11" x14ac:dyDescent="0.2">
      <c r="A372" s="13" t="s">
        <v>4991</v>
      </c>
      <c r="B372" s="74">
        <v>341</v>
      </c>
      <c r="C372" s="86"/>
      <c r="D372" s="37"/>
      <c r="E372" s="87"/>
      <c r="F372" s="93">
        <v>3</v>
      </c>
      <c r="G372" s="8">
        <v>8</v>
      </c>
      <c r="H372" s="94">
        <f t="shared" si="5"/>
        <v>2</v>
      </c>
      <c r="I372" s="93"/>
      <c r="J372" s="94"/>
      <c r="K372" s="138"/>
    </row>
    <row r="373" spans="1:11" s="24" customFormat="1" x14ac:dyDescent="0.2">
      <c r="A373" s="20" t="s">
        <v>626</v>
      </c>
      <c r="B373" s="73">
        <v>405</v>
      </c>
      <c r="C373" s="85">
        <v>1</v>
      </c>
      <c r="D373" s="32">
        <v>3</v>
      </c>
      <c r="E373" s="84"/>
      <c r="F373" s="91"/>
      <c r="G373" s="8"/>
      <c r="H373" s="94"/>
      <c r="I373" s="91"/>
      <c r="J373" s="84"/>
      <c r="K373" s="111"/>
    </row>
    <row r="374" spans="1:11" x14ac:dyDescent="0.2">
      <c r="A374" s="13" t="s">
        <v>4992</v>
      </c>
      <c r="B374" s="74">
        <v>64</v>
      </c>
      <c r="C374" s="86"/>
      <c r="D374" s="37"/>
      <c r="E374" s="87"/>
      <c r="F374" s="93">
        <v>1</v>
      </c>
      <c r="G374" s="8">
        <v>3</v>
      </c>
      <c r="H374" s="94">
        <f t="shared" si="5"/>
        <v>1</v>
      </c>
      <c r="I374" s="93"/>
      <c r="J374" s="94"/>
      <c r="K374" s="138"/>
    </row>
    <row r="375" spans="1:11" x14ac:dyDescent="0.2">
      <c r="A375" s="13" t="s">
        <v>4993</v>
      </c>
      <c r="B375" s="74">
        <v>28</v>
      </c>
      <c r="C375" s="86"/>
      <c r="D375" s="37"/>
      <c r="E375" s="87"/>
      <c r="F375" s="93">
        <v>1</v>
      </c>
      <c r="G375" s="8">
        <v>3</v>
      </c>
      <c r="H375" s="94">
        <f t="shared" si="5"/>
        <v>1</v>
      </c>
      <c r="I375" s="93"/>
      <c r="J375" s="94"/>
      <c r="K375" s="138"/>
    </row>
    <row r="376" spans="1:11" x14ac:dyDescent="0.2">
      <c r="A376" s="13" t="s">
        <v>4994</v>
      </c>
      <c r="B376" s="74">
        <v>57</v>
      </c>
      <c r="C376" s="86"/>
      <c r="D376" s="37"/>
      <c r="E376" s="87"/>
      <c r="F376" s="93">
        <v>1</v>
      </c>
      <c r="G376" s="8">
        <v>3</v>
      </c>
      <c r="H376" s="94">
        <f t="shared" si="5"/>
        <v>1</v>
      </c>
      <c r="I376" s="93"/>
      <c r="J376" s="94"/>
      <c r="K376" s="138"/>
    </row>
    <row r="377" spans="1:11" x14ac:dyDescent="0.2">
      <c r="A377" s="13" t="s">
        <v>4995</v>
      </c>
      <c r="B377" s="74">
        <v>57</v>
      </c>
      <c r="C377" s="86"/>
      <c r="D377" s="37"/>
      <c r="E377" s="87"/>
      <c r="F377" s="93">
        <v>1</v>
      </c>
      <c r="G377" s="8">
        <v>3</v>
      </c>
      <c r="H377" s="94">
        <f t="shared" si="5"/>
        <v>1</v>
      </c>
      <c r="I377" s="93"/>
      <c r="J377" s="94"/>
      <c r="K377" s="138"/>
    </row>
    <row r="378" spans="1:11" x14ac:dyDescent="0.2">
      <c r="A378" s="13" t="s">
        <v>4996</v>
      </c>
      <c r="B378" s="74">
        <v>51</v>
      </c>
      <c r="C378" s="86"/>
      <c r="D378" s="37"/>
      <c r="E378" s="87"/>
      <c r="F378" s="93">
        <v>1</v>
      </c>
      <c r="G378" s="8">
        <v>3</v>
      </c>
      <c r="H378" s="94">
        <f t="shared" si="5"/>
        <v>1</v>
      </c>
      <c r="I378" s="93"/>
      <c r="J378" s="94"/>
      <c r="K378" s="138"/>
    </row>
    <row r="379" spans="1:11" x14ac:dyDescent="0.2">
      <c r="A379" s="13" t="s">
        <v>4997</v>
      </c>
      <c r="B379" s="74">
        <v>104</v>
      </c>
      <c r="C379" s="86"/>
      <c r="D379" s="37"/>
      <c r="E379" s="87"/>
      <c r="F379" s="93">
        <v>1</v>
      </c>
      <c r="G379" s="8">
        <v>3</v>
      </c>
      <c r="H379" s="94">
        <f t="shared" si="5"/>
        <v>1</v>
      </c>
      <c r="I379" s="93"/>
      <c r="J379" s="94"/>
      <c r="K379" s="138"/>
    </row>
    <row r="380" spans="1:11" x14ac:dyDescent="0.2">
      <c r="A380" s="13" t="s">
        <v>4998</v>
      </c>
      <c r="B380" s="74">
        <v>44</v>
      </c>
      <c r="C380" s="86"/>
      <c r="D380" s="37"/>
      <c r="E380" s="87"/>
      <c r="F380" s="93">
        <v>1</v>
      </c>
      <c r="G380" s="8">
        <v>3</v>
      </c>
      <c r="H380" s="94">
        <f t="shared" si="5"/>
        <v>1</v>
      </c>
      <c r="I380" s="93"/>
      <c r="J380" s="94"/>
      <c r="K380" s="138"/>
    </row>
    <row r="381" spans="1:11" s="18" customFormat="1" x14ac:dyDescent="0.2">
      <c r="A381" s="11" t="s">
        <v>1159</v>
      </c>
      <c r="B381" s="72">
        <v>138310</v>
      </c>
      <c r="C381" s="81"/>
      <c r="D381" s="37"/>
      <c r="E381" s="87"/>
      <c r="F381" s="92"/>
      <c r="G381" s="8"/>
      <c r="H381" s="94"/>
      <c r="I381" s="92"/>
      <c r="J381" s="82"/>
      <c r="K381" s="137"/>
    </row>
    <row r="382" spans="1:11" s="24" customFormat="1" x14ac:dyDescent="0.2">
      <c r="A382" s="46" t="s">
        <v>1160</v>
      </c>
      <c r="B382" s="73">
        <v>17883</v>
      </c>
      <c r="C382" s="85">
        <v>25</v>
      </c>
      <c r="D382" s="36">
        <f>SUM(D383:D392)</f>
        <v>63</v>
      </c>
      <c r="E382" s="88">
        <v>4</v>
      </c>
      <c r="F382" s="91">
        <f>SUM(F384:F399)</f>
        <v>49</v>
      </c>
      <c r="G382" s="24">
        <f>SUM(G384:G399)</f>
        <v>130</v>
      </c>
      <c r="H382" s="94"/>
      <c r="I382" s="99">
        <f>(C382+F382+1-F396)*0.4</f>
        <v>29.6</v>
      </c>
      <c r="J382" s="99">
        <f>(D382+G382+1-G396)*0.4</f>
        <v>76.400000000000006</v>
      </c>
      <c r="K382" s="115">
        <f>15*0.6</f>
        <v>9</v>
      </c>
    </row>
    <row r="383" spans="1:11" s="24" customFormat="1" x14ac:dyDescent="0.2">
      <c r="A383" s="20" t="s">
        <v>1161</v>
      </c>
      <c r="B383" s="73">
        <v>7727</v>
      </c>
      <c r="C383" s="85">
        <v>11</v>
      </c>
      <c r="D383" s="32">
        <v>28</v>
      </c>
      <c r="E383" s="84"/>
      <c r="F383" s="91"/>
      <c r="G383" s="8"/>
      <c r="H383" s="94"/>
      <c r="I383" s="91"/>
      <c r="J383" s="84"/>
      <c r="K383" s="111"/>
    </row>
    <row r="384" spans="1:11" x14ac:dyDescent="0.2">
      <c r="A384" s="13" t="s">
        <v>4999</v>
      </c>
      <c r="B384" s="74">
        <v>2997</v>
      </c>
      <c r="C384" s="86"/>
      <c r="D384" s="37"/>
      <c r="E384" s="87"/>
      <c r="F384" s="93">
        <v>5</v>
      </c>
      <c r="G384" s="8">
        <v>13</v>
      </c>
      <c r="H384" s="94">
        <f t="shared" si="5"/>
        <v>2</v>
      </c>
      <c r="I384" s="93"/>
      <c r="J384" s="94"/>
      <c r="K384" s="138"/>
    </row>
    <row r="385" spans="1:11" x14ac:dyDescent="0.2">
      <c r="A385" s="13" t="s">
        <v>1713</v>
      </c>
      <c r="B385" s="74">
        <v>278</v>
      </c>
      <c r="C385" s="86"/>
      <c r="D385" s="37"/>
      <c r="E385" s="87"/>
      <c r="F385" s="93">
        <v>3</v>
      </c>
      <c r="G385" s="8">
        <v>8</v>
      </c>
      <c r="H385" s="94">
        <f t="shared" si="5"/>
        <v>2</v>
      </c>
      <c r="I385" s="93"/>
      <c r="J385" s="94"/>
      <c r="K385" s="138"/>
    </row>
    <row r="386" spans="1:11" x14ac:dyDescent="0.2">
      <c r="A386" s="13" t="s">
        <v>5000</v>
      </c>
      <c r="B386" s="74">
        <v>1060</v>
      </c>
      <c r="C386" s="86"/>
      <c r="D386" s="37"/>
      <c r="E386" s="87"/>
      <c r="F386" s="93">
        <v>3</v>
      </c>
      <c r="G386" s="8">
        <v>8</v>
      </c>
      <c r="H386" s="94">
        <f t="shared" si="5"/>
        <v>2</v>
      </c>
      <c r="I386" s="93"/>
      <c r="J386" s="94"/>
      <c r="K386" s="138"/>
    </row>
    <row r="387" spans="1:11" x14ac:dyDescent="0.2">
      <c r="A387" s="13" t="s">
        <v>5001</v>
      </c>
      <c r="B387" s="74">
        <v>1033</v>
      </c>
      <c r="C387" s="86"/>
      <c r="D387" s="37"/>
      <c r="E387" s="87"/>
      <c r="F387" s="93">
        <v>3</v>
      </c>
      <c r="G387" s="8">
        <v>8</v>
      </c>
      <c r="H387" s="94">
        <f t="shared" si="5"/>
        <v>2</v>
      </c>
      <c r="I387" s="93"/>
      <c r="J387" s="94"/>
      <c r="K387" s="138"/>
    </row>
    <row r="388" spans="1:11" x14ac:dyDescent="0.2">
      <c r="A388" s="13" t="s">
        <v>5002</v>
      </c>
      <c r="B388" s="74">
        <v>618</v>
      </c>
      <c r="C388" s="86"/>
      <c r="D388" s="37"/>
      <c r="E388" s="87"/>
      <c r="F388" s="93">
        <v>3</v>
      </c>
      <c r="G388" s="8">
        <v>8</v>
      </c>
      <c r="H388" s="94">
        <f t="shared" si="5"/>
        <v>2</v>
      </c>
      <c r="I388" s="93"/>
      <c r="J388" s="94"/>
      <c r="K388" s="138"/>
    </row>
    <row r="389" spans="1:11" x14ac:dyDescent="0.2">
      <c r="A389" s="13" t="s">
        <v>5003</v>
      </c>
      <c r="B389" s="74">
        <v>572</v>
      </c>
      <c r="C389" s="86"/>
      <c r="D389" s="37"/>
      <c r="E389" s="87"/>
      <c r="F389" s="93">
        <v>3</v>
      </c>
      <c r="G389" s="8">
        <v>8</v>
      </c>
      <c r="H389" s="94">
        <f t="shared" si="5"/>
        <v>2</v>
      </c>
      <c r="I389" s="93"/>
      <c r="J389" s="94"/>
      <c r="K389" s="138"/>
    </row>
    <row r="390" spans="1:11" x14ac:dyDescent="0.2">
      <c r="A390" s="13" t="s">
        <v>5004</v>
      </c>
      <c r="B390" s="74">
        <v>819</v>
      </c>
      <c r="C390" s="86"/>
      <c r="D390" s="37"/>
      <c r="E390" s="87"/>
      <c r="F390" s="93">
        <v>3</v>
      </c>
      <c r="G390" s="8">
        <v>8</v>
      </c>
      <c r="H390" s="94">
        <f t="shared" si="5"/>
        <v>2</v>
      </c>
      <c r="I390" s="93"/>
      <c r="J390" s="94"/>
      <c r="K390" s="138"/>
    </row>
    <row r="391" spans="1:11" x14ac:dyDescent="0.2">
      <c r="A391" s="13" t="s">
        <v>5005</v>
      </c>
      <c r="B391" s="74">
        <v>350</v>
      </c>
      <c r="C391" s="86"/>
      <c r="D391" s="37"/>
      <c r="E391" s="87"/>
      <c r="F391" s="93">
        <v>3</v>
      </c>
      <c r="G391" s="8">
        <v>8</v>
      </c>
      <c r="H391" s="94">
        <f t="shared" si="5"/>
        <v>2</v>
      </c>
      <c r="I391" s="93"/>
      <c r="J391" s="94"/>
      <c r="K391" s="138"/>
    </row>
    <row r="392" spans="1:11" s="24" customFormat="1" x14ac:dyDescent="0.2">
      <c r="A392" s="20" t="s">
        <v>611</v>
      </c>
      <c r="B392" s="73">
        <v>10156</v>
      </c>
      <c r="C392" s="85">
        <v>14</v>
      </c>
      <c r="D392" s="32">
        <v>35</v>
      </c>
      <c r="E392" s="84"/>
      <c r="F392" s="91"/>
      <c r="G392" s="8"/>
      <c r="H392" s="94"/>
      <c r="I392" s="91"/>
      <c r="J392" s="84"/>
      <c r="K392" s="111"/>
    </row>
    <row r="393" spans="1:11" x14ac:dyDescent="0.2">
      <c r="A393" s="13" t="s">
        <v>5006</v>
      </c>
      <c r="B393" s="74">
        <v>3603</v>
      </c>
      <c r="C393" s="86"/>
      <c r="D393" s="37"/>
      <c r="E393" s="87"/>
      <c r="F393" s="93">
        <v>5</v>
      </c>
      <c r="G393" s="8">
        <v>13</v>
      </c>
      <c r="H393" s="94">
        <f t="shared" ref="H393:H455" si="6">IF(F393=1,1,2)</f>
        <v>2</v>
      </c>
      <c r="I393" s="93"/>
      <c r="J393" s="94"/>
      <c r="K393" s="138"/>
    </row>
    <row r="394" spans="1:11" x14ac:dyDescent="0.2">
      <c r="A394" s="13" t="s">
        <v>4955</v>
      </c>
      <c r="B394" s="74">
        <v>4269</v>
      </c>
      <c r="C394" s="86"/>
      <c r="D394" s="37"/>
      <c r="E394" s="87"/>
      <c r="F394" s="93">
        <v>5</v>
      </c>
      <c r="G394" s="8">
        <v>13</v>
      </c>
      <c r="H394" s="94">
        <f t="shared" si="6"/>
        <v>2</v>
      </c>
      <c r="I394" s="93"/>
      <c r="J394" s="94"/>
      <c r="K394" s="138"/>
    </row>
    <row r="395" spans="1:11" x14ac:dyDescent="0.2">
      <c r="A395" s="13" t="s">
        <v>5007</v>
      </c>
      <c r="B395" s="74">
        <v>923</v>
      </c>
      <c r="C395" s="86"/>
      <c r="D395" s="37"/>
      <c r="E395" s="87"/>
      <c r="F395" s="93">
        <v>3</v>
      </c>
      <c r="G395" s="8">
        <v>8</v>
      </c>
      <c r="H395" s="94">
        <f t="shared" si="6"/>
        <v>2</v>
      </c>
      <c r="I395" s="93"/>
      <c r="J395" s="94"/>
      <c r="K395" s="138"/>
    </row>
    <row r="396" spans="1:11" x14ac:dyDescent="0.2">
      <c r="A396" s="13" t="s">
        <v>4221</v>
      </c>
      <c r="B396" s="74">
        <v>197</v>
      </c>
      <c r="C396" s="86"/>
      <c r="D396" s="37"/>
      <c r="E396" s="87"/>
      <c r="F396" s="93">
        <v>1</v>
      </c>
      <c r="G396" s="8">
        <v>3</v>
      </c>
      <c r="H396" s="94">
        <f t="shared" si="6"/>
        <v>1</v>
      </c>
      <c r="I396" s="93"/>
      <c r="J396" s="94"/>
      <c r="K396" s="138"/>
    </row>
    <row r="397" spans="1:11" x14ac:dyDescent="0.2">
      <c r="A397" s="13" t="s">
        <v>5008</v>
      </c>
      <c r="B397" s="74">
        <v>715</v>
      </c>
      <c r="C397" s="86"/>
      <c r="D397" s="37"/>
      <c r="E397" s="87"/>
      <c r="F397" s="93">
        <v>3</v>
      </c>
      <c r="G397" s="8">
        <v>8</v>
      </c>
      <c r="H397" s="94">
        <f t="shared" si="6"/>
        <v>2</v>
      </c>
      <c r="I397" s="93"/>
      <c r="J397" s="94"/>
      <c r="K397" s="138"/>
    </row>
    <row r="398" spans="1:11" x14ac:dyDescent="0.2">
      <c r="A398" s="13" t="s">
        <v>5009</v>
      </c>
      <c r="B398" s="74">
        <v>209</v>
      </c>
      <c r="C398" s="86"/>
      <c r="D398" s="37"/>
      <c r="E398" s="87"/>
      <c r="F398" s="93">
        <v>3</v>
      </c>
      <c r="G398" s="8">
        <v>8</v>
      </c>
      <c r="H398" s="94">
        <f t="shared" si="6"/>
        <v>2</v>
      </c>
      <c r="I398" s="93"/>
      <c r="J398" s="94"/>
      <c r="K398" s="138"/>
    </row>
    <row r="399" spans="1:11" x14ac:dyDescent="0.2">
      <c r="A399" s="13" t="s">
        <v>5010</v>
      </c>
      <c r="B399" s="74">
        <v>240</v>
      </c>
      <c r="C399" s="86"/>
      <c r="D399" s="37"/>
      <c r="E399" s="87"/>
      <c r="F399" s="93">
        <v>3</v>
      </c>
      <c r="G399" s="8">
        <v>8</v>
      </c>
      <c r="H399" s="94">
        <f t="shared" si="6"/>
        <v>2</v>
      </c>
      <c r="I399" s="93"/>
      <c r="J399" s="94"/>
      <c r="K399" s="138"/>
    </row>
    <row r="400" spans="1:11" s="24" customFormat="1" ht="31.5" x14ac:dyDescent="0.2">
      <c r="A400" s="46" t="s">
        <v>738</v>
      </c>
      <c r="B400" s="73">
        <v>55941</v>
      </c>
      <c r="C400" s="85">
        <v>35</v>
      </c>
      <c r="D400" s="36">
        <f>SUM(D401:D421)</f>
        <v>89</v>
      </c>
      <c r="E400" s="88">
        <v>4</v>
      </c>
      <c r="F400" s="91">
        <f>SUM(F402:F427)</f>
        <v>80</v>
      </c>
      <c r="G400" s="24">
        <f>SUM(G402:G427)</f>
        <v>211</v>
      </c>
      <c r="H400" s="94"/>
      <c r="I400" s="99">
        <f>(C400+F400+1-F422)*0.4</f>
        <v>46</v>
      </c>
      <c r="J400" s="99">
        <f>(D400+G400+1-G422)*0.4</f>
        <v>119.2</v>
      </c>
      <c r="K400" s="115">
        <f>22*0.6</f>
        <v>13.2</v>
      </c>
    </row>
    <row r="401" spans="1:11" s="24" customFormat="1" x14ac:dyDescent="0.2">
      <c r="A401" s="20" t="s">
        <v>1267</v>
      </c>
      <c r="B401" s="73">
        <v>6721</v>
      </c>
      <c r="C401" s="85">
        <v>4</v>
      </c>
      <c r="D401" s="32">
        <v>10</v>
      </c>
      <c r="E401" s="84"/>
      <c r="F401" s="91"/>
      <c r="G401" s="8"/>
      <c r="H401" s="94"/>
      <c r="I401" s="91"/>
      <c r="J401" s="84"/>
      <c r="K401" s="111"/>
    </row>
    <row r="402" spans="1:11" x14ac:dyDescent="0.2">
      <c r="A402" s="13" t="s">
        <v>3275</v>
      </c>
      <c r="B402" s="74">
        <v>1889</v>
      </c>
      <c r="C402" s="86"/>
      <c r="D402" s="37"/>
      <c r="E402" s="87"/>
      <c r="F402" s="93">
        <v>3</v>
      </c>
      <c r="G402" s="8">
        <v>8</v>
      </c>
      <c r="H402" s="94">
        <f t="shared" si="6"/>
        <v>2</v>
      </c>
      <c r="I402" s="93"/>
      <c r="J402" s="94"/>
      <c r="K402" s="138"/>
    </row>
    <row r="403" spans="1:11" x14ac:dyDescent="0.2">
      <c r="A403" s="13" t="s">
        <v>5011</v>
      </c>
      <c r="B403" s="74">
        <v>2672</v>
      </c>
      <c r="C403" s="86"/>
      <c r="D403" s="37"/>
      <c r="E403" s="87"/>
      <c r="F403" s="93">
        <v>5</v>
      </c>
      <c r="G403" s="8">
        <v>13</v>
      </c>
      <c r="H403" s="94">
        <f t="shared" si="6"/>
        <v>2</v>
      </c>
      <c r="I403" s="93"/>
      <c r="J403" s="94"/>
      <c r="K403" s="138"/>
    </row>
    <row r="404" spans="1:11" x14ac:dyDescent="0.2">
      <c r="A404" s="13" t="s">
        <v>5012</v>
      </c>
      <c r="B404" s="74">
        <v>686</v>
      </c>
      <c r="C404" s="86"/>
      <c r="D404" s="37"/>
      <c r="E404" s="87"/>
      <c r="F404" s="93">
        <v>3</v>
      </c>
      <c r="G404" s="8">
        <v>8</v>
      </c>
      <c r="H404" s="94">
        <f t="shared" si="6"/>
        <v>2</v>
      </c>
      <c r="I404" s="93"/>
      <c r="J404" s="94"/>
      <c r="K404" s="138"/>
    </row>
    <row r="405" spans="1:11" x14ac:dyDescent="0.2">
      <c r="A405" s="13" t="s">
        <v>5013</v>
      </c>
      <c r="B405" s="74">
        <v>1474</v>
      </c>
      <c r="C405" s="86"/>
      <c r="D405" s="37"/>
      <c r="E405" s="87"/>
      <c r="F405" s="93">
        <v>3</v>
      </c>
      <c r="G405" s="8">
        <v>8</v>
      </c>
      <c r="H405" s="94">
        <f t="shared" si="6"/>
        <v>2</v>
      </c>
      <c r="I405" s="93"/>
      <c r="J405" s="94"/>
      <c r="K405" s="138"/>
    </row>
    <row r="406" spans="1:11" s="24" customFormat="1" x14ac:dyDescent="0.2">
      <c r="A406" s="20" t="s">
        <v>614</v>
      </c>
      <c r="B406" s="73">
        <v>38485</v>
      </c>
      <c r="C406" s="85">
        <v>24</v>
      </c>
      <c r="D406" s="32">
        <v>60</v>
      </c>
      <c r="E406" s="84"/>
      <c r="F406" s="91"/>
      <c r="G406" s="8"/>
      <c r="H406" s="94"/>
      <c r="I406" s="91"/>
      <c r="J406" s="84"/>
      <c r="K406" s="111"/>
    </row>
    <row r="407" spans="1:11" x14ac:dyDescent="0.2">
      <c r="A407" s="13" t="s">
        <v>5014</v>
      </c>
      <c r="B407" s="74">
        <v>2860</v>
      </c>
      <c r="C407" s="86"/>
      <c r="D407" s="37"/>
      <c r="E407" s="87"/>
      <c r="F407" s="93">
        <v>5</v>
      </c>
      <c r="G407" s="8">
        <v>13</v>
      </c>
      <c r="H407" s="94">
        <f t="shared" si="6"/>
        <v>2</v>
      </c>
      <c r="I407" s="93"/>
      <c r="J407" s="94"/>
      <c r="K407" s="138"/>
    </row>
    <row r="408" spans="1:11" x14ac:dyDescent="0.2">
      <c r="A408" s="13" t="s">
        <v>5015</v>
      </c>
      <c r="B408" s="74">
        <v>2670</v>
      </c>
      <c r="C408" s="86"/>
      <c r="D408" s="37"/>
      <c r="E408" s="87"/>
      <c r="F408" s="93">
        <v>5</v>
      </c>
      <c r="G408" s="8">
        <v>13</v>
      </c>
      <c r="H408" s="94">
        <f t="shared" si="6"/>
        <v>2</v>
      </c>
      <c r="I408" s="93"/>
      <c r="J408" s="94"/>
      <c r="K408" s="138"/>
    </row>
    <row r="409" spans="1:11" x14ac:dyDescent="0.2">
      <c r="A409" s="13" t="s">
        <v>5016</v>
      </c>
      <c r="B409" s="74">
        <v>30816</v>
      </c>
      <c r="C409" s="86"/>
      <c r="D409" s="37"/>
      <c r="E409" s="87"/>
      <c r="F409" s="93">
        <v>11</v>
      </c>
      <c r="G409" s="8">
        <v>28</v>
      </c>
      <c r="H409" s="94">
        <f t="shared" si="6"/>
        <v>2</v>
      </c>
      <c r="I409" s="93"/>
      <c r="J409" s="94"/>
      <c r="K409" s="138"/>
    </row>
    <row r="410" spans="1:11" x14ac:dyDescent="0.2">
      <c r="A410" s="13" t="s">
        <v>5017</v>
      </c>
      <c r="B410" s="74">
        <v>1363</v>
      </c>
      <c r="C410" s="86"/>
      <c r="D410" s="37"/>
      <c r="E410" s="87"/>
      <c r="F410" s="93">
        <v>3</v>
      </c>
      <c r="G410" s="8">
        <v>8</v>
      </c>
      <c r="H410" s="94">
        <f t="shared" si="6"/>
        <v>2</v>
      </c>
      <c r="I410" s="93"/>
      <c r="J410" s="94"/>
      <c r="K410" s="138"/>
    </row>
    <row r="411" spans="1:11" x14ac:dyDescent="0.2">
      <c r="A411" s="13" t="s">
        <v>5018</v>
      </c>
      <c r="B411" s="74">
        <v>776</v>
      </c>
      <c r="C411" s="86"/>
      <c r="D411" s="37"/>
      <c r="E411" s="87"/>
      <c r="F411" s="93">
        <v>3</v>
      </c>
      <c r="G411" s="8">
        <v>8</v>
      </c>
      <c r="H411" s="94">
        <f t="shared" si="6"/>
        <v>2</v>
      </c>
      <c r="I411" s="93"/>
      <c r="J411" s="94"/>
      <c r="K411" s="138"/>
    </row>
    <row r="412" spans="1:11" s="24" customFormat="1" x14ac:dyDescent="0.2">
      <c r="A412" s="20" t="s">
        <v>615</v>
      </c>
      <c r="B412" s="73">
        <v>4700</v>
      </c>
      <c r="C412" s="85">
        <v>3</v>
      </c>
      <c r="D412" s="32">
        <v>8</v>
      </c>
      <c r="E412" s="84"/>
      <c r="F412" s="91"/>
      <c r="G412" s="8"/>
      <c r="H412" s="94"/>
      <c r="I412" s="91"/>
      <c r="J412" s="84"/>
      <c r="K412" s="111"/>
    </row>
    <row r="413" spans="1:11" x14ac:dyDescent="0.2">
      <c r="A413" s="13" t="s">
        <v>5019</v>
      </c>
      <c r="B413" s="74">
        <v>1942</v>
      </c>
      <c r="C413" s="86"/>
      <c r="D413" s="37"/>
      <c r="E413" s="87"/>
      <c r="F413" s="93">
        <v>3</v>
      </c>
      <c r="G413" s="8">
        <v>8</v>
      </c>
      <c r="H413" s="94">
        <f t="shared" si="6"/>
        <v>2</v>
      </c>
      <c r="I413" s="93"/>
      <c r="J413" s="94"/>
      <c r="K413" s="138"/>
    </row>
    <row r="414" spans="1:11" x14ac:dyDescent="0.2">
      <c r="A414" s="13" t="s">
        <v>5020</v>
      </c>
      <c r="B414" s="74">
        <v>2248</v>
      </c>
      <c r="C414" s="86"/>
      <c r="D414" s="37"/>
      <c r="E414" s="87"/>
      <c r="F414" s="93">
        <v>5</v>
      </c>
      <c r="G414" s="8">
        <v>13</v>
      </c>
      <c r="H414" s="94">
        <f t="shared" si="6"/>
        <v>2</v>
      </c>
      <c r="I414" s="93"/>
      <c r="J414" s="94"/>
      <c r="K414" s="138"/>
    </row>
    <row r="415" spans="1:11" x14ac:dyDescent="0.2">
      <c r="A415" s="13" t="s">
        <v>1474</v>
      </c>
      <c r="B415" s="74">
        <v>279</v>
      </c>
      <c r="C415" s="86"/>
      <c r="D415" s="37"/>
      <c r="E415" s="87"/>
      <c r="F415" s="93">
        <v>3</v>
      </c>
      <c r="G415" s="8">
        <v>8</v>
      </c>
      <c r="H415" s="94">
        <f t="shared" si="6"/>
        <v>2</v>
      </c>
      <c r="I415" s="93"/>
      <c r="J415" s="94"/>
      <c r="K415" s="138"/>
    </row>
    <row r="416" spans="1:11" x14ac:dyDescent="0.2">
      <c r="A416" s="13" t="s">
        <v>5021</v>
      </c>
      <c r="B416" s="74">
        <v>231</v>
      </c>
      <c r="C416" s="86"/>
      <c r="D416" s="37"/>
      <c r="E416" s="87"/>
      <c r="F416" s="93">
        <v>3</v>
      </c>
      <c r="G416" s="8">
        <v>8</v>
      </c>
      <c r="H416" s="94">
        <f t="shared" si="6"/>
        <v>2</v>
      </c>
      <c r="I416" s="93"/>
      <c r="J416" s="94"/>
      <c r="K416" s="138"/>
    </row>
    <row r="417" spans="1:11" s="24" customFormat="1" x14ac:dyDescent="0.2">
      <c r="A417" s="20" t="s">
        <v>1235</v>
      </c>
      <c r="B417" s="73">
        <v>1867</v>
      </c>
      <c r="C417" s="85">
        <v>1</v>
      </c>
      <c r="D417" s="32">
        <v>3</v>
      </c>
      <c r="E417" s="84"/>
      <c r="F417" s="91"/>
      <c r="G417" s="8"/>
      <c r="H417" s="94"/>
      <c r="I417" s="91"/>
      <c r="J417" s="84"/>
      <c r="K417" s="111"/>
    </row>
    <row r="418" spans="1:11" x14ac:dyDescent="0.2">
      <c r="A418" s="13" t="s">
        <v>5022</v>
      </c>
      <c r="B418" s="74">
        <v>1287</v>
      </c>
      <c r="C418" s="86"/>
      <c r="D418" s="37"/>
      <c r="E418" s="87"/>
      <c r="F418" s="93">
        <v>3</v>
      </c>
      <c r="G418" s="8">
        <v>8</v>
      </c>
      <c r="H418" s="94">
        <f t="shared" si="6"/>
        <v>2</v>
      </c>
      <c r="I418" s="93"/>
      <c r="J418" s="94"/>
      <c r="K418" s="138"/>
    </row>
    <row r="419" spans="1:11" x14ac:dyDescent="0.2">
      <c r="A419" s="13" t="s">
        <v>3679</v>
      </c>
      <c r="B419" s="74">
        <v>261</v>
      </c>
      <c r="C419" s="86"/>
      <c r="D419" s="37"/>
      <c r="E419" s="87"/>
      <c r="F419" s="93">
        <v>3</v>
      </c>
      <c r="G419" s="8">
        <v>8</v>
      </c>
      <c r="H419" s="94">
        <f t="shared" si="6"/>
        <v>2</v>
      </c>
      <c r="I419" s="93"/>
      <c r="J419" s="94"/>
      <c r="K419" s="138"/>
    </row>
    <row r="420" spans="1:11" x14ac:dyDescent="0.2">
      <c r="A420" s="13" t="s">
        <v>5023</v>
      </c>
      <c r="B420" s="74">
        <v>319</v>
      </c>
      <c r="C420" s="86"/>
      <c r="D420" s="37"/>
      <c r="E420" s="87"/>
      <c r="F420" s="93">
        <v>3</v>
      </c>
      <c r="G420" s="8">
        <v>8</v>
      </c>
      <c r="H420" s="94">
        <f t="shared" si="6"/>
        <v>2</v>
      </c>
      <c r="I420" s="93"/>
      <c r="J420" s="94"/>
      <c r="K420" s="138"/>
    </row>
    <row r="421" spans="1:11" s="24" customFormat="1" x14ac:dyDescent="0.2">
      <c r="A421" s="20" t="s">
        <v>1236</v>
      </c>
      <c r="B421" s="73">
        <v>4168</v>
      </c>
      <c r="C421" s="85">
        <v>3</v>
      </c>
      <c r="D421" s="32">
        <v>8</v>
      </c>
      <c r="E421" s="84"/>
      <c r="F421" s="91"/>
      <c r="G421" s="8"/>
      <c r="H421" s="94"/>
      <c r="I421" s="91"/>
      <c r="J421" s="84"/>
      <c r="K421" s="111"/>
    </row>
    <row r="422" spans="1:11" x14ac:dyDescent="0.2">
      <c r="A422" s="13" t="s">
        <v>5024</v>
      </c>
      <c r="B422" s="74">
        <v>180</v>
      </c>
      <c r="C422" s="86"/>
      <c r="D422" s="37"/>
      <c r="E422" s="87"/>
      <c r="F422" s="93">
        <v>1</v>
      </c>
      <c r="G422" s="8">
        <v>3</v>
      </c>
      <c r="H422" s="94">
        <f t="shared" si="6"/>
        <v>1</v>
      </c>
      <c r="I422" s="93"/>
      <c r="J422" s="94"/>
      <c r="K422" s="138"/>
    </row>
    <row r="423" spans="1:11" x14ac:dyDescent="0.2">
      <c r="A423" s="13" t="s">
        <v>2107</v>
      </c>
      <c r="B423" s="74">
        <v>1025</v>
      </c>
      <c r="C423" s="86"/>
      <c r="D423" s="37"/>
      <c r="E423" s="87"/>
      <c r="F423" s="93">
        <v>3</v>
      </c>
      <c r="G423" s="8">
        <v>8</v>
      </c>
      <c r="H423" s="94">
        <f t="shared" si="6"/>
        <v>2</v>
      </c>
      <c r="I423" s="93"/>
      <c r="J423" s="94"/>
      <c r="K423" s="138"/>
    </row>
    <row r="424" spans="1:11" x14ac:dyDescent="0.2">
      <c r="A424" s="13" t="s">
        <v>5025</v>
      </c>
      <c r="B424" s="74">
        <v>658</v>
      </c>
      <c r="C424" s="86"/>
      <c r="D424" s="37"/>
      <c r="E424" s="87"/>
      <c r="F424" s="93">
        <v>3</v>
      </c>
      <c r="G424" s="8">
        <v>8</v>
      </c>
      <c r="H424" s="94">
        <f t="shared" si="6"/>
        <v>2</v>
      </c>
      <c r="I424" s="93"/>
      <c r="J424" s="94"/>
      <c r="K424" s="138"/>
    </row>
    <row r="425" spans="1:11" x14ac:dyDescent="0.2">
      <c r="A425" s="13" t="s">
        <v>5026</v>
      </c>
      <c r="B425" s="74">
        <v>578</v>
      </c>
      <c r="C425" s="86"/>
      <c r="D425" s="37"/>
      <c r="E425" s="87"/>
      <c r="F425" s="93">
        <v>3</v>
      </c>
      <c r="G425" s="8">
        <v>8</v>
      </c>
      <c r="H425" s="94">
        <f t="shared" si="6"/>
        <v>2</v>
      </c>
      <c r="I425" s="93"/>
      <c r="J425" s="94"/>
      <c r="K425" s="138"/>
    </row>
    <row r="426" spans="1:11" x14ac:dyDescent="0.2">
      <c r="A426" s="13" t="s">
        <v>3589</v>
      </c>
      <c r="B426" s="74">
        <v>217</v>
      </c>
      <c r="C426" s="86"/>
      <c r="D426" s="37"/>
      <c r="E426" s="87"/>
      <c r="F426" s="93">
        <v>3</v>
      </c>
      <c r="G426" s="8">
        <v>8</v>
      </c>
      <c r="H426" s="94">
        <f t="shared" si="6"/>
        <v>2</v>
      </c>
      <c r="I426" s="93"/>
      <c r="J426" s="94"/>
      <c r="K426" s="138"/>
    </row>
    <row r="427" spans="1:11" x14ac:dyDescent="0.2">
      <c r="A427" s="13" t="s">
        <v>5027</v>
      </c>
      <c r="B427" s="74">
        <v>1510</v>
      </c>
      <c r="C427" s="86"/>
      <c r="D427" s="37"/>
      <c r="E427" s="87"/>
      <c r="F427" s="93">
        <v>3</v>
      </c>
      <c r="G427" s="8">
        <v>8</v>
      </c>
      <c r="H427" s="94">
        <f t="shared" si="6"/>
        <v>2</v>
      </c>
      <c r="I427" s="93"/>
      <c r="J427" s="94"/>
      <c r="K427" s="138"/>
    </row>
    <row r="428" spans="1:11" s="24" customFormat="1" ht="47.25" x14ac:dyDescent="0.2">
      <c r="A428" s="46" t="s">
        <v>1268</v>
      </c>
      <c r="B428" s="73">
        <v>22016</v>
      </c>
      <c r="C428" s="85">
        <v>25</v>
      </c>
      <c r="D428" s="36">
        <f>SUM(D429:D431)</f>
        <v>63</v>
      </c>
      <c r="E428" s="88">
        <v>4</v>
      </c>
      <c r="F428" s="91">
        <f>SUM(F430:F434)</f>
        <v>24</v>
      </c>
      <c r="G428" s="24">
        <f>SUM(G430:G434)</f>
        <v>62</v>
      </c>
      <c r="H428" s="94"/>
      <c r="I428" s="99">
        <f>(C428+F428+1)*0.4</f>
        <v>20</v>
      </c>
      <c r="J428" s="100">
        <f>(D428+G428+1)*0.4</f>
        <v>50.400000000000006</v>
      </c>
      <c r="K428" s="115">
        <f>4*0.6</f>
        <v>2.4</v>
      </c>
    </row>
    <row r="429" spans="1:11" s="24" customFormat="1" x14ac:dyDescent="0.2">
      <c r="A429" s="20" t="s">
        <v>624</v>
      </c>
      <c r="B429" s="73">
        <v>4934</v>
      </c>
      <c r="C429" s="85">
        <v>6</v>
      </c>
      <c r="D429" s="32">
        <v>15</v>
      </c>
      <c r="E429" s="84"/>
      <c r="F429" s="91"/>
      <c r="G429" s="8"/>
      <c r="H429" s="94"/>
      <c r="I429" s="91"/>
      <c r="J429" s="84"/>
      <c r="K429" s="111"/>
    </row>
    <row r="430" spans="1:11" x14ac:dyDescent="0.2">
      <c r="A430" s="13" t="s">
        <v>1954</v>
      </c>
      <c r="B430" s="74">
        <v>4934</v>
      </c>
      <c r="C430" s="86"/>
      <c r="D430" s="37"/>
      <c r="E430" s="87"/>
      <c r="F430" s="93">
        <v>5</v>
      </c>
      <c r="G430" s="8">
        <v>13</v>
      </c>
      <c r="H430" s="94">
        <f t="shared" si="6"/>
        <v>2</v>
      </c>
      <c r="I430" s="93"/>
      <c r="J430" s="94"/>
      <c r="K430" s="138"/>
    </row>
    <row r="431" spans="1:11" s="24" customFormat="1" ht="31.5" x14ac:dyDescent="0.2">
      <c r="A431" s="20" t="s">
        <v>625</v>
      </c>
      <c r="B431" s="73">
        <v>17082</v>
      </c>
      <c r="C431" s="85">
        <v>19</v>
      </c>
      <c r="D431" s="32">
        <v>48</v>
      </c>
      <c r="E431" s="84"/>
      <c r="F431" s="91"/>
      <c r="G431" s="8"/>
      <c r="H431" s="94"/>
      <c r="I431" s="91"/>
      <c r="J431" s="84"/>
      <c r="K431" s="111"/>
    </row>
    <row r="432" spans="1:11" x14ac:dyDescent="0.2">
      <c r="A432" s="13" t="s">
        <v>5028</v>
      </c>
      <c r="B432" s="74">
        <v>2709</v>
      </c>
      <c r="C432" s="86"/>
      <c r="D432" s="37"/>
      <c r="E432" s="87"/>
      <c r="F432" s="93">
        <v>5</v>
      </c>
      <c r="G432" s="8">
        <v>13</v>
      </c>
      <c r="H432" s="94">
        <f t="shared" si="6"/>
        <v>2</v>
      </c>
      <c r="I432" s="93"/>
      <c r="J432" s="94"/>
      <c r="K432" s="138"/>
    </row>
    <row r="433" spans="1:11" x14ac:dyDescent="0.2">
      <c r="A433" s="13" t="s">
        <v>5029</v>
      </c>
      <c r="B433" s="74">
        <v>13919</v>
      </c>
      <c r="C433" s="86"/>
      <c r="D433" s="37"/>
      <c r="E433" s="87"/>
      <c r="F433" s="93">
        <v>11</v>
      </c>
      <c r="G433" s="8">
        <v>28</v>
      </c>
      <c r="H433" s="94">
        <f t="shared" si="6"/>
        <v>2</v>
      </c>
      <c r="I433" s="93"/>
      <c r="J433" s="94"/>
      <c r="K433" s="138"/>
    </row>
    <row r="434" spans="1:11" x14ac:dyDescent="0.2">
      <c r="A434" s="13" t="s">
        <v>5030</v>
      </c>
      <c r="B434" s="74">
        <v>454</v>
      </c>
      <c r="C434" s="86"/>
      <c r="D434" s="37"/>
      <c r="E434" s="87"/>
      <c r="F434" s="93">
        <v>3</v>
      </c>
      <c r="G434" s="8">
        <v>8</v>
      </c>
      <c r="H434" s="94">
        <f t="shared" si="6"/>
        <v>2</v>
      </c>
      <c r="I434" s="93"/>
      <c r="J434" s="94"/>
      <c r="K434" s="138"/>
    </row>
    <row r="435" spans="1:11" s="24" customFormat="1" x14ac:dyDescent="0.2">
      <c r="A435" s="46" t="s">
        <v>1257</v>
      </c>
      <c r="B435" s="73">
        <v>5713</v>
      </c>
      <c r="C435" s="85">
        <v>19</v>
      </c>
      <c r="D435" s="32">
        <v>48</v>
      </c>
      <c r="E435" s="84">
        <v>3</v>
      </c>
      <c r="F435" s="91">
        <f>SUM(F437:F446)</f>
        <v>24</v>
      </c>
      <c r="G435" s="24">
        <f>SUM(G437:G446)</f>
        <v>65</v>
      </c>
      <c r="H435" s="94"/>
      <c r="I435" s="99">
        <f>(C435+F437+F439+F440+F442+F445+F446+1)*0.4</f>
        <v>16</v>
      </c>
      <c r="J435" s="99">
        <f>(D435+G437+G439+G440+G442+G445+G446+1)*0.4</f>
        <v>40.800000000000004</v>
      </c>
      <c r="K435" s="115">
        <f>10*0.6</f>
        <v>6</v>
      </c>
    </row>
    <row r="436" spans="1:11" s="24" customFormat="1" x14ac:dyDescent="0.2">
      <c r="A436" s="20" t="s">
        <v>6193</v>
      </c>
      <c r="B436" s="73">
        <v>5713</v>
      </c>
      <c r="C436" s="85">
        <v>19</v>
      </c>
      <c r="D436" s="37"/>
      <c r="E436" s="87"/>
      <c r="F436" s="91"/>
      <c r="G436" s="8"/>
      <c r="H436" s="94"/>
      <c r="I436" s="91"/>
      <c r="J436" s="84"/>
      <c r="K436" s="111"/>
    </row>
    <row r="437" spans="1:11" x14ac:dyDescent="0.2">
      <c r="A437" s="13" t="s">
        <v>5031</v>
      </c>
      <c r="B437" s="74">
        <v>3505</v>
      </c>
      <c r="C437" s="86"/>
      <c r="D437" s="37"/>
      <c r="E437" s="87"/>
      <c r="F437" s="93">
        <v>5</v>
      </c>
      <c r="G437" s="8">
        <v>13</v>
      </c>
      <c r="H437" s="94">
        <f t="shared" si="6"/>
        <v>2</v>
      </c>
      <c r="I437" s="93"/>
      <c r="J437" s="94"/>
      <c r="K437" s="138"/>
    </row>
    <row r="438" spans="1:11" x14ac:dyDescent="0.2">
      <c r="A438" s="13" t="s">
        <v>2583</v>
      </c>
      <c r="B438" s="74">
        <v>159</v>
      </c>
      <c r="C438" s="86"/>
      <c r="D438" s="37"/>
      <c r="E438" s="87"/>
      <c r="F438" s="93">
        <v>1</v>
      </c>
      <c r="G438" s="8">
        <v>3</v>
      </c>
      <c r="H438" s="94">
        <f t="shared" si="6"/>
        <v>1</v>
      </c>
      <c r="I438" s="93"/>
      <c r="J438" s="94"/>
      <c r="K438" s="138"/>
    </row>
    <row r="439" spans="1:11" x14ac:dyDescent="0.2">
      <c r="A439" s="13" t="s">
        <v>5032</v>
      </c>
      <c r="B439" s="74">
        <v>428</v>
      </c>
      <c r="C439" s="86"/>
      <c r="D439" s="37"/>
      <c r="E439" s="87"/>
      <c r="F439" s="93">
        <v>3</v>
      </c>
      <c r="G439" s="8">
        <v>8</v>
      </c>
      <c r="H439" s="94">
        <f t="shared" si="6"/>
        <v>2</v>
      </c>
      <c r="I439" s="93"/>
      <c r="J439" s="94"/>
      <c r="K439" s="138"/>
    </row>
    <row r="440" spans="1:11" x14ac:dyDescent="0.2">
      <c r="A440" s="13" t="s">
        <v>5033</v>
      </c>
      <c r="B440" s="74">
        <v>540</v>
      </c>
      <c r="C440" s="86"/>
      <c r="D440" s="37"/>
      <c r="E440" s="87"/>
      <c r="F440" s="93">
        <v>3</v>
      </c>
      <c r="G440" s="8">
        <v>8</v>
      </c>
      <c r="H440" s="94">
        <f t="shared" si="6"/>
        <v>2</v>
      </c>
      <c r="I440" s="93"/>
      <c r="J440" s="94"/>
      <c r="K440" s="138"/>
    </row>
    <row r="441" spans="1:11" x14ac:dyDescent="0.2">
      <c r="A441" s="13" t="s">
        <v>3276</v>
      </c>
      <c r="B441" s="74">
        <v>54</v>
      </c>
      <c r="C441" s="86"/>
      <c r="D441" s="37"/>
      <c r="E441" s="87"/>
      <c r="F441" s="93">
        <v>1</v>
      </c>
      <c r="G441" s="8">
        <v>3</v>
      </c>
      <c r="H441" s="94">
        <f t="shared" si="6"/>
        <v>1</v>
      </c>
      <c r="I441" s="93"/>
      <c r="J441" s="94"/>
      <c r="K441" s="138"/>
    </row>
    <row r="442" spans="1:11" x14ac:dyDescent="0.2">
      <c r="A442" s="13" t="s">
        <v>1412</v>
      </c>
      <c r="B442" s="74">
        <v>222</v>
      </c>
      <c r="C442" s="86"/>
      <c r="D442" s="37"/>
      <c r="E442" s="87"/>
      <c r="F442" s="93">
        <v>3</v>
      </c>
      <c r="G442" s="8">
        <v>8</v>
      </c>
      <c r="H442" s="94">
        <f t="shared" si="6"/>
        <v>2</v>
      </c>
      <c r="I442" s="93"/>
      <c r="J442" s="94"/>
      <c r="K442" s="138"/>
    </row>
    <row r="443" spans="1:11" x14ac:dyDescent="0.2">
      <c r="A443" s="13" t="s">
        <v>3596</v>
      </c>
      <c r="B443" s="74">
        <v>180</v>
      </c>
      <c r="C443" s="86"/>
      <c r="D443" s="37"/>
      <c r="E443" s="87"/>
      <c r="F443" s="93">
        <v>1</v>
      </c>
      <c r="G443" s="8">
        <v>3</v>
      </c>
      <c r="H443" s="94">
        <f t="shared" si="6"/>
        <v>1</v>
      </c>
      <c r="I443" s="93"/>
      <c r="J443" s="94"/>
      <c r="K443" s="138"/>
    </row>
    <row r="444" spans="1:11" x14ac:dyDescent="0.2">
      <c r="A444" s="13" t="s">
        <v>5034</v>
      </c>
      <c r="B444" s="74">
        <v>139</v>
      </c>
      <c r="C444" s="86"/>
      <c r="D444" s="37"/>
      <c r="E444" s="87"/>
      <c r="F444" s="93">
        <v>1</v>
      </c>
      <c r="G444" s="8">
        <v>3</v>
      </c>
      <c r="H444" s="94">
        <f t="shared" si="6"/>
        <v>1</v>
      </c>
      <c r="I444" s="93"/>
      <c r="J444" s="94"/>
      <c r="K444" s="138"/>
    </row>
    <row r="445" spans="1:11" x14ac:dyDescent="0.2">
      <c r="A445" s="13" t="s">
        <v>3959</v>
      </c>
      <c r="B445" s="74">
        <v>215</v>
      </c>
      <c r="C445" s="86"/>
      <c r="D445" s="37"/>
      <c r="E445" s="87"/>
      <c r="F445" s="93">
        <v>3</v>
      </c>
      <c r="G445" s="8">
        <v>8</v>
      </c>
      <c r="H445" s="94">
        <f t="shared" si="6"/>
        <v>2</v>
      </c>
      <c r="I445" s="93"/>
      <c r="J445" s="94"/>
      <c r="K445" s="138"/>
    </row>
    <row r="446" spans="1:11" x14ac:dyDescent="0.2">
      <c r="A446" s="13" t="s">
        <v>5035</v>
      </c>
      <c r="B446" s="74">
        <v>271</v>
      </c>
      <c r="C446" s="86"/>
      <c r="D446" s="37"/>
      <c r="E446" s="87"/>
      <c r="F446" s="93">
        <v>3</v>
      </c>
      <c r="G446" s="8">
        <v>8</v>
      </c>
      <c r="H446" s="94">
        <f t="shared" si="6"/>
        <v>2</v>
      </c>
      <c r="I446" s="93"/>
      <c r="J446" s="94"/>
      <c r="K446" s="138"/>
    </row>
    <row r="447" spans="1:11" s="24" customFormat="1" ht="31.5" x14ac:dyDescent="0.2">
      <c r="A447" s="46" t="s">
        <v>294</v>
      </c>
      <c r="B447" s="73">
        <v>15570</v>
      </c>
      <c r="C447" s="85">
        <v>25</v>
      </c>
      <c r="D447" s="36">
        <f>SUM(D448:D460)</f>
        <v>63</v>
      </c>
      <c r="E447" s="88">
        <v>4</v>
      </c>
      <c r="F447" s="91">
        <f>SUM(F449:F485)</f>
        <v>74</v>
      </c>
      <c r="G447" s="24">
        <f>SUM(G449:G485)</f>
        <v>203</v>
      </c>
      <c r="H447" s="94"/>
      <c r="I447" s="99">
        <f>(C447+F449+F451+F453+F454+F455+F460+F462+F464+F467+F468+F469+F470+F473+F474+F478+F480+F482+F485+1)*0.4</f>
        <v>32.800000000000004</v>
      </c>
      <c r="J447" s="99">
        <f>(D447+G449+G451+G453+G454+G455+G460+G462+G464+G467+G468+G469+G470+G473+G474+G478+G480+G482+G485+1)*0.4</f>
        <v>85.2</v>
      </c>
      <c r="K447" s="115">
        <f>36*0.6</f>
        <v>21.599999999999998</v>
      </c>
    </row>
    <row r="448" spans="1:11" s="24" customFormat="1" x14ac:dyDescent="0.2">
      <c r="A448" s="20" t="s">
        <v>295</v>
      </c>
      <c r="B448" s="73">
        <v>3468</v>
      </c>
      <c r="C448" s="85">
        <v>6</v>
      </c>
      <c r="D448" s="32">
        <v>15</v>
      </c>
      <c r="E448" s="84"/>
      <c r="F448" s="91"/>
      <c r="G448" s="8"/>
      <c r="H448" s="94"/>
      <c r="I448" s="91"/>
      <c r="J448" s="84"/>
      <c r="K448" s="111"/>
    </row>
    <row r="449" spans="1:11" x14ac:dyDescent="0.2">
      <c r="A449" s="13" t="s">
        <v>5036</v>
      </c>
      <c r="B449" s="74">
        <v>941</v>
      </c>
      <c r="C449" s="86"/>
      <c r="D449" s="37"/>
      <c r="E449" s="87"/>
      <c r="F449" s="93">
        <v>3</v>
      </c>
      <c r="G449" s="8">
        <v>8</v>
      </c>
      <c r="H449" s="94">
        <f t="shared" si="6"/>
        <v>2</v>
      </c>
      <c r="I449" s="93"/>
      <c r="J449" s="94"/>
      <c r="K449" s="138"/>
    </row>
    <row r="450" spans="1:11" x14ac:dyDescent="0.2">
      <c r="A450" s="13" t="s">
        <v>2174</v>
      </c>
      <c r="B450" s="74">
        <v>47</v>
      </c>
      <c r="C450" s="86"/>
      <c r="D450" s="37"/>
      <c r="E450" s="87"/>
      <c r="F450" s="93">
        <v>1</v>
      </c>
      <c r="G450" s="8">
        <v>3</v>
      </c>
      <c r="H450" s="94">
        <f t="shared" si="6"/>
        <v>1</v>
      </c>
      <c r="I450" s="93"/>
      <c r="J450" s="94"/>
      <c r="K450" s="138"/>
    </row>
    <row r="451" spans="1:11" x14ac:dyDescent="0.2">
      <c r="A451" s="13" t="s">
        <v>5037</v>
      </c>
      <c r="B451" s="74">
        <v>606</v>
      </c>
      <c r="C451" s="86"/>
      <c r="D451" s="37"/>
      <c r="E451" s="87"/>
      <c r="F451" s="93">
        <v>3</v>
      </c>
      <c r="G451" s="8">
        <v>8</v>
      </c>
      <c r="H451" s="94">
        <f t="shared" si="6"/>
        <v>2</v>
      </c>
      <c r="I451" s="93"/>
      <c r="J451" s="94"/>
      <c r="K451" s="138"/>
    </row>
    <row r="452" spans="1:11" x14ac:dyDescent="0.2">
      <c r="A452" s="13" t="s">
        <v>1356</v>
      </c>
      <c r="B452" s="74">
        <v>167</v>
      </c>
      <c r="C452" s="86"/>
      <c r="D452" s="37"/>
      <c r="E452" s="87"/>
      <c r="F452" s="93">
        <v>1</v>
      </c>
      <c r="G452" s="8">
        <v>3</v>
      </c>
      <c r="H452" s="94">
        <f t="shared" si="6"/>
        <v>1</v>
      </c>
      <c r="I452" s="93"/>
      <c r="J452" s="94"/>
      <c r="K452" s="138"/>
    </row>
    <row r="453" spans="1:11" x14ac:dyDescent="0.2">
      <c r="A453" s="13" t="s">
        <v>4175</v>
      </c>
      <c r="B453" s="74">
        <v>309</v>
      </c>
      <c r="C453" s="86"/>
      <c r="D453" s="37"/>
      <c r="E453" s="87"/>
      <c r="F453" s="93">
        <v>3</v>
      </c>
      <c r="G453" s="8">
        <v>8</v>
      </c>
      <c r="H453" s="94">
        <f t="shared" si="6"/>
        <v>2</v>
      </c>
      <c r="I453" s="93"/>
      <c r="J453" s="94"/>
      <c r="K453" s="138"/>
    </row>
    <row r="454" spans="1:11" x14ac:dyDescent="0.2">
      <c r="A454" s="13" t="s">
        <v>5038</v>
      </c>
      <c r="B454" s="74">
        <v>612</v>
      </c>
      <c r="C454" s="86"/>
      <c r="D454" s="37"/>
      <c r="E454" s="87"/>
      <c r="F454" s="93">
        <v>3</v>
      </c>
      <c r="G454" s="8">
        <v>8</v>
      </c>
      <c r="H454" s="94">
        <f t="shared" si="6"/>
        <v>2</v>
      </c>
      <c r="I454" s="93"/>
      <c r="J454" s="94"/>
      <c r="K454" s="138"/>
    </row>
    <row r="455" spans="1:11" x14ac:dyDescent="0.2">
      <c r="A455" s="13" t="s">
        <v>3214</v>
      </c>
      <c r="B455" s="74">
        <v>380</v>
      </c>
      <c r="C455" s="86"/>
      <c r="D455" s="37"/>
      <c r="E455" s="87"/>
      <c r="F455" s="93">
        <v>3</v>
      </c>
      <c r="G455" s="8">
        <v>8</v>
      </c>
      <c r="H455" s="94">
        <f t="shared" si="6"/>
        <v>2</v>
      </c>
      <c r="I455" s="93"/>
      <c r="J455" s="94"/>
      <c r="K455" s="138"/>
    </row>
    <row r="456" spans="1:11" x14ac:dyDescent="0.2">
      <c r="A456" s="13" t="s">
        <v>5039</v>
      </c>
      <c r="B456" s="74">
        <v>123</v>
      </c>
      <c r="C456" s="86"/>
      <c r="D456" s="37"/>
      <c r="E456" s="87"/>
      <c r="F456" s="93">
        <v>1</v>
      </c>
      <c r="G456" s="8">
        <v>3</v>
      </c>
      <c r="H456" s="94">
        <f t="shared" ref="H456:H519" si="7">IF(F456=1,1,2)</f>
        <v>1</v>
      </c>
      <c r="I456" s="93"/>
      <c r="J456" s="94"/>
      <c r="K456" s="138"/>
    </row>
    <row r="457" spans="1:11" x14ac:dyDescent="0.2">
      <c r="A457" s="13" t="s">
        <v>3426</v>
      </c>
      <c r="B457" s="74">
        <v>146</v>
      </c>
      <c r="C457" s="86"/>
      <c r="D457" s="37"/>
      <c r="E457" s="87"/>
      <c r="F457" s="93">
        <v>1</v>
      </c>
      <c r="G457" s="8">
        <v>3</v>
      </c>
      <c r="H457" s="94">
        <f t="shared" si="7"/>
        <v>1</v>
      </c>
      <c r="I457" s="93"/>
      <c r="J457" s="94"/>
      <c r="K457" s="138"/>
    </row>
    <row r="458" spans="1:11" x14ac:dyDescent="0.2">
      <c r="A458" s="13" t="s">
        <v>5040</v>
      </c>
      <c r="B458" s="74">
        <v>137</v>
      </c>
      <c r="C458" s="86"/>
      <c r="D458" s="37"/>
      <c r="E458" s="87"/>
      <c r="F458" s="93">
        <v>1</v>
      </c>
      <c r="G458" s="8">
        <v>3</v>
      </c>
      <c r="H458" s="94">
        <f t="shared" si="7"/>
        <v>1</v>
      </c>
      <c r="I458" s="93"/>
      <c r="J458" s="94"/>
      <c r="K458" s="138"/>
    </row>
    <row r="459" spans="1:11" s="24" customFormat="1" x14ac:dyDescent="0.2">
      <c r="A459" s="20" t="s">
        <v>1082</v>
      </c>
      <c r="B459" s="73">
        <v>12102</v>
      </c>
      <c r="C459" s="85">
        <v>19</v>
      </c>
      <c r="D459" s="32">
        <v>48</v>
      </c>
      <c r="E459" s="84"/>
      <c r="F459" s="91"/>
      <c r="G459" s="8"/>
      <c r="H459" s="94"/>
      <c r="I459" s="91"/>
      <c r="J459" s="84"/>
      <c r="K459" s="111"/>
    </row>
    <row r="460" spans="1:11" x14ac:dyDescent="0.2">
      <c r="A460" s="13" t="s">
        <v>5041</v>
      </c>
      <c r="B460" s="74">
        <v>5601</v>
      </c>
      <c r="C460" s="86"/>
      <c r="D460" s="37"/>
      <c r="E460" s="87"/>
      <c r="F460" s="93">
        <v>5</v>
      </c>
      <c r="G460" s="8">
        <v>13</v>
      </c>
      <c r="H460" s="94">
        <f t="shared" si="7"/>
        <v>2</v>
      </c>
      <c r="I460" s="93"/>
      <c r="J460" s="94"/>
      <c r="K460" s="138"/>
    </row>
    <row r="461" spans="1:11" x14ac:dyDescent="0.2">
      <c r="A461" s="13" t="s">
        <v>5042</v>
      </c>
      <c r="B461" s="74">
        <v>109</v>
      </c>
      <c r="C461" s="86"/>
      <c r="D461" s="37"/>
      <c r="E461" s="87"/>
      <c r="F461" s="93">
        <v>1</v>
      </c>
      <c r="G461" s="8">
        <v>3</v>
      </c>
      <c r="H461" s="94">
        <f t="shared" si="7"/>
        <v>1</v>
      </c>
      <c r="I461" s="93"/>
      <c r="J461" s="94"/>
      <c r="K461" s="138"/>
    </row>
    <row r="462" spans="1:11" x14ac:dyDescent="0.2">
      <c r="A462" s="13" t="s">
        <v>5043</v>
      </c>
      <c r="B462" s="74">
        <v>379</v>
      </c>
      <c r="C462" s="86"/>
      <c r="D462" s="37"/>
      <c r="E462" s="87"/>
      <c r="F462" s="93">
        <v>3</v>
      </c>
      <c r="G462" s="8">
        <v>8</v>
      </c>
      <c r="H462" s="94">
        <f t="shared" si="7"/>
        <v>2</v>
      </c>
      <c r="I462" s="93"/>
      <c r="J462" s="94"/>
      <c r="K462" s="138"/>
    </row>
    <row r="463" spans="1:11" x14ac:dyDescent="0.2">
      <c r="A463" s="13" t="s">
        <v>5044</v>
      </c>
      <c r="B463" s="74">
        <v>67</v>
      </c>
      <c r="C463" s="86"/>
      <c r="D463" s="37"/>
      <c r="E463" s="87"/>
      <c r="F463" s="93">
        <v>1</v>
      </c>
      <c r="G463" s="8">
        <v>3</v>
      </c>
      <c r="H463" s="94">
        <f t="shared" si="7"/>
        <v>1</v>
      </c>
      <c r="I463" s="93"/>
      <c r="J463" s="94"/>
      <c r="K463" s="138"/>
    </row>
    <row r="464" spans="1:11" x14ac:dyDescent="0.2">
      <c r="A464" s="13" t="s">
        <v>5045</v>
      </c>
      <c r="B464" s="74">
        <v>227</v>
      </c>
      <c r="C464" s="86"/>
      <c r="D464" s="37"/>
      <c r="E464" s="87"/>
      <c r="F464" s="93">
        <v>3</v>
      </c>
      <c r="G464" s="8">
        <v>8</v>
      </c>
      <c r="H464" s="94">
        <f t="shared" si="7"/>
        <v>2</v>
      </c>
      <c r="I464" s="93"/>
      <c r="J464" s="94"/>
      <c r="K464" s="138"/>
    </row>
    <row r="465" spans="1:11" x14ac:dyDescent="0.2">
      <c r="A465" s="13" t="s">
        <v>5046</v>
      </c>
      <c r="B465" s="74">
        <v>133</v>
      </c>
      <c r="C465" s="86"/>
      <c r="D465" s="37"/>
      <c r="E465" s="87"/>
      <c r="F465" s="93">
        <v>1</v>
      </c>
      <c r="G465" s="8">
        <v>3</v>
      </c>
      <c r="H465" s="94">
        <f t="shared" si="7"/>
        <v>1</v>
      </c>
      <c r="I465" s="93"/>
      <c r="J465" s="94"/>
      <c r="K465" s="138"/>
    </row>
    <row r="466" spans="1:11" x14ac:dyDescent="0.2">
      <c r="A466" s="13" t="s">
        <v>5047</v>
      </c>
      <c r="B466" s="74">
        <v>55</v>
      </c>
      <c r="C466" s="86"/>
      <c r="D466" s="37"/>
      <c r="E466" s="87"/>
      <c r="F466" s="93">
        <v>1</v>
      </c>
      <c r="G466" s="8">
        <v>3</v>
      </c>
      <c r="H466" s="94">
        <f t="shared" si="7"/>
        <v>1</v>
      </c>
      <c r="I466" s="93"/>
      <c r="J466" s="94"/>
      <c r="K466" s="138"/>
    </row>
    <row r="467" spans="1:11" x14ac:dyDescent="0.2">
      <c r="A467" s="13" t="s">
        <v>4975</v>
      </c>
      <c r="B467" s="74">
        <v>884</v>
      </c>
      <c r="C467" s="86"/>
      <c r="D467" s="37"/>
      <c r="E467" s="87"/>
      <c r="F467" s="93">
        <v>3</v>
      </c>
      <c r="G467" s="8">
        <v>8</v>
      </c>
      <c r="H467" s="94">
        <f t="shared" si="7"/>
        <v>2</v>
      </c>
      <c r="I467" s="93"/>
      <c r="J467" s="94"/>
      <c r="K467" s="138"/>
    </row>
    <row r="468" spans="1:11" x14ac:dyDescent="0.2">
      <c r="A468" s="13" t="s">
        <v>1565</v>
      </c>
      <c r="B468" s="74">
        <v>569</v>
      </c>
      <c r="C468" s="86"/>
      <c r="D468" s="37"/>
      <c r="E468" s="87"/>
      <c r="F468" s="93">
        <v>3</v>
      </c>
      <c r="G468" s="8">
        <v>8</v>
      </c>
      <c r="H468" s="94">
        <f t="shared" si="7"/>
        <v>2</v>
      </c>
      <c r="I468" s="93"/>
      <c r="J468" s="94"/>
      <c r="K468" s="138"/>
    </row>
    <row r="469" spans="1:11" x14ac:dyDescent="0.2">
      <c r="A469" s="13" t="s">
        <v>5048</v>
      </c>
      <c r="B469" s="74">
        <v>392</v>
      </c>
      <c r="C469" s="86"/>
      <c r="D469" s="37"/>
      <c r="E469" s="87"/>
      <c r="F469" s="93">
        <v>3</v>
      </c>
      <c r="G469" s="8">
        <v>8</v>
      </c>
      <c r="H469" s="94">
        <f t="shared" si="7"/>
        <v>2</v>
      </c>
      <c r="I469" s="93"/>
      <c r="J469" s="94"/>
      <c r="K469" s="138"/>
    </row>
    <row r="470" spans="1:11" x14ac:dyDescent="0.2">
      <c r="A470" s="13" t="s">
        <v>5049</v>
      </c>
      <c r="B470" s="74">
        <v>286</v>
      </c>
      <c r="C470" s="133"/>
      <c r="D470" s="37"/>
      <c r="E470" s="87"/>
      <c r="F470" s="93">
        <v>3</v>
      </c>
      <c r="G470" s="8">
        <v>8</v>
      </c>
      <c r="H470" s="94">
        <f t="shared" si="7"/>
        <v>2</v>
      </c>
      <c r="I470" s="93"/>
      <c r="J470" s="94"/>
      <c r="K470" s="138"/>
    </row>
    <row r="471" spans="1:11" x14ac:dyDescent="0.2">
      <c r="A471" s="13" t="s">
        <v>5050</v>
      </c>
      <c r="B471" s="74">
        <v>75</v>
      </c>
      <c r="C471" s="133"/>
      <c r="D471" s="37"/>
      <c r="E471" s="87"/>
      <c r="F471" s="93">
        <v>1</v>
      </c>
      <c r="G471" s="8">
        <v>3</v>
      </c>
      <c r="H471" s="94">
        <f t="shared" si="7"/>
        <v>1</v>
      </c>
      <c r="I471" s="93"/>
      <c r="J471" s="94"/>
      <c r="K471" s="138"/>
    </row>
    <row r="472" spans="1:11" x14ac:dyDescent="0.2">
      <c r="A472" s="13" t="s">
        <v>5051</v>
      </c>
      <c r="B472" s="74">
        <v>34</v>
      </c>
      <c r="C472" s="133"/>
      <c r="D472" s="37"/>
      <c r="E472" s="87"/>
      <c r="F472" s="93">
        <v>1</v>
      </c>
      <c r="G472" s="8">
        <v>3</v>
      </c>
      <c r="H472" s="94">
        <f t="shared" si="7"/>
        <v>1</v>
      </c>
      <c r="I472" s="93"/>
      <c r="J472" s="94"/>
      <c r="K472" s="138"/>
    </row>
    <row r="473" spans="1:11" x14ac:dyDescent="0.2">
      <c r="A473" s="13" t="s">
        <v>5052</v>
      </c>
      <c r="B473" s="74">
        <v>340</v>
      </c>
      <c r="C473" s="133"/>
      <c r="D473" s="37"/>
      <c r="E473" s="87"/>
      <c r="F473" s="93">
        <v>3</v>
      </c>
      <c r="G473" s="8">
        <v>8</v>
      </c>
      <c r="H473" s="94">
        <f t="shared" si="7"/>
        <v>2</v>
      </c>
      <c r="I473" s="93"/>
      <c r="J473" s="94"/>
      <c r="K473" s="138"/>
    </row>
    <row r="474" spans="1:11" x14ac:dyDescent="0.2">
      <c r="A474" s="13" t="s">
        <v>2267</v>
      </c>
      <c r="B474" s="74">
        <v>781</v>
      </c>
      <c r="C474" s="133"/>
      <c r="D474" s="37"/>
      <c r="E474" s="87"/>
      <c r="F474" s="93">
        <v>3</v>
      </c>
      <c r="G474" s="8">
        <v>8</v>
      </c>
      <c r="H474" s="94">
        <f t="shared" si="7"/>
        <v>2</v>
      </c>
      <c r="I474" s="93"/>
      <c r="J474" s="94"/>
      <c r="K474" s="138"/>
    </row>
    <row r="475" spans="1:11" x14ac:dyDescent="0.2">
      <c r="A475" s="13" t="s">
        <v>5053</v>
      </c>
      <c r="B475" s="74">
        <v>105</v>
      </c>
      <c r="C475" s="133"/>
      <c r="D475" s="37"/>
      <c r="E475" s="87"/>
      <c r="F475" s="93">
        <v>1</v>
      </c>
      <c r="G475" s="8">
        <v>3</v>
      </c>
      <c r="H475" s="94">
        <f t="shared" si="7"/>
        <v>1</v>
      </c>
      <c r="I475" s="93"/>
      <c r="J475" s="94"/>
      <c r="K475" s="138"/>
    </row>
    <row r="476" spans="1:11" x14ac:dyDescent="0.2">
      <c r="A476" s="13" t="s">
        <v>5054</v>
      </c>
      <c r="B476" s="74">
        <v>74</v>
      </c>
      <c r="C476" s="133"/>
      <c r="D476" s="37"/>
      <c r="E476" s="87"/>
      <c r="F476" s="93">
        <v>1</v>
      </c>
      <c r="G476" s="8">
        <v>3</v>
      </c>
      <c r="H476" s="94">
        <f t="shared" si="7"/>
        <v>1</v>
      </c>
      <c r="I476" s="93"/>
      <c r="J476" s="94"/>
      <c r="K476" s="138"/>
    </row>
    <row r="477" spans="1:11" x14ac:dyDescent="0.2">
      <c r="A477" s="13" t="s">
        <v>5055</v>
      </c>
      <c r="B477" s="74">
        <v>90</v>
      </c>
      <c r="C477" s="133"/>
      <c r="D477" s="37"/>
      <c r="E477" s="87"/>
      <c r="F477" s="93">
        <v>1</v>
      </c>
      <c r="G477" s="8">
        <v>3</v>
      </c>
      <c r="H477" s="94">
        <f t="shared" si="7"/>
        <v>1</v>
      </c>
      <c r="I477" s="93"/>
      <c r="J477" s="94"/>
      <c r="K477" s="138"/>
    </row>
    <row r="478" spans="1:11" x14ac:dyDescent="0.2">
      <c r="A478" s="13" t="s">
        <v>5056</v>
      </c>
      <c r="B478" s="74">
        <v>246</v>
      </c>
      <c r="C478" s="133"/>
      <c r="D478" s="37"/>
      <c r="E478" s="87"/>
      <c r="F478" s="93">
        <v>3</v>
      </c>
      <c r="G478" s="8">
        <v>8</v>
      </c>
      <c r="H478" s="94">
        <f t="shared" si="7"/>
        <v>2</v>
      </c>
      <c r="I478" s="93"/>
      <c r="J478" s="94"/>
      <c r="K478" s="138"/>
    </row>
    <row r="479" spans="1:11" x14ac:dyDescent="0.2">
      <c r="A479" s="13" t="s">
        <v>5057</v>
      </c>
      <c r="B479" s="74">
        <v>61</v>
      </c>
      <c r="C479" s="133"/>
      <c r="D479" s="37"/>
      <c r="E479" s="87"/>
      <c r="F479" s="93">
        <v>1</v>
      </c>
      <c r="G479" s="8">
        <v>3</v>
      </c>
      <c r="H479" s="94">
        <f t="shared" si="7"/>
        <v>1</v>
      </c>
      <c r="I479" s="93"/>
      <c r="J479" s="94"/>
      <c r="K479" s="138"/>
    </row>
    <row r="480" spans="1:11" x14ac:dyDescent="0.2">
      <c r="A480" s="13" t="s">
        <v>5058</v>
      </c>
      <c r="B480" s="74">
        <v>491</v>
      </c>
      <c r="C480" s="133"/>
      <c r="D480" s="37"/>
      <c r="E480" s="87"/>
      <c r="F480" s="93">
        <v>3</v>
      </c>
      <c r="G480" s="8">
        <v>8</v>
      </c>
      <c r="H480" s="94">
        <f t="shared" si="7"/>
        <v>2</v>
      </c>
      <c r="I480" s="93"/>
      <c r="J480" s="94"/>
      <c r="K480" s="138"/>
    </row>
    <row r="481" spans="1:11" x14ac:dyDescent="0.2">
      <c r="A481" s="13" t="s">
        <v>5059</v>
      </c>
      <c r="B481" s="74">
        <v>110</v>
      </c>
      <c r="C481" s="133"/>
      <c r="D481" s="37"/>
      <c r="E481" s="87"/>
      <c r="F481" s="93">
        <v>1</v>
      </c>
      <c r="G481" s="8">
        <v>3</v>
      </c>
      <c r="H481" s="94">
        <f t="shared" si="7"/>
        <v>1</v>
      </c>
      <c r="I481" s="93"/>
      <c r="J481" s="94"/>
      <c r="K481" s="138"/>
    </row>
    <row r="482" spans="1:11" x14ac:dyDescent="0.2">
      <c r="A482" s="13" t="s">
        <v>5060</v>
      </c>
      <c r="B482" s="74">
        <v>295</v>
      </c>
      <c r="C482" s="133"/>
      <c r="D482" s="37"/>
      <c r="E482" s="87"/>
      <c r="F482" s="93">
        <v>3</v>
      </c>
      <c r="G482" s="8">
        <v>8</v>
      </c>
      <c r="H482" s="94">
        <f t="shared" si="7"/>
        <v>2</v>
      </c>
      <c r="I482" s="93"/>
      <c r="J482" s="94"/>
      <c r="K482" s="138"/>
    </row>
    <row r="483" spans="1:11" x14ac:dyDescent="0.2">
      <c r="A483" s="13" t="s">
        <v>5061</v>
      </c>
      <c r="B483" s="74">
        <v>55</v>
      </c>
      <c r="C483" s="133"/>
      <c r="D483" s="37"/>
      <c r="E483" s="87"/>
      <c r="F483" s="93">
        <v>1</v>
      </c>
      <c r="G483" s="8">
        <v>3</v>
      </c>
      <c r="H483" s="94">
        <f t="shared" si="7"/>
        <v>1</v>
      </c>
      <c r="I483" s="93"/>
      <c r="J483" s="94"/>
      <c r="K483" s="138"/>
    </row>
    <row r="484" spans="1:11" x14ac:dyDescent="0.2">
      <c r="A484" s="13" t="s">
        <v>5062</v>
      </c>
      <c r="B484" s="74">
        <v>86</v>
      </c>
      <c r="C484" s="133"/>
      <c r="D484" s="37"/>
      <c r="E484" s="87"/>
      <c r="F484" s="93">
        <v>1</v>
      </c>
      <c r="G484" s="8">
        <v>3</v>
      </c>
      <c r="H484" s="94">
        <f t="shared" si="7"/>
        <v>1</v>
      </c>
      <c r="I484" s="93"/>
      <c r="J484" s="94"/>
      <c r="K484" s="138"/>
    </row>
    <row r="485" spans="1:11" x14ac:dyDescent="0.2">
      <c r="A485" s="13" t="s">
        <v>2004</v>
      </c>
      <c r="B485" s="74">
        <v>557</v>
      </c>
      <c r="C485" s="133"/>
      <c r="D485" s="37"/>
      <c r="E485" s="87"/>
      <c r="F485" s="93">
        <v>3</v>
      </c>
      <c r="G485" s="8">
        <v>8</v>
      </c>
      <c r="H485" s="94">
        <f t="shared" si="7"/>
        <v>2</v>
      </c>
      <c r="I485" s="93"/>
      <c r="J485" s="94"/>
      <c r="K485" s="138"/>
    </row>
    <row r="486" spans="1:11" s="24" customFormat="1" x14ac:dyDescent="0.2">
      <c r="A486" s="46" t="s">
        <v>255</v>
      </c>
      <c r="B486" s="73">
        <v>21187</v>
      </c>
      <c r="C486" s="134">
        <v>25</v>
      </c>
      <c r="D486" s="36">
        <f>SUM(D487:D517)</f>
        <v>63</v>
      </c>
      <c r="E486" s="88">
        <v>4</v>
      </c>
      <c r="F486" s="91">
        <f>SUM(F488:F525)</f>
        <v>74</v>
      </c>
      <c r="G486" s="24">
        <f>SUM(G488:G525)</f>
        <v>203</v>
      </c>
      <c r="H486" s="94"/>
      <c r="I486" s="99">
        <f>(C486+F488+F491+F492+F494+F495+F496+F498+F501+F502+F503+F508+F511+F513+F515+F517+F518+F520+F521+1)*0.4</f>
        <v>32.800000000000004</v>
      </c>
      <c r="J486" s="99">
        <f>(D486+G488+G491+G492+G494+G495+G496+G498+G501+G502+G503+G508+G511+G513+G515+G517+G518+G520+G521+1)*0.4</f>
        <v>85.2</v>
      </c>
      <c r="K486" s="115">
        <f>36*0.6</f>
        <v>21.599999999999998</v>
      </c>
    </row>
    <row r="487" spans="1:11" s="24" customFormat="1" x14ac:dyDescent="0.2">
      <c r="A487" s="20" t="s">
        <v>256</v>
      </c>
      <c r="B487" s="73">
        <v>17962</v>
      </c>
      <c r="C487" s="134">
        <v>21</v>
      </c>
      <c r="D487" s="32">
        <v>53</v>
      </c>
      <c r="E487" s="84"/>
      <c r="F487" s="91"/>
      <c r="G487" s="8"/>
      <c r="H487" s="94"/>
      <c r="I487" s="91"/>
      <c r="J487" s="84"/>
      <c r="K487" s="111"/>
    </row>
    <row r="488" spans="1:11" x14ac:dyDescent="0.2">
      <c r="A488" s="13" t="s">
        <v>5063</v>
      </c>
      <c r="B488" s="74">
        <v>9907</v>
      </c>
      <c r="C488" s="133"/>
      <c r="D488" s="37"/>
      <c r="E488" s="87"/>
      <c r="F488" s="93">
        <v>5</v>
      </c>
      <c r="G488" s="8">
        <v>13</v>
      </c>
      <c r="H488" s="94">
        <f t="shared" si="7"/>
        <v>2</v>
      </c>
      <c r="I488" s="93"/>
      <c r="J488" s="94"/>
      <c r="K488" s="138"/>
    </row>
    <row r="489" spans="1:11" x14ac:dyDescent="0.2">
      <c r="A489" s="13" t="s">
        <v>5064</v>
      </c>
      <c r="B489" s="74">
        <v>106</v>
      </c>
      <c r="C489" s="133"/>
      <c r="D489" s="37"/>
      <c r="E489" s="87"/>
      <c r="F489" s="93">
        <v>1</v>
      </c>
      <c r="G489" s="8">
        <v>3</v>
      </c>
      <c r="H489" s="94">
        <f t="shared" si="7"/>
        <v>1</v>
      </c>
      <c r="I489" s="93"/>
      <c r="J489" s="94"/>
      <c r="K489" s="138"/>
    </row>
    <row r="490" spans="1:11" x14ac:dyDescent="0.2">
      <c r="A490" s="13" t="s">
        <v>5065</v>
      </c>
      <c r="B490" s="74">
        <v>120</v>
      </c>
      <c r="C490" s="133"/>
      <c r="D490" s="37"/>
      <c r="E490" s="87"/>
      <c r="F490" s="93">
        <v>1</v>
      </c>
      <c r="G490" s="8">
        <v>3</v>
      </c>
      <c r="H490" s="94">
        <f t="shared" si="7"/>
        <v>1</v>
      </c>
      <c r="I490" s="93"/>
      <c r="J490" s="94"/>
      <c r="K490" s="138"/>
    </row>
    <row r="491" spans="1:11" x14ac:dyDescent="0.2">
      <c r="A491" s="13" t="s">
        <v>5066</v>
      </c>
      <c r="B491" s="74">
        <v>523</v>
      </c>
      <c r="C491" s="133"/>
      <c r="D491" s="37"/>
      <c r="E491" s="87"/>
      <c r="F491" s="93">
        <v>3</v>
      </c>
      <c r="G491" s="8">
        <v>8</v>
      </c>
      <c r="H491" s="94">
        <f t="shared" si="7"/>
        <v>2</v>
      </c>
      <c r="I491" s="93"/>
      <c r="J491" s="94"/>
      <c r="K491" s="138"/>
    </row>
    <row r="492" spans="1:11" x14ac:dyDescent="0.2">
      <c r="A492" s="13" t="s">
        <v>5067</v>
      </c>
      <c r="B492" s="74">
        <v>1242</v>
      </c>
      <c r="C492" s="133"/>
      <c r="D492" s="37"/>
      <c r="E492" s="87"/>
      <c r="F492" s="93">
        <v>3</v>
      </c>
      <c r="G492" s="8">
        <v>8</v>
      </c>
      <c r="H492" s="94">
        <f t="shared" si="7"/>
        <v>2</v>
      </c>
      <c r="I492" s="93"/>
      <c r="J492" s="94"/>
      <c r="K492" s="138"/>
    </row>
    <row r="493" spans="1:11" x14ac:dyDescent="0.2">
      <c r="A493" s="13" t="s">
        <v>5068</v>
      </c>
      <c r="B493" s="74">
        <v>143</v>
      </c>
      <c r="C493" s="133"/>
      <c r="D493" s="37"/>
      <c r="E493" s="87"/>
      <c r="F493" s="93">
        <v>1</v>
      </c>
      <c r="G493" s="8">
        <v>3</v>
      </c>
      <c r="H493" s="94">
        <f t="shared" si="7"/>
        <v>1</v>
      </c>
      <c r="I493" s="93"/>
      <c r="J493" s="94"/>
      <c r="K493" s="138"/>
    </row>
    <row r="494" spans="1:11" x14ac:dyDescent="0.2">
      <c r="A494" s="13" t="s">
        <v>1793</v>
      </c>
      <c r="B494" s="74">
        <v>768</v>
      </c>
      <c r="C494" s="133"/>
      <c r="D494" s="37"/>
      <c r="E494" s="87"/>
      <c r="F494" s="93">
        <v>3</v>
      </c>
      <c r="G494" s="8">
        <v>8</v>
      </c>
      <c r="H494" s="94">
        <f t="shared" si="7"/>
        <v>2</v>
      </c>
      <c r="I494" s="93"/>
      <c r="J494" s="94"/>
      <c r="K494" s="138"/>
    </row>
    <row r="495" spans="1:11" x14ac:dyDescent="0.2">
      <c r="A495" s="13" t="s">
        <v>5069</v>
      </c>
      <c r="B495" s="74">
        <v>381</v>
      </c>
      <c r="C495" s="133"/>
      <c r="D495" s="37"/>
      <c r="E495" s="87"/>
      <c r="F495" s="93">
        <v>3</v>
      </c>
      <c r="G495" s="8">
        <v>8</v>
      </c>
      <c r="H495" s="94">
        <f t="shared" si="7"/>
        <v>2</v>
      </c>
      <c r="I495" s="93"/>
      <c r="J495" s="94"/>
      <c r="K495" s="138"/>
    </row>
    <row r="496" spans="1:11" x14ac:dyDescent="0.2">
      <c r="A496" s="13" t="s">
        <v>5070</v>
      </c>
      <c r="B496" s="74">
        <v>383</v>
      </c>
      <c r="C496" s="133"/>
      <c r="D496" s="37"/>
      <c r="E496" s="87"/>
      <c r="F496" s="93">
        <v>3</v>
      </c>
      <c r="G496" s="8">
        <v>8</v>
      </c>
      <c r="H496" s="94">
        <f t="shared" si="7"/>
        <v>2</v>
      </c>
      <c r="I496" s="93"/>
      <c r="J496" s="94"/>
      <c r="K496" s="138"/>
    </row>
    <row r="497" spans="1:11" x14ac:dyDescent="0.2">
      <c r="A497" s="13" t="s">
        <v>5071</v>
      </c>
      <c r="B497" s="74">
        <v>173</v>
      </c>
      <c r="C497" s="133"/>
      <c r="D497" s="37"/>
      <c r="E497" s="87"/>
      <c r="F497" s="93">
        <v>1</v>
      </c>
      <c r="G497" s="8">
        <v>3</v>
      </c>
      <c r="H497" s="94">
        <f t="shared" si="7"/>
        <v>1</v>
      </c>
      <c r="I497" s="93"/>
      <c r="J497" s="94"/>
      <c r="K497" s="138"/>
    </row>
    <row r="498" spans="1:11" x14ac:dyDescent="0.2">
      <c r="A498" s="13" t="s">
        <v>5072</v>
      </c>
      <c r="B498" s="74">
        <v>1220</v>
      </c>
      <c r="C498" s="133"/>
      <c r="D498" s="37"/>
      <c r="E498" s="87"/>
      <c r="F498" s="93">
        <v>3</v>
      </c>
      <c r="G498" s="8">
        <v>8</v>
      </c>
      <c r="H498" s="94">
        <f t="shared" si="7"/>
        <v>2</v>
      </c>
      <c r="I498" s="93"/>
      <c r="J498" s="94"/>
      <c r="K498" s="138"/>
    </row>
    <row r="499" spans="1:11" x14ac:dyDescent="0.2">
      <c r="A499" s="13" t="s">
        <v>5073</v>
      </c>
      <c r="B499" s="74">
        <v>189</v>
      </c>
      <c r="C499" s="133"/>
      <c r="D499" s="37"/>
      <c r="E499" s="87"/>
      <c r="F499" s="93">
        <v>1</v>
      </c>
      <c r="G499" s="8">
        <v>3</v>
      </c>
      <c r="H499" s="94">
        <f t="shared" si="7"/>
        <v>1</v>
      </c>
      <c r="I499" s="93"/>
      <c r="J499" s="94"/>
      <c r="K499" s="138"/>
    </row>
    <row r="500" spans="1:11" x14ac:dyDescent="0.2">
      <c r="A500" s="13" t="s">
        <v>4327</v>
      </c>
      <c r="B500" s="74">
        <v>61</v>
      </c>
      <c r="C500" s="133"/>
      <c r="D500" s="37"/>
      <c r="E500" s="87"/>
      <c r="F500" s="93">
        <v>1</v>
      </c>
      <c r="G500" s="8">
        <v>3</v>
      </c>
      <c r="H500" s="94">
        <f t="shared" si="7"/>
        <v>1</v>
      </c>
      <c r="I500" s="93"/>
      <c r="J500" s="94"/>
      <c r="K500" s="138"/>
    </row>
    <row r="501" spans="1:11" x14ac:dyDescent="0.2">
      <c r="A501" s="13" t="s">
        <v>5074</v>
      </c>
      <c r="B501" s="74">
        <v>1239</v>
      </c>
      <c r="C501" s="133"/>
      <c r="D501" s="37"/>
      <c r="E501" s="87"/>
      <c r="F501" s="93">
        <v>3</v>
      </c>
      <c r="G501" s="8">
        <v>8</v>
      </c>
      <c r="H501" s="94">
        <f t="shared" si="7"/>
        <v>2</v>
      </c>
      <c r="I501" s="93"/>
      <c r="J501" s="94"/>
      <c r="K501" s="138"/>
    </row>
    <row r="502" spans="1:11" x14ac:dyDescent="0.2">
      <c r="A502" s="13" t="s">
        <v>5075</v>
      </c>
      <c r="B502" s="74">
        <v>933</v>
      </c>
      <c r="C502" s="133"/>
      <c r="D502" s="37"/>
      <c r="E502" s="87"/>
      <c r="F502" s="93">
        <v>3</v>
      </c>
      <c r="G502" s="8">
        <v>8</v>
      </c>
      <c r="H502" s="94">
        <f t="shared" si="7"/>
        <v>2</v>
      </c>
      <c r="I502" s="93"/>
      <c r="J502" s="94"/>
      <c r="K502" s="138"/>
    </row>
    <row r="503" spans="1:11" x14ac:dyDescent="0.2">
      <c r="A503" s="13" t="s">
        <v>4048</v>
      </c>
      <c r="B503" s="74">
        <v>434</v>
      </c>
      <c r="C503" s="133"/>
      <c r="D503" s="37"/>
      <c r="E503" s="87"/>
      <c r="F503" s="93">
        <v>3</v>
      </c>
      <c r="G503" s="8">
        <v>8</v>
      </c>
      <c r="H503" s="94">
        <f t="shared" si="7"/>
        <v>2</v>
      </c>
      <c r="I503" s="93"/>
      <c r="J503" s="94"/>
      <c r="K503" s="138"/>
    </row>
    <row r="504" spans="1:11" x14ac:dyDescent="0.2">
      <c r="A504" s="13" t="s">
        <v>5076</v>
      </c>
      <c r="B504" s="74">
        <v>140</v>
      </c>
      <c r="C504" s="133"/>
      <c r="D504" s="37"/>
      <c r="E504" s="87"/>
      <c r="F504" s="93">
        <v>1</v>
      </c>
      <c r="G504" s="8">
        <v>3</v>
      </c>
      <c r="H504" s="94">
        <f t="shared" si="7"/>
        <v>1</v>
      </c>
      <c r="I504" s="93"/>
      <c r="J504" s="94"/>
      <c r="K504" s="138"/>
    </row>
    <row r="505" spans="1:11" s="24" customFormat="1" x14ac:dyDescent="0.2">
      <c r="A505" s="20" t="s">
        <v>296</v>
      </c>
      <c r="B505" s="73">
        <v>1898</v>
      </c>
      <c r="C505" s="134">
        <v>2</v>
      </c>
      <c r="D505" s="32">
        <v>5</v>
      </c>
      <c r="E505" s="84"/>
      <c r="F505" s="91"/>
      <c r="G505" s="8"/>
      <c r="H505" s="94"/>
      <c r="I505" s="91"/>
      <c r="J505" s="84"/>
      <c r="K505" s="111"/>
    </row>
    <row r="506" spans="1:11" x14ac:dyDescent="0.2">
      <c r="A506" s="13" t="s">
        <v>5077</v>
      </c>
      <c r="B506" s="74">
        <v>197</v>
      </c>
      <c r="C506" s="133"/>
      <c r="D506" s="37"/>
      <c r="E506" s="87"/>
      <c r="F506" s="93">
        <v>1</v>
      </c>
      <c r="G506" s="8">
        <v>3</v>
      </c>
      <c r="H506" s="94">
        <f t="shared" si="7"/>
        <v>1</v>
      </c>
      <c r="I506" s="93"/>
      <c r="J506" s="94"/>
      <c r="K506" s="138"/>
    </row>
    <row r="507" spans="1:11" x14ac:dyDescent="0.2">
      <c r="A507" s="13" t="s">
        <v>2849</v>
      </c>
      <c r="B507" s="74">
        <v>55</v>
      </c>
      <c r="C507" s="133"/>
      <c r="D507" s="37"/>
      <c r="E507" s="87"/>
      <c r="F507" s="93">
        <v>1</v>
      </c>
      <c r="G507" s="8">
        <v>3</v>
      </c>
      <c r="H507" s="94">
        <f t="shared" si="7"/>
        <v>1</v>
      </c>
      <c r="I507" s="93"/>
      <c r="J507" s="94"/>
      <c r="K507" s="138"/>
    </row>
    <row r="508" spans="1:11" x14ac:dyDescent="0.2">
      <c r="A508" s="13" t="s">
        <v>5078</v>
      </c>
      <c r="B508" s="74">
        <v>354</v>
      </c>
      <c r="C508" s="133"/>
      <c r="D508" s="37"/>
      <c r="E508" s="87"/>
      <c r="F508" s="93">
        <v>3</v>
      </c>
      <c r="G508" s="8">
        <v>8</v>
      </c>
      <c r="H508" s="94">
        <f t="shared" si="7"/>
        <v>2</v>
      </c>
      <c r="I508" s="93"/>
      <c r="J508" s="94"/>
      <c r="K508" s="138"/>
    </row>
    <row r="509" spans="1:11" x14ac:dyDescent="0.2">
      <c r="A509" s="13" t="s">
        <v>5079</v>
      </c>
      <c r="B509" s="74">
        <v>127</v>
      </c>
      <c r="C509" s="133"/>
      <c r="D509" s="37"/>
      <c r="E509" s="87"/>
      <c r="F509" s="93">
        <v>1</v>
      </c>
      <c r="G509" s="8">
        <v>3</v>
      </c>
      <c r="H509" s="94">
        <f t="shared" si="7"/>
        <v>1</v>
      </c>
      <c r="I509" s="93"/>
      <c r="J509" s="94"/>
      <c r="K509" s="138"/>
    </row>
    <row r="510" spans="1:11" x14ac:dyDescent="0.2">
      <c r="A510" s="13" t="s">
        <v>2010</v>
      </c>
      <c r="B510" s="74">
        <v>169</v>
      </c>
      <c r="C510" s="133"/>
      <c r="D510" s="37"/>
      <c r="E510" s="87"/>
      <c r="F510" s="93">
        <v>1</v>
      </c>
      <c r="G510" s="8">
        <v>3</v>
      </c>
      <c r="H510" s="94">
        <f t="shared" si="7"/>
        <v>1</v>
      </c>
      <c r="I510" s="93"/>
      <c r="J510" s="94"/>
      <c r="K510" s="138"/>
    </row>
    <row r="511" spans="1:11" x14ac:dyDescent="0.2">
      <c r="A511" s="13" t="s">
        <v>1626</v>
      </c>
      <c r="B511" s="74">
        <v>208</v>
      </c>
      <c r="C511" s="133"/>
      <c r="D511" s="37"/>
      <c r="E511" s="87"/>
      <c r="F511" s="93">
        <v>3</v>
      </c>
      <c r="G511" s="8">
        <v>8</v>
      </c>
      <c r="H511" s="94">
        <f t="shared" si="7"/>
        <v>2</v>
      </c>
      <c r="I511" s="93"/>
      <c r="J511" s="94"/>
      <c r="K511" s="138"/>
    </row>
    <row r="512" spans="1:11" x14ac:dyDescent="0.2">
      <c r="A512" s="13" t="s">
        <v>4070</v>
      </c>
      <c r="B512" s="74">
        <v>90</v>
      </c>
      <c r="C512" s="133"/>
      <c r="D512" s="37"/>
      <c r="E512" s="87"/>
      <c r="F512" s="93">
        <v>1</v>
      </c>
      <c r="G512" s="8">
        <v>3</v>
      </c>
      <c r="H512" s="94">
        <f t="shared" si="7"/>
        <v>1</v>
      </c>
      <c r="I512" s="93"/>
      <c r="J512" s="94"/>
      <c r="K512" s="138"/>
    </row>
    <row r="513" spans="1:11" x14ac:dyDescent="0.2">
      <c r="A513" s="13" t="s">
        <v>5080</v>
      </c>
      <c r="B513" s="74">
        <v>206</v>
      </c>
      <c r="C513" s="133"/>
      <c r="D513" s="37"/>
      <c r="E513" s="87"/>
      <c r="F513" s="93">
        <v>3</v>
      </c>
      <c r="G513" s="8">
        <v>8</v>
      </c>
      <c r="H513" s="94">
        <f t="shared" si="7"/>
        <v>2</v>
      </c>
      <c r="I513" s="93"/>
      <c r="J513" s="94"/>
      <c r="K513" s="138"/>
    </row>
    <row r="514" spans="1:11" x14ac:dyDescent="0.2">
      <c r="A514" s="13" t="s">
        <v>5081</v>
      </c>
      <c r="B514" s="74">
        <v>160</v>
      </c>
      <c r="C514" s="133"/>
      <c r="D514" s="37"/>
      <c r="E514" s="87"/>
      <c r="F514" s="93">
        <v>1</v>
      </c>
      <c r="G514" s="8">
        <v>3</v>
      </c>
      <c r="H514" s="94">
        <f t="shared" si="7"/>
        <v>1</v>
      </c>
      <c r="I514" s="93"/>
      <c r="J514" s="94"/>
      <c r="K514" s="138"/>
    </row>
    <row r="515" spans="1:11" x14ac:dyDescent="0.2">
      <c r="A515" s="13" t="s">
        <v>4854</v>
      </c>
      <c r="B515" s="74">
        <v>332</v>
      </c>
      <c r="C515" s="133"/>
      <c r="D515" s="37"/>
      <c r="E515" s="87"/>
      <c r="F515" s="93">
        <v>3</v>
      </c>
      <c r="G515" s="8">
        <v>8</v>
      </c>
      <c r="H515" s="94">
        <f t="shared" si="7"/>
        <v>2</v>
      </c>
      <c r="I515" s="93"/>
      <c r="J515" s="94"/>
      <c r="K515" s="138"/>
    </row>
    <row r="516" spans="1:11" s="24" customFormat="1" x14ac:dyDescent="0.2">
      <c r="A516" s="20" t="s">
        <v>185</v>
      </c>
      <c r="B516" s="73">
        <v>1327</v>
      </c>
      <c r="C516" s="134">
        <v>2</v>
      </c>
      <c r="D516" s="32">
        <v>5</v>
      </c>
      <c r="E516" s="84"/>
      <c r="F516" s="91"/>
      <c r="G516" s="8"/>
      <c r="H516" s="94"/>
      <c r="I516" s="91"/>
      <c r="J516" s="84"/>
      <c r="K516" s="111"/>
    </row>
    <row r="517" spans="1:11" x14ac:dyDescent="0.2">
      <c r="A517" s="13" t="s">
        <v>5082</v>
      </c>
      <c r="B517" s="74">
        <v>220</v>
      </c>
      <c r="C517" s="133"/>
      <c r="D517" s="37"/>
      <c r="E517" s="87"/>
      <c r="F517" s="93">
        <v>3</v>
      </c>
      <c r="G517" s="8">
        <v>8</v>
      </c>
      <c r="H517" s="94">
        <f t="shared" si="7"/>
        <v>2</v>
      </c>
      <c r="I517" s="93"/>
      <c r="J517" s="94"/>
      <c r="K517" s="138"/>
    </row>
    <row r="518" spans="1:11" x14ac:dyDescent="0.2">
      <c r="A518" s="13" t="s">
        <v>5083</v>
      </c>
      <c r="B518" s="74">
        <v>233</v>
      </c>
      <c r="C518" s="133"/>
      <c r="D518" s="37"/>
      <c r="E518" s="87"/>
      <c r="F518" s="93">
        <v>3</v>
      </c>
      <c r="G518" s="8">
        <v>8</v>
      </c>
      <c r="H518" s="94">
        <f t="shared" si="7"/>
        <v>2</v>
      </c>
      <c r="I518" s="93"/>
      <c r="J518" s="94"/>
      <c r="K518" s="138"/>
    </row>
    <row r="519" spans="1:11" x14ac:dyDescent="0.2">
      <c r="A519" s="13" t="s">
        <v>5084</v>
      </c>
      <c r="B519" s="74">
        <v>26</v>
      </c>
      <c r="C519" s="133"/>
      <c r="D519" s="37"/>
      <c r="E519" s="87"/>
      <c r="F519" s="93">
        <v>1</v>
      </c>
      <c r="G519" s="8">
        <v>3</v>
      </c>
      <c r="H519" s="94">
        <f t="shared" si="7"/>
        <v>1</v>
      </c>
      <c r="I519" s="93"/>
      <c r="J519" s="94"/>
      <c r="K519" s="138"/>
    </row>
    <row r="520" spans="1:11" x14ac:dyDescent="0.2">
      <c r="A520" s="13" t="s">
        <v>5085</v>
      </c>
      <c r="B520" s="74">
        <v>206</v>
      </c>
      <c r="C520" s="86"/>
      <c r="D520" s="37"/>
      <c r="E520" s="87"/>
      <c r="F520" s="93">
        <v>3</v>
      </c>
      <c r="G520" s="8">
        <v>8</v>
      </c>
      <c r="H520" s="94">
        <f t="shared" ref="H520:H583" si="8">IF(F520=1,1,2)</f>
        <v>2</v>
      </c>
      <c r="I520" s="93"/>
      <c r="J520" s="94"/>
      <c r="K520" s="138"/>
    </row>
    <row r="521" spans="1:11" x14ac:dyDescent="0.2">
      <c r="A521" s="13" t="s">
        <v>5086</v>
      </c>
      <c r="B521" s="74">
        <v>285</v>
      </c>
      <c r="C521" s="133"/>
      <c r="D521" s="37"/>
      <c r="E521" s="87"/>
      <c r="F521" s="93">
        <v>3</v>
      </c>
      <c r="G521" s="8">
        <v>8</v>
      </c>
      <c r="H521" s="94">
        <f t="shared" si="8"/>
        <v>2</v>
      </c>
      <c r="I521" s="93"/>
      <c r="J521" s="94"/>
      <c r="K521" s="138"/>
    </row>
    <row r="522" spans="1:11" x14ac:dyDescent="0.2">
      <c r="A522" s="13" t="s">
        <v>5087</v>
      </c>
      <c r="B522" s="74">
        <v>164</v>
      </c>
      <c r="C522" s="133"/>
      <c r="D522" s="37"/>
      <c r="E522" s="87"/>
      <c r="F522" s="93">
        <v>1</v>
      </c>
      <c r="G522" s="8">
        <v>3</v>
      </c>
      <c r="H522" s="94">
        <f t="shared" si="8"/>
        <v>1</v>
      </c>
      <c r="I522" s="93"/>
      <c r="J522" s="94"/>
      <c r="K522" s="138"/>
    </row>
    <row r="523" spans="1:11" x14ac:dyDescent="0.2">
      <c r="A523" s="13" t="s">
        <v>1682</v>
      </c>
      <c r="B523" s="74">
        <v>52</v>
      </c>
      <c r="C523" s="133"/>
      <c r="D523" s="37"/>
      <c r="E523" s="87"/>
      <c r="F523" s="93">
        <v>1</v>
      </c>
      <c r="G523" s="8">
        <v>3</v>
      </c>
      <c r="H523" s="94">
        <f t="shared" si="8"/>
        <v>1</v>
      </c>
      <c r="I523" s="93"/>
      <c r="J523" s="94"/>
      <c r="K523" s="138"/>
    </row>
    <row r="524" spans="1:11" x14ac:dyDescent="0.2">
      <c r="A524" s="13" t="s">
        <v>4957</v>
      </c>
      <c r="B524" s="74">
        <v>68</v>
      </c>
      <c r="C524" s="133"/>
      <c r="D524" s="37"/>
      <c r="E524" s="87"/>
      <c r="F524" s="93">
        <v>1</v>
      </c>
      <c r="G524" s="8">
        <v>3</v>
      </c>
      <c r="H524" s="94">
        <f t="shared" si="8"/>
        <v>1</v>
      </c>
      <c r="I524" s="93"/>
      <c r="J524" s="94"/>
      <c r="K524" s="138"/>
    </row>
    <row r="525" spans="1:11" x14ac:dyDescent="0.2">
      <c r="A525" s="13" t="s">
        <v>5088</v>
      </c>
      <c r="B525" s="74">
        <v>73</v>
      </c>
      <c r="C525" s="133"/>
      <c r="D525" s="37"/>
      <c r="E525" s="87"/>
      <c r="F525" s="93">
        <v>1</v>
      </c>
      <c r="G525" s="8">
        <v>3</v>
      </c>
      <c r="H525" s="94">
        <f t="shared" si="8"/>
        <v>1</v>
      </c>
      <c r="I525" s="93"/>
      <c r="J525" s="94"/>
      <c r="K525" s="138"/>
    </row>
    <row r="526" spans="1:11" s="18" customFormat="1" x14ac:dyDescent="0.2">
      <c r="A526" s="11" t="s">
        <v>297</v>
      </c>
      <c r="B526" s="72">
        <v>84337</v>
      </c>
      <c r="C526" s="135"/>
      <c r="D526" s="37"/>
      <c r="E526" s="87"/>
      <c r="F526" s="92"/>
      <c r="G526" s="8"/>
      <c r="H526" s="94"/>
      <c r="I526" s="92"/>
      <c r="J526" s="82"/>
      <c r="K526" s="137"/>
    </row>
    <row r="527" spans="1:11" s="24" customFormat="1" ht="31.5" x14ac:dyDescent="0.2">
      <c r="A527" s="46" t="s">
        <v>298</v>
      </c>
      <c r="B527" s="73">
        <v>12779</v>
      </c>
      <c r="C527" s="134">
        <v>25</v>
      </c>
      <c r="D527" s="36">
        <f>SUM(D528:D573)</f>
        <v>63</v>
      </c>
      <c r="E527" s="88">
        <v>4</v>
      </c>
      <c r="F527" s="91">
        <f>SUM(F529:F583)</f>
        <v>78</v>
      </c>
      <c r="G527" s="24">
        <f>SUM(G529:G583)</f>
        <v>221</v>
      </c>
      <c r="H527" s="94"/>
      <c r="I527" s="99">
        <f>(C527+F532+F536+F538+F541+F548+F552+F557+F565+F568+F570+F571+F581+1)*0.4</f>
        <v>25.6</v>
      </c>
      <c r="J527" s="99">
        <f>(D527+G532+G536+G538+G541+G548+G552+G557+G565+G568+G570+G571+G581+1)*0.4</f>
        <v>66</v>
      </c>
      <c r="K527" s="115">
        <f>52*0.6</f>
        <v>31.2</v>
      </c>
    </row>
    <row r="528" spans="1:11" s="24" customFormat="1" ht="31.5" x14ac:dyDescent="0.2">
      <c r="A528" s="20" t="s">
        <v>299</v>
      </c>
      <c r="B528" s="73">
        <v>1010</v>
      </c>
      <c r="C528" s="134">
        <v>2</v>
      </c>
      <c r="D528" s="32">
        <v>5</v>
      </c>
      <c r="E528" s="84"/>
      <c r="F528" s="91"/>
      <c r="G528" s="8"/>
      <c r="H528" s="94"/>
      <c r="I528" s="91"/>
      <c r="J528" s="84"/>
      <c r="K528" s="111"/>
    </row>
    <row r="529" spans="1:11" x14ac:dyDescent="0.2">
      <c r="A529" s="13" t="s">
        <v>2151</v>
      </c>
      <c r="B529" s="74">
        <v>74</v>
      </c>
      <c r="C529" s="133"/>
      <c r="D529" s="37"/>
      <c r="E529" s="87"/>
      <c r="F529" s="93">
        <v>1</v>
      </c>
      <c r="G529" s="8">
        <v>3</v>
      </c>
      <c r="H529" s="94">
        <f t="shared" si="8"/>
        <v>1</v>
      </c>
      <c r="I529" s="93"/>
      <c r="J529" s="94"/>
      <c r="K529" s="138"/>
    </row>
    <row r="530" spans="1:11" x14ac:dyDescent="0.2">
      <c r="A530" s="13" t="s">
        <v>5089</v>
      </c>
      <c r="B530" s="74">
        <v>136</v>
      </c>
      <c r="C530" s="133"/>
      <c r="D530" s="37"/>
      <c r="E530" s="87"/>
      <c r="F530" s="93">
        <v>1</v>
      </c>
      <c r="G530" s="8">
        <v>3</v>
      </c>
      <c r="H530" s="94">
        <f t="shared" si="8"/>
        <v>1</v>
      </c>
      <c r="I530" s="93"/>
      <c r="J530" s="94"/>
      <c r="K530" s="138"/>
    </row>
    <row r="531" spans="1:11" x14ac:dyDescent="0.2">
      <c r="A531" s="13" t="s">
        <v>5090</v>
      </c>
      <c r="B531" s="74">
        <v>158</v>
      </c>
      <c r="C531" s="133"/>
      <c r="D531" s="37"/>
      <c r="E531" s="87"/>
      <c r="F531" s="93">
        <v>1</v>
      </c>
      <c r="G531" s="8">
        <v>3</v>
      </c>
      <c r="H531" s="94">
        <f t="shared" si="8"/>
        <v>1</v>
      </c>
      <c r="I531" s="93"/>
      <c r="J531" s="94"/>
      <c r="K531" s="138"/>
    </row>
    <row r="532" spans="1:11" x14ac:dyDescent="0.2">
      <c r="A532" s="13" t="s">
        <v>5091</v>
      </c>
      <c r="B532" s="74">
        <v>468</v>
      </c>
      <c r="C532" s="133"/>
      <c r="D532" s="37"/>
      <c r="E532" s="87"/>
      <c r="F532" s="93">
        <v>3</v>
      </c>
      <c r="G532" s="8">
        <v>8</v>
      </c>
      <c r="H532" s="94">
        <f t="shared" si="8"/>
        <v>2</v>
      </c>
      <c r="I532" s="93"/>
      <c r="J532" s="94"/>
      <c r="K532" s="138"/>
    </row>
    <row r="533" spans="1:11" x14ac:dyDescent="0.2">
      <c r="A533" s="13" t="s">
        <v>5092</v>
      </c>
      <c r="B533" s="74">
        <v>109</v>
      </c>
      <c r="C533" s="133"/>
      <c r="D533" s="37"/>
      <c r="E533" s="87"/>
      <c r="F533" s="93">
        <v>1</v>
      </c>
      <c r="G533" s="8">
        <v>3</v>
      </c>
      <c r="H533" s="94">
        <f t="shared" si="8"/>
        <v>1</v>
      </c>
      <c r="I533" s="93"/>
      <c r="J533" s="94"/>
      <c r="K533" s="138"/>
    </row>
    <row r="534" spans="1:11" x14ac:dyDescent="0.2">
      <c r="A534" s="13" t="s">
        <v>5093</v>
      </c>
      <c r="B534" s="74">
        <v>65</v>
      </c>
      <c r="C534" s="133"/>
      <c r="D534" s="37"/>
      <c r="E534" s="87"/>
      <c r="F534" s="93">
        <v>1</v>
      </c>
      <c r="G534" s="8">
        <v>3</v>
      </c>
      <c r="H534" s="94">
        <f t="shared" si="8"/>
        <v>1</v>
      </c>
      <c r="I534" s="93"/>
      <c r="J534" s="94"/>
      <c r="K534" s="138"/>
    </row>
    <row r="535" spans="1:11" s="24" customFormat="1" x14ac:dyDescent="0.2">
      <c r="A535" s="20" t="s">
        <v>468</v>
      </c>
      <c r="B535" s="73">
        <v>6987</v>
      </c>
      <c r="C535" s="134">
        <v>14</v>
      </c>
      <c r="D535" s="32">
        <v>35</v>
      </c>
      <c r="E535" s="84"/>
      <c r="F535" s="91"/>
      <c r="G535" s="8"/>
      <c r="H535" s="94"/>
      <c r="I535" s="91"/>
      <c r="J535" s="84"/>
      <c r="K535" s="111"/>
    </row>
    <row r="536" spans="1:11" x14ac:dyDescent="0.2">
      <c r="A536" s="13" t="s">
        <v>5094</v>
      </c>
      <c r="B536" s="74">
        <v>4542</v>
      </c>
      <c r="C536" s="133"/>
      <c r="D536" s="37"/>
      <c r="E536" s="87"/>
      <c r="F536" s="93">
        <v>5</v>
      </c>
      <c r="G536" s="8">
        <v>13</v>
      </c>
      <c r="H536" s="94">
        <f t="shared" si="8"/>
        <v>2</v>
      </c>
      <c r="I536" s="93"/>
      <c r="J536" s="94"/>
      <c r="K536" s="138"/>
    </row>
    <row r="537" spans="1:11" x14ac:dyDescent="0.2">
      <c r="A537" s="13" t="s">
        <v>2107</v>
      </c>
      <c r="B537" s="74">
        <v>128</v>
      </c>
      <c r="C537" s="133"/>
      <c r="D537" s="37"/>
      <c r="E537" s="87"/>
      <c r="F537" s="93">
        <v>1</v>
      </c>
      <c r="G537" s="8">
        <v>3</v>
      </c>
      <c r="H537" s="94">
        <f t="shared" si="8"/>
        <v>1</v>
      </c>
      <c r="I537" s="93"/>
      <c r="J537" s="94"/>
      <c r="K537" s="138"/>
    </row>
    <row r="538" spans="1:11" x14ac:dyDescent="0.2">
      <c r="A538" s="13" t="s">
        <v>5095</v>
      </c>
      <c r="B538" s="74">
        <v>241</v>
      </c>
      <c r="C538" s="86"/>
      <c r="D538" s="37"/>
      <c r="E538" s="87"/>
      <c r="F538" s="93">
        <v>3</v>
      </c>
      <c r="G538" s="8">
        <v>8</v>
      </c>
      <c r="H538" s="94">
        <f t="shared" si="8"/>
        <v>2</v>
      </c>
      <c r="I538" s="93"/>
      <c r="J538" s="94"/>
      <c r="K538" s="138"/>
    </row>
    <row r="539" spans="1:11" x14ac:dyDescent="0.2">
      <c r="A539" s="13" t="s">
        <v>2849</v>
      </c>
      <c r="B539" s="74">
        <v>66</v>
      </c>
      <c r="C539" s="133"/>
      <c r="D539" s="37"/>
      <c r="E539" s="87"/>
      <c r="F539" s="93">
        <v>1</v>
      </c>
      <c r="G539" s="8">
        <v>3</v>
      </c>
      <c r="H539" s="94">
        <f t="shared" si="8"/>
        <v>1</v>
      </c>
      <c r="I539" s="93"/>
      <c r="J539" s="94"/>
      <c r="K539" s="138"/>
    </row>
    <row r="540" spans="1:11" x14ac:dyDescent="0.2">
      <c r="A540" s="13" t="s">
        <v>2296</v>
      </c>
      <c r="B540" s="74">
        <v>121</v>
      </c>
      <c r="C540" s="133"/>
      <c r="D540" s="37"/>
      <c r="E540" s="87"/>
      <c r="F540" s="93">
        <v>1</v>
      </c>
      <c r="G540" s="8">
        <v>3</v>
      </c>
      <c r="H540" s="94">
        <f t="shared" si="8"/>
        <v>1</v>
      </c>
      <c r="I540" s="93"/>
      <c r="J540" s="94"/>
      <c r="K540" s="138"/>
    </row>
    <row r="541" spans="1:11" x14ac:dyDescent="0.2">
      <c r="A541" s="13" t="s">
        <v>5096</v>
      </c>
      <c r="B541" s="74">
        <v>322</v>
      </c>
      <c r="C541" s="133"/>
      <c r="D541" s="37"/>
      <c r="E541" s="87"/>
      <c r="F541" s="93">
        <v>3</v>
      </c>
      <c r="G541" s="8">
        <v>8</v>
      </c>
      <c r="H541" s="94">
        <f t="shared" si="8"/>
        <v>2</v>
      </c>
      <c r="I541" s="93"/>
      <c r="J541" s="94"/>
      <c r="K541" s="138"/>
    </row>
    <row r="542" spans="1:11" x14ac:dyDescent="0.2">
      <c r="A542" s="13" t="s">
        <v>5097</v>
      </c>
      <c r="B542" s="74">
        <v>97</v>
      </c>
      <c r="C542" s="133"/>
      <c r="D542" s="37"/>
      <c r="E542" s="87"/>
      <c r="F542" s="93">
        <v>1</v>
      </c>
      <c r="G542" s="8">
        <v>3</v>
      </c>
      <c r="H542" s="94">
        <f t="shared" si="8"/>
        <v>1</v>
      </c>
      <c r="I542" s="93"/>
      <c r="J542" s="94"/>
      <c r="K542" s="138"/>
    </row>
    <row r="543" spans="1:11" x14ac:dyDescent="0.2">
      <c r="A543" s="13" t="s">
        <v>5098</v>
      </c>
      <c r="B543" s="74">
        <v>124</v>
      </c>
      <c r="C543" s="133"/>
      <c r="D543" s="37"/>
      <c r="E543" s="87"/>
      <c r="F543" s="93">
        <v>1</v>
      </c>
      <c r="G543" s="8">
        <v>3</v>
      </c>
      <c r="H543" s="94">
        <f t="shared" si="8"/>
        <v>1</v>
      </c>
      <c r="I543" s="93"/>
      <c r="J543" s="94"/>
      <c r="K543" s="138"/>
    </row>
    <row r="544" spans="1:11" x14ac:dyDescent="0.2">
      <c r="A544" s="13" t="s">
        <v>1469</v>
      </c>
      <c r="B544" s="74">
        <v>85</v>
      </c>
      <c r="C544" s="133"/>
      <c r="D544" s="37"/>
      <c r="E544" s="87"/>
      <c r="F544" s="93">
        <v>1</v>
      </c>
      <c r="G544" s="8">
        <v>3</v>
      </c>
      <c r="H544" s="94">
        <f t="shared" si="8"/>
        <v>1</v>
      </c>
      <c r="I544" s="93"/>
      <c r="J544" s="94"/>
      <c r="K544" s="138"/>
    </row>
    <row r="545" spans="1:11" x14ac:dyDescent="0.2">
      <c r="A545" s="13" t="s">
        <v>5099</v>
      </c>
      <c r="B545" s="74">
        <v>32</v>
      </c>
      <c r="C545" s="133"/>
      <c r="D545" s="37"/>
      <c r="E545" s="87"/>
      <c r="F545" s="93">
        <v>1</v>
      </c>
      <c r="G545" s="8">
        <v>3</v>
      </c>
      <c r="H545" s="94">
        <f t="shared" si="8"/>
        <v>1</v>
      </c>
      <c r="I545" s="93"/>
      <c r="J545" s="94"/>
      <c r="K545" s="138"/>
    </row>
    <row r="546" spans="1:11" x14ac:dyDescent="0.2">
      <c r="A546" s="13" t="s">
        <v>3398</v>
      </c>
      <c r="B546" s="74">
        <v>145</v>
      </c>
      <c r="C546" s="133"/>
      <c r="D546" s="37"/>
      <c r="E546" s="87"/>
      <c r="F546" s="93">
        <v>1</v>
      </c>
      <c r="G546" s="8">
        <v>3</v>
      </c>
      <c r="H546" s="94">
        <f t="shared" si="8"/>
        <v>1</v>
      </c>
      <c r="I546" s="93"/>
      <c r="J546" s="94"/>
      <c r="K546" s="138"/>
    </row>
    <row r="547" spans="1:11" x14ac:dyDescent="0.2">
      <c r="A547" s="13" t="s">
        <v>2578</v>
      </c>
      <c r="B547" s="74">
        <v>110</v>
      </c>
      <c r="C547" s="133"/>
      <c r="D547" s="37"/>
      <c r="E547" s="87"/>
      <c r="F547" s="93">
        <v>1</v>
      </c>
      <c r="G547" s="8">
        <v>3</v>
      </c>
      <c r="H547" s="94">
        <f t="shared" si="8"/>
        <v>1</v>
      </c>
      <c r="I547" s="93"/>
      <c r="J547" s="94"/>
      <c r="K547" s="138"/>
    </row>
    <row r="548" spans="1:11" x14ac:dyDescent="0.2">
      <c r="A548" s="13" t="s">
        <v>1497</v>
      </c>
      <c r="B548" s="74">
        <v>238</v>
      </c>
      <c r="C548" s="133"/>
      <c r="D548" s="37"/>
      <c r="E548" s="87"/>
      <c r="F548" s="93">
        <v>3</v>
      </c>
      <c r="G548" s="8">
        <v>8</v>
      </c>
      <c r="H548" s="94">
        <f t="shared" si="8"/>
        <v>2</v>
      </c>
      <c r="I548" s="93"/>
      <c r="J548" s="94"/>
      <c r="K548" s="138"/>
    </row>
    <row r="549" spans="1:11" x14ac:dyDescent="0.2">
      <c r="A549" s="13" t="s">
        <v>1993</v>
      </c>
      <c r="B549" s="74">
        <v>128</v>
      </c>
      <c r="C549" s="133"/>
      <c r="D549" s="37"/>
      <c r="E549" s="87"/>
      <c r="F549" s="93">
        <v>1</v>
      </c>
      <c r="G549" s="8">
        <v>3</v>
      </c>
      <c r="H549" s="94">
        <f t="shared" si="8"/>
        <v>1</v>
      </c>
      <c r="I549" s="93"/>
      <c r="J549" s="94"/>
      <c r="K549" s="138"/>
    </row>
    <row r="550" spans="1:11" x14ac:dyDescent="0.2">
      <c r="A550" s="13" t="s">
        <v>2482</v>
      </c>
      <c r="B550" s="74">
        <v>89</v>
      </c>
      <c r="C550" s="133"/>
      <c r="D550" s="37"/>
      <c r="E550" s="87"/>
      <c r="F550" s="93">
        <v>1</v>
      </c>
      <c r="G550" s="8">
        <v>3</v>
      </c>
      <c r="H550" s="94">
        <f t="shared" si="8"/>
        <v>1</v>
      </c>
      <c r="I550" s="93"/>
      <c r="J550" s="94"/>
      <c r="K550" s="138"/>
    </row>
    <row r="551" spans="1:11" x14ac:dyDescent="0.2">
      <c r="A551" s="13" t="s">
        <v>5100</v>
      </c>
      <c r="B551" s="74">
        <v>57</v>
      </c>
      <c r="C551" s="133"/>
      <c r="D551" s="37"/>
      <c r="E551" s="87"/>
      <c r="F551" s="93">
        <v>1</v>
      </c>
      <c r="G551" s="8">
        <v>3</v>
      </c>
      <c r="H551" s="94">
        <f t="shared" si="8"/>
        <v>1</v>
      </c>
      <c r="I551" s="93"/>
      <c r="J551" s="94"/>
      <c r="K551" s="138"/>
    </row>
    <row r="552" spans="1:11" x14ac:dyDescent="0.2">
      <c r="A552" s="13" t="s">
        <v>5101</v>
      </c>
      <c r="B552" s="74">
        <v>327</v>
      </c>
      <c r="C552" s="133"/>
      <c r="D552" s="37"/>
      <c r="E552" s="87"/>
      <c r="F552" s="93">
        <v>3</v>
      </c>
      <c r="G552" s="8">
        <v>8</v>
      </c>
      <c r="H552" s="94">
        <f t="shared" si="8"/>
        <v>2</v>
      </c>
      <c r="I552" s="93"/>
      <c r="J552" s="94"/>
      <c r="K552" s="138"/>
    </row>
    <row r="553" spans="1:11" x14ac:dyDescent="0.2">
      <c r="A553" s="13" t="s">
        <v>5102</v>
      </c>
      <c r="B553" s="74">
        <v>135</v>
      </c>
      <c r="C553" s="133"/>
      <c r="D553" s="37"/>
      <c r="E553" s="87"/>
      <c r="F553" s="93">
        <v>1</v>
      </c>
      <c r="G553" s="8">
        <v>3</v>
      </c>
      <c r="H553" s="94">
        <f t="shared" si="8"/>
        <v>1</v>
      </c>
      <c r="I553" s="93"/>
      <c r="J553" s="94"/>
      <c r="K553" s="138"/>
    </row>
    <row r="554" spans="1:11" s="24" customFormat="1" x14ac:dyDescent="0.2">
      <c r="A554" s="20" t="s">
        <v>469</v>
      </c>
      <c r="B554" s="73">
        <v>3643</v>
      </c>
      <c r="C554" s="134">
        <v>7</v>
      </c>
      <c r="D554" s="32">
        <v>18</v>
      </c>
      <c r="E554" s="84"/>
      <c r="F554" s="91"/>
      <c r="G554" s="8"/>
      <c r="H554" s="94"/>
      <c r="I554" s="91"/>
      <c r="J554" s="84"/>
      <c r="K554" s="111"/>
    </row>
    <row r="555" spans="1:11" x14ac:dyDescent="0.2">
      <c r="A555" s="13" t="s">
        <v>5103</v>
      </c>
      <c r="B555" s="74">
        <v>98</v>
      </c>
      <c r="C555" s="133"/>
      <c r="D555" s="37"/>
      <c r="E555" s="87"/>
      <c r="F555" s="93">
        <v>1</v>
      </c>
      <c r="G555" s="8">
        <v>3</v>
      </c>
      <c r="H555" s="94">
        <f t="shared" si="8"/>
        <v>1</v>
      </c>
      <c r="I555" s="93"/>
      <c r="J555" s="94"/>
      <c r="K555" s="138"/>
    </row>
    <row r="556" spans="1:11" x14ac:dyDescent="0.2">
      <c r="A556" s="13" t="s">
        <v>5104</v>
      </c>
      <c r="B556" s="74">
        <v>89</v>
      </c>
      <c r="C556" s="133"/>
      <c r="D556" s="37"/>
      <c r="E556" s="87"/>
      <c r="F556" s="93">
        <v>1</v>
      </c>
      <c r="G556" s="8">
        <v>3</v>
      </c>
      <c r="H556" s="94">
        <f t="shared" si="8"/>
        <v>1</v>
      </c>
      <c r="I556" s="93"/>
      <c r="J556" s="94"/>
      <c r="K556" s="138"/>
    </row>
    <row r="557" spans="1:11" x14ac:dyDescent="0.2">
      <c r="A557" s="13" t="s">
        <v>5105</v>
      </c>
      <c r="B557" s="74">
        <v>927</v>
      </c>
      <c r="C557" s="133"/>
      <c r="D557" s="37"/>
      <c r="E557" s="87"/>
      <c r="F557" s="93">
        <v>3</v>
      </c>
      <c r="G557" s="8">
        <v>8</v>
      </c>
      <c r="H557" s="94">
        <f t="shared" si="8"/>
        <v>2</v>
      </c>
      <c r="I557" s="93"/>
      <c r="J557" s="94"/>
      <c r="K557" s="138"/>
    </row>
    <row r="558" spans="1:11" x14ac:dyDescent="0.2">
      <c r="A558" s="13" t="s">
        <v>5106</v>
      </c>
      <c r="B558" s="74">
        <v>78</v>
      </c>
      <c r="C558" s="133"/>
      <c r="D558" s="37"/>
      <c r="E558" s="87"/>
      <c r="F558" s="93">
        <v>1</v>
      </c>
      <c r="G558" s="8">
        <v>3</v>
      </c>
      <c r="H558" s="94">
        <f t="shared" si="8"/>
        <v>1</v>
      </c>
      <c r="I558" s="93"/>
      <c r="J558" s="94"/>
      <c r="K558" s="138"/>
    </row>
    <row r="559" spans="1:11" x14ac:dyDescent="0.2">
      <c r="A559" s="13" t="s">
        <v>5107</v>
      </c>
      <c r="B559" s="74">
        <v>189</v>
      </c>
      <c r="C559" s="133"/>
      <c r="D559" s="37"/>
      <c r="E559" s="87"/>
      <c r="F559" s="93">
        <v>1</v>
      </c>
      <c r="G559" s="8">
        <v>3</v>
      </c>
      <c r="H559" s="94">
        <f t="shared" si="8"/>
        <v>1</v>
      </c>
      <c r="I559" s="93"/>
      <c r="J559" s="94"/>
      <c r="K559" s="138"/>
    </row>
    <row r="560" spans="1:11" x14ac:dyDescent="0.2">
      <c r="A560" s="13" t="s">
        <v>5108</v>
      </c>
      <c r="B560" s="74">
        <v>47</v>
      </c>
      <c r="C560" s="133"/>
      <c r="D560" s="37"/>
      <c r="E560" s="87"/>
      <c r="F560" s="93">
        <v>1</v>
      </c>
      <c r="G560" s="8">
        <v>3</v>
      </c>
      <c r="H560" s="94">
        <f t="shared" si="8"/>
        <v>1</v>
      </c>
      <c r="I560" s="93"/>
      <c r="J560" s="94"/>
      <c r="K560" s="138"/>
    </row>
    <row r="561" spans="1:11" x14ac:dyDescent="0.2">
      <c r="A561" s="13" t="s">
        <v>5109</v>
      </c>
      <c r="B561" s="74">
        <v>88</v>
      </c>
      <c r="C561" s="133"/>
      <c r="D561" s="37"/>
      <c r="E561" s="87"/>
      <c r="F561" s="93">
        <v>1</v>
      </c>
      <c r="G561" s="8">
        <v>3</v>
      </c>
      <c r="H561" s="94">
        <f t="shared" si="8"/>
        <v>1</v>
      </c>
      <c r="I561" s="93"/>
      <c r="J561" s="94"/>
      <c r="K561" s="138"/>
    </row>
    <row r="562" spans="1:11" x14ac:dyDescent="0.2">
      <c r="A562" s="13" t="s">
        <v>5110</v>
      </c>
      <c r="B562" s="74">
        <v>117</v>
      </c>
      <c r="C562" s="133"/>
      <c r="D562" s="37"/>
      <c r="E562" s="87"/>
      <c r="F562" s="93">
        <v>1</v>
      </c>
      <c r="G562" s="8">
        <v>3</v>
      </c>
      <c r="H562" s="94">
        <f t="shared" si="8"/>
        <v>1</v>
      </c>
      <c r="I562" s="93"/>
      <c r="J562" s="94"/>
      <c r="K562" s="138"/>
    </row>
    <row r="563" spans="1:11" x14ac:dyDescent="0.2">
      <c r="A563" s="13" t="s">
        <v>5111</v>
      </c>
      <c r="B563" s="74">
        <v>102</v>
      </c>
      <c r="C563" s="133"/>
      <c r="D563" s="37"/>
      <c r="E563" s="87"/>
      <c r="F563" s="93">
        <v>1</v>
      </c>
      <c r="G563" s="8">
        <v>3</v>
      </c>
      <c r="H563" s="94">
        <f t="shared" si="8"/>
        <v>1</v>
      </c>
      <c r="I563" s="93"/>
      <c r="J563" s="94"/>
      <c r="K563" s="138"/>
    </row>
    <row r="564" spans="1:11" x14ac:dyDescent="0.2">
      <c r="A564" s="13" t="s">
        <v>5112</v>
      </c>
      <c r="B564" s="74">
        <v>30</v>
      </c>
      <c r="C564" s="133"/>
      <c r="D564" s="37"/>
      <c r="E564" s="87"/>
      <c r="F564" s="93">
        <v>1</v>
      </c>
      <c r="G564" s="8">
        <v>3</v>
      </c>
      <c r="H564" s="94">
        <f t="shared" si="8"/>
        <v>1</v>
      </c>
      <c r="I564" s="93"/>
      <c r="J564" s="94"/>
      <c r="K564" s="138"/>
    </row>
    <row r="565" spans="1:11" x14ac:dyDescent="0.2">
      <c r="A565" s="13" t="s">
        <v>5113</v>
      </c>
      <c r="B565" s="74">
        <v>290</v>
      </c>
      <c r="C565" s="133"/>
      <c r="D565" s="37"/>
      <c r="E565" s="87"/>
      <c r="F565" s="93">
        <v>3</v>
      </c>
      <c r="G565" s="8">
        <v>8</v>
      </c>
      <c r="H565" s="94">
        <f t="shared" si="8"/>
        <v>2</v>
      </c>
      <c r="I565" s="93"/>
      <c r="J565" s="94"/>
      <c r="K565" s="138"/>
    </row>
    <row r="566" spans="1:11" x14ac:dyDescent="0.2">
      <c r="A566" s="13" t="s">
        <v>5114</v>
      </c>
      <c r="B566" s="74">
        <v>155</v>
      </c>
      <c r="C566" s="133"/>
      <c r="D566" s="37"/>
      <c r="E566" s="87"/>
      <c r="F566" s="93">
        <v>1</v>
      </c>
      <c r="G566" s="8">
        <v>3</v>
      </c>
      <c r="H566" s="94">
        <f t="shared" si="8"/>
        <v>1</v>
      </c>
      <c r="I566" s="93"/>
      <c r="J566" s="94"/>
      <c r="K566" s="138"/>
    </row>
    <row r="567" spans="1:11" x14ac:dyDescent="0.2">
      <c r="A567" s="13" t="s">
        <v>1793</v>
      </c>
      <c r="B567" s="74">
        <v>72</v>
      </c>
      <c r="C567" s="133"/>
      <c r="D567" s="37"/>
      <c r="E567" s="87"/>
      <c r="F567" s="93">
        <v>1</v>
      </c>
      <c r="G567" s="8">
        <v>3</v>
      </c>
      <c r="H567" s="94">
        <f t="shared" si="8"/>
        <v>1</v>
      </c>
      <c r="I567" s="93"/>
      <c r="J567" s="94"/>
      <c r="K567" s="138"/>
    </row>
    <row r="568" spans="1:11" x14ac:dyDescent="0.2">
      <c r="A568" s="13" t="s">
        <v>5115</v>
      </c>
      <c r="B568" s="74">
        <v>255</v>
      </c>
      <c r="C568" s="133"/>
      <c r="D568" s="37"/>
      <c r="E568" s="87"/>
      <c r="F568" s="93">
        <v>3</v>
      </c>
      <c r="G568" s="8">
        <v>8</v>
      </c>
      <c r="H568" s="94">
        <f t="shared" si="8"/>
        <v>2</v>
      </c>
      <c r="I568" s="93"/>
      <c r="J568" s="94"/>
      <c r="K568" s="138"/>
    </row>
    <row r="569" spans="1:11" x14ac:dyDescent="0.2">
      <c r="A569" s="13" t="s">
        <v>5116</v>
      </c>
      <c r="B569" s="74">
        <v>67</v>
      </c>
      <c r="C569" s="133"/>
      <c r="D569" s="37"/>
      <c r="E569" s="87"/>
      <c r="F569" s="93">
        <v>1</v>
      </c>
      <c r="G569" s="8">
        <v>3</v>
      </c>
      <c r="H569" s="94">
        <f t="shared" si="8"/>
        <v>1</v>
      </c>
      <c r="I569" s="93"/>
      <c r="J569" s="94"/>
      <c r="K569" s="138"/>
    </row>
    <row r="570" spans="1:11" x14ac:dyDescent="0.2">
      <c r="A570" s="13" t="s">
        <v>5117</v>
      </c>
      <c r="B570" s="74">
        <v>474</v>
      </c>
      <c r="C570" s="133"/>
      <c r="D570" s="37"/>
      <c r="E570" s="87"/>
      <c r="F570" s="93">
        <v>3</v>
      </c>
      <c r="G570" s="8">
        <v>8</v>
      </c>
      <c r="H570" s="94">
        <f t="shared" si="8"/>
        <v>2</v>
      </c>
      <c r="I570" s="93"/>
      <c r="J570" s="94"/>
      <c r="K570" s="138"/>
    </row>
    <row r="571" spans="1:11" x14ac:dyDescent="0.2">
      <c r="A571" s="13" t="s">
        <v>5118</v>
      </c>
      <c r="B571" s="74">
        <v>542</v>
      </c>
      <c r="C571" s="133"/>
      <c r="D571" s="37"/>
      <c r="E571" s="87"/>
      <c r="F571" s="93">
        <v>3</v>
      </c>
      <c r="G571" s="8">
        <v>8</v>
      </c>
      <c r="H571" s="94">
        <f t="shared" si="8"/>
        <v>2</v>
      </c>
      <c r="I571" s="93"/>
      <c r="J571" s="94"/>
      <c r="K571" s="138"/>
    </row>
    <row r="572" spans="1:11" x14ac:dyDescent="0.2">
      <c r="A572" s="13" t="s">
        <v>5119</v>
      </c>
      <c r="B572" s="74">
        <v>23</v>
      </c>
      <c r="C572" s="133"/>
      <c r="D572" s="37"/>
      <c r="E572" s="87"/>
      <c r="F572" s="93">
        <v>1</v>
      </c>
      <c r="G572" s="8">
        <v>3</v>
      </c>
      <c r="H572" s="94">
        <f t="shared" si="8"/>
        <v>1</v>
      </c>
      <c r="I572" s="93"/>
      <c r="J572" s="94"/>
      <c r="K572" s="138"/>
    </row>
    <row r="573" spans="1:11" s="24" customFormat="1" x14ac:dyDescent="0.2">
      <c r="A573" s="20" t="s">
        <v>585</v>
      </c>
      <c r="B573" s="73">
        <v>1139</v>
      </c>
      <c r="C573" s="134">
        <v>2</v>
      </c>
      <c r="D573" s="32">
        <v>5</v>
      </c>
      <c r="E573" s="84"/>
      <c r="F573" s="91"/>
      <c r="G573" s="8"/>
      <c r="H573" s="94"/>
      <c r="I573" s="91"/>
      <c r="J573" s="84"/>
      <c r="K573" s="111"/>
    </row>
    <row r="574" spans="1:11" x14ac:dyDescent="0.2">
      <c r="A574" s="13" t="s">
        <v>1492</v>
      </c>
      <c r="B574" s="74">
        <v>129</v>
      </c>
      <c r="C574" s="133"/>
      <c r="D574" s="37"/>
      <c r="E574" s="87"/>
      <c r="F574" s="93">
        <v>1</v>
      </c>
      <c r="G574" s="8">
        <v>3</v>
      </c>
      <c r="H574" s="94">
        <f t="shared" si="8"/>
        <v>1</v>
      </c>
      <c r="I574" s="93"/>
      <c r="J574" s="94"/>
      <c r="K574" s="138"/>
    </row>
    <row r="575" spans="1:11" x14ac:dyDescent="0.2">
      <c r="A575" s="13" t="s">
        <v>5120</v>
      </c>
      <c r="B575" s="74">
        <v>65</v>
      </c>
      <c r="C575" s="133"/>
      <c r="D575" s="37"/>
      <c r="E575" s="87"/>
      <c r="F575" s="93">
        <v>1</v>
      </c>
      <c r="G575" s="8">
        <v>3</v>
      </c>
      <c r="H575" s="94">
        <f t="shared" si="8"/>
        <v>1</v>
      </c>
      <c r="I575" s="93"/>
      <c r="J575" s="94"/>
      <c r="K575" s="138"/>
    </row>
    <row r="576" spans="1:11" x14ac:dyDescent="0.2">
      <c r="A576" s="13" t="s">
        <v>2775</v>
      </c>
      <c r="B576" s="74">
        <v>55</v>
      </c>
      <c r="C576" s="133"/>
      <c r="D576" s="37"/>
      <c r="E576" s="87"/>
      <c r="F576" s="93">
        <v>1</v>
      </c>
      <c r="G576" s="8">
        <v>3</v>
      </c>
      <c r="H576" s="94">
        <f t="shared" si="8"/>
        <v>1</v>
      </c>
      <c r="I576" s="93"/>
      <c r="J576" s="94"/>
      <c r="K576" s="138"/>
    </row>
    <row r="577" spans="1:11" x14ac:dyDescent="0.2">
      <c r="A577" s="13" t="s">
        <v>5121</v>
      </c>
      <c r="B577" s="74">
        <v>186</v>
      </c>
      <c r="C577" s="133"/>
      <c r="D577" s="37"/>
      <c r="E577" s="87"/>
      <c r="F577" s="93">
        <v>1</v>
      </c>
      <c r="G577" s="8">
        <v>3</v>
      </c>
      <c r="H577" s="94">
        <f t="shared" si="8"/>
        <v>1</v>
      </c>
      <c r="I577" s="93"/>
      <c r="J577" s="94"/>
      <c r="K577" s="138"/>
    </row>
    <row r="578" spans="1:11" x14ac:dyDescent="0.2">
      <c r="A578" s="13" t="s">
        <v>3350</v>
      </c>
      <c r="B578" s="74">
        <v>87</v>
      </c>
      <c r="C578" s="133"/>
      <c r="D578" s="37"/>
      <c r="E578" s="87"/>
      <c r="F578" s="93">
        <v>1</v>
      </c>
      <c r="G578" s="8">
        <v>3</v>
      </c>
      <c r="H578" s="94">
        <f t="shared" si="8"/>
        <v>1</v>
      </c>
      <c r="I578" s="93"/>
      <c r="J578" s="94"/>
      <c r="K578" s="138"/>
    </row>
    <row r="579" spans="1:11" x14ac:dyDescent="0.2">
      <c r="A579" s="13" t="s">
        <v>5122</v>
      </c>
      <c r="B579" s="74">
        <v>98</v>
      </c>
      <c r="C579" s="133"/>
      <c r="D579" s="37"/>
      <c r="E579" s="87"/>
      <c r="F579" s="93">
        <v>1</v>
      </c>
      <c r="G579" s="8">
        <v>3</v>
      </c>
      <c r="H579" s="94">
        <f t="shared" si="8"/>
        <v>1</v>
      </c>
      <c r="I579" s="93"/>
      <c r="J579" s="94"/>
      <c r="K579" s="138"/>
    </row>
    <row r="580" spans="1:11" x14ac:dyDescent="0.2">
      <c r="A580" s="13" t="s">
        <v>5123</v>
      </c>
      <c r="B580" s="74">
        <v>49</v>
      </c>
      <c r="C580" s="133"/>
      <c r="D580" s="37"/>
      <c r="E580" s="87"/>
      <c r="F580" s="93">
        <v>1</v>
      </c>
      <c r="G580" s="8">
        <v>3</v>
      </c>
      <c r="H580" s="94">
        <f t="shared" si="8"/>
        <v>1</v>
      </c>
      <c r="I580" s="93"/>
      <c r="J580" s="94"/>
      <c r="K580" s="138"/>
    </row>
    <row r="581" spans="1:11" x14ac:dyDescent="0.2">
      <c r="A581" s="13" t="s">
        <v>4921</v>
      </c>
      <c r="B581" s="74">
        <v>328</v>
      </c>
      <c r="C581" s="133"/>
      <c r="D581" s="37"/>
      <c r="E581" s="87"/>
      <c r="F581" s="93">
        <v>3</v>
      </c>
      <c r="G581" s="8">
        <v>8</v>
      </c>
      <c r="H581" s="94">
        <f t="shared" si="8"/>
        <v>2</v>
      </c>
      <c r="I581" s="93"/>
      <c r="J581" s="94"/>
      <c r="K581" s="138"/>
    </row>
    <row r="582" spans="1:11" x14ac:dyDescent="0.2">
      <c r="A582" s="13" t="s">
        <v>3033</v>
      </c>
      <c r="B582" s="74">
        <v>65</v>
      </c>
      <c r="C582" s="133"/>
      <c r="D582" s="37"/>
      <c r="E582" s="87"/>
      <c r="F582" s="93">
        <v>1</v>
      </c>
      <c r="G582" s="8">
        <v>3</v>
      </c>
      <c r="H582" s="94">
        <f t="shared" si="8"/>
        <v>1</v>
      </c>
      <c r="I582" s="93"/>
      <c r="J582" s="94"/>
      <c r="K582" s="138"/>
    </row>
    <row r="583" spans="1:11" x14ac:dyDescent="0.2">
      <c r="A583" s="13" t="s">
        <v>5124</v>
      </c>
      <c r="B583" s="74">
        <v>77</v>
      </c>
      <c r="C583" s="133"/>
      <c r="D583" s="37"/>
      <c r="E583" s="87"/>
      <c r="F583" s="93">
        <v>1</v>
      </c>
      <c r="G583" s="8">
        <v>3</v>
      </c>
      <c r="H583" s="94">
        <f t="shared" si="8"/>
        <v>1</v>
      </c>
      <c r="I583" s="93"/>
      <c r="J583" s="94"/>
      <c r="K583" s="138"/>
    </row>
    <row r="584" spans="1:11" s="24" customFormat="1" x14ac:dyDescent="0.2">
      <c r="A584" s="46" t="s">
        <v>741</v>
      </c>
      <c r="B584" s="73">
        <v>898</v>
      </c>
      <c r="C584" s="134">
        <v>13</v>
      </c>
      <c r="D584" s="32">
        <v>33</v>
      </c>
      <c r="E584" s="84">
        <v>3</v>
      </c>
      <c r="F584" s="91"/>
      <c r="G584" s="8"/>
      <c r="H584" s="94"/>
      <c r="I584" s="99">
        <f>(C584+F584+1)*0.4</f>
        <v>5.6000000000000005</v>
      </c>
      <c r="J584" s="100">
        <f>(D584+G584+1)*0.4</f>
        <v>13.600000000000001</v>
      </c>
      <c r="K584" s="115"/>
    </row>
    <row r="585" spans="1:11" s="24" customFormat="1" x14ac:dyDescent="0.2">
      <c r="A585" s="20" t="s">
        <v>6194</v>
      </c>
      <c r="B585" s="73">
        <v>898</v>
      </c>
      <c r="C585" s="134">
        <v>13</v>
      </c>
      <c r="D585" s="37"/>
      <c r="E585" s="87"/>
      <c r="F585" s="91"/>
      <c r="G585" s="8"/>
      <c r="H585" s="94"/>
      <c r="I585" s="91"/>
      <c r="J585" s="84"/>
      <c r="K585" s="111"/>
    </row>
    <row r="586" spans="1:11" s="24" customFormat="1" x14ac:dyDescent="0.2">
      <c r="A586" s="46" t="s">
        <v>742</v>
      </c>
      <c r="B586" s="73">
        <v>16058</v>
      </c>
      <c r="C586" s="134">
        <v>25</v>
      </c>
      <c r="D586" s="36">
        <f>SUM(D587:D610)</f>
        <v>64</v>
      </c>
      <c r="E586" s="88">
        <v>4</v>
      </c>
      <c r="F586" s="91">
        <f>SUM(F588:F616)</f>
        <v>69</v>
      </c>
      <c r="G586" s="24">
        <f>SUM(G588:G616)</f>
        <v>185</v>
      </c>
      <c r="H586" s="94"/>
      <c r="I586" s="99">
        <f>(C586+F586+1-F588-F590-F591-F604-F608)*0.4</f>
        <v>36</v>
      </c>
      <c r="J586" s="99">
        <f>(D586+G586+1-G588-G590-G591-G604-G608)*0.4</f>
        <v>94</v>
      </c>
      <c r="K586" s="115">
        <f>25*0.6</f>
        <v>15</v>
      </c>
    </row>
    <row r="587" spans="1:11" s="24" customFormat="1" x14ac:dyDescent="0.2">
      <c r="A587" s="20" t="s">
        <v>743</v>
      </c>
      <c r="B587" s="73">
        <v>1664</v>
      </c>
      <c r="C587" s="134">
        <v>3</v>
      </c>
      <c r="D587" s="32">
        <v>8</v>
      </c>
      <c r="E587" s="84"/>
      <c r="F587" s="91"/>
      <c r="G587" s="8"/>
      <c r="H587" s="94"/>
      <c r="I587" s="91"/>
      <c r="J587" s="84"/>
      <c r="K587" s="111"/>
    </row>
    <row r="588" spans="1:11" x14ac:dyDescent="0.2">
      <c r="A588" s="13" t="s">
        <v>1725</v>
      </c>
      <c r="B588" s="74">
        <v>100</v>
      </c>
      <c r="C588" s="133"/>
      <c r="D588" s="37"/>
      <c r="E588" s="87"/>
      <c r="F588" s="93">
        <v>1</v>
      </c>
      <c r="G588" s="8">
        <v>3</v>
      </c>
      <c r="H588" s="94">
        <f t="shared" ref="H588:H647" si="9">IF(F588=1,1,2)</f>
        <v>1</v>
      </c>
      <c r="I588" s="93"/>
      <c r="J588" s="94"/>
      <c r="K588" s="138"/>
    </row>
    <row r="589" spans="1:11" x14ac:dyDescent="0.2">
      <c r="A589" s="13" t="s">
        <v>4152</v>
      </c>
      <c r="B589" s="74">
        <v>1190</v>
      </c>
      <c r="C589" s="133"/>
      <c r="D589" s="37"/>
      <c r="E589" s="87"/>
      <c r="F589" s="93">
        <v>3</v>
      </c>
      <c r="G589" s="8">
        <v>8</v>
      </c>
      <c r="H589" s="94">
        <f t="shared" si="9"/>
        <v>2</v>
      </c>
      <c r="I589" s="93"/>
      <c r="J589" s="94"/>
      <c r="K589" s="138"/>
    </row>
    <row r="590" spans="1:11" x14ac:dyDescent="0.2">
      <c r="A590" s="13" t="s">
        <v>5125</v>
      </c>
      <c r="B590" s="74">
        <v>183</v>
      </c>
      <c r="C590" s="133"/>
      <c r="D590" s="37"/>
      <c r="E590" s="87"/>
      <c r="F590" s="93">
        <v>1</v>
      </c>
      <c r="G590" s="8">
        <v>3</v>
      </c>
      <c r="H590" s="94">
        <f t="shared" si="9"/>
        <v>1</v>
      </c>
      <c r="I590" s="93"/>
      <c r="J590" s="94"/>
      <c r="K590" s="138"/>
    </row>
    <row r="591" spans="1:11" x14ac:dyDescent="0.2">
      <c r="A591" s="13" t="s">
        <v>2308</v>
      </c>
      <c r="B591" s="74">
        <v>191</v>
      </c>
      <c r="C591" s="133"/>
      <c r="D591" s="37"/>
      <c r="E591" s="87"/>
      <c r="F591" s="93">
        <v>1</v>
      </c>
      <c r="G591" s="8">
        <v>3</v>
      </c>
      <c r="H591" s="94">
        <f t="shared" si="9"/>
        <v>1</v>
      </c>
      <c r="I591" s="93"/>
      <c r="J591" s="94"/>
      <c r="K591" s="138"/>
    </row>
    <row r="592" spans="1:11" s="24" customFormat="1" x14ac:dyDescent="0.2">
      <c r="A592" s="20" t="s">
        <v>749</v>
      </c>
      <c r="B592" s="73">
        <v>5240</v>
      </c>
      <c r="C592" s="134">
        <v>8</v>
      </c>
      <c r="D592" s="32">
        <v>20</v>
      </c>
      <c r="E592" s="84"/>
      <c r="F592" s="91"/>
      <c r="G592" s="8"/>
      <c r="H592" s="94"/>
      <c r="I592" s="91"/>
      <c r="J592" s="84"/>
      <c r="K592" s="111"/>
    </row>
    <row r="593" spans="1:11" x14ac:dyDescent="0.2">
      <c r="A593" s="13" t="s">
        <v>5126</v>
      </c>
      <c r="B593" s="74">
        <v>2011</v>
      </c>
      <c r="C593" s="133"/>
      <c r="D593" s="37"/>
      <c r="E593" s="87"/>
      <c r="F593" s="93">
        <v>5</v>
      </c>
      <c r="G593" s="8">
        <v>13</v>
      </c>
      <c r="H593" s="94">
        <f t="shared" si="9"/>
        <v>2</v>
      </c>
      <c r="I593" s="93"/>
      <c r="J593" s="94"/>
      <c r="K593" s="138"/>
    </row>
    <row r="594" spans="1:11" x14ac:dyDescent="0.2">
      <c r="A594" s="13" t="s">
        <v>5127</v>
      </c>
      <c r="B594" s="74">
        <v>322</v>
      </c>
      <c r="C594" s="133"/>
      <c r="D594" s="37"/>
      <c r="E594" s="87"/>
      <c r="F594" s="93">
        <v>3</v>
      </c>
      <c r="G594" s="8">
        <v>8</v>
      </c>
      <c r="H594" s="94">
        <f t="shared" si="9"/>
        <v>2</v>
      </c>
      <c r="I594" s="93"/>
      <c r="J594" s="94"/>
      <c r="K594" s="138"/>
    </row>
    <row r="595" spans="1:11" x14ac:dyDescent="0.2">
      <c r="A595" s="13" t="s">
        <v>5128</v>
      </c>
      <c r="B595" s="74">
        <v>227</v>
      </c>
      <c r="C595" s="133"/>
      <c r="D595" s="37"/>
      <c r="E595" s="87"/>
      <c r="F595" s="93">
        <v>3</v>
      </c>
      <c r="G595" s="8">
        <v>8</v>
      </c>
      <c r="H595" s="94">
        <f t="shared" si="9"/>
        <v>2</v>
      </c>
      <c r="I595" s="93"/>
      <c r="J595" s="94"/>
      <c r="K595" s="138"/>
    </row>
    <row r="596" spans="1:11" x14ac:dyDescent="0.2">
      <c r="A596" s="13" t="s">
        <v>5129</v>
      </c>
      <c r="B596" s="74">
        <v>1387</v>
      </c>
      <c r="C596" s="133"/>
      <c r="D596" s="37"/>
      <c r="E596" s="87"/>
      <c r="F596" s="93">
        <v>3</v>
      </c>
      <c r="G596" s="8">
        <v>8</v>
      </c>
      <c r="H596" s="94">
        <f t="shared" si="9"/>
        <v>2</v>
      </c>
      <c r="I596" s="93"/>
      <c r="J596" s="94"/>
      <c r="K596" s="138"/>
    </row>
    <row r="597" spans="1:11" x14ac:dyDescent="0.2">
      <c r="A597" s="13" t="s">
        <v>4302</v>
      </c>
      <c r="B597" s="74">
        <v>214</v>
      </c>
      <c r="C597" s="133"/>
      <c r="D597" s="37"/>
      <c r="E597" s="87"/>
      <c r="F597" s="93">
        <v>3</v>
      </c>
      <c r="G597" s="8">
        <v>8</v>
      </c>
      <c r="H597" s="94">
        <f t="shared" si="9"/>
        <v>2</v>
      </c>
      <c r="I597" s="93"/>
      <c r="J597" s="94"/>
      <c r="K597" s="138"/>
    </row>
    <row r="598" spans="1:11" x14ac:dyDescent="0.2">
      <c r="A598" s="13" t="s">
        <v>5130</v>
      </c>
      <c r="B598" s="74">
        <v>643</v>
      </c>
      <c r="C598" s="133"/>
      <c r="D598" s="37"/>
      <c r="E598" s="87"/>
      <c r="F598" s="93">
        <v>3</v>
      </c>
      <c r="G598" s="8">
        <v>8</v>
      </c>
      <c r="H598" s="94">
        <f t="shared" si="9"/>
        <v>2</v>
      </c>
      <c r="I598" s="93"/>
      <c r="J598" s="94"/>
      <c r="K598" s="138"/>
    </row>
    <row r="599" spans="1:11" x14ac:dyDescent="0.2">
      <c r="A599" s="13" t="s">
        <v>4204</v>
      </c>
      <c r="B599" s="74">
        <v>436</v>
      </c>
      <c r="C599" s="133"/>
      <c r="D599" s="37"/>
      <c r="E599" s="87"/>
      <c r="F599" s="93">
        <v>3</v>
      </c>
      <c r="G599" s="8">
        <v>8</v>
      </c>
      <c r="H599" s="94">
        <f t="shared" si="9"/>
        <v>2</v>
      </c>
      <c r="I599" s="93"/>
      <c r="J599" s="94"/>
      <c r="K599" s="138"/>
    </row>
    <row r="600" spans="1:11" s="24" customFormat="1" x14ac:dyDescent="0.2">
      <c r="A600" s="20" t="s">
        <v>620</v>
      </c>
      <c r="B600" s="73">
        <v>2138</v>
      </c>
      <c r="C600" s="134">
        <v>3</v>
      </c>
      <c r="D600" s="32">
        <v>8</v>
      </c>
      <c r="E600" s="84"/>
      <c r="F600" s="91"/>
      <c r="G600" s="8"/>
      <c r="H600" s="94"/>
      <c r="I600" s="91"/>
      <c r="J600" s="84"/>
      <c r="K600" s="111"/>
    </row>
    <row r="601" spans="1:11" x14ac:dyDescent="0.2">
      <c r="A601" s="13" t="s">
        <v>4105</v>
      </c>
      <c r="B601" s="74">
        <v>219</v>
      </c>
      <c r="C601" s="133"/>
      <c r="D601" s="37"/>
      <c r="E601" s="87"/>
      <c r="F601" s="93">
        <v>3</v>
      </c>
      <c r="G601" s="8">
        <v>8</v>
      </c>
      <c r="H601" s="94">
        <f t="shared" si="9"/>
        <v>2</v>
      </c>
      <c r="I601" s="93"/>
      <c r="J601" s="94"/>
      <c r="K601" s="138"/>
    </row>
    <row r="602" spans="1:11" x14ac:dyDescent="0.2">
      <c r="A602" s="13" t="s">
        <v>5131</v>
      </c>
      <c r="B602" s="74">
        <v>736</v>
      </c>
      <c r="C602" s="133"/>
      <c r="D602" s="37"/>
      <c r="E602" s="87"/>
      <c r="F602" s="93">
        <v>3</v>
      </c>
      <c r="G602" s="8">
        <v>8</v>
      </c>
      <c r="H602" s="94">
        <f t="shared" si="9"/>
        <v>2</v>
      </c>
      <c r="I602" s="93"/>
      <c r="J602" s="94"/>
      <c r="K602" s="138"/>
    </row>
    <row r="603" spans="1:11" x14ac:dyDescent="0.2">
      <c r="A603" s="13" t="s">
        <v>5132</v>
      </c>
      <c r="B603" s="74">
        <v>1029</v>
      </c>
      <c r="C603" s="133"/>
      <c r="D603" s="37"/>
      <c r="E603" s="87"/>
      <c r="F603" s="93">
        <v>3</v>
      </c>
      <c r="G603" s="8">
        <v>8</v>
      </c>
      <c r="H603" s="94">
        <f t="shared" si="9"/>
        <v>2</v>
      </c>
      <c r="I603" s="93"/>
      <c r="J603" s="94"/>
      <c r="K603" s="138"/>
    </row>
    <row r="604" spans="1:11" x14ac:dyDescent="0.2">
      <c r="A604" s="13" t="s">
        <v>5133</v>
      </c>
      <c r="B604" s="74">
        <v>154</v>
      </c>
      <c r="C604" s="133"/>
      <c r="D604" s="37"/>
      <c r="E604" s="87"/>
      <c r="F604" s="93">
        <v>1</v>
      </c>
      <c r="G604" s="8">
        <v>3</v>
      </c>
      <c r="H604" s="94">
        <f t="shared" si="9"/>
        <v>1</v>
      </c>
      <c r="I604" s="93"/>
      <c r="J604" s="94"/>
      <c r="K604" s="138"/>
    </row>
    <row r="605" spans="1:11" s="24" customFormat="1" x14ac:dyDescent="0.2">
      <c r="A605" s="20" t="s">
        <v>1052</v>
      </c>
      <c r="B605" s="73">
        <v>1841</v>
      </c>
      <c r="C605" s="134">
        <v>3</v>
      </c>
      <c r="D605" s="32">
        <v>8</v>
      </c>
      <c r="E605" s="84"/>
      <c r="F605" s="91"/>
      <c r="G605" s="8"/>
      <c r="H605" s="94"/>
      <c r="I605" s="91"/>
      <c r="J605" s="84"/>
      <c r="K605" s="111"/>
    </row>
    <row r="606" spans="1:11" x14ac:dyDescent="0.2">
      <c r="A606" s="13" t="s">
        <v>5134</v>
      </c>
      <c r="B606" s="74">
        <v>595</v>
      </c>
      <c r="C606" s="133"/>
      <c r="D606" s="37"/>
      <c r="E606" s="87"/>
      <c r="F606" s="93">
        <v>3</v>
      </c>
      <c r="G606" s="8">
        <v>8</v>
      </c>
      <c r="H606" s="94">
        <f t="shared" si="9"/>
        <v>2</v>
      </c>
      <c r="I606" s="93"/>
      <c r="J606" s="94"/>
      <c r="K606" s="138"/>
    </row>
    <row r="607" spans="1:11" x14ac:dyDescent="0.2">
      <c r="A607" s="13" t="s">
        <v>5135</v>
      </c>
      <c r="B607" s="74">
        <v>410</v>
      </c>
      <c r="C607" s="133"/>
      <c r="D607" s="37"/>
      <c r="E607" s="87"/>
      <c r="F607" s="93">
        <v>3</v>
      </c>
      <c r="G607" s="8">
        <v>8</v>
      </c>
      <c r="H607" s="94">
        <f t="shared" si="9"/>
        <v>2</v>
      </c>
      <c r="I607" s="93"/>
      <c r="J607" s="94"/>
      <c r="K607" s="138"/>
    </row>
    <row r="608" spans="1:11" x14ac:dyDescent="0.2">
      <c r="A608" s="13" t="s">
        <v>5136</v>
      </c>
      <c r="B608" s="74">
        <v>180</v>
      </c>
      <c r="C608" s="133"/>
      <c r="D608" s="37"/>
      <c r="E608" s="87"/>
      <c r="F608" s="93">
        <v>1</v>
      </c>
      <c r="G608" s="8">
        <v>3</v>
      </c>
      <c r="H608" s="94">
        <f t="shared" si="9"/>
        <v>1</v>
      </c>
      <c r="I608" s="93"/>
      <c r="J608" s="94"/>
      <c r="K608" s="138"/>
    </row>
    <row r="609" spans="1:11" x14ac:dyDescent="0.2">
      <c r="A609" s="13" t="s">
        <v>5137</v>
      </c>
      <c r="B609" s="74">
        <v>656</v>
      </c>
      <c r="C609" s="133"/>
      <c r="D609" s="37"/>
      <c r="E609" s="87"/>
      <c r="F609" s="93">
        <v>3</v>
      </c>
      <c r="G609" s="8">
        <v>8</v>
      </c>
      <c r="H609" s="94">
        <f t="shared" si="9"/>
        <v>2</v>
      </c>
      <c r="I609" s="93"/>
      <c r="J609" s="94"/>
      <c r="K609" s="138"/>
    </row>
    <row r="610" spans="1:11" s="24" customFormat="1" x14ac:dyDescent="0.2">
      <c r="A610" s="20" t="s">
        <v>972</v>
      </c>
      <c r="B610" s="73">
        <v>5175</v>
      </c>
      <c r="C610" s="134">
        <v>8</v>
      </c>
      <c r="D610" s="32">
        <v>20</v>
      </c>
      <c r="E610" s="84"/>
      <c r="F610" s="91"/>
      <c r="G610" s="8"/>
      <c r="H610" s="94"/>
      <c r="I610" s="91"/>
      <c r="J610" s="84"/>
      <c r="K610" s="111"/>
    </row>
    <row r="611" spans="1:11" x14ac:dyDescent="0.2">
      <c r="A611" s="13" t="s">
        <v>1532</v>
      </c>
      <c r="B611" s="74">
        <v>2902</v>
      </c>
      <c r="C611" s="133"/>
      <c r="D611" s="37"/>
      <c r="E611" s="87"/>
      <c r="F611" s="93">
        <v>5</v>
      </c>
      <c r="G611" s="8">
        <v>13</v>
      </c>
      <c r="H611" s="94">
        <f t="shared" si="9"/>
        <v>2</v>
      </c>
      <c r="I611" s="93"/>
      <c r="J611" s="94"/>
      <c r="K611" s="138"/>
    </row>
    <row r="612" spans="1:11" x14ac:dyDescent="0.2">
      <c r="A612" s="13" t="s">
        <v>5138</v>
      </c>
      <c r="B612" s="74">
        <v>624</v>
      </c>
      <c r="C612" s="133"/>
      <c r="D612" s="37"/>
      <c r="E612" s="87"/>
      <c r="F612" s="93">
        <v>3</v>
      </c>
      <c r="G612" s="8">
        <v>8</v>
      </c>
      <c r="H612" s="94">
        <f t="shared" si="9"/>
        <v>2</v>
      </c>
      <c r="I612" s="93"/>
      <c r="J612" s="94"/>
      <c r="K612" s="138"/>
    </row>
    <row r="613" spans="1:11" x14ac:dyDescent="0.2">
      <c r="A613" s="13" t="s">
        <v>5139</v>
      </c>
      <c r="B613" s="74">
        <v>255</v>
      </c>
      <c r="C613" s="133"/>
      <c r="D613" s="37"/>
      <c r="E613" s="87"/>
      <c r="F613" s="93">
        <v>3</v>
      </c>
      <c r="G613" s="8">
        <v>8</v>
      </c>
      <c r="H613" s="94">
        <f t="shared" si="9"/>
        <v>2</v>
      </c>
      <c r="I613" s="93"/>
      <c r="J613" s="94"/>
      <c r="K613" s="138"/>
    </row>
    <row r="614" spans="1:11" x14ac:dyDescent="0.2">
      <c r="A614" s="13" t="s">
        <v>5140</v>
      </c>
      <c r="B614" s="74">
        <v>233</v>
      </c>
      <c r="C614" s="133"/>
      <c r="D614" s="37"/>
      <c r="E614" s="87"/>
      <c r="F614" s="93">
        <v>3</v>
      </c>
      <c r="G614" s="8">
        <v>8</v>
      </c>
      <c r="H614" s="94">
        <f t="shared" si="9"/>
        <v>2</v>
      </c>
      <c r="I614" s="93"/>
      <c r="J614" s="94"/>
      <c r="K614" s="138"/>
    </row>
    <row r="615" spans="1:11" x14ac:dyDescent="0.2">
      <c r="A615" s="13" t="s">
        <v>3256</v>
      </c>
      <c r="B615" s="74">
        <v>752</v>
      </c>
      <c r="C615" s="133"/>
      <c r="D615" s="37"/>
      <c r="E615" s="87"/>
      <c r="F615" s="93">
        <v>3</v>
      </c>
      <c r="G615" s="8">
        <v>8</v>
      </c>
      <c r="H615" s="94">
        <f t="shared" si="9"/>
        <v>2</v>
      </c>
      <c r="I615" s="93"/>
      <c r="J615" s="94"/>
      <c r="K615" s="138"/>
    </row>
    <row r="616" spans="1:11" x14ac:dyDescent="0.2">
      <c r="A616" s="13" t="s">
        <v>5141</v>
      </c>
      <c r="B616" s="74">
        <v>409</v>
      </c>
      <c r="C616" s="133"/>
      <c r="D616" s="37"/>
      <c r="E616" s="87"/>
      <c r="F616" s="93">
        <v>3</v>
      </c>
      <c r="G616" s="8">
        <v>8</v>
      </c>
      <c r="H616" s="94">
        <f t="shared" si="9"/>
        <v>2</v>
      </c>
      <c r="I616" s="93"/>
      <c r="J616" s="94"/>
      <c r="K616" s="138"/>
    </row>
    <row r="617" spans="1:11" s="24" customFormat="1" x14ac:dyDescent="0.2">
      <c r="A617" s="46" t="s">
        <v>621</v>
      </c>
      <c r="B617" s="73">
        <v>21816</v>
      </c>
      <c r="C617" s="134">
        <v>25</v>
      </c>
      <c r="D617" s="36">
        <f>SUM(D618:D651)</f>
        <v>64</v>
      </c>
      <c r="E617" s="88">
        <v>4</v>
      </c>
      <c r="F617" s="91">
        <f>SUM(F619:F660)</f>
        <v>98</v>
      </c>
      <c r="G617" s="24">
        <f>SUM(G619:G660)</f>
        <v>264</v>
      </c>
      <c r="H617" s="94"/>
      <c r="I617" s="99">
        <f>(C617+F617+1-F628-F632-F636-F638-F640-F642-F646-F654-F656-F657-F660)*0.4</f>
        <v>45.2</v>
      </c>
      <c r="J617" s="99">
        <f>(D617+G617+1-G628-G632-G636-G638-G640-G642-G646-G654-G656-G657-G660)*0.4</f>
        <v>118.4</v>
      </c>
      <c r="K617" s="115">
        <f>38*0.6</f>
        <v>22.8</v>
      </c>
    </row>
    <row r="618" spans="1:11" s="24" customFormat="1" x14ac:dyDescent="0.2">
      <c r="A618" s="20" t="s">
        <v>622</v>
      </c>
      <c r="B618" s="73">
        <v>4164</v>
      </c>
      <c r="C618" s="134">
        <v>5</v>
      </c>
      <c r="D618" s="32">
        <v>13</v>
      </c>
      <c r="E618" s="84"/>
      <c r="F618" s="91"/>
      <c r="G618" s="8"/>
      <c r="H618" s="94"/>
      <c r="I618" s="91"/>
      <c r="J618" s="84"/>
      <c r="K618" s="111"/>
    </row>
    <row r="619" spans="1:11" x14ac:dyDescent="0.2">
      <c r="A619" s="13" t="s">
        <v>5142</v>
      </c>
      <c r="B619" s="74">
        <v>1214</v>
      </c>
      <c r="C619" s="133"/>
      <c r="D619" s="37"/>
      <c r="E619" s="87"/>
      <c r="F619" s="93">
        <v>3</v>
      </c>
      <c r="G619" s="8">
        <v>8</v>
      </c>
      <c r="H619" s="94">
        <f t="shared" si="9"/>
        <v>2</v>
      </c>
      <c r="I619" s="93"/>
      <c r="J619" s="94"/>
      <c r="K619" s="138"/>
    </row>
    <row r="620" spans="1:11" x14ac:dyDescent="0.2">
      <c r="A620" s="13" t="s">
        <v>5143</v>
      </c>
      <c r="B620" s="74">
        <v>475</v>
      </c>
      <c r="C620" s="133"/>
      <c r="D620" s="37"/>
      <c r="E620" s="87"/>
      <c r="F620" s="93">
        <v>3</v>
      </c>
      <c r="G620" s="8">
        <v>8</v>
      </c>
      <c r="H620" s="94">
        <f t="shared" si="9"/>
        <v>2</v>
      </c>
      <c r="I620" s="93"/>
      <c r="J620" s="94"/>
      <c r="K620" s="138"/>
    </row>
    <row r="621" spans="1:11" x14ac:dyDescent="0.2">
      <c r="A621" s="13" t="s">
        <v>5144</v>
      </c>
      <c r="B621" s="74">
        <v>2036</v>
      </c>
      <c r="C621" s="133"/>
      <c r="D621" s="37"/>
      <c r="E621" s="87"/>
      <c r="F621" s="93">
        <v>5</v>
      </c>
      <c r="G621" s="8">
        <v>13</v>
      </c>
      <c r="H621" s="94">
        <f t="shared" si="9"/>
        <v>2</v>
      </c>
      <c r="I621" s="93"/>
      <c r="J621" s="94"/>
      <c r="K621" s="138"/>
    </row>
    <row r="622" spans="1:11" x14ac:dyDescent="0.2">
      <c r="A622" s="13" t="s">
        <v>3014</v>
      </c>
      <c r="B622" s="74">
        <v>439</v>
      </c>
      <c r="C622" s="133"/>
      <c r="D622" s="37"/>
      <c r="E622" s="87"/>
      <c r="F622" s="93">
        <v>3</v>
      </c>
      <c r="G622" s="8">
        <v>8</v>
      </c>
      <c r="H622" s="94">
        <f t="shared" si="9"/>
        <v>2</v>
      </c>
      <c r="I622" s="93"/>
      <c r="J622" s="94"/>
      <c r="K622" s="138"/>
    </row>
    <row r="623" spans="1:11" s="24" customFormat="1" x14ac:dyDescent="0.2">
      <c r="A623" s="20" t="s">
        <v>428</v>
      </c>
      <c r="B623" s="73">
        <v>7235</v>
      </c>
      <c r="C623" s="134">
        <v>8</v>
      </c>
      <c r="D623" s="32">
        <v>20</v>
      </c>
      <c r="E623" s="84"/>
      <c r="F623" s="91"/>
      <c r="G623" s="8"/>
      <c r="H623" s="94"/>
      <c r="I623" s="91"/>
      <c r="J623" s="84"/>
      <c r="K623" s="111"/>
    </row>
    <row r="624" spans="1:11" x14ac:dyDescent="0.2">
      <c r="A624" s="13" t="s">
        <v>2127</v>
      </c>
      <c r="B624" s="74">
        <v>2787</v>
      </c>
      <c r="C624" s="133"/>
      <c r="D624" s="37"/>
      <c r="E624" s="87"/>
      <c r="F624" s="93">
        <v>5</v>
      </c>
      <c r="G624" s="8">
        <v>13</v>
      </c>
      <c r="H624" s="94">
        <f t="shared" si="9"/>
        <v>2</v>
      </c>
      <c r="I624" s="93"/>
      <c r="J624" s="94"/>
      <c r="K624" s="138"/>
    </row>
    <row r="625" spans="1:11" x14ac:dyDescent="0.2">
      <c r="A625" s="13" t="s">
        <v>2016</v>
      </c>
      <c r="B625" s="74">
        <v>806</v>
      </c>
      <c r="C625" s="133"/>
      <c r="D625" s="37"/>
      <c r="E625" s="87"/>
      <c r="F625" s="93">
        <v>3</v>
      </c>
      <c r="G625" s="8">
        <v>8</v>
      </c>
      <c r="H625" s="94">
        <f t="shared" si="9"/>
        <v>2</v>
      </c>
      <c r="I625" s="93"/>
      <c r="J625" s="94"/>
      <c r="K625" s="138"/>
    </row>
    <row r="626" spans="1:11" x14ac:dyDescent="0.2">
      <c r="A626" s="13" t="s">
        <v>5145</v>
      </c>
      <c r="B626" s="74">
        <v>570</v>
      </c>
      <c r="C626" s="133"/>
      <c r="D626" s="37"/>
      <c r="E626" s="87"/>
      <c r="F626" s="93">
        <v>3</v>
      </c>
      <c r="G626" s="8">
        <v>8</v>
      </c>
      <c r="H626" s="94">
        <f t="shared" si="9"/>
        <v>2</v>
      </c>
      <c r="I626" s="93"/>
      <c r="J626" s="94"/>
      <c r="K626" s="138"/>
    </row>
    <row r="627" spans="1:11" x14ac:dyDescent="0.2">
      <c r="A627" s="13" t="s">
        <v>4188</v>
      </c>
      <c r="B627" s="74">
        <v>644</v>
      </c>
      <c r="C627" s="133"/>
      <c r="D627" s="37"/>
      <c r="E627" s="87"/>
      <c r="F627" s="93">
        <v>3</v>
      </c>
      <c r="G627" s="8">
        <v>8</v>
      </c>
      <c r="H627" s="94">
        <f t="shared" si="9"/>
        <v>2</v>
      </c>
      <c r="I627" s="93"/>
      <c r="J627" s="94"/>
      <c r="K627" s="138"/>
    </row>
    <row r="628" spans="1:11" x14ac:dyDescent="0.2">
      <c r="A628" s="13" t="s">
        <v>5146</v>
      </c>
      <c r="B628" s="74">
        <v>92</v>
      </c>
      <c r="C628" s="133"/>
      <c r="D628" s="37"/>
      <c r="E628" s="87"/>
      <c r="F628" s="93">
        <v>1</v>
      </c>
      <c r="G628" s="8">
        <v>3</v>
      </c>
      <c r="H628" s="94">
        <f t="shared" si="9"/>
        <v>1</v>
      </c>
      <c r="I628" s="93"/>
      <c r="J628" s="94"/>
      <c r="K628" s="138"/>
    </row>
    <row r="629" spans="1:11" x14ac:dyDescent="0.2">
      <c r="A629" s="13" t="s">
        <v>5147</v>
      </c>
      <c r="B629" s="74">
        <v>368</v>
      </c>
      <c r="C629" s="133"/>
      <c r="D629" s="37"/>
      <c r="E629" s="87"/>
      <c r="F629" s="93">
        <v>3</v>
      </c>
      <c r="G629" s="8">
        <v>8</v>
      </c>
      <c r="H629" s="94">
        <f t="shared" si="9"/>
        <v>2</v>
      </c>
      <c r="I629" s="93"/>
      <c r="J629" s="94"/>
      <c r="K629" s="138"/>
    </row>
    <row r="630" spans="1:11" x14ac:dyDescent="0.2">
      <c r="A630" s="13" t="s">
        <v>5148</v>
      </c>
      <c r="B630" s="74">
        <v>502</v>
      </c>
      <c r="C630" s="133"/>
      <c r="D630" s="37"/>
      <c r="E630" s="87"/>
      <c r="F630" s="93">
        <v>3</v>
      </c>
      <c r="G630" s="8">
        <v>8</v>
      </c>
      <c r="H630" s="94">
        <f t="shared" si="9"/>
        <v>2</v>
      </c>
      <c r="I630" s="93"/>
      <c r="J630" s="94"/>
      <c r="K630" s="138"/>
    </row>
    <row r="631" spans="1:11" x14ac:dyDescent="0.2">
      <c r="A631" s="13" t="s">
        <v>4167</v>
      </c>
      <c r="B631" s="74">
        <v>478</v>
      </c>
      <c r="C631" s="133"/>
      <c r="D631" s="37"/>
      <c r="E631" s="87"/>
      <c r="F631" s="93">
        <v>3</v>
      </c>
      <c r="G631" s="8">
        <v>8</v>
      </c>
      <c r="H631" s="94">
        <f t="shared" si="9"/>
        <v>2</v>
      </c>
      <c r="I631" s="93"/>
      <c r="J631" s="94"/>
      <c r="K631" s="138"/>
    </row>
    <row r="632" spans="1:11" x14ac:dyDescent="0.2">
      <c r="A632" s="13" t="s">
        <v>5149</v>
      </c>
      <c r="B632" s="74">
        <v>127</v>
      </c>
      <c r="C632" s="133"/>
      <c r="D632" s="37"/>
      <c r="E632" s="87"/>
      <c r="F632" s="93">
        <v>1</v>
      </c>
      <c r="G632" s="8">
        <v>3</v>
      </c>
      <c r="H632" s="94">
        <f t="shared" si="9"/>
        <v>1</v>
      </c>
      <c r="I632" s="93"/>
      <c r="J632" s="94"/>
      <c r="K632" s="138"/>
    </row>
    <row r="633" spans="1:11" x14ac:dyDescent="0.2">
      <c r="A633" s="13" t="s">
        <v>5150</v>
      </c>
      <c r="B633" s="74">
        <v>335</v>
      </c>
      <c r="C633" s="133"/>
      <c r="D633" s="37"/>
      <c r="E633" s="87"/>
      <c r="F633" s="93">
        <v>3</v>
      </c>
      <c r="G633" s="8">
        <v>8</v>
      </c>
      <c r="H633" s="94">
        <f t="shared" si="9"/>
        <v>2</v>
      </c>
      <c r="I633" s="93"/>
      <c r="J633" s="94"/>
      <c r="K633" s="138"/>
    </row>
    <row r="634" spans="1:11" x14ac:dyDescent="0.2">
      <c r="A634" s="13" t="s">
        <v>2832</v>
      </c>
      <c r="B634" s="74">
        <v>230</v>
      </c>
      <c r="C634" s="133"/>
      <c r="D634" s="37"/>
      <c r="E634" s="87"/>
      <c r="F634" s="93">
        <v>3</v>
      </c>
      <c r="G634" s="8">
        <v>8</v>
      </c>
      <c r="H634" s="94">
        <f t="shared" si="9"/>
        <v>2</v>
      </c>
      <c r="I634" s="93"/>
      <c r="J634" s="94"/>
      <c r="K634" s="138"/>
    </row>
    <row r="635" spans="1:11" x14ac:dyDescent="0.2">
      <c r="A635" s="13" t="s">
        <v>2880</v>
      </c>
      <c r="B635" s="74">
        <v>238</v>
      </c>
      <c r="C635" s="133"/>
      <c r="D635" s="37"/>
      <c r="E635" s="87"/>
      <c r="F635" s="93">
        <v>3</v>
      </c>
      <c r="G635" s="8">
        <v>8</v>
      </c>
      <c r="H635" s="94">
        <f t="shared" si="9"/>
        <v>2</v>
      </c>
      <c r="I635" s="93"/>
      <c r="J635" s="94"/>
      <c r="K635" s="138"/>
    </row>
    <row r="636" spans="1:11" x14ac:dyDescent="0.2">
      <c r="A636" s="13" t="s">
        <v>5151</v>
      </c>
      <c r="B636" s="74">
        <v>58</v>
      </c>
      <c r="C636" s="133"/>
      <c r="D636" s="37"/>
      <c r="E636" s="87"/>
      <c r="F636" s="93">
        <v>1</v>
      </c>
      <c r="G636" s="8">
        <v>3</v>
      </c>
      <c r="H636" s="94">
        <f t="shared" si="9"/>
        <v>1</v>
      </c>
      <c r="I636" s="93"/>
      <c r="J636" s="94"/>
      <c r="K636" s="138"/>
    </row>
    <row r="637" spans="1:11" s="24" customFormat="1" x14ac:dyDescent="0.2">
      <c r="A637" s="20" t="s">
        <v>126</v>
      </c>
      <c r="B637" s="73">
        <v>1179</v>
      </c>
      <c r="C637" s="134">
        <v>1</v>
      </c>
      <c r="D637" s="32">
        <v>3</v>
      </c>
      <c r="E637" s="84"/>
      <c r="F637" s="91"/>
      <c r="G637" s="8"/>
      <c r="H637" s="94"/>
      <c r="I637" s="91"/>
      <c r="J637" s="84"/>
      <c r="K637" s="111"/>
    </row>
    <row r="638" spans="1:11" x14ac:dyDescent="0.2">
      <c r="A638" s="13" t="s">
        <v>5152</v>
      </c>
      <c r="B638" s="74">
        <v>129</v>
      </c>
      <c r="C638" s="133"/>
      <c r="D638" s="37"/>
      <c r="E638" s="87"/>
      <c r="F638" s="93">
        <v>1</v>
      </c>
      <c r="G638" s="8">
        <v>3</v>
      </c>
      <c r="H638" s="94">
        <f t="shared" si="9"/>
        <v>1</v>
      </c>
      <c r="I638" s="93"/>
      <c r="J638" s="94"/>
      <c r="K638" s="138"/>
    </row>
    <row r="639" spans="1:11" x14ac:dyDescent="0.2">
      <c r="A639" s="13" t="s">
        <v>2557</v>
      </c>
      <c r="B639" s="74">
        <v>402</v>
      </c>
      <c r="C639" s="133"/>
      <c r="D639" s="37"/>
      <c r="E639" s="87"/>
      <c r="F639" s="93">
        <v>3</v>
      </c>
      <c r="G639" s="8">
        <v>8</v>
      </c>
      <c r="H639" s="94">
        <f t="shared" si="9"/>
        <v>2</v>
      </c>
      <c r="I639" s="93"/>
      <c r="J639" s="94"/>
      <c r="K639" s="138"/>
    </row>
    <row r="640" spans="1:11" x14ac:dyDescent="0.2">
      <c r="A640" s="13" t="s">
        <v>5153</v>
      </c>
      <c r="B640" s="74">
        <v>126</v>
      </c>
      <c r="C640" s="133"/>
      <c r="D640" s="37"/>
      <c r="E640" s="87"/>
      <c r="F640" s="93">
        <v>1</v>
      </c>
      <c r="G640" s="8">
        <v>3</v>
      </c>
      <c r="H640" s="94">
        <f t="shared" si="9"/>
        <v>1</v>
      </c>
      <c r="I640" s="93"/>
      <c r="J640" s="94"/>
      <c r="K640" s="138"/>
    </row>
    <row r="641" spans="1:11" x14ac:dyDescent="0.2">
      <c r="A641" s="13" t="s">
        <v>5154</v>
      </c>
      <c r="B641" s="74">
        <v>395</v>
      </c>
      <c r="C641" s="133"/>
      <c r="D641" s="37"/>
      <c r="E641" s="87"/>
      <c r="F641" s="93">
        <v>3</v>
      </c>
      <c r="G641" s="8">
        <v>8</v>
      </c>
      <c r="H641" s="94">
        <f t="shared" si="9"/>
        <v>2</v>
      </c>
      <c r="I641" s="93"/>
      <c r="J641" s="94"/>
      <c r="K641" s="138"/>
    </row>
    <row r="642" spans="1:11" x14ac:dyDescent="0.2">
      <c r="A642" s="13" t="s">
        <v>5155</v>
      </c>
      <c r="B642" s="74">
        <v>127</v>
      </c>
      <c r="C642" s="133"/>
      <c r="D642" s="37"/>
      <c r="E642" s="87"/>
      <c r="F642" s="93">
        <v>1</v>
      </c>
      <c r="G642" s="8">
        <v>3</v>
      </c>
      <c r="H642" s="94">
        <f t="shared" si="9"/>
        <v>1</v>
      </c>
      <c r="I642" s="93"/>
      <c r="J642" s="94"/>
      <c r="K642" s="138"/>
    </row>
    <row r="643" spans="1:11" s="24" customFormat="1" x14ac:dyDescent="0.2">
      <c r="A643" s="20" t="s">
        <v>605</v>
      </c>
      <c r="B643" s="73">
        <v>5124</v>
      </c>
      <c r="C643" s="134">
        <v>6</v>
      </c>
      <c r="D643" s="32">
        <v>15</v>
      </c>
      <c r="E643" s="84"/>
      <c r="F643" s="91"/>
      <c r="G643" s="8"/>
      <c r="H643" s="94"/>
      <c r="I643" s="91"/>
      <c r="J643" s="84"/>
      <c r="K643" s="111"/>
    </row>
    <row r="644" spans="1:11" x14ac:dyDescent="0.2">
      <c r="A644" s="13" t="s">
        <v>5156</v>
      </c>
      <c r="B644" s="74">
        <v>2850</v>
      </c>
      <c r="C644" s="133"/>
      <c r="D644" s="37"/>
      <c r="E644" s="87"/>
      <c r="F644" s="93">
        <v>5</v>
      </c>
      <c r="G644" s="8">
        <v>13</v>
      </c>
      <c r="H644" s="94">
        <f t="shared" si="9"/>
        <v>2</v>
      </c>
      <c r="I644" s="93"/>
      <c r="J644" s="94"/>
      <c r="K644" s="138"/>
    </row>
    <row r="645" spans="1:11" x14ac:dyDescent="0.2">
      <c r="A645" s="13" t="s">
        <v>1751</v>
      </c>
      <c r="B645" s="74">
        <v>451</v>
      </c>
      <c r="C645" s="133"/>
      <c r="D645" s="37"/>
      <c r="E645" s="87"/>
      <c r="F645" s="93">
        <v>3</v>
      </c>
      <c r="G645" s="8">
        <v>8</v>
      </c>
      <c r="H645" s="94">
        <f t="shared" si="9"/>
        <v>2</v>
      </c>
      <c r="I645" s="93"/>
      <c r="J645" s="94"/>
      <c r="K645" s="138"/>
    </row>
    <row r="646" spans="1:11" x14ac:dyDescent="0.2">
      <c r="A646" s="13" t="s">
        <v>5157</v>
      </c>
      <c r="B646" s="74">
        <v>75</v>
      </c>
      <c r="C646" s="133"/>
      <c r="D646" s="37"/>
      <c r="E646" s="87"/>
      <c r="F646" s="93">
        <v>1</v>
      </c>
      <c r="G646" s="8">
        <v>3</v>
      </c>
      <c r="H646" s="94">
        <f t="shared" si="9"/>
        <v>1</v>
      </c>
      <c r="I646" s="93"/>
      <c r="J646" s="94"/>
      <c r="K646" s="138"/>
    </row>
    <row r="647" spans="1:11" x14ac:dyDescent="0.2">
      <c r="A647" s="13" t="s">
        <v>2541</v>
      </c>
      <c r="B647" s="74">
        <v>504</v>
      </c>
      <c r="C647" s="133"/>
      <c r="D647" s="37"/>
      <c r="E647" s="87"/>
      <c r="F647" s="93">
        <v>3</v>
      </c>
      <c r="G647" s="8">
        <v>8</v>
      </c>
      <c r="H647" s="94">
        <f t="shared" si="9"/>
        <v>2</v>
      </c>
      <c r="I647" s="93"/>
      <c r="J647" s="94"/>
      <c r="K647" s="138"/>
    </row>
    <row r="648" spans="1:11" x14ac:dyDescent="0.2">
      <c r="A648" s="13" t="s">
        <v>5158</v>
      </c>
      <c r="B648" s="74">
        <v>429</v>
      </c>
      <c r="C648" s="133"/>
      <c r="D648" s="37"/>
      <c r="E648" s="87"/>
      <c r="F648" s="93">
        <v>3</v>
      </c>
      <c r="G648" s="8">
        <v>8</v>
      </c>
      <c r="H648" s="94">
        <f t="shared" ref="H648:H711" si="10">IF(F648=1,1,2)</f>
        <v>2</v>
      </c>
      <c r="I648" s="93"/>
      <c r="J648" s="94"/>
      <c r="K648" s="138"/>
    </row>
    <row r="649" spans="1:11" x14ac:dyDescent="0.2">
      <c r="A649" s="13" t="s">
        <v>2004</v>
      </c>
      <c r="B649" s="74">
        <v>815</v>
      </c>
      <c r="C649" s="133"/>
      <c r="D649" s="37"/>
      <c r="E649" s="87"/>
      <c r="F649" s="93">
        <v>3</v>
      </c>
      <c r="G649" s="8">
        <v>8</v>
      </c>
      <c r="H649" s="94">
        <f t="shared" si="10"/>
        <v>2</v>
      </c>
      <c r="I649" s="93"/>
      <c r="J649" s="94"/>
      <c r="K649" s="138"/>
    </row>
    <row r="650" spans="1:11" s="24" customFormat="1" x14ac:dyDescent="0.2">
      <c r="A650" s="20" t="s">
        <v>606</v>
      </c>
      <c r="B650" s="73">
        <v>4114</v>
      </c>
      <c r="C650" s="134">
        <v>5</v>
      </c>
      <c r="D650" s="32">
        <v>13</v>
      </c>
      <c r="E650" s="84"/>
      <c r="F650" s="91"/>
      <c r="G650" s="8"/>
      <c r="H650" s="94"/>
      <c r="I650" s="91"/>
      <c r="J650" s="84"/>
      <c r="K650" s="111"/>
    </row>
    <row r="651" spans="1:11" x14ac:dyDescent="0.2">
      <c r="A651" s="13" t="s">
        <v>5159</v>
      </c>
      <c r="B651" s="74">
        <v>386</v>
      </c>
      <c r="C651" s="133"/>
      <c r="D651" s="37"/>
      <c r="E651" s="87"/>
      <c r="F651" s="93">
        <v>3</v>
      </c>
      <c r="G651" s="8">
        <v>8</v>
      </c>
      <c r="H651" s="94">
        <f t="shared" si="10"/>
        <v>2</v>
      </c>
      <c r="I651" s="93"/>
      <c r="J651" s="94"/>
      <c r="K651" s="138"/>
    </row>
    <row r="652" spans="1:11" x14ac:dyDescent="0.2">
      <c r="A652" s="13" t="s">
        <v>5160</v>
      </c>
      <c r="B652" s="74">
        <v>264</v>
      </c>
      <c r="C652" s="133"/>
      <c r="D652" s="37"/>
      <c r="E652" s="87"/>
      <c r="F652" s="93">
        <v>3</v>
      </c>
      <c r="G652" s="8">
        <v>8</v>
      </c>
      <c r="H652" s="94">
        <f t="shared" si="10"/>
        <v>2</v>
      </c>
      <c r="I652" s="93"/>
      <c r="J652" s="94"/>
      <c r="K652" s="138"/>
    </row>
    <row r="653" spans="1:11" ht="31.5" x14ac:dyDescent="0.2">
      <c r="A653" s="13" t="s">
        <v>5161</v>
      </c>
      <c r="B653" s="74">
        <v>442</v>
      </c>
      <c r="C653" s="133"/>
      <c r="D653" s="37"/>
      <c r="E653" s="87"/>
      <c r="F653" s="93">
        <v>3</v>
      </c>
      <c r="G653" s="8">
        <v>8</v>
      </c>
      <c r="H653" s="94">
        <f t="shared" si="10"/>
        <v>2</v>
      </c>
      <c r="I653" s="93"/>
      <c r="J653" s="94"/>
      <c r="K653" s="138"/>
    </row>
    <row r="654" spans="1:11" x14ac:dyDescent="0.2">
      <c r="A654" s="13" t="s">
        <v>5162</v>
      </c>
      <c r="B654" s="74">
        <v>99</v>
      </c>
      <c r="C654" s="133"/>
      <c r="D654" s="37"/>
      <c r="E654" s="87"/>
      <c r="F654" s="93">
        <v>1</v>
      </c>
      <c r="G654" s="8">
        <v>3</v>
      </c>
      <c r="H654" s="94">
        <f t="shared" si="10"/>
        <v>1</v>
      </c>
      <c r="I654" s="93"/>
      <c r="J654" s="94"/>
      <c r="K654" s="138"/>
    </row>
    <row r="655" spans="1:11" x14ac:dyDescent="0.2">
      <c r="A655" s="13" t="s">
        <v>5163</v>
      </c>
      <c r="B655" s="74">
        <v>373</v>
      </c>
      <c r="C655" s="133"/>
      <c r="D655" s="37"/>
      <c r="E655" s="87"/>
      <c r="F655" s="93">
        <v>3</v>
      </c>
      <c r="G655" s="8">
        <v>8</v>
      </c>
      <c r="H655" s="94">
        <f t="shared" si="10"/>
        <v>2</v>
      </c>
      <c r="I655" s="93"/>
      <c r="J655" s="94"/>
      <c r="K655" s="138"/>
    </row>
    <row r="656" spans="1:11" x14ac:dyDescent="0.2">
      <c r="A656" s="13" t="s">
        <v>5164</v>
      </c>
      <c r="B656" s="74">
        <v>156</v>
      </c>
      <c r="C656" s="133"/>
      <c r="D656" s="37"/>
      <c r="E656" s="87"/>
      <c r="F656" s="93">
        <v>1</v>
      </c>
      <c r="G656" s="8">
        <v>3</v>
      </c>
      <c r="H656" s="94">
        <f t="shared" si="10"/>
        <v>1</v>
      </c>
      <c r="I656" s="93"/>
      <c r="J656" s="94"/>
      <c r="K656" s="138"/>
    </row>
    <row r="657" spans="1:11" x14ac:dyDescent="0.2">
      <c r="A657" s="13" t="s">
        <v>5165</v>
      </c>
      <c r="B657" s="74">
        <v>179</v>
      </c>
      <c r="C657" s="133"/>
      <c r="D657" s="37"/>
      <c r="E657" s="87"/>
      <c r="F657" s="93">
        <v>1</v>
      </c>
      <c r="G657" s="8">
        <v>3</v>
      </c>
      <c r="H657" s="94">
        <f t="shared" si="10"/>
        <v>1</v>
      </c>
      <c r="I657" s="93"/>
      <c r="J657" s="94"/>
      <c r="K657" s="138"/>
    </row>
    <row r="658" spans="1:11" x14ac:dyDescent="0.2">
      <c r="A658" s="13" t="s">
        <v>5166</v>
      </c>
      <c r="B658" s="74">
        <v>1626</v>
      </c>
      <c r="C658" s="133"/>
      <c r="D658" s="37"/>
      <c r="E658" s="87"/>
      <c r="F658" s="93">
        <v>3</v>
      </c>
      <c r="G658" s="8">
        <v>8</v>
      </c>
      <c r="H658" s="94">
        <f t="shared" si="10"/>
        <v>2</v>
      </c>
      <c r="I658" s="93"/>
      <c r="J658" s="94"/>
      <c r="K658" s="138"/>
    </row>
    <row r="659" spans="1:11" x14ac:dyDescent="0.2">
      <c r="A659" s="13" t="s">
        <v>5167</v>
      </c>
      <c r="B659" s="74">
        <v>396</v>
      </c>
      <c r="C659" s="133"/>
      <c r="D659" s="37"/>
      <c r="E659" s="87"/>
      <c r="F659" s="93">
        <v>3</v>
      </c>
      <c r="G659" s="8">
        <v>8</v>
      </c>
      <c r="H659" s="94">
        <f t="shared" si="10"/>
        <v>2</v>
      </c>
      <c r="I659" s="93"/>
      <c r="J659" s="94"/>
      <c r="K659" s="138"/>
    </row>
    <row r="660" spans="1:11" x14ac:dyDescent="0.2">
      <c r="A660" s="13" t="s">
        <v>5168</v>
      </c>
      <c r="B660" s="74">
        <v>193</v>
      </c>
      <c r="C660" s="133"/>
      <c r="D660" s="37"/>
      <c r="E660" s="87"/>
      <c r="F660" s="93">
        <v>1</v>
      </c>
      <c r="G660" s="8">
        <v>3</v>
      </c>
      <c r="H660" s="94">
        <f t="shared" si="10"/>
        <v>1</v>
      </c>
      <c r="I660" s="93"/>
      <c r="J660" s="94"/>
      <c r="K660" s="138"/>
    </row>
    <row r="661" spans="1:11" s="24" customFormat="1" ht="31.5" x14ac:dyDescent="0.2">
      <c r="A661" s="46" t="s">
        <v>1042</v>
      </c>
      <c r="B661" s="73">
        <v>32786</v>
      </c>
      <c r="C661" s="134">
        <v>35</v>
      </c>
      <c r="D661" s="36">
        <f>SUM(D662:D708)</f>
        <v>89</v>
      </c>
      <c r="E661" s="88">
        <v>4</v>
      </c>
      <c r="F661" s="91">
        <f>SUM(F663:F720)</f>
        <v>114</v>
      </c>
      <c r="G661" s="24">
        <f>SUM(G663:G720)</f>
        <v>311</v>
      </c>
      <c r="H661" s="94"/>
      <c r="I661" s="99">
        <f>(C661+F663++F665+F667+F669+F670+F672+F674+F675+F677+F678+F679+F680+F688+F691+F697+F698+F699+F700+F703+F704+F705+F706+F707+F709+F715+F716+F720+1)*0.4</f>
        <v>50</v>
      </c>
      <c r="J661" s="99">
        <f>(D661+G663++G665+G667+G669+G670+G672+G674+G675+G677+G678+G679+G680+G688+G691+G697+G698+G699+G700+G703+G704+G705+G706+G707+G709+G715+G716+G720+1)*0.4</f>
        <v>130.4</v>
      </c>
      <c r="K661" s="115">
        <f>52*0.6</f>
        <v>31.2</v>
      </c>
    </row>
    <row r="662" spans="1:11" s="24" customFormat="1" x14ac:dyDescent="0.2">
      <c r="A662" s="20" t="s">
        <v>1043</v>
      </c>
      <c r="B662" s="73">
        <v>2025</v>
      </c>
      <c r="C662" s="134">
        <v>2</v>
      </c>
      <c r="D662" s="32">
        <v>5</v>
      </c>
      <c r="E662" s="84"/>
      <c r="F662" s="91"/>
      <c r="G662" s="8"/>
      <c r="H662" s="94"/>
      <c r="I662" s="91"/>
      <c r="J662" s="84"/>
      <c r="K662" s="111"/>
    </row>
    <row r="663" spans="1:11" x14ac:dyDescent="0.2">
      <c r="A663" s="13" t="s">
        <v>2687</v>
      </c>
      <c r="B663" s="74">
        <v>313</v>
      </c>
      <c r="C663" s="133"/>
      <c r="D663" s="37"/>
      <c r="E663" s="87"/>
      <c r="F663" s="93">
        <v>3</v>
      </c>
      <c r="G663" s="8">
        <v>8</v>
      </c>
      <c r="H663" s="94">
        <f t="shared" si="10"/>
        <v>2</v>
      </c>
      <c r="I663" s="93"/>
      <c r="J663" s="94"/>
      <c r="K663" s="138"/>
    </row>
    <row r="664" spans="1:11" x14ac:dyDescent="0.2">
      <c r="A664" s="13" t="s">
        <v>5169</v>
      </c>
      <c r="B664" s="74">
        <v>125</v>
      </c>
      <c r="C664" s="133"/>
      <c r="D664" s="37"/>
      <c r="E664" s="87"/>
      <c r="F664" s="93">
        <v>1</v>
      </c>
      <c r="G664" s="8">
        <v>3</v>
      </c>
      <c r="H664" s="94">
        <f t="shared" si="10"/>
        <v>1</v>
      </c>
      <c r="I664" s="93"/>
      <c r="J664" s="94"/>
      <c r="K664" s="138"/>
    </row>
    <row r="665" spans="1:11" x14ac:dyDescent="0.2">
      <c r="A665" s="13" t="s">
        <v>5170</v>
      </c>
      <c r="B665" s="74">
        <v>485</v>
      </c>
      <c r="C665" s="133"/>
      <c r="D665" s="37"/>
      <c r="E665" s="87"/>
      <c r="F665" s="93">
        <v>3</v>
      </c>
      <c r="G665" s="8">
        <v>8</v>
      </c>
      <c r="H665" s="94">
        <f t="shared" si="10"/>
        <v>2</v>
      </c>
      <c r="I665" s="93"/>
      <c r="J665" s="94"/>
      <c r="K665" s="138"/>
    </row>
    <row r="666" spans="1:11" x14ac:dyDescent="0.2">
      <c r="A666" s="13" t="s">
        <v>2555</v>
      </c>
      <c r="B666" s="74">
        <v>125</v>
      </c>
      <c r="C666" s="133"/>
      <c r="D666" s="37"/>
      <c r="E666" s="87"/>
      <c r="F666" s="93">
        <v>1</v>
      </c>
      <c r="G666" s="8">
        <v>3</v>
      </c>
      <c r="H666" s="94">
        <f t="shared" si="10"/>
        <v>1</v>
      </c>
      <c r="I666" s="93"/>
      <c r="J666" s="94"/>
      <c r="K666" s="138"/>
    </row>
    <row r="667" spans="1:11" x14ac:dyDescent="0.2">
      <c r="A667" s="13" t="s">
        <v>5171</v>
      </c>
      <c r="B667" s="74">
        <v>247</v>
      </c>
      <c r="C667" s="133"/>
      <c r="D667" s="37"/>
      <c r="E667" s="87"/>
      <c r="F667" s="93">
        <v>3</v>
      </c>
      <c r="G667" s="8">
        <v>8</v>
      </c>
      <c r="H667" s="94">
        <f t="shared" si="10"/>
        <v>2</v>
      </c>
      <c r="I667" s="93"/>
      <c r="J667" s="94"/>
      <c r="K667" s="138"/>
    </row>
    <row r="668" spans="1:11" x14ac:dyDescent="0.2">
      <c r="A668" s="13" t="s">
        <v>4363</v>
      </c>
      <c r="B668" s="74">
        <v>172</v>
      </c>
      <c r="C668" s="133"/>
      <c r="D668" s="37"/>
      <c r="E668" s="87"/>
      <c r="F668" s="93">
        <v>1</v>
      </c>
      <c r="G668" s="8">
        <v>3</v>
      </c>
      <c r="H668" s="94">
        <f t="shared" si="10"/>
        <v>1</v>
      </c>
      <c r="I668" s="93"/>
      <c r="J668" s="94"/>
      <c r="K668" s="138"/>
    </row>
    <row r="669" spans="1:11" x14ac:dyDescent="0.2">
      <c r="A669" s="13" t="s">
        <v>5172</v>
      </c>
      <c r="B669" s="74">
        <v>372</v>
      </c>
      <c r="C669" s="133"/>
      <c r="D669" s="37"/>
      <c r="E669" s="87"/>
      <c r="F669" s="93">
        <v>3</v>
      </c>
      <c r="G669" s="8">
        <v>8</v>
      </c>
      <c r="H669" s="94">
        <f t="shared" si="10"/>
        <v>2</v>
      </c>
      <c r="I669" s="93"/>
      <c r="J669" s="94"/>
      <c r="K669" s="138"/>
    </row>
    <row r="670" spans="1:11" x14ac:dyDescent="0.2">
      <c r="A670" s="13" t="s">
        <v>5173</v>
      </c>
      <c r="B670" s="74">
        <v>277</v>
      </c>
      <c r="C670" s="133"/>
      <c r="D670" s="37"/>
      <c r="E670" s="87"/>
      <c r="F670" s="93">
        <v>3</v>
      </c>
      <c r="G670" s="8">
        <v>8</v>
      </c>
      <c r="H670" s="94">
        <f t="shared" si="10"/>
        <v>2</v>
      </c>
      <c r="I670" s="93"/>
      <c r="J670" s="94"/>
      <c r="K670" s="138"/>
    </row>
    <row r="671" spans="1:11" s="24" customFormat="1" x14ac:dyDescent="0.2">
      <c r="A671" s="20" t="s">
        <v>465</v>
      </c>
      <c r="B671" s="73">
        <v>352</v>
      </c>
      <c r="C671" s="134">
        <v>1</v>
      </c>
      <c r="D671" s="32">
        <v>3</v>
      </c>
      <c r="E671" s="84"/>
      <c r="F671" s="91"/>
      <c r="G671" s="8"/>
      <c r="H671" s="94"/>
      <c r="I671" s="91"/>
      <c r="J671" s="84"/>
      <c r="K671" s="111"/>
    </row>
    <row r="672" spans="1:11" x14ac:dyDescent="0.2">
      <c r="A672" s="13" t="s">
        <v>2816</v>
      </c>
      <c r="B672" s="74">
        <v>352</v>
      </c>
      <c r="C672" s="133"/>
      <c r="D672" s="37"/>
      <c r="E672" s="87"/>
      <c r="F672" s="93">
        <v>3</v>
      </c>
      <c r="G672" s="8">
        <v>8</v>
      </c>
      <c r="H672" s="94">
        <f t="shared" si="10"/>
        <v>2</v>
      </c>
      <c r="I672" s="93"/>
      <c r="J672" s="94"/>
      <c r="K672" s="138"/>
    </row>
    <row r="673" spans="1:11" s="24" customFormat="1" x14ac:dyDescent="0.2">
      <c r="A673" s="20" t="s">
        <v>466</v>
      </c>
      <c r="B673" s="73">
        <v>4238</v>
      </c>
      <c r="C673" s="134">
        <v>5</v>
      </c>
      <c r="D673" s="32">
        <v>13</v>
      </c>
      <c r="E673" s="84"/>
      <c r="F673" s="91"/>
      <c r="G673" s="8"/>
      <c r="H673" s="94"/>
      <c r="I673" s="91"/>
      <c r="J673" s="84"/>
      <c r="K673" s="111"/>
    </row>
    <row r="674" spans="1:11" x14ac:dyDescent="0.2">
      <c r="A674" s="13" t="s">
        <v>1525</v>
      </c>
      <c r="B674" s="74">
        <v>310</v>
      </c>
      <c r="C674" s="133"/>
      <c r="D674" s="37"/>
      <c r="E674" s="87"/>
      <c r="F674" s="93">
        <v>3</v>
      </c>
      <c r="G674" s="8">
        <v>8</v>
      </c>
      <c r="H674" s="94">
        <f t="shared" si="10"/>
        <v>2</v>
      </c>
      <c r="I674" s="93"/>
      <c r="J674" s="94"/>
      <c r="K674" s="138"/>
    </row>
    <row r="675" spans="1:11" x14ac:dyDescent="0.2">
      <c r="A675" s="13" t="s">
        <v>5174</v>
      </c>
      <c r="B675" s="74">
        <v>612</v>
      </c>
      <c r="C675" s="133"/>
      <c r="D675" s="37"/>
      <c r="E675" s="87"/>
      <c r="F675" s="93">
        <v>3</v>
      </c>
      <c r="G675" s="8">
        <v>8</v>
      </c>
      <c r="H675" s="94">
        <f t="shared" si="10"/>
        <v>2</v>
      </c>
      <c r="I675" s="93"/>
      <c r="J675" s="94"/>
      <c r="K675" s="138"/>
    </row>
    <row r="676" spans="1:11" x14ac:dyDescent="0.2">
      <c r="A676" s="13" t="s">
        <v>3807</v>
      </c>
      <c r="B676" s="74">
        <v>49</v>
      </c>
      <c r="C676" s="133"/>
      <c r="D676" s="37"/>
      <c r="E676" s="87"/>
      <c r="F676" s="93">
        <v>1</v>
      </c>
      <c r="G676" s="8">
        <v>3</v>
      </c>
      <c r="H676" s="94">
        <f t="shared" si="10"/>
        <v>1</v>
      </c>
      <c r="I676" s="93"/>
      <c r="J676" s="94"/>
      <c r="K676" s="138"/>
    </row>
    <row r="677" spans="1:11" x14ac:dyDescent="0.2">
      <c r="A677" s="13" t="s">
        <v>5175</v>
      </c>
      <c r="B677" s="74">
        <v>316</v>
      </c>
      <c r="C677" s="133"/>
      <c r="D677" s="37"/>
      <c r="E677" s="87"/>
      <c r="F677" s="93">
        <v>3</v>
      </c>
      <c r="G677" s="8">
        <v>8</v>
      </c>
      <c r="H677" s="94">
        <f t="shared" si="10"/>
        <v>2</v>
      </c>
      <c r="I677" s="93"/>
      <c r="J677" s="94"/>
      <c r="K677" s="138"/>
    </row>
    <row r="678" spans="1:11" x14ac:dyDescent="0.2">
      <c r="A678" s="13" t="s">
        <v>3390</v>
      </c>
      <c r="B678" s="74">
        <v>1566</v>
      </c>
      <c r="C678" s="133"/>
      <c r="D678" s="37"/>
      <c r="E678" s="87"/>
      <c r="F678" s="93">
        <v>3</v>
      </c>
      <c r="G678" s="8">
        <v>8</v>
      </c>
      <c r="H678" s="94">
        <f t="shared" si="10"/>
        <v>2</v>
      </c>
      <c r="I678" s="93"/>
      <c r="J678" s="94"/>
      <c r="K678" s="138"/>
    </row>
    <row r="679" spans="1:11" x14ac:dyDescent="0.2">
      <c r="A679" s="13" t="s">
        <v>5176</v>
      </c>
      <c r="B679" s="74">
        <v>724</v>
      </c>
      <c r="C679" s="133"/>
      <c r="D679" s="37"/>
      <c r="E679" s="87"/>
      <c r="F679" s="93">
        <v>3</v>
      </c>
      <c r="G679" s="8">
        <v>8</v>
      </c>
      <c r="H679" s="94">
        <f t="shared" si="10"/>
        <v>2</v>
      </c>
      <c r="I679" s="93"/>
      <c r="J679" s="94"/>
      <c r="K679" s="138"/>
    </row>
    <row r="680" spans="1:11" x14ac:dyDescent="0.2">
      <c r="A680" s="13" t="s">
        <v>2835</v>
      </c>
      <c r="B680" s="74">
        <v>353</v>
      </c>
      <c r="C680" s="133"/>
      <c r="D680" s="37"/>
      <c r="E680" s="87"/>
      <c r="F680" s="93">
        <v>3</v>
      </c>
      <c r="G680" s="8">
        <v>8</v>
      </c>
      <c r="H680" s="94">
        <f t="shared" si="10"/>
        <v>2</v>
      </c>
      <c r="I680" s="93"/>
      <c r="J680" s="94"/>
      <c r="K680" s="138"/>
    </row>
    <row r="681" spans="1:11" x14ac:dyDescent="0.2">
      <c r="A681" s="13" t="s">
        <v>5177</v>
      </c>
      <c r="B681" s="74">
        <v>133</v>
      </c>
      <c r="C681" s="133"/>
      <c r="D681" s="37"/>
      <c r="E681" s="87"/>
      <c r="F681" s="93">
        <v>1</v>
      </c>
      <c r="G681" s="8">
        <v>3</v>
      </c>
      <c r="H681" s="94">
        <f t="shared" si="10"/>
        <v>1</v>
      </c>
      <c r="I681" s="93"/>
      <c r="J681" s="94"/>
      <c r="K681" s="138"/>
    </row>
    <row r="682" spans="1:11" x14ac:dyDescent="0.2">
      <c r="A682" s="13" t="s">
        <v>5178</v>
      </c>
      <c r="B682" s="74">
        <v>175</v>
      </c>
      <c r="C682" s="133"/>
      <c r="D682" s="37"/>
      <c r="E682" s="87"/>
      <c r="F682" s="93">
        <v>1</v>
      </c>
      <c r="G682" s="8">
        <v>3</v>
      </c>
      <c r="H682" s="94">
        <f t="shared" si="10"/>
        <v>1</v>
      </c>
      <c r="I682" s="93"/>
      <c r="J682" s="94"/>
      <c r="K682" s="138"/>
    </row>
    <row r="683" spans="1:11" s="24" customFormat="1" x14ac:dyDescent="0.2">
      <c r="A683" s="20" t="s">
        <v>464</v>
      </c>
      <c r="B683" s="73">
        <v>1477</v>
      </c>
      <c r="C683" s="134">
        <v>2</v>
      </c>
      <c r="D683" s="32">
        <v>5</v>
      </c>
      <c r="E683" s="84"/>
      <c r="F683" s="91"/>
      <c r="G683" s="8"/>
      <c r="H683" s="94"/>
      <c r="I683" s="91"/>
      <c r="J683" s="84"/>
      <c r="K683" s="111"/>
    </row>
    <row r="684" spans="1:11" x14ac:dyDescent="0.2">
      <c r="A684" s="13" t="s">
        <v>3515</v>
      </c>
      <c r="B684" s="74">
        <v>82</v>
      </c>
      <c r="C684" s="133"/>
      <c r="D684" s="37"/>
      <c r="E684" s="87"/>
      <c r="F684" s="93">
        <v>1</v>
      </c>
      <c r="G684" s="8">
        <v>3</v>
      </c>
      <c r="H684" s="94">
        <f t="shared" si="10"/>
        <v>1</v>
      </c>
      <c r="I684" s="93"/>
      <c r="J684" s="94"/>
      <c r="K684" s="138"/>
    </row>
    <row r="685" spans="1:11" x14ac:dyDescent="0.2">
      <c r="A685" s="13" t="s">
        <v>5179</v>
      </c>
      <c r="B685" s="74">
        <v>123</v>
      </c>
      <c r="C685" s="133"/>
      <c r="D685" s="37"/>
      <c r="E685" s="87"/>
      <c r="F685" s="93">
        <v>1</v>
      </c>
      <c r="G685" s="8">
        <v>3</v>
      </c>
      <c r="H685" s="94">
        <f t="shared" si="10"/>
        <v>1</v>
      </c>
      <c r="I685" s="93"/>
      <c r="J685" s="94"/>
      <c r="K685" s="138"/>
    </row>
    <row r="686" spans="1:11" x14ac:dyDescent="0.2">
      <c r="A686" s="13" t="s">
        <v>5180</v>
      </c>
      <c r="B686" s="74">
        <v>144</v>
      </c>
      <c r="C686" s="133"/>
      <c r="D686" s="37"/>
      <c r="E686" s="87"/>
      <c r="F686" s="93">
        <v>1</v>
      </c>
      <c r="G686" s="8">
        <v>3</v>
      </c>
      <c r="H686" s="94">
        <f t="shared" si="10"/>
        <v>1</v>
      </c>
      <c r="I686" s="93"/>
      <c r="J686" s="94"/>
      <c r="K686" s="138"/>
    </row>
    <row r="687" spans="1:11" x14ac:dyDescent="0.2">
      <c r="A687" s="13" t="s">
        <v>5181</v>
      </c>
      <c r="B687" s="74">
        <v>143</v>
      </c>
      <c r="C687" s="133"/>
      <c r="D687" s="37"/>
      <c r="E687" s="87"/>
      <c r="F687" s="93">
        <v>1</v>
      </c>
      <c r="G687" s="8">
        <v>3</v>
      </c>
      <c r="H687" s="94">
        <f t="shared" si="10"/>
        <v>1</v>
      </c>
      <c r="I687" s="93"/>
      <c r="J687" s="94"/>
      <c r="K687" s="138"/>
    </row>
    <row r="688" spans="1:11" x14ac:dyDescent="0.2">
      <c r="A688" s="13" t="s">
        <v>5182</v>
      </c>
      <c r="B688" s="74">
        <v>333</v>
      </c>
      <c r="C688" s="133"/>
      <c r="D688" s="37"/>
      <c r="E688" s="87"/>
      <c r="F688" s="93">
        <v>3</v>
      </c>
      <c r="G688" s="8">
        <v>8</v>
      </c>
      <c r="H688" s="94">
        <f t="shared" si="10"/>
        <v>2</v>
      </c>
      <c r="I688" s="93"/>
      <c r="J688" s="94"/>
      <c r="K688" s="138"/>
    </row>
    <row r="689" spans="1:11" x14ac:dyDescent="0.2">
      <c r="A689" s="13" t="s">
        <v>1779</v>
      </c>
      <c r="B689" s="74">
        <v>199</v>
      </c>
      <c r="C689" s="133"/>
      <c r="D689" s="37"/>
      <c r="E689" s="87"/>
      <c r="F689" s="93">
        <v>1</v>
      </c>
      <c r="G689" s="8">
        <v>3</v>
      </c>
      <c r="H689" s="94">
        <f t="shared" si="10"/>
        <v>1</v>
      </c>
      <c r="I689" s="93"/>
      <c r="J689" s="94"/>
      <c r="K689" s="138"/>
    </row>
    <row r="690" spans="1:11" x14ac:dyDescent="0.2">
      <c r="A690" s="13" t="s">
        <v>5183</v>
      </c>
      <c r="B690" s="74">
        <v>63</v>
      </c>
      <c r="C690" s="133"/>
      <c r="D690" s="37"/>
      <c r="E690" s="87"/>
      <c r="F690" s="93">
        <v>1</v>
      </c>
      <c r="G690" s="8">
        <v>3</v>
      </c>
      <c r="H690" s="94">
        <f t="shared" si="10"/>
        <v>1</v>
      </c>
      <c r="I690" s="93"/>
      <c r="J690" s="94"/>
      <c r="K690" s="138"/>
    </row>
    <row r="691" spans="1:11" x14ac:dyDescent="0.2">
      <c r="A691" s="13" t="s">
        <v>5184</v>
      </c>
      <c r="B691" s="74">
        <v>390</v>
      </c>
      <c r="C691" s="133"/>
      <c r="D691" s="37"/>
      <c r="E691" s="87"/>
      <c r="F691" s="93">
        <v>3</v>
      </c>
      <c r="G691" s="8">
        <v>8</v>
      </c>
      <c r="H691" s="94">
        <f t="shared" si="10"/>
        <v>2</v>
      </c>
      <c r="I691" s="93"/>
      <c r="J691" s="94"/>
      <c r="K691" s="138"/>
    </row>
    <row r="692" spans="1:11" s="24" customFormat="1" x14ac:dyDescent="0.2">
      <c r="A692" s="20" t="s">
        <v>1209</v>
      </c>
      <c r="B692" s="73">
        <v>1931</v>
      </c>
      <c r="C692" s="134">
        <v>2</v>
      </c>
      <c r="D692" s="32">
        <v>5</v>
      </c>
      <c r="E692" s="84"/>
      <c r="F692" s="91"/>
      <c r="G692" s="8"/>
      <c r="H692" s="94"/>
      <c r="I692" s="91"/>
      <c r="J692" s="84"/>
      <c r="K692" s="111"/>
    </row>
    <row r="693" spans="1:11" x14ac:dyDescent="0.2">
      <c r="A693" s="13" t="s">
        <v>3682</v>
      </c>
      <c r="B693" s="74">
        <v>71</v>
      </c>
      <c r="C693" s="133"/>
      <c r="D693" s="37"/>
      <c r="E693" s="87"/>
      <c r="F693" s="93">
        <v>1</v>
      </c>
      <c r="G693" s="8">
        <v>3</v>
      </c>
      <c r="H693" s="94">
        <f t="shared" si="10"/>
        <v>1</v>
      </c>
      <c r="I693" s="93"/>
      <c r="J693" s="94"/>
      <c r="K693" s="138"/>
    </row>
    <row r="694" spans="1:11" x14ac:dyDescent="0.2">
      <c r="A694" s="13" t="s">
        <v>5185</v>
      </c>
      <c r="B694" s="74">
        <v>116</v>
      </c>
      <c r="C694" s="133"/>
      <c r="D694" s="37"/>
      <c r="E694" s="87"/>
      <c r="F694" s="93">
        <v>1</v>
      </c>
      <c r="G694" s="8">
        <v>3</v>
      </c>
      <c r="H694" s="94">
        <f t="shared" si="10"/>
        <v>1</v>
      </c>
      <c r="I694" s="93"/>
      <c r="J694" s="94"/>
      <c r="K694" s="138"/>
    </row>
    <row r="695" spans="1:11" x14ac:dyDescent="0.2">
      <c r="A695" s="13" t="s">
        <v>5186</v>
      </c>
      <c r="B695" s="74">
        <v>64</v>
      </c>
      <c r="C695" s="133"/>
      <c r="D695" s="37"/>
      <c r="E695" s="87"/>
      <c r="F695" s="93">
        <v>1</v>
      </c>
      <c r="G695" s="8">
        <v>3</v>
      </c>
      <c r="H695" s="94">
        <f t="shared" si="10"/>
        <v>1</v>
      </c>
      <c r="I695" s="93"/>
      <c r="J695" s="94"/>
      <c r="K695" s="138"/>
    </row>
    <row r="696" spans="1:11" x14ac:dyDescent="0.2">
      <c r="A696" s="13" t="s">
        <v>5187</v>
      </c>
      <c r="B696" s="74">
        <v>185</v>
      </c>
      <c r="C696" s="133"/>
      <c r="D696" s="37"/>
      <c r="E696" s="87"/>
      <c r="F696" s="93">
        <v>1</v>
      </c>
      <c r="G696" s="8">
        <v>3</v>
      </c>
      <c r="H696" s="94">
        <f t="shared" si="10"/>
        <v>1</v>
      </c>
      <c r="I696" s="93"/>
      <c r="J696" s="94"/>
      <c r="K696" s="138"/>
    </row>
    <row r="697" spans="1:11" x14ac:dyDescent="0.2">
      <c r="A697" s="13" t="s">
        <v>5188</v>
      </c>
      <c r="B697" s="74">
        <v>237</v>
      </c>
      <c r="C697" s="133"/>
      <c r="D697" s="37"/>
      <c r="E697" s="87"/>
      <c r="F697" s="93">
        <v>3</v>
      </c>
      <c r="G697" s="8">
        <v>8</v>
      </c>
      <c r="H697" s="94">
        <f t="shared" si="10"/>
        <v>2</v>
      </c>
      <c r="I697" s="93"/>
      <c r="J697" s="94"/>
      <c r="K697" s="138"/>
    </row>
    <row r="698" spans="1:11" x14ac:dyDescent="0.2">
      <c r="A698" s="13" t="s">
        <v>5189</v>
      </c>
      <c r="B698" s="74">
        <v>519</v>
      </c>
      <c r="C698" s="133"/>
      <c r="D698" s="37"/>
      <c r="E698" s="87"/>
      <c r="F698" s="93">
        <v>3</v>
      </c>
      <c r="G698" s="8">
        <v>8</v>
      </c>
      <c r="H698" s="94">
        <f t="shared" si="10"/>
        <v>2</v>
      </c>
      <c r="I698" s="93"/>
      <c r="J698" s="94"/>
      <c r="K698" s="138"/>
    </row>
    <row r="699" spans="1:11" x14ac:dyDescent="0.2">
      <c r="A699" s="13" t="s">
        <v>5190</v>
      </c>
      <c r="B699" s="74">
        <v>404</v>
      </c>
      <c r="C699" s="133"/>
      <c r="D699" s="37"/>
      <c r="E699" s="87"/>
      <c r="F699" s="93">
        <v>3</v>
      </c>
      <c r="G699" s="8">
        <v>8</v>
      </c>
      <c r="H699" s="94">
        <f t="shared" si="10"/>
        <v>2</v>
      </c>
      <c r="I699" s="93"/>
      <c r="J699" s="94"/>
      <c r="K699" s="138"/>
    </row>
    <row r="700" spans="1:11" x14ac:dyDescent="0.2">
      <c r="A700" s="13" t="s">
        <v>5191</v>
      </c>
      <c r="B700" s="74">
        <v>263</v>
      </c>
      <c r="C700" s="133"/>
      <c r="D700" s="37"/>
      <c r="E700" s="87"/>
      <c r="F700" s="93">
        <v>3</v>
      </c>
      <c r="G700" s="8">
        <v>8</v>
      </c>
      <c r="H700" s="94">
        <f t="shared" si="10"/>
        <v>2</v>
      </c>
      <c r="I700" s="93"/>
      <c r="J700" s="94"/>
      <c r="K700" s="138"/>
    </row>
    <row r="701" spans="1:11" x14ac:dyDescent="0.2">
      <c r="A701" s="13" t="s">
        <v>4145</v>
      </c>
      <c r="B701" s="74">
        <v>72</v>
      </c>
      <c r="C701" s="133"/>
      <c r="D701" s="37"/>
      <c r="E701" s="87"/>
      <c r="F701" s="93">
        <v>1</v>
      </c>
      <c r="G701" s="8">
        <v>3</v>
      </c>
      <c r="H701" s="94">
        <f t="shared" si="10"/>
        <v>1</v>
      </c>
      <c r="I701" s="93"/>
      <c r="J701" s="94"/>
      <c r="K701" s="138"/>
    </row>
    <row r="702" spans="1:11" s="24" customFormat="1" x14ac:dyDescent="0.2">
      <c r="A702" s="20" t="s">
        <v>1269</v>
      </c>
      <c r="B702" s="73">
        <v>19865</v>
      </c>
      <c r="C702" s="134">
        <v>20</v>
      </c>
      <c r="D702" s="32">
        <v>50</v>
      </c>
      <c r="E702" s="84"/>
      <c r="F702" s="91"/>
      <c r="G702" s="8"/>
      <c r="H702" s="94"/>
      <c r="I702" s="91"/>
      <c r="J702" s="84"/>
      <c r="K702" s="111"/>
    </row>
    <row r="703" spans="1:11" x14ac:dyDescent="0.2">
      <c r="A703" s="13" t="s">
        <v>5192</v>
      </c>
      <c r="B703" s="74">
        <v>17773</v>
      </c>
      <c r="C703" s="133"/>
      <c r="D703" s="37"/>
      <c r="E703" s="87"/>
      <c r="F703" s="93">
        <v>11</v>
      </c>
      <c r="G703" s="8">
        <v>28</v>
      </c>
      <c r="H703" s="94">
        <f t="shared" si="10"/>
        <v>2</v>
      </c>
      <c r="I703" s="93"/>
      <c r="J703" s="94"/>
      <c r="K703" s="138"/>
    </row>
    <row r="704" spans="1:11" x14ac:dyDescent="0.2">
      <c r="A704" s="13" t="s">
        <v>5193</v>
      </c>
      <c r="B704" s="74">
        <v>831</v>
      </c>
      <c r="C704" s="133"/>
      <c r="D704" s="37"/>
      <c r="E704" s="87"/>
      <c r="F704" s="93">
        <v>3</v>
      </c>
      <c r="G704" s="8">
        <v>8</v>
      </c>
      <c r="H704" s="94">
        <f t="shared" si="10"/>
        <v>2</v>
      </c>
      <c r="I704" s="93"/>
      <c r="J704" s="94"/>
      <c r="K704" s="138"/>
    </row>
    <row r="705" spans="1:11" x14ac:dyDescent="0.2">
      <c r="A705" s="13" t="s">
        <v>5194</v>
      </c>
      <c r="B705" s="74">
        <v>544</v>
      </c>
      <c r="C705" s="133"/>
      <c r="D705" s="37"/>
      <c r="E705" s="87"/>
      <c r="F705" s="93">
        <v>3</v>
      </c>
      <c r="G705" s="8">
        <v>8</v>
      </c>
      <c r="H705" s="94">
        <f t="shared" si="10"/>
        <v>2</v>
      </c>
      <c r="I705" s="93"/>
      <c r="J705" s="94"/>
      <c r="K705" s="138"/>
    </row>
    <row r="706" spans="1:11" x14ac:dyDescent="0.2">
      <c r="A706" s="13" t="s">
        <v>5195</v>
      </c>
      <c r="B706" s="74">
        <v>287</v>
      </c>
      <c r="C706" s="133"/>
      <c r="D706" s="37"/>
      <c r="E706" s="87"/>
      <c r="F706" s="93">
        <v>3</v>
      </c>
      <c r="G706" s="8">
        <v>8</v>
      </c>
      <c r="H706" s="94">
        <f t="shared" si="10"/>
        <v>2</v>
      </c>
      <c r="I706" s="93"/>
      <c r="J706" s="94"/>
      <c r="K706" s="138"/>
    </row>
    <row r="707" spans="1:11" x14ac:dyDescent="0.2">
      <c r="A707" s="13" t="s">
        <v>5196</v>
      </c>
      <c r="B707" s="74">
        <v>430</v>
      </c>
      <c r="C707" s="133"/>
      <c r="D707" s="37"/>
      <c r="E707" s="87"/>
      <c r="F707" s="93">
        <v>3</v>
      </c>
      <c r="G707" s="8">
        <v>8</v>
      </c>
      <c r="H707" s="94">
        <f t="shared" si="10"/>
        <v>2</v>
      </c>
      <c r="I707" s="93"/>
      <c r="J707" s="94"/>
      <c r="K707" s="138"/>
    </row>
    <row r="708" spans="1:11" s="24" customFormat="1" x14ac:dyDescent="0.2">
      <c r="A708" s="20" t="s">
        <v>476</v>
      </c>
      <c r="B708" s="73">
        <v>2898</v>
      </c>
      <c r="C708" s="134">
        <v>3</v>
      </c>
      <c r="D708" s="32">
        <v>8</v>
      </c>
      <c r="E708" s="84"/>
      <c r="F708" s="91"/>
      <c r="G708" s="8"/>
      <c r="H708" s="94"/>
      <c r="I708" s="91"/>
      <c r="J708" s="84"/>
      <c r="K708" s="111"/>
    </row>
    <row r="709" spans="1:11" x14ac:dyDescent="0.2">
      <c r="A709" s="13" t="s">
        <v>5197</v>
      </c>
      <c r="B709" s="74">
        <v>462</v>
      </c>
      <c r="C709" s="133"/>
      <c r="D709" s="37"/>
      <c r="E709" s="87"/>
      <c r="F709" s="93">
        <v>3</v>
      </c>
      <c r="G709" s="8">
        <v>8</v>
      </c>
      <c r="H709" s="94">
        <f t="shared" si="10"/>
        <v>2</v>
      </c>
      <c r="I709" s="93"/>
      <c r="J709" s="94"/>
      <c r="K709" s="138"/>
    </row>
    <row r="710" spans="1:11" x14ac:dyDescent="0.2">
      <c r="A710" s="13" t="s">
        <v>5198</v>
      </c>
      <c r="B710" s="74">
        <v>102</v>
      </c>
      <c r="C710" s="133"/>
      <c r="D710" s="37"/>
      <c r="E710" s="87"/>
      <c r="F710" s="93">
        <v>1</v>
      </c>
      <c r="G710" s="8">
        <v>3</v>
      </c>
      <c r="H710" s="94">
        <f t="shared" si="10"/>
        <v>1</v>
      </c>
      <c r="I710" s="93"/>
      <c r="J710" s="94"/>
      <c r="K710" s="138"/>
    </row>
    <row r="711" spans="1:11" x14ac:dyDescent="0.2">
      <c r="A711" s="13" t="s">
        <v>1585</v>
      </c>
      <c r="B711" s="74">
        <v>44</v>
      </c>
      <c r="C711" s="133"/>
      <c r="D711" s="37"/>
      <c r="E711" s="87"/>
      <c r="F711" s="93">
        <v>1</v>
      </c>
      <c r="G711" s="8">
        <v>3</v>
      </c>
      <c r="H711" s="94">
        <f t="shared" si="10"/>
        <v>1</v>
      </c>
      <c r="I711" s="93"/>
      <c r="J711" s="94"/>
      <c r="K711" s="138"/>
    </row>
    <row r="712" spans="1:11" x14ac:dyDescent="0.2">
      <c r="A712" s="13" t="s">
        <v>5199</v>
      </c>
      <c r="B712" s="74">
        <v>144</v>
      </c>
      <c r="C712" s="133"/>
      <c r="D712" s="37"/>
      <c r="E712" s="87"/>
      <c r="F712" s="93">
        <v>1</v>
      </c>
      <c r="G712" s="8">
        <v>3</v>
      </c>
      <c r="H712" s="94">
        <f t="shared" ref="H712:H775" si="11">IF(F712=1,1,2)</f>
        <v>1</v>
      </c>
      <c r="I712" s="93"/>
      <c r="J712" s="94"/>
      <c r="K712" s="138"/>
    </row>
    <row r="713" spans="1:11" x14ac:dyDescent="0.2">
      <c r="A713" s="13" t="s">
        <v>4033</v>
      </c>
      <c r="B713" s="74">
        <v>157</v>
      </c>
      <c r="C713" s="133"/>
      <c r="D713" s="37"/>
      <c r="E713" s="87"/>
      <c r="F713" s="93">
        <v>1</v>
      </c>
      <c r="G713" s="8">
        <v>3</v>
      </c>
      <c r="H713" s="94">
        <f t="shared" si="11"/>
        <v>1</v>
      </c>
      <c r="I713" s="93"/>
      <c r="J713" s="94"/>
      <c r="K713" s="138"/>
    </row>
    <row r="714" spans="1:11" x14ac:dyDescent="0.2">
      <c r="A714" s="13" t="s">
        <v>5200</v>
      </c>
      <c r="B714" s="74">
        <v>175</v>
      </c>
      <c r="C714" s="133"/>
      <c r="D714" s="37"/>
      <c r="E714" s="87"/>
      <c r="F714" s="93">
        <v>1</v>
      </c>
      <c r="G714" s="8">
        <v>3</v>
      </c>
      <c r="H714" s="94">
        <f t="shared" si="11"/>
        <v>1</v>
      </c>
      <c r="I714" s="93"/>
      <c r="J714" s="94"/>
      <c r="K714" s="138"/>
    </row>
    <row r="715" spans="1:11" x14ac:dyDescent="0.2">
      <c r="A715" s="13" t="s">
        <v>5201</v>
      </c>
      <c r="B715" s="74">
        <v>919</v>
      </c>
      <c r="C715" s="133"/>
      <c r="D715" s="37"/>
      <c r="E715" s="87"/>
      <c r="F715" s="93">
        <v>3</v>
      </c>
      <c r="G715" s="8">
        <v>8</v>
      </c>
      <c r="H715" s="94">
        <f t="shared" si="11"/>
        <v>2</v>
      </c>
      <c r="I715" s="93"/>
      <c r="J715" s="94"/>
      <c r="K715" s="138"/>
    </row>
    <row r="716" spans="1:11" x14ac:dyDescent="0.2">
      <c r="A716" s="13" t="s">
        <v>5202</v>
      </c>
      <c r="B716" s="74">
        <v>414</v>
      </c>
      <c r="C716" s="133"/>
      <c r="D716" s="37"/>
      <c r="E716" s="87"/>
      <c r="F716" s="93">
        <v>3</v>
      </c>
      <c r="G716" s="8">
        <v>8</v>
      </c>
      <c r="H716" s="94">
        <f t="shared" si="11"/>
        <v>2</v>
      </c>
      <c r="I716" s="93"/>
      <c r="J716" s="94"/>
      <c r="K716" s="138"/>
    </row>
    <row r="717" spans="1:11" x14ac:dyDescent="0.2">
      <c r="A717" s="13" t="s">
        <v>5203</v>
      </c>
      <c r="B717" s="74">
        <v>50</v>
      </c>
      <c r="C717" s="133"/>
      <c r="D717" s="37"/>
      <c r="E717" s="87"/>
      <c r="F717" s="93">
        <v>1</v>
      </c>
      <c r="G717" s="8">
        <v>3</v>
      </c>
      <c r="H717" s="94">
        <f t="shared" si="11"/>
        <v>1</v>
      </c>
      <c r="I717" s="93"/>
      <c r="J717" s="94"/>
      <c r="K717" s="138"/>
    </row>
    <row r="718" spans="1:11" x14ac:dyDescent="0.2">
      <c r="A718" s="13" t="s">
        <v>1782</v>
      </c>
      <c r="B718" s="74">
        <v>145</v>
      </c>
      <c r="C718" s="133"/>
      <c r="D718" s="37"/>
      <c r="E718" s="87"/>
      <c r="F718" s="93">
        <v>1</v>
      </c>
      <c r="G718" s="8">
        <v>3</v>
      </c>
      <c r="H718" s="94">
        <f t="shared" si="11"/>
        <v>1</v>
      </c>
      <c r="I718" s="93"/>
      <c r="J718" s="94"/>
      <c r="K718" s="138"/>
    </row>
    <row r="719" spans="1:11" x14ac:dyDescent="0.2">
      <c r="A719" s="13" t="s">
        <v>3966</v>
      </c>
      <c r="B719" s="74">
        <v>25</v>
      </c>
      <c r="C719" s="133"/>
      <c r="D719" s="37"/>
      <c r="E719" s="87"/>
      <c r="F719" s="93">
        <v>1</v>
      </c>
      <c r="G719" s="8">
        <v>3</v>
      </c>
      <c r="H719" s="94">
        <f t="shared" si="11"/>
        <v>1</v>
      </c>
      <c r="I719" s="93"/>
      <c r="J719" s="94"/>
      <c r="K719" s="138"/>
    </row>
    <row r="720" spans="1:11" x14ac:dyDescent="0.2">
      <c r="A720" s="13" t="s">
        <v>5204</v>
      </c>
      <c r="B720" s="74">
        <v>261</v>
      </c>
      <c r="C720" s="133"/>
      <c r="D720" s="37"/>
      <c r="E720" s="87"/>
      <c r="F720" s="93">
        <v>3</v>
      </c>
      <c r="G720" s="8">
        <v>8</v>
      </c>
      <c r="H720" s="94">
        <f t="shared" si="11"/>
        <v>2</v>
      </c>
      <c r="I720" s="93"/>
      <c r="J720" s="94"/>
      <c r="K720" s="138"/>
    </row>
    <row r="721" spans="1:11" s="18" customFormat="1" x14ac:dyDescent="0.2">
      <c r="A721" s="11" t="s">
        <v>1163</v>
      </c>
      <c r="B721" s="72">
        <v>146080</v>
      </c>
      <c r="C721" s="135"/>
      <c r="D721" s="37"/>
      <c r="E721" s="87"/>
      <c r="F721" s="92"/>
      <c r="G721" s="8"/>
      <c r="H721" s="94"/>
      <c r="I721" s="92"/>
      <c r="J721" s="82"/>
      <c r="K721" s="137"/>
    </row>
    <row r="722" spans="1:11" s="24" customFormat="1" ht="31.5" x14ac:dyDescent="0.2">
      <c r="A722" s="46" t="s">
        <v>480</v>
      </c>
      <c r="B722" s="73">
        <v>5875</v>
      </c>
      <c r="C722" s="134">
        <v>19</v>
      </c>
      <c r="D722" s="36">
        <f>SUM(D723:D732)</f>
        <v>48</v>
      </c>
      <c r="E722" s="88">
        <v>3</v>
      </c>
      <c r="F722" s="91">
        <f>SUM(F724:F751)</f>
        <v>45</v>
      </c>
      <c r="G722" s="24">
        <f>SUM(G724:G751)</f>
        <v>126</v>
      </c>
      <c r="H722" s="94"/>
      <c r="I722" s="99">
        <f>(C722+F724+F726+F727+F730+F733+F737+F742+F744+F745+1)*0.4</f>
        <v>18.8</v>
      </c>
      <c r="J722" s="99">
        <f>(D722+G724+G726+G727+G730+G733+G737+G742+G744+G745+1)*0.4</f>
        <v>48.400000000000006</v>
      </c>
      <c r="K722" s="115">
        <f>27*0.6</f>
        <v>16.2</v>
      </c>
    </row>
    <row r="723" spans="1:11" s="24" customFormat="1" x14ac:dyDescent="0.2">
      <c r="A723" s="20" t="s">
        <v>481</v>
      </c>
      <c r="B723" s="73">
        <v>1915</v>
      </c>
      <c r="C723" s="134">
        <v>6</v>
      </c>
      <c r="D723" s="32">
        <v>15</v>
      </c>
      <c r="E723" s="84"/>
      <c r="F723" s="91"/>
      <c r="G723" s="8"/>
      <c r="H723" s="94"/>
      <c r="I723" s="91"/>
      <c r="J723" s="84"/>
      <c r="K723" s="111"/>
    </row>
    <row r="724" spans="1:11" x14ac:dyDescent="0.2">
      <c r="A724" s="13" t="s">
        <v>5205</v>
      </c>
      <c r="B724" s="74">
        <v>642</v>
      </c>
      <c r="C724" s="133"/>
      <c r="D724" s="37"/>
      <c r="E724" s="87"/>
      <c r="F724" s="93">
        <v>3</v>
      </c>
      <c r="G724" s="8">
        <v>8</v>
      </c>
      <c r="H724" s="94">
        <f t="shared" si="11"/>
        <v>2</v>
      </c>
      <c r="I724" s="93"/>
      <c r="J724" s="94"/>
      <c r="K724" s="138"/>
    </row>
    <row r="725" spans="1:11" x14ac:dyDescent="0.2">
      <c r="A725" s="13" t="s">
        <v>5206</v>
      </c>
      <c r="B725" s="74">
        <v>13</v>
      </c>
      <c r="C725" s="133"/>
      <c r="D725" s="37"/>
      <c r="E725" s="87"/>
      <c r="F725" s="93">
        <v>1</v>
      </c>
      <c r="G725" s="8">
        <v>3</v>
      </c>
      <c r="H725" s="94">
        <f t="shared" si="11"/>
        <v>1</v>
      </c>
      <c r="I725" s="93"/>
      <c r="J725" s="94"/>
      <c r="K725" s="138"/>
    </row>
    <row r="726" spans="1:11" x14ac:dyDescent="0.2">
      <c r="A726" s="13" t="s">
        <v>5207</v>
      </c>
      <c r="B726" s="74">
        <v>275</v>
      </c>
      <c r="C726" s="133"/>
      <c r="D726" s="37"/>
      <c r="E726" s="87"/>
      <c r="F726" s="93">
        <v>3</v>
      </c>
      <c r="G726" s="8">
        <v>8</v>
      </c>
      <c r="H726" s="94">
        <f t="shared" si="11"/>
        <v>2</v>
      </c>
      <c r="I726" s="93"/>
      <c r="J726" s="94"/>
      <c r="K726" s="138"/>
    </row>
    <row r="727" spans="1:11" x14ac:dyDescent="0.2">
      <c r="A727" s="13" t="s">
        <v>4167</v>
      </c>
      <c r="B727" s="74">
        <v>367</v>
      </c>
      <c r="C727" s="133"/>
      <c r="D727" s="37"/>
      <c r="E727" s="87"/>
      <c r="F727" s="93">
        <v>3</v>
      </c>
      <c r="G727" s="8">
        <v>8</v>
      </c>
      <c r="H727" s="94">
        <f t="shared" si="11"/>
        <v>2</v>
      </c>
      <c r="I727" s="93"/>
      <c r="J727" s="94"/>
      <c r="K727" s="138"/>
    </row>
    <row r="728" spans="1:11" x14ac:dyDescent="0.2">
      <c r="A728" s="13" t="s">
        <v>2562</v>
      </c>
      <c r="B728" s="74">
        <v>92</v>
      </c>
      <c r="C728" s="133"/>
      <c r="D728" s="37"/>
      <c r="E728" s="87"/>
      <c r="F728" s="93">
        <v>1</v>
      </c>
      <c r="G728" s="8">
        <v>3</v>
      </c>
      <c r="H728" s="94">
        <f t="shared" si="11"/>
        <v>1</v>
      </c>
      <c r="I728" s="93"/>
      <c r="J728" s="94"/>
      <c r="K728" s="138"/>
    </row>
    <row r="729" spans="1:11" x14ac:dyDescent="0.2">
      <c r="A729" s="13" t="s">
        <v>1628</v>
      </c>
      <c r="B729" s="74">
        <v>21</v>
      </c>
      <c r="C729" s="133"/>
      <c r="D729" s="37"/>
      <c r="E729" s="87"/>
      <c r="F729" s="93">
        <v>1</v>
      </c>
      <c r="G729" s="8">
        <v>3</v>
      </c>
      <c r="H729" s="94">
        <f t="shared" si="11"/>
        <v>1</v>
      </c>
      <c r="I729" s="93"/>
      <c r="J729" s="94"/>
      <c r="K729" s="138"/>
    </row>
    <row r="730" spans="1:11" x14ac:dyDescent="0.2">
      <c r="A730" s="13" t="s">
        <v>5208</v>
      </c>
      <c r="B730" s="74">
        <v>347</v>
      </c>
      <c r="C730" s="133"/>
      <c r="D730" s="37"/>
      <c r="E730" s="87"/>
      <c r="F730" s="93">
        <v>3</v>
      </c>
      <c r="G730" s="8">
        <v>8</v>
      </c>
      <c r="H730" s="94">
        <f t="shared" si="11"/>
        <v>2</v>
      </c>
      <c r="I730" s="93"/>
      <c r="J730" s="94"/>
      <c r="K730" s="138"/>
    </row>
    <row r="731" spans="1:11" x14ac:dyDescent="0.2">
      <c r="A731" s="13" t="s">
        <v>5209</v>
      </c>
      <c r="B731" s="74">
        <v>158</v>
      </c>
      <c r="C731" s="133"/>
      <c r="D731" s="37"/>
      <c r="E731" s="87"/>
      <c r="F731" s="93">
        <v>1</v>
      </c>
      <c r="G731" s="8">
        <v>3</v>
      </c>
      <c r="H731" s="94">
        <f t="shared" si="11"/>
        <v>1</v>
      </c>
      <c r="I731" s="93"/>
      <c r="J731" s="94"/>
      <c r="K731" s="138"/>
    </row>
    <row r="732" spans="1:11" s="24" customFormat="1" x14ac:dyDescent="0.2">
      <c r="A732" s="20" t="s">
        <v>1053</v>
      </c>
      <c r="B732" s="73">
        <v>3960</v>
      </c>
      <c r="C732" s="134">
        <v>13</v>
      </c>
      <c r="D732" s="32">
        <v>33</v>
      </c>
      <c r="E732" s="84"/>
      <c r="F732" s="91"/>
      <c r="G732" s="8"/>
      <c r="H732" s="94"/>
      <c r="I732" s="91"/>
      <c r="J732" s="84"/>
      <c r="K732" s="111"/>
    </row>
    <row r="733" spans="1:11" x14ac:dyDescent="0.2">
      <c r="A733" s="13" t="s">
        <v>1492</v>
      </c>
      <c r="B733" s="74">
        <v>425</v>
      </c>
      <c r="C733" s="133"/>
      <c r="D733" s="37"/>
      <c r="E733" s="87"/>
      <c r="F733" s="93">
        <v>3</v>
      </c>
      <c r="G733" s="8">
        <v>8</v>
      </c>
      <c r="H733" s="94">
        <f t="shared" si="11"/>
        <v>2</v>
      </c>
      <c r="I733" s="93"/>
      <c r="J733" s="94"/>
      <c r="K733" s="138"/>
    </row>
    <row r="734" spans="1:11" x14ac:dyDescent="0.2">
      <c r="A734" s="13" t="s">
        <v>5210</v>
      </c>
      <c r="B734" s="74">
        <v>52</v>
      </c>
      <c r="C734" s="133"/>
      <c r="D734" s="37"/>
      <c r="E734" s="87"/>
      <c r="F734" s="93">
        <v>1</v>
      </c>
      <c r="G734" s="8">
        <v>3</v>
      </c>
      <c r="H734" s="94">
        <f t="shared" si="11"/>
        <v>1</v>
      </c>
      <c r="I734" s="93"/>
      <c r="J734" s="94"/>
      <c r="K734" s="138"/>
    </row>
    <row r="735" spans="1:11" x14ac:dyDescent="0.2">
      <c r="A735" s="13" t="s">
        <v>5211</v>
      </c>
      <c r="B735" s="74">
        <v>174</v>
      </c>
      <c r="C735" s="133"/>
      <c r="D735" s="37"/>
      <c r="E735" s="87"/>
      <c r="F735" s="93">
        <v>1</v>
      </c>
      <c r="G735" s="8">
        <v>3</v>
      </c>
      <c r="H735" s="94">
        <f t="shared" si="11"/>
        <v>1</v>
      </c>
      <c r="I735" s="93"/>
      <c r="J735" s="94"/>
      <c r="K735" s="138"/>
    </row>
    <row r="736" spans="1:11" x14ac:dyDescent="0.2">
      <c r="A736" s="13" t="s">
        <v>5212</v>
      </c>
      <c r="B736" s="74">
        <v>110</v>
      </c>
      <c r="C736" s="133"/>
      <c r="D736" s="37"/>
      <c r="E736" s="87"/>
      <c r="F736" s="93">
        <v>1</v>
      </c>
      <c r="G736" s="8">
        <v>3</v>
      </c>
      <c r="H736" s="94">
        <f t="shared" si="11"/>
        <v>1</v>
      </c>
      <c r="I736" s="93"/>
      <c r="J736" s="94"/>
      <c r="K736" s="138"/>
    </row>
    <row r="737" spans="1:11" x14ac:dyDescent="0.2">
      <c r="A737" s="13" t="s">
        <v>5213</v>
      </c>
      <c r="B737" s="74">
        <v>391</v>
      </c>
      <c r="C737" s="133"/>
      <c r="D737" s="37"/>
      <c r="E737" s="87"/>
      <c r="F737" s="93">
        <v>3</v>
      </c>
      <c r="G737" s="8">
        <v>8</v>
      </c>
      <c r="H737" s="94">
        <f t="shared" si="11"/>
        <v>2</v>
      </c>
      <c r="I737" s="93"/>
      <c r="J737" s="94"/>
      <c r="K737" s="138"/>
    </row>
    <row r="738" spans="1:11" x14ac:dyDescent="0.2">
      <c r="A738" s="13" t="s">
        <v>5214</v>
      </c>
      <c r="B738" s="74">
        <v>32</v>
      </c>
      <c r="C738" s="133"/>
      <c r="D738" s="37"/>
      <c r="E738" s="87"/>
      <c r="F738" s="93">
        <v>1</v>
      </c>
      <c r="G738" s="8">
        <v>3</v>
      </c>
      <c r="H738" s="94">
        <f t="shared" si="11"/>
        <v>1</v>
      </c>
      <c r="I738" s="93"/>
      <c r="J738" s="94"/>
      <c r="K738" s="138"/>
    </row>
    <row r="739" spans="1:11" x14ac:dyDescent="0.2">
      <c r="A739" s="13" t="s">
        <v>2010</v>
      </c>
      <c r="B739" s="74">
        <v>78</v>
      </c>
      <c r="C739" s="133"/>
      <c r="D739" s="37"/>
      <c r="E739" s="87"/>
      <c r="F739" s="93">
        <v>1</v>
      </c>
      <c r="G739" s="8">
        <v>3</v>
      </c>
      <c r="H739" s="94">
        <f t="shared" si="11"/>
        <v>1</v>
      </c>
      <c r="I739" s="93"/>
      <c r="J739" s="94"/>
      <c r="K739" s="138"/>
    </row>
    <row r="740" spans="1:11" x14ac:dyDescent="0.2">
      <c r="A740" s="13" t="s">
        <v>3219</v>
      </c>
      <c r="B740" s="74">
        <v>75</v>
      </c>
      <c r="C740" s="133"/>
      <c r="D740" s="37"/>
      <c r="E740" s="87"/>
      <c r="F740" s="93">
        <v>1</v>
      </c>
      <c r="G740" s="8">
        <v>3</v>
      </c>
      <c r="H740" s="94">
        <f t="shared" si="11"/>
        <v>1</v>
      </c>
      <c r="I740" s="93"/>
      <c r="J740" s="94"/>
      <c r="K740" s="138"/>
    </row>
    <row r="741" spans="1:11" x14ac:dyDescent="0.2">
      <c r="A741" s="13" t="s">
        <v>2248</v>
      </c>
      <c r="B741" s="74">
        <v>134</v>
      </c>
      <c r="C741" s="133"/>
      <c r="D741" s="37"/>
      <c r="E741" s="87"/>
      <c r="F741" s="93">
        <v>1</v>
      </c>
      <c r="G741" s="8">
        <v>3</v>
      </c>
      <c r="H741" s="94">
        <f t="shared" si="11"/>
        <v>1</v>
      </c>
      <c r="I741" s="93"/>
      <c r="J741" s="94"/>
      <c r="K741" s="138"/>
    </row>
    <row r="742" spans="1:11" x14ac:dyDescent="0.2">
      <c r="A742" s="13" t="s">
        <v>1497</v>
      </c>
      <c r="B742" s="74">
        <v>1311</v>
      </c>
      <c r="C742" s="133"/>
      <c r="D742" s="37"/>
      <c r="E742" s="87"/>
      <c r="F742" s="93">
        <v>3</v>
      </c>
      <c r="G742" s="8">
        <v>8</v>
      </c>
      <c r="H742" s="94">
        <f t="shared" si="11"/>
        <v>2</v>
      </c>
      <c r="I742" s="93"/>
      <c r="J742" s="94"/>
      <c r="K742" s="138"/>
    </row>
    <row r="743" spans="1:11" x14ac:dyDescent="0.2">
      <c r="A743" s="13" t="s">
        <v>5215</v>
      </c>
      <c r="B743" s="74">
        <v>100</v>
      </c>
      <c r="C743" s="133"/>
      <c r="D743" s="37"/>
      <c r="E743" s="87"/>
      <c r="F743" s="93">
        <v>1</v>
      </c>
      <c r="G743" s="8">
        <v>3</v>
      </c>
      <c r="H743" s="94">
        <f t="shared" si="11"/>
        <v>1</v>
      </c>
      <c r="I743" s="93"/>
      <c r="J743" s="94"/>
      <c r="K743" s="138"/>
    </row>
    <row r="744" spans="1:11" x14ac:dyDescent="0.2">
      <c r="A744" s="13" t="s">
        <v>5216</v>
      </c>
      <c r="B744" s="74">
        <v>221</v>
      </c>
      <c r="C744" s="133"/>
      <c r="D744" s="37"/>
      <c r="E744" s="87"/>
      <c r="F744" s="93">
        <v>3</v>
      </c>
      <c r="G744" s="8">
        <v>8</v>
      </c>
      <c r="H744" s="94">
        <f t="shared" si="11"/>
        <v>2</v>
      </c>
      <c r="I744" s="93"/>
      <c r="J744" s="94"/>
      <c r="K744" s="138"/>
    </row>
    <row r="745" spans="1:11" x14ac:dyDescent="0.2">
      <c r="A745" s="13" t="s">
        <v>2722</v>
      </c>
      <c r="B745" s="74">
        <v>256</v>
      </c>
      <c r="C745" s="133"/>
      <c r="D745" s="37"/>
      <c r="E745" s="87"/>
      <c r="F745" s="93">
        <v>3</v>
      </c>
      <c r="G745" s="8">
        <v>8</v>
      </c>
      <c r="H745" s="94">
        <f t="shared" si="11"/>
        <v>2</v>
      </c>
      <c r="I745" s="93"/>
      <c r="J745" s="94"/>
      <c r="K745" s="138"/>
    </row>
    <row r="746" spans="1:11" x14ac:dyDescent="0.2">
      <c r="A746" s="13" t="s">
        <v>3033</v>
      </c>
      <c r="B746" s="74">
        <v>170</v>
      </c>
      <c r="C746" s="133"/>
      <c r="D746" s="37"/>
      <c r="E746" s="87"/>
      <c r="F746" s="93">
        <v>1</v>
      </c>
      <c r="G746" s="8">
        <v>3</v>
      </c>
      <c r="H746" s="94">
        <f t="shared" si="11"/>
        <v>1</v>
      </c>
      <c r="I746" s="93"/>
      <c r="J746" s="94"/>
      <c r="K746" s="138"/>
    </row>
    <row r="747" spans="1:11" x14ac:dyDescent="0.2">
      <c r="A747" s="13" t="s">
        <v>5217</v>
      </c>
      <c r="B747" s="74">
        <v>81</v>
      </c>
      <c r="C747" s="133"/>
      <c r="D747" s="37"/>
      <c r="E747" s="87"/>
      <c r="F747" s="93">
        <v>1</v>
      </c>
      <c r="G747" s="8">
        <v>3</v>
      </c>
      <c r="H747" s="94">
        <f t="shared" si="11"/>
        <v>1</v>
      </c>
      <c r="I747" s="93"/>
      <c r="J747" s="94"/>
      <c r="K747" s="138"/>
    </row>
    <row r="748" spans="1:11" x14ac:dyDescent="0.2">
      <c r="A748" s="13" t="s">
        <v>5218</v>
      </c>
      <c r="B748" s="74">
        <v>186</v>
      </c>
      <c r="C748" s="133"/>
      <c r="D748" s="37"/>
      <c r="E748" s="87"/>
      <c r="F748" s="93">
        <v>1</v>
      </c>
      <c r="G748" s="8">
        <v>3</v>
      </c>
      <c r="H748" s="94">
        <f t="shared" si="11"/>
        <v>1</v>
      </c>
      <c r="I748" s="93"/>
      <c r="J748" s="94"/>
      <c r="K748" s="138"/>
    </row>
    <row r="749" spans="1:11" x14ac:dyDescent="0.2">
      <c r="A749" s="13" t="s">
        <v>5219</v>
      </c>
      <c r="B749" s="74">
        <v>53</v>
      </c>
      <c r="C749" s="133"/>
      <c r="D749" s="37"/>
      <c r="E749" s="87"/>
      <c r="F749" s="93">
        <v>1</v>
      </c>
      <c r="G749" s="8">
        <v>3</v>
      </c>
      <c r="H749" s="94">
        <f t="shared" si="11"/>
        <v>1</v>
      </c>
      <c r="I749" s="93"/>
      <c r="J749" s="94"/>
      <c r="K749" s="138"/>
    </row>
    <row r="750" spans="1:11" x14ac:dyDescent="0.2">
      <c r="A750" s="13" t="s">
        <v>5220</v>
      </c>
      <c r="B750" s="74">
        <v>18</v>
      </c>
      <c r="C750" s="133"/>
      <c r="D750" s="37"/>
      <c r="E750" s="87"/>
      <c r="F750" s="93">
        <v>1</v>
      </c>
      <c r="G750" s="8">
        <v>3</v>
      </c>
      <c r="H750" s="94">
        <f t="shared" si="11"/>
        <v>1</v>
      </c>
      <c r="I750" s="93"/>
      <c r="J750" s="94"/>
      <c r="K750" s="138"/>
    </row>
    <row r="751" spans="1:11" x14ac:dyDescent="0.2">
      <c r="A751" s="13" t="s">
        <v>5221</v>
      </c>
      <c r="B751" s="74">
        <v>93</v>
      </c>
      <c r="C751" s="133"/>
      <c r="D751" s="37"/>
      <c r="E751" s="87"/>
      <c r="F751" s="93">
        <v>1</v>
      </c>
      <c r="G751" s="8">
        <v>3</v>
      </c>
      <c r="H751" s="94">
        <f t="shared" si="11"/>
        <v>1</v>
      </c>
      <c r="I751" s="93"/>
      <c r="J751" s="94"/>
      <c r="K751" s="138"/>
    </row>
    <row r="752" spans="1:11" s="24" customFormat="1" x14ac:dyDescent="0.2">
      <c r="A752" s="46" t="s">
        <v>482</v>
      </c>
      <c r="B752" s="73">
        <v>72906</v>
      </c>
      <c r="C752" s="134">
        <v>35</v>
      </c>
      <c r="D752" s="36">
        <f>SUM(D753:D776)</f>
        <v>89</v>
      </c>
      <c r="E752" s="88">
        <v>4</v>
      </c>
      <c r="F752" s="91">
        <f>SUM(F754:F790)</f>
        <v>84</v>
      </c>
      <c r="G752" s="24">
        <f>SUM(G754:G790)</f>
        <v>227</v>
      </c>
      <c r="H752" s="94"/>
      <c r="I752" s="99">
        <f>(C752+F752+1-F754-F755-F756-F759-F761-F762-F764-F765-F768-F775-F779-F781-F784-F785-F788-F789)*0.4</f>
        <v>41.6</v>
      </c>
      <c r="J752" s="99">
        <f>(D752+G752+1-G754-G755-G756-G759-G761-G762-G764-G765-G768-G775-G779-G781-G784-G785-G788-G789)*0.4</f>
        <v>107.60000000000001</v>
      </c>
      <c r="K752" s="115">
        <f>34*0.6</f>
        <v>20.399999999999999</v>
      </c>
    </row>
    <row r="753" spans="1:11" s="24" customFormat="1" x14ac:dyDescent="0.2">
      <c r="A753" s="20" t="s">
        <v>483</v>
      </c>
      <c r="B753" s="73">
        <v>1719</v>
      </c>
      <c r="C753" s="134">
        <v>1</v>
      </c>
      <c r="D753" s="32">
        <v>3</v>
      </c>
      <c r="E753" s="84"/>
      <c r="F753" s="91"/>
      <c r="G753" s="8"/>
      <c r="H753" s="94"/>
      <c r="I753" s="91"/>
      <c r="J753" s="84"/>
      <c r="K753" s="111"/>
    </row>
    <row r="754" spans="1:11" x14ac:dyDescent="0.2">
      <c r="A754" s="13" t="s">
        <v>2347</v>
      </c>
      <c r="B754" s="74">
        <v>136</v>
      </c>
      <c r="C754" s="133"/>
      <c r="D754" s="37"/>
      <c r="E754" s="87"/>
      <c r="F754" s="93">
        <v>1</v>
      </c>
      <c r="G754" s="8">
        <v>3</v>
      </c>
      <c r="H754" s="94">
        <f t="shared" si="11"/>
        <v>1</v>
      </c>
      <c r="I754" s="93"/>
      <c r="J754" s="94"/>
      <c r="K754" s="138"/>
    </row>
    <row r="755" spans="1:11" x14ac:dyDescent="0.2">
      <c r="A755" s="13" t="s">
        <v>5222</v>
      </c>
      <c r="B755" s="74">
        <v>130</v>
      </c>
      <c r="C755" s="133"/>
      <c r="D755" s="37"/>
      <c r="E755" s="87"/>
      <c r="F755" s="93">
        <v>1</v>
      </c>
      <c r="G755" s="8">
        <v>3</v>
      </c>
      <c r="H755" s="94">
        <f t="shared" si="11"/>
        <v>1</v>
      </c>
      <c r="I755" s="93"/>
      <c r="J755" s="94"/>
      <c r="K755" s="138"/>
    </row>
    <row r="756" spans="1:11" x14ac:dyDescent="0.2">
      <c r="A756" s="13" t="s">
        <v>5223</v>
      </c>
      <c r="B756" s="74">
        <v>94</v>
      </c>
      <c r="C756" s="133"/>
      <c r="D756" s="37"/>
      <c r="E756" s="87"/>
      <c r="F756" s="93">
        <v>1</v>
      </c>
      <c r="G756" s="8">
        <v>3</v>
      </c>
      <c r="H756" s="94">
        <f t="shared" si="11"/>
        <v>1</v>
      </c>
      <c r="I756" s="93"/>
      <c r="J756" s="94"/>
      <c r="K756" s="138"/>
    </row>
    <row r="757" spans="1:11" x14ac:dyDescent="0.2">
      <c r="A757" s="13" t="s">
        <v>5224</v>
      </c>
      <c r="B757" s="74">
        <v>851</v>
      </c>
      <c r="C757" s="133"/>
      <c r="D757" s="37"/>
      <c r="E757" s="87"/>
      <c r="F757" s="93">
        <v>3</v>
      </c>
      <c r="G757" s="8">
        <v>8</v>
      </c>
      <c r="H757" s="94">
        <f t="shared" si="11"/>
        <v>2</v>
      </c>
      <c r="I757" s="93"/>
      <c r="J757" s="94"/>
      <c r="K757" s="138"/>
    </row>
    <row r="758" spans="1:11" x14ac:dyDescent="0.2">
      <c r="A758" s="13" t="s">
        <v>5225</v>
      </c>
      <c r="B758" s="74">
        <v>338</v>
      </c>
      <c r="C758" s="133"/>
      <c r="D758" s="37"/>
      <c r="E758" s="87"/>
      <c r="F758" s="93">
        <v>3</v>
      </c>
      <c r="G758" s="8">
        <v>8</v>
      </c>
      <c r="H758" s="94">
        <f t="shared" si="11"/>
        <v>2</v>
      </c>
      <c r="I758" s="93"/>
      <c r="J758" s="94"/>
      <c r="K758" s="138"/>
    </row>
    <row r="759" spans="1:11" x14ac:dyDescent="0.2">
      <c r="A759" s="13" t="s">
        <v>5226</v>
      </c>
      <c r="B759" s="74">
        <v>170</v>
      </c>
      <c r="C759" s="133"/>
      <c r="D759" s="37"/>
      <c r="E759" s="87"/>
      <c r="F759" s="93">
        <v>1</v>
      </c>
      <c r="G759" s="8">
        <v>3</v>
      </c>
      <c r="H759" s="94">
        <f t="shared" si="11"/>
        <v>1</v>
      </c>
      <c r="I759" s="93"/>
      <c r="J759" s="94"/>
      <c r="K759" s="138"/>
    </row>
    <row r="760" spans="1:11" s="24" customFormat="1" x14ac:dyDescent="0.2">
      <c r="A760" s="20" t="s">
        <v>612</v>
      </c>
      <c r="B760" s="73">
        <v>2364</v>
      </c>
      <c r="C760" s="134">
        <v>1</v>
      </c>
      <c r="D760" s="32">
        <v>3</v>
      </c>
      <c r="E760" s="84"/>
      <c r="F760" s="91"/>
      <c r="G760" s="8"/>
      <c r="H760" s="94"/>
      <c r="I760" s="91"/>
      <c r="J760" s="84"/>
      <c r="K760" s="111"/>
    </row>
    <row r="761" spans="1:11" x14ac:dyDescent="0.2">
      <c r="A761" s="13" t="s">
        <v>5227</v>
      </c>
      <c r="B761" s="74">
        <v>190</v>
      </c>
      <c r="C761" s="133"/>
      <c r="D761" s="37"/>
      <c r="E761" s="87"/>
      <c r="F761" s="93">
        <v>1</v>
      </c>
      <c r="G761" s="8">
        <v>3</v>
      </c>
      <c r="H761" s="94">
        <f t="shared" si="11"/>
        <v>1</v>
      </c>
      <c r="I761" s="93"/>
      <c r="J761" s="94"/>
      <c r="K761" s="138"/>
    </row>
    <row r="762" spans="1:11" x14ac:dyDescent="0.2">
      <c r="A762" s="13" t="s">
        <v>5228</v>
      </c>
      <c r="B762" s="74">
        <v>103</v>
      </c>
      <c r="C762" s="133"/>
      <c r="D762" s="37"/>
      <c r="E762" s="87"/>
      <c r="F762" s="93">
        <v>1</v>
      </c>
      <c r="G762" s="8">
        <v>3</v>
      </c>
      <c r="H762" s="94">
        <f t="shared" si="11"/>
        <v>1</v>
      </c>
      <c r="I762" s="93"/>
      <c r="J762" s="94"/>
      <c r="K762" s="138"/>
    </row>
    <row r="763" spans="1:11" x14ac:dyDescent="0.2">
      <c r="A763" s="13" t="s">
        <v>5229</v>
      </c>
      <c r="B763" s="74">
        <v>1164</v>
      </c>
      <c r="C763" s="133"/>
      <c r="D763" s="37"/>
      <c r="E763" s="87"/>
      <c r="F763" s="93">
        <v>3</v>
      </c>
      <c r="G763" s="8">
        <v>8</v>
      </c>
      <c r="H763" s="94">
        <f t="shared" si="11"/>
        <v>2</v>
      </c>
      <c r="I763" s="93"/>
      <c r="J763" s="94"/>
      <c r="K763" s="138"/>
    </row>
    <row r="764" spans="1:11" x14ac:dyDescent="0.2">
      <c r="A764" s="13" t="s">
        <v>2670</v>
      </c>
      <c r="B764" s="74">
        <v>31</v>
      </c>
      <c r="C764" s="133"/>
      <c r="D764" s="37"/>
      <c r="E764" s="87"/>
      <c r="F764" s="93">
        <v>1</v>
      </c>
      <c r="G764" s="8">
        <v>3</v>
      </c>
      <c r="H764" s="94">
        <f t="shared" si="11"/>
        <v>1</v>
      </c>
      <c r="I764" s="93"/>
      <c r="J764" s="94"/>
      <c r="K764" s="138"/>
    </row>
    <row r="765" spans="1:11" x14ac:dyDescent="0.2">
      <c r="A765" s="13" t="s">
        <v>5230</v>
      </c>
      <c r="B765" s="74">
        <v>120</v>
      </c>
      <c r="C765" s="133"/>
      <c r="D765" s="37"/>
      <c r="E765" s="87"/>
      <c r="F765" s="93">
        <v>1</v>
      </c>
      <c r="G765" s="8">
        <v>3</v>
      </c>
      <c r="H765" s="94">
        <f t="shared" si="11"/>
        <v>1</v>
      </c>
      <c r="I765" s="93"/>
      <c r="J765" s="94"/>
      <c r="K765" s="138"/>
    </row>
    <row r="766" spans="1:11" x14ac:dyDescent="0.2">
      <c r="A766" s="13" t="s">
        <v>5231</v>
      </c>
      <c r="B766" s="74">
        <v>262</v>
      </c>
      <c r="C766" s="133"/>
      <c r="D766" s="37"/>
      <c r="E766" s="87"/>
      <c r="F766" s="93">
        <v>3</v>
      </c>
      <c r="G766" s="8">
        <v>8</v>
      </c>
      <c r="H766" s="94">
        <f t="shared" si="11"/>
        <v>2</v>
      </c>
      <c r="I766" s="93"/>
      <c r="J766" s="94"/>
      <c r="K766" s="138"/>
    </row>
    <row r="767" spans="1:11" x14ac:dyDescent="0.2">
      <c r="A767" s="13" t="s">
        <v>1988</v>
      </c>
      <c r="B767" s="74">
        <v>424</v>
      </c>
      <c r="C767" s="133"/>
      <c r="D767" s="37"/>
      <c r="E767" s="87"/>
      <c r="F767" s="93">
        <v>3</v>
      </c>
      <c r="G767" s="8">
        <v>8</v>
      </c>
      <c r="H767" s="94">
        <f t="shared" si="11"/>
        <v>2</v>
      </c>
      <c r="I767" s="93"/>
      <c r="J767" s="94"/>
      <c r="K767" s="138"/>
    </row>
    <row r="768" spans="1:11" x14ac:dyDescent="0.2">
      <c r="A768" s="13" t="s">
        <v>5232</v>
      </c>
      <c r="B768" s="74">
        <v>70</v>
      </c>
      <c r="C768" s="133"/>
      <c r="D768" s="37"/>
      <c r="E768" s="87"/>
      <c r="F768" s="93">
        <v>1</v>
      </c>
      <c r="G768" s="8">
        <v>3</v>
      </c>
      <c r="H768" s="94">
        <f t="shared" si="11"/>
        <v>1</v>
      </c>
      <c r="I768" s="93"/>
      <c r="J768" s="94"/>
      <c r="K768" s="138"/>
    </row>
    <row r="769" spans="1:11" s="24" customFormat="1" x14ac:dyDescent="0.2">
      <c r="A769" s="20" t="s">
        <v>736</v>
      </c>
      <c r="B769" s="73">
        <v>2688</v>
      </c>
      <c r="C769" s="134">
        <v>1</v>
      </c>
      <c r="D769" s="32">
        <v>3</v>
      </c>
      <c r="E769" s="84"/>
      <c r="F769" s="91"/>
      <c r="G769" s="8"/>
      <c r="H769" s="94"/>
      <c r="I769" s="91"/>
      <c r="J769" s="84"/>
      <c r="K769" s="111"/>
    </row>
    <row r="770" spans="1:11" x14ac:dyDescent="0.2">
      <c r="A770" s="13" t="s">
        <v>5233</v>
      </c>
      <c r="B770" s="74">
        <v>287</v>
      </c>
      <c r="C770" s="133"/>
      <c r="D770" s="37"/>
      <c r="E770" s="87"/>
      <c r="F770" s="93">
        <v>3</v>
      </c>
      <c r="G770" s="8">
        <v>8</v>
      </c>
      <c r="H770" s="94">
        <f t="shared" si="11"/>
        <v>2</v>
      </c>
      <c r="I770" s="93"/>
      <c r="J770" s="94"/>
      <c r="K770" s="138"/>
    </row>
    <row r="771" spans="1:11" x14ac:dyDescent="0.2">
      <c r="A771" s="13" t="s">
        <v>5234</v>
      </c>
      <c r="B771" s="74">
        <v>562</v>
      </c>
      <c r="C771" s="133"/>
      <c r="D771" s="37"/>
      <c r="E771" s="87"/>
      <c r="F771" s="93">
        <v>3</v>
      </c>
      <c r="G771" s="8">
        <v>8</v>
      </c>
      <c r="H771" s="94">
        <f t="shared" si="11"/>
        <v>2</v>
      </c>
      <c r="I771" s="93"/>
      <c r="J771" s="94"/>
      <c r="K771" s="138"/>
    </row>
    <row r="772" spans="1:11" x14ac:dyDescent="0.2">
      <c r="A772" s="13" t="s">
        <v>1699</v>
      </c>
      <c r="B772" s="74">
        <v>425</v>
      </c>
      <c r="C772" s="133"/>
      <c r="D772" s="37"/>
      <c r="E772" s="87"/>
      <c r="F772" s="93">
        <v>3</v>
      </c>
      <c r="G772" s="8">
        <v>8</v>
      </c>
      <c r="H772" s="94">
        <f t="shared" si="11"/>
        <v>2</v>
      </c>
      <c r="I772" s="93"/>
      <c r="J772" s="94"/>
      <c r="K772" s="138"/>
    </row>
    <row r="773" spans="1:11" x14ac:dyDescent="0.2">
      <c r="A773" s="13" t="s">
        <v>5235</v>
      </c>
      <c r="B773" s="74">
        <v>926</v>
      </c>
      <c r="C773" s="133"/>
      <c r="D773" s="37"/>
      <c r="E773" s="87"/>
      <c r="F773" s="93">
        <v>3</v>
      </c>
      <c r="G773" s="8">
        <v>8</v>
      </c>
      <c r="H773" s="94">
        <f t="shared" si="11"/>
        <v>2</v>
      </c>
      <c r="I773" s="93"/>
      <c r="J773" s="94"/>
      <c r="K773" s="138"/>
    </row>
    <row r="774" spans="1:11" x14ac:dyDescent="0.2">
      <c r="A774" s="13" t="s">
        <v>5236</v>
      </c>
      <c r="B774" s="74">
        <v>391</v>
      </c>
      <c r="C774" s="133"/>
      <c r="D774" s="37"/>
      <c r="E774" s="87"/>
      <c r="F774" s="93">
        <v>3</v>
      </c>
      <c r="G774" s="8">
        <v>8</v>
      </c>
      <c r="H774" s="94">
        <f t="shared" si="11"/>
        <v>2</v>
      </c>
      <c r="I774" s="93"/>
      <c r="J774" s="94"/>
      <c r="K774" s="138"/>
    </row>
    <row r="775" spans="1:11" x14ac:dyDescent="0.2">
      <c r="A775" s="13" t="s">
        <v>5237</v>
      </c>
      <c r="B775" s="74">
        <v>97</v>
      </c>
      <c r="C775" s="133"/>
      <c r="D775" s="37"/>
      <c r="E775" s="87"/>
      <c r="F775" s="93">
        <v>1</v>
      </c>
      <c r="G775" s="8">
        <v>3</v>
      </c>
      <c r="H775" s="94">
        <f t="shared" si="11"/>
        <v>1</v>
      </c>
      <c r="I775" s="93"/>
      <c r="J775" s="94"/>
      <c r="K775" s="138"/>
    </row>
    <row r="776" spans="1:11" s="24" customFormat="1" x14ac:dyDescent="0.2">
      <c r="A776" s="20" t="s">
        <v>1026</v>
      </c>
      <c r="B776" s="73">
        <v>66135</v>
      </c>
      <c r="C776" s="134">
        <v>32</v>
      </c>
      <c r="D776" s="32">
        <v>80</v>
      </c>
      <c r="E776" s="84"/>
      <c r="F776" s="91"/>
      <c r="G776" s="8"/>
      <c r="H776" s="94"/>
      <c r="I776" s="91"/>
      <c r="J776" s="84"/>
      <c r="K776" s="111"/>
    </row>
    <row r="777" spans="1:11" x14ac:dyDescent="0.2">
      <c r="A777" s="13" t="s">
        <v>5238</v>
      </c>
      <c r="B777" s="74">
        <v>2125</v>
      </c>
      <c r="C777" s="133"/>
      <c r="D777" s="37"/>
      <c r="E777" s="87"/>
      <c r="F777" s="93">
        <v>5</v>
      </c>
      <c r="G777" s="8">
        <v>13</v>
      </c>
      <c r="H777" s="94">
        <f t="shared" ref="H777:H839" si="12">IF(F777=1,1,2)</f>
        <v>2</v>
      </c>
      <c r="I777" s="93"/>
      <c r="J777" s="94"/>
      <c r="K777" s="138"/>
    </row>
    <row r="778" spans="1:11" x14ac:dyDescent="0.2">
      <c r="A778" s="13" t="s">
        <v>5239</v>
      </c>
      <c r="B778" s="74">
        <v>58816</v>
      </c>
      <c r="C778" s="133"/>
      <c r="D778" s="37"/>
      <c r="E778" s="87"/>
      <c r="F778" s="93">
        <v>15</v>
      </c>
      <c r="G778" s="8">
        <v>38</v>
      </c>
      <c r="H778" s="94">
        <f t="shared" si="12"/>
        <v>2</v>
      </c>
      <c r="I778" s="93"/>
      <c r="J778" s="94"/>
      <c r="K778" s="138"/>
    </row>
    <row r="779" spans="1:11" x14ac:dyDescent="0.2">
      <c r="A779" s="13" t="s">
        <v>5240</v>
      </c>
      <c r="B779" s="74">
        <v>154</v>
      </c>
      <c r="C779" s="133"/>
      <c r="D779" s="37"/>
      <c r="E779" s="87"/>
      <c r="F779" s="93">
        <v>1</v>
      </c>
      <c r="G779" s="8">
        <v>3</v>
      </c>
      <c r="H779" s="94">
        <f t="shared" si="12"/>
        <v>1</v>
      </c>
      <c r="I779" s="93"/>
      <c r="J779" s="94"/>
      <c r="K779" s="138"/>
    </row>
    <row r="780" spans="1:11" x14ac:dyDescent="0.2">
      <c r="A780" s="13" t="s">
        <v>5241</v>
      </c>
      <c r="B780" s="74">
        <v>390</v>
      </c>
      <c r="C780" s="133"/>
      <c r="D780" s="37"/>
      <c r="E780" s="87"/>
      <c r="F780" s="93">
        <v>3</v>
      </c>
      <c r="G780" s="8">
        <v>8</v>
      </c>
      <c r="H780" s="94">
        <f t="shared" si="12"/>
        <v>2</v>
      </c>
      <c r="I780" s="93"/>
      <c r="J780" s="94"/>
      <c r="K780" s="138"/>
    </row>
    <row r="781" spans="1:11" x14ac:dyDescent="0.2">
      <c r="A781" s="13" t="s">
        <v>5242</v>
      </c>
      <c r="B781" s="74">
        <v>88</v>
      </c>
      <c r="C781" s="133"/>
      <c r="D781" s="37"/>
      <c r="E781" s="87"/>
      <c r="F781" s="93">
        <v>1</v>
      </c>
      <c r="G781" s="8">
        <v>3</v>
      </c>
      <c r="H781" s="94">
        <f t="shared" si="12"/>
        <v>1</v>
      </c>
      <c r="I781" s="93"/>
      <c r="J781" s="94"/>
      <c r="K781" s="138"/>
    </row>
    <row r="782" spans="1:11" x14ac:dyDescent="0.2">
      <c r="A782" s="13" t="s">
        <v>5243</v>
      </c>
      <c r="B782" s="74">
        <v>1244</v>
      </c>
      <c r="C782" s="133"/>
      <c r="D782" s="37"/>
      <c r="E782" s="87"/>
      <c r="F782" s="93">
        <v>3</v>
      </c>
      <c r="G782" s="8">
        <v>8</v>
      </c>
      <c r="H782" s="94">
        <f t="shared" si="12"/>
        <v>2</v>
      </c>
      <c r="I782" s="93"/>
      <c r="J782" s="94"/>
      <c r="K782" s="138"/>
    </row>
    <row r="783" spans="1:11" x14ac:dyDescent="0.2">
      <c r="A783" s="13" t="s">
        <v>1832</v>
      </c>
      <c r="B783" s="74">
        <v>243</v>
      </c>
      <c r="C783" s="133"/>
      <c r="D783" s="37"/>
      <c r="E783" s="87"/>
      <c r="F783" s="93">
        <v>3</v>
      </c>
      <c r="G783" s="8">
        <v>8</v>
      </c>
      <c r="H783" s="94">
        <f t="shared" si="12"/>
        <v>2</v>
      </c>
      <c r="I783" s="93"/>
      <c r="J783" s="94"/>
      <c r="K783" s="138"/>
    </row>
    <row r="784" spans="1:11" x14ac:dyDescent="0.2">
      <c r="A784" s="13" t="s">
        <v>5244</v>
      </c>
      <c r="B784" s="74">
        <v>74</v>
      </c>
      <c r="C784" s="133"/>
      <c r="D784" s="37"/>
      <c r="E784" s="87"/>
      <c r="F784" s="93">
        <v>1</v>
      </c>
      <c r="G784" s="8">
        <v>3</v>
      </c>
      <c r="H784" s="94">
        <f t="shared" si="12"/>
        <v>1</v>
      </c>
      <c r="I784" s="93"/>
      <c r="J784" s="94"/>
      <c r="K784" s="138"/>
    </row>
    <row r="785" spans="1:11" x14ac:dyDescent="0.2">
      <c r="A785" s="13" t="s">
        <v>5245</v>
      </c>
      <c r="B785" s="74">
        <v>102</v>
      </c>
      <c r="C785" s="133"/>
      <c r="D785" s="37"/>
      <c r="E785" s="87"/>
      <c r="F785" s="93">
        <v>1</v>
      </c>
      <c r="G785" s="8">
        <v>3</v>
      </c>
      <c r="H785" s="94">
        <f t="shared" si="12"/>
        <v>1</v>
      </c>
      <c r="I785" s="93"/>
      <c r="J785" s="94"/>
      <c r="K785" s="138"/>
    </row>
    <row r="786" spans="1:11" x14ac:dyDescent="0.2">
      <c r="A786" s="13" t="s">
        <v>5246</v>
      </c>
      <c r="B786" s="74">
        <v>1449</v>
      </c>
      <c r="C786" s="133"/>
      <c r="D786" s="37"/>
      <c r="E786" s="87"/>
      <c r="F786" s="93">
        <v>3</v>
      </c>
      <c r="G786" s="8">
        <v>8</v>
      </c>
      <c r="H786" s="94">
        <f t="shared" si="12"/>
        <v>2</v>
      </c>
      <c r="I786" s="93"/>
      <c r="J786" s="94"/>
      <c r="K786" s="138"/>
    </row>
    <row r="787" spans="1:11" x14ac:dyDescent="0.2">
      <c r="A787" s="13" t="s">
        <v>5247</v>
      </c>
      <c r="B787" s="74">
        <v>615</v>
      </c>
      <c r="C787" s="133"/>
      <c r="D787" s="37"/>
      <c r="E787" s="87"/>
      <c r="F787" s="93">
        <v>3</v>
      </c>
      <c r="G787" s="8">
        <v>8</v>
      </c>
      <c r="H787" s="94">
        <f t="shared" si="12"/>
        <v>2</v>
      </c>
      <c r="I787" s="93"/>
      <c r="J787" s="94"/>
      <c r="K787" s="138"/>
    </row>
    <row r="788" spans="1:11" x14ac:dyDescent="0.2">
      <c r="A788" s="13" t="s">
        <v>5248</v>
      </c>
      <c r="B788" s="74">
        <v>86</v>
      </c>
      <c r="C788" s="133"/>
      <c r="D788" s="37"/>
      <c r="E788" s="87"/>
      <c r="F788" s="93">
        <v>1</v>
      </c>
      <c r="G788" s="8">
        <v>3</v>
      </c>
      <c r="H788" s="94">
        <f t="shared" si="12"/>
        <v>1</v>
      </c>
      <c r="I788" s="93"/>
      <c r="J788" s="94"/>
      <c r="K788" s="138"/>
    </row>
    <row r="789" spans="1:11" x14ac:dyDescent="0.2">
      <c r="A789" s="13" t="s">
        <v>1803</v>
      </c>
      <c r="B789" s="74">
        <v>71</v>
      </c>
      <c r="C789" s="133"/>
      <c r="D789" s="37"/>
      <c r="E789" s="87"/>
      <c r="F789" s="93">
        <v>1</v>
      </c>
      <c r="G789" s="8">
        <v>3</v>
      </c>
      <c r="H789" s="94">
        <f t="shared" si="12"/>
        <v>1</v>
      </c>
      <c r="I789" s="93"/>
      <c r="J789" s="94"/>
      <c r="K789" s="138"/>
    </row>
    <row r="790" spans="1:11" x14ac:dyDescent="0.2">
      <c r="A790" s="13" t="s">
        <v>5249</v>
      </c>
      <c r="B790" s="74">
        <v>678</v>
      </c>
      <c r="C790" s="133"/>
      <c r="D790" s="37"/>
      <c r="E790" s="87"/>
      <c r="F790" s="93">
        <v>3</v>
      </c>
      <c r="G790" s="8">
        <v>8</v>
      </c>
      <c r="H790" s="94">
        <f t="shared" si="12"/>
        <v>2</v>
      </c>
      <c r="I790" s="93"/>
      <c r="J790" s="94"/>
      <c r="K790" s="138"/>
    </row>
    <row r="791" spans="1:11" s="24" customFormat="1" x14ac:dyDescent="0.2">
      <c r="A791" s="46" t="s">
        <v>486</v>
      </c>
      <c r="B791" s="73">
        <v>19170</v>
      </c>
      <c r="C791" s="134">
        <v>29</v>
      </c>
      <c r="D791" s="36">
        <f>SUM(D792:D864)</f>
        <v>75</v>
      </c>
      <c r="E791" s="88">
        <v>4</v>
      </c>
      <c r="F791" s="91">
        <f>SUM(F793:F869)</f>
        <v>122</v>
      </c>
      <c r="G791" s="24">
        <f>SUM(G793:G869)</f>
        <v>340</v>
      </c>
      <c r="H791" s="94"/>
      <c r="I791" s="99">
        <f>(C791+F794+F796+F797+F800+F801+F803+F809+F814+F818+F819+F826+F828+F831+F837+F838+F839+F840+F841+F843+F845+F852+F853+F861+F863+F869+1)*0.4</f>
        <v>42.800000000000004</v>
      </c>
      <c r="J791" s="99">
        <f>(D791+G794+G796+G797+G800+G801+G803+G809+G814+G818+G819+G826+G828+G831+G837+G838+G839+G840+G841+G843+G845+G852+G853+G861+G863+G869+1)*0.4</f>
        <v>112.4</v>
      </c>
      <c r="K791" s="115">
        <f>70*0.6</f>
        <v>42</v>
      </c>
    </row>
    <row r="792" spans="1:11" s="24" customFormat="1" x14ac:dyDescent="0.2">
      <c r="A792" s="20" t="s">
        <v>487</v>
      </c>
      <c r="B792" s="73">
        <v>1319</v>
      </c>
      <c r="C792" s="134">
        <v>2</v>
      </c>
      <c r="D792" s="32">
        <v>5</v>
      </c>
      <c r="E792" s="84"/>
      <c r="F792" s="91"/>
      <c r="G792" s="8"/>
      <c r="H792" s="94"/>
      <c r="I792" s="91"/>
      <c r="J792" s="84"/>
      <c r="K792" s="111"/>
    </row>
    <row r="793" spans="1:11" x14ac:dyDescent="0.2">
      <c r="A793" s="13" t="s">
        <v>1666</v>
      </c>
      <c r="B793" s="74">
        <v>57</v>
      </c>
      <c r="C793" s="133"/>
      <c r="D793" s="37"/>
      <c r="E793" s="87"/>
      <c r="F793" s="93">
        <v>1</v>
      </c>
      <c r="G793" s="8">
        <v>3</v>
      </c>
      <c r="H793" s="94">
        <f t="shared" si="12"/>
        <v>1</v>
      </c>
      <c r="I793" s="93"/>
      <c r="J793" s="94"/>
      <c r="K793" s="138"/>
    </row>
    <row r="794" spans="1:11" x14ac:dyDescent="0.2">
      <c r="A794" s="13" t="s">
        <v>3612</v>
      </c>
      <c r="B794" s="74">
        <v>611</v>
      </c>
      <c r="C794" s="133"/>
      <c r="D794" s="37"/>
      <c r="E794" s="87"/>
      <c r="F794" s="93">
        <v>3</v>
      </c>
      <c r="G794" s="8">
        <v>8</v>
      </c>
      <c r="H794" s="94">
        <f t="shared" si="12"/>
        <v>2</v>
      </c>
      <c r="I794" s="93"/>
      <c r="J794" s="94"/>
      <c r="K794" s="138"/>
    </row>
    <row r="795" spans="1:11" x14ac:dyDescent="0.2">
      <c r="A795" s="13" t="s">
        <v>5250</v>
      </c>
      <c r="B795" s="74">
        <v>76</v>
      </c>
      <c r="C795" s="133"/>
      <c r="D795" s="37"/>
      <c r="E795" s="87"/>
      <c r="F795" s="93">
        <v>1</v>
      </c>
      <c r="G795" s="8">
        <v>3</v>
      </c>
      <c r="H795" s="94">
        <f t="shared" si="12"/>
        <v>1</v>
      </c>
      <c r="I795" s="93"/>
      <c r="J795" s="94"/>
      <c r="K795" s="138"/>
    </row>
    <row r="796" spans="1:11" x14ac:dyDescent="0.2">
      <c r="A796" s="13" t="s">
        <v>5251</v>
      </c>
      <c r="B796" s="74">
        <v>234</v>
      </c>
      <c r="C796" s="133"/>
      <c r="D796" s="37"/>
      <c r="E796" s="87"/>
      <c r="F796" s="93">
        <v>3</v>
      </c>
      <c r="G796" s="8">
        <v>8</v>
      </c>
      <c r="H796" s="94">
        <f t="shared" si="12"/>
        <v>2</v>
      </c>
      <c r="I796" s="93"/>
      <c r="J796" s="94"/>
      <c r="K796" s="138"/>
    </row>
    <row r="797" spans="1:11" x14ac:dyDescent="0.2">
      <c r="A797" s="13" t="s">
        <v>4910</v>
      </c>
      <c r="B797" s="74">
        <v>341</v>
      </c>
      <c r="C797" s="133"/>
      <c r="D797" s="37"/>
      <c r="E797" s="87"/>
      <c r="F797" s="93">
        <v>3</v>
      </c>
      <c r="G797" s="8">
        <v>8</v>
      </c>
      <c r="H797" s="94">
        <f t="shared" si="12"/>
        <v>2</v>
      </c>
      <c r="I797" s="93"/>
      <c r="J797" s="94"/>
      <c r="K797" s="138"/>
    </row>
    <row r="798" spans="1:11" s="24" customFormat="1" x14ac:dyDescent="0.2">
      <c r="A798" s="20" t="s">
        <v>1113</v>
      </c>
      <c r="B798" s="73">
        <v>1800</v>
      </c>
      <c r="C798" s="134">
        <v>3</v>
      </c>
      <c r="D798" s="32">
        <v>8</v>
      </c>
      <c r="E798" s="84"/>
      <c r="F798" s="91"/>
      <c r="G798" s="8"/>
      <c r="H798" s="94"/>
      <c r="I798" s="91"/>
      <c r="J798" s="84"/>
      <c r="K798" s="111"/>
    </row>
    <row r="799" spans="1:11" x14ac:dyDescent="0.2">
      <c r="A799" s="13" t="s">
        <v>5252</v>
      </c>
      <c r="B799" s="74">
        <v>95</v>
      </c>
      <c r="C799" s="133"/>
      <c r="D799" s="37"/>
      <c r="E799" s="87"/>
      <c r="F799" s="93">
        <v>1</v>
      </c>
      <c r="G799" s="8">
        <v>3</v>
      </c>
      <c r="H799" s="94">
        <f t="shared" si="12"/>
        <v>1</v>
      </c>
      <c r="I799" s="93"/>
      <c r="J799" s="94"/>
      <c r="K799" s="138"/>
    </row>
    <row r="800" spans="1:11" x14ac:dyDescent="0.2">
      <c r="A800" s="13" t="s">
        <v>3188</v>
      </c>
      <c r="B800" s="74">
        <v>268</v>
      </c>
      <c r="C800" s="133"/>
      <c r="D800" s="37"/>
      <c r="E800" s="87"/>
      <c r="F800" s="93">
        <v>3</v>
      </c>
      <c r="G800" s="8">
        <v>8</v>
      </c>
      <c r="H800" s="94">
        <f t="shared" si="12"/>
        <v>2</v>
      </c>
      <c r="I800" s="93"/>
      <c r="J800" s="94"/>
      <c r="K800" s="138"/>
    </row>
    <row r="801" spans="1:11" x14ac:dyDescent="0.2">
      <c r="A801" s="13" t="s">
        <v>5253</v>
      </c>
      <c r="B801" s="74">
        <v>522</v>
      </c>
      <c r="C801" s="133"/>
      <c r="D801" s="37"/>
      <c r="E801" s="87"/>
      <c r="F801" s="93">
        <v>3</v>
      </c>
      <c r="G801" s="8">
        <v>8</v>
      </c>
      <c r="H801" s="94">
        <f t="shared" si="12"/>
        <v>2</v>
      </c>
      <c r="I801" s="93"/>
      <c r="J801" s="94"/>
      <c r="K801" s="138"/>
    </row>
    <row r="802" spans="1:11" x14ac:dyDescent="0.2">
      <c r="A802" s="13" t="s">
        <v>5254</v>
      </c>
      <c r="B802" s="74">
        <v>172</v>
      </c>
      <c r="C802" s="133"/>
      <c r="D802" s="37"/>
      <c r="E802" s="87"/>
      <c r="F802" s="93">
        <v>1</v>
      </c>
      <c r="G802" s="8">
        <v>3</v>
      </c>
      <c r="H802" s="94">
        <f t="shared" si="12"/>
        <v>1</v>
      </c>
      <c r="I802" s="93"/>
      <c r="J802" s="94"/>
      <c r="K802" s="138"/>
    </row>
    <row r="803" spans="1:11" x14ac:dyDescent="0.2">
      <c r="A803" s="13" t="s">
        <v>5255</v>
      </c>
      <c r="B803" s="74">
        <v>361</v>
      </c>
      <c r="C803" s="133"/>
      <c r="D803" s="37"/>
      <c r="E803" s="87"/>
      <c r="F803" s="93">
        <v>3</v>
      </c>
      <c r="G803" s="8">
        <v>8</v>
      </c>
      <c r="H803" s="94">
        <f t="shared" si="12"/>
        <v>2</v>
      </c>
      <c r="I803" s="93"/>
      <c r="J803" s="94"/>
      <c r="K803" s="138"/>
    </row>
    <row r="804" spans="1:11" x14ac:dyDescent="0.2">
      <c r="A804" s="13" t="s">
        <v>5256</v>
      </c>
      <c r="B804" s="74">
        <v>108</v>
      </c>
      <c r="C804" s="133"/>
      <c r="D804" s="37"/>
      <c r="E804" s="87"/>
      <c r="F804" s="93">
        <v>1</v>
      </c>
      <c r="G804" s="8">
        <v>3</v>
      </c>
      <c r="H804" s="94">
        <f t="shared" si="12"/>
        <v>1</v>
      </c>
      <c r="I804" s="93"/>
      <c r="J804" s="94"/>
      <c r="K804" s="138"/>
    </row>
    <row r="805" spans="1:11" x14ac:dyDescent="0.2">
      <c r="A805" s="13" t="s">
        <v>5257</v>
      </c>
      <c r="B805" s="74">
        <v>120</v>
      </c>
      <c r="C805" s="133"/>
      <c r="D805" s="37"/>
      <c r="E805" s="87"/>
      <c r="F805" s="93">
        <v>1</v>
      </c>
      <c r="G805" s="8">
        <v>3</v>
      </c>
      <c r="H805" s="94">
        <f t="shared" si="12"/>
        <v>1</v>
      </c>
      <c r="I805" s="93"/>
      <c r="J805" s="94"/>
      <c r="K805" s="138"/>
    </row>
    <row r="806" spans="1:11" x14ac:dyDescent="0.2">
      <c r="A806" s="13" t="s">
        <v>5258</v>
      </c>
      <c r="B806" s="74">
        <v>80</v>
      </c>
      <c r="C806" s="133"/>
      <c r="D806" s="37"/>
      <c r="E806" s="87"/>
      <c r="F806" s="93">
        <v>1</v>
      </c>
      <c r="G806" s="8">
        <v>3</v>
      </c>
      <c r="H806" s="94">
        <f t="shared" si="12"/>
        <v>1</v>
      </c>
      <c r="I806" s="93"/>
      <c r="J806" s="94"/>
      <c r="K806" s="138"/>
    </row>
    <row r="807" spans="1:11" x14ac:dyDescent="0.2">
      <c r="A807" s="13" t="s">
        <v>3162</v>
      </c>
      <c r="B807" s="74">
        <v>74</v>
      </c>
      <c r="C807" s="133"/>
      <c r="D807" s="37"/>
      <c r="E807" s="87"/>
      <c r="F807" s="93">
        <v>1</v>
      </c>
      <c r="G807" s="8">
        <v>3</v>
      </c>
      <c r="H807" s="94">
        <f t="shared" si="12"/>
        <v>1</v>
      </c>
      <c r="I807" s="93"/>
      <c r="J807" s="94"/>
      <c r="K807" s="138"/>
    </row>
    <row r="808" spans="1:11" s="24" customFormat="1" x14ac:dyDescent="0.2">
      <c r="A808" s="20" t="s">
        <v>496</v>
      </c>
      <c r="B808" s="73">
        <v>1696</v>
      </c>
      <c r="C808" s="134">
        <v>3</v>
      </c>
      <c r="D808" s="32">
        <v>8</v>
      </c>
      <c r="E808" s="84"/>
      <c r="F808" s="91"/>
      <c r="G808" s="8"/>
      <c r="H808" s="94"/>
      <c r="I808" s="91"/>
      <c r="J808" s="84"/>
      <c r="K808" s="111"/>
    </row>
    <row r="809" spans="1:11" x14ac:dyDescent="0.2">
      <c r="A809" s="13" t="s">
        <v>5259</v>
      </c>
      <c r="B809" s="74">
        <v>267</v>
      </c>
      <c r="C809" s="133"/>
      <c r="D809" s="37"/>
      <c r="E809" s="87"/>
      <c r="F809" s="93">
        <v>3</v>
      </c>
      <c r="G809" s="8">
        <v>8</v>
      </c>
      <c r="H809" s="94">
        <f t="shared" si="12"/>
        <v>2</v>
      </c>
      <c r="I809" s="93"/>
      <c r="J809" s="94"/>
      <c r="K809" s="138"/>
    </row>
    <row r="810" spans="1:11" x14ac:dyDescent="0.2">
      <c r="A810" s="13" t="s">
        <v>5260</v>
      </c>
      <c r="B810" s="74">
        <v>51</v>
      </c>
      <c r="C810" s="133"/>
      <c r="D810" s="37"/>
      <c r="E810" s="87"/>
      <c r="F810" s="93">
        <v>1</v>
      </c>
      <c r="G810" s="8">
        <v>3</v>
      </c>
      <c r="H810" s="94">
        <f t="shared" si="12"/>
        <v>1</v>
      </c>
      <c r="I810" s="93"/>
      <c r="J810" s="94"/>
      <c r="K810" s="138"/>
    </row>
    <row r="811" spans="1:11" x14ac:dyDescent="0.2">
      <c r="A811" s="13" t="s">
        <v>5261</v>
      </c>
      <c r="B811" s="74">
        <v>188</v>
      </c>
      <c r="C811" s="133"/>
      <c r="D811" s="37"/>
      <c r="E811" s="87"/>
      <c r="F811" s="93">
        <v>1</v>
      </c>
      <c r="G811" s="8">
        <v>3</v>
      </c>
      <c r="H811" s="94">
        <f t="shared" si="12"/>
        <v>1</v>
      </c>
      <c r="I811" s="93"/>
      <c r="J811" s="94"/>
      <c r="K811" s="138"/>
    </row>
    <row r="812" spans="1:11" x14ac:dyDescent="0.2">
      <c r="A812" s="13" t="s">
        <v>3244</v>
      </c>
      <c r="B812" s="74">
        <v>76</v>
      </c>
      <c r="C812" s="133"/>
      <c r="D812" s="37"/>
      <c r="E812" s="87"/>
      <c r="F812" s="93">
        <v>1</v>
      </c>
      <c r="G812" s="8">
        <v>3</v>
      </c>
      <c r="H812" s="94">
        <f t="shared" si="12"/>
        <v>1</v>
      </c>
      <c r="I812" s="93"/>
      <c r="J812" s="94"/>
      <c r="K812" s="138"/>
    </row>
    <row r="813" spans="1:11" x14ac:dyDescent="0.2">
      <c r="A813" s="13" t="s">
        <v>5262</v>
      </c>
      <c r="B813" s="74">
        <v>66</v>
      </c>
      <c r="C813" s="133"/>
      <c r="D813" s="37"/>
      <c r="E813" s="87"/>
      <c r="F813" s="93">
        <v>1</v>
      </c>
      <c r="G813" s="8">
        <v>3</v>
      </c>
      <c r="H813" s="94">
        <f t="shared" si="12"/>
        <v>1</v>
      </c>
      <c r="I813" s="93"/>
      <c r="J813" s="94"/>
      <c r="K813" s="138"/>
    </row>
    <row r="814" spans="1:11" x14ac:dyDescent="0.2">
      <c r="A814" s="13" t="s">
        <v>4803</v>
      </c>
      <c r="B814" s="74">
        <v>208</v>
      </c>
      <c r="C814" s="133"/>
      <c r="D814" s="37"/>
      <c r="E814" s="87"/>
      <c r="F814" s="93">
        <v>3</v>
      </c>
      <c r="G814" s="8">
        <v>8</v>
      </c>
      <c r="H814" s="94">
        <f t="shared" si="12"/>
        <v>2</v>
      </c>
      <c r="I814" s="93"/>
      <c r="J814" s="94"/>
      <c r="K814" s="138"/>
    </row>
    <row r="815" spans="1:11" x14ac:dyDescent="0.2">
      <c r="A815" s="13" t="s">
        <v>5263</v>
      </c>
      <c r="B815" s="74">
        <v>158</v>
      </c>
      <c r="C815" s="133"/>
      <c r="D815" s="37"/>
      <c r="E815" s="87"/>
      <c r="F815" s="93">
        <v>1</v>
      </c>
      <c r="G815" s="8">
        <v>3</v>
      </c>
      <c r="H815" s="94">
        <f t="shared" si="12"/>
        <v>1</v>
      </c>
      <c r="I815" s="93"/>
      <c r="J815" s="94"/>
      <c r="K815" s="138"/>
    </row>
    <row r="816" spans="1:11" x14ac:dyDescent="0.2">
      <c r="A816" s="13" t="s">
        <v>1670</v>
      </c>
      <c r="B816" s="74">
        <v>42</v>
      </c>
      <c r="C816" s="133"/>
      <c r="D816" s="37"/>
      <c r="E816" s="87"/>
      <c r="F816" s="93">
        <v>1</v>
      </c>
      <c r="G816" s="8">
        <v>3</v>
      </c>
      <c r="H816" s="94">
        <f t="shared" si="12"/>
        <v>1</v>
      </c>
      <c r="I816" s="93"/>
      <c r="J816" s="94"/>
      <c r="K816" s="138"/>
    </row>
    <row r="817" spans="1:11" x14ac:dyDescent="0.2">
      <c r="A817" s="13" t="s">
        <v>5264</v>
      </c>
      <c r="B817" s="74">
        <v>33</v>
      </c>
      <c r="C817" s="133"/>
      <c r="D817" s="37"/>
      <c r="E817" s="87"/>
      <c r="F817" s="93">
        <v>1</v>
      </c>
      <c r="G817" s="8">
        <v>3</v>
      </c>
      <c r="H817" s="94">
        <f t="shared" si="12"/>
        <v>1</v>
      </c>
      <c r="I817" s="93"/>
      <c r="J817" s="94"/>
      <c r="K817" s="138"/>
    </row>
    <row r="818" spans="1:11" x14ac:dyDescent="0.2">
      <c r="A818" s="13" t="s">
        <v>1737</v>
      </c>
      <c r="B818" s="74">
        <v>233</v>
      </c>
      <c r="C818" s="133"/>
      <c r="D818" s="37"/>
      <c r="E818" s="87"/>
      <c r="F818" s="93">
        <v>3</v>
      </c>
      <c r="G818" s="8">
        <v>8</v>
      </c>
      <c r="H818" s="94">
        <f t="shared" si="12"/>
        <v>2</v>
      </c>
      <c r="I818" s="93"/>
      <c r="J818" s="94"/>
      <c r="K818" s="138"/>
    </row>
    <row r="819" spans="1:11" x14ac:dyDescent="0.2">
      <c r="A819" s="13" t="s">
        <v>4115</v>
      </c>
      <c r="B819" s="74">
        <v>374</v>
      </c>
      <c r="C819" s="133"/>
      <c r="D819" s="37"/>
      <c r="E819" s="87"/>
      <c r="F819" s="93">
        <v>3</v>
      </c>
      <c r="G819" s="8">
        <v>8</v>
      </c>
      <c r="H819" s="94">
        <f t="shared" si="12"/>
        <v>2</v>
      </c>
      <c r="I819" s="93"/>
      <c r="J819" s="94"/>
      <c r="K819" s="138"/>
    </row>
    <row r="820" spans="1:11" s="24" customFormat="1" x14ac:dyDescent="0.2">
      <c r="A820" s="20" t="s">
        <v>1207</v>
      </c>
      <c r="B820" s="73">
        <v>853</v>
      </c>
      <c r="C820" s="134">
        <v>1</v>
      </c>
      <c r="D820" s="32">
        <v>3</v>
      </c>
      <c r="E820" s="84"/>
      <c r="F820" s="91"/>
      <c r="G820" s="8"/>
      <c r="H820" s="94"/>
      <c r="I820" s="91"/>
      <c r="J820" s="84"/>
      <c r="K820" s="111"/>
    </row>
    <row r="821" spans="1:11" x14ac:dyDescent="0.2">
      <c r="A821" s="13" t="s">
        <v>5265</v>
      </c>
      <c r="B821" s="74">
        <v>110</v>
      </c>
      <c r="C821" s="133"/>
      <c r="D821" s="37"/>
      <c r="E821" s="87"/>
      <c r="F821" s="93">
        <v>1</v>
      </c>
      <c r="G821" s="8">
        <v>3</v>
      </c>
      <c r="H821" s="94">
        <f t="shared" si="12"/>
        <v>1</v>
      </c>
      <c r="I821" s="93"/>
      <c r="J821" s="94"/>
      <c r="K821" s="138"/>
    </row>
    <row r="822" spans="1:11" x14ac:dyDescent="0.2">
      <c r="A822" s="13" t="s">
        <v>4760</v>
      </c>
      <c r="B822" s="74">
        <v>59</v>
      </c>
      <c r="C822" s="133"/>
      <c r="D822" s="37"/>
      <c r="E822" s="87"/>
      <c r="F822" s="93">
        <v>1</v>
      </c>
      <c r="G822" s="8">
        <v>3</v>
      </c>
      <c r="H822" s="94">
        <f t="shared" si="12"/>
        <v>1</v>
      </c>
      <c r="I822" s="93"/>
      <c r="J822" s="94"/>
      <c r="K822" s="138"/>
    </row>
    <row r="823" spans="1:11" x14ac:dyDescent="0.2">
      <c r="A823" s="13" t="s">
        <v>5266</v>
      </c>
      <c r="B823" s="74">
        <v>80</v>
      </c>
      <c r="C823" s="133"/>
      <c r="D823" s="37"/>
      <c r="E823" s="87"/>
      <c r="F823" s="93">
        <v>1</v>
      </c>
      <c r="G823" s="8">
        <v>3</v>
      </c>
      <c r="H823" s="94">
        <f t="shared" si="12"/>
        <v>1</v>
      </c>
      <c r="I823" s="93"/>
      <c r="J823" s="94"/>
      <c r="K823" s="138"/>
    </row>
    <row r="824" spans="1:11" x14ac:dyDescent="0.2">
      <c r="A824" s="13" t="s">
        <v>5267</v>
      </c>
      <c r="B824" s="74">
        <v>117</v>
      </c>
      <c r="C824" s="133"/>
      <c r="D824" s="37"/>
      <c r="E824" s="87"/>
      <c r="F824" s="93">
        <v>1</v>
      </c>
      <c r="G824" s="8">
        <v>3</v>
      </c>
      <c r="H824" s="94">
        <f t="shared" si="12"/>
        <v>1</v>
      </c>
      <c r="I824" s="93"/>
      <c r="J824" s="94"/>
      <c r="K824" s="138"/>
    </row>
    <row r="825" spans="1:11" x14ac:dyDescent="0.2">
      <c r="A825" s="13" t="s">
        <v>2767</v>
      </c>
      <c r="B825" s="74">
        <v>157</v>
      </c>
      <c r="C825" s="133"/>
      <c r="D825" s="37"/>
      <c r="E825" s="87"/>
      <c r="F825" s="93">
        <v>1</v>
      </c>
      <c r="G825" s="8">
        <v>3</v>
      </c>
      <c r="H825" s="94">
        <f t="shared" si="12"/>
        <v>1</v>
      </c>
      <c r="I825" s="93"/>
      <c r="J825" s="94"/>
      <c r="K825" s="138"/>
    </row>
    <row r="826" spans="1:11" x14ac:dyDescent="0.2">
      <c r="A826" s="13" t="s">
        <v>3885</v>
      </c>
      <c r="B826" s="74">
        <v>330</v>
      </c>
      <c r="C826" s="133"/>
      <c r="D826" s="37"/>
      <c r="E826" s="87"/>
      <c r="F826" s="93">
        <v>3</v>
      </c>
      <c r="G826" s="8">
        <v>8</v>
      </c>
      <c r="H826" s="94">
        <f t="shared" si="12"/>
        <v>2</v>
      </c>
      <c r="I826" s="93"/>
      <c r="J826" s="94"/>
      <c r="K826" s="138"/>
    </row>
    <row r="827" spans="1:11" s="24" customFormat="1" x14ac:dyDescent="0.2">
      <c r="A827" s="20" t="s">
        <v>1162</v>
      </c>
      <c r="B827" s="73">
        <v>1537</v>
      </c>
      <c r="C827" s="134">
        <v>2</v>
      </c>
      <c r="D827" s="32">
        <v>5</v>
      </c>
      <c r="E827" s="84"/>
      <c r="F827" s="91"/>
      <c r="G827" s="8"/>
      <c r="H827" s="94"/>
      <c r="I827" s="91"/>
      <c r="J827" s="84"/>
      <c r="K827" s="111"/>
    </row>
    <row r="828" spans="1:11" x14ac:dyDescent="0.2">
      <c r="A828" s="13" t="s">
        <v>5268</v>
      </c>
      <c r="B828" s="74">
        <v>236</v>
      </c>
      <c r="C828" s="133"/>
      <c r="D828" s="37"/>
      <c r="E828" s="87"/>
      <c r="F828" s="93">
        <v>3</v>
      </c>
      <c r="G828" s="8">
        <v>8</v>
      </c>
      <c r="H828" s="94">
        <f t="shared" si="12"/>
        <v>2</v>
      </c>
      <c r="I828" s="93"/>
      <c r="J828" s="94"/>
      <c r="K828" s="138"/>
    </row>
    <row r="829" spans="1:11" x14ac:dyDescent="0.2">
      <c r="A829" s="13" t="s">
        <v>5269</v>
      </c>
      <c r="B829" s="74">
        <v>114</v>
      </c>
      <c r="C829" s="133"/>
      <c r="D829" s="37"/>
      <c r="E829" s="87"/>
      <c r="F829" s="93">
        <v>1</v>
      </c>
      <c r="G829" s="8">
        <v>3</v>
      </c>
      <c r="H829" s="94">
        <f t="shared" si="12"/>
        <v>1</v>
      </c>
      <c r="I829" s="93"/>
      <c r="J829" s="94"/>
      <c r="K829" s="138"/>
    </row>
    <row r="830" spans="1:11" x14ac:dyDescent="0.2">
      <c r="A830" s="13" t="s">
        <v>5270</v>
      </c>
      <c r="B830" s="74">
        <v>181</v>
      </c>
      <c r="C830" s="133"/>
      <c r="D830" s="37"/>
      <c r="E830" s="87"/>
      <c r="F830" s="93">
        <v>1</v>
      </c>
      <c r="G830" s="8">
        <v>3</v>
      </c>
      <c r="H830" s="94">
        <f t="shared" si="12"/>
        <v>1</v>
      </c>
      <c r="I830" s="93"/>
      <c r="J830" s="94"/>
      <c r="K830" s="138"/>
    </row>
    <row r="831" spans="1:11" x14ac:dyDescent="0.2">
      <c r="A831" s="13" t="s">
        <v>5271</v>
      </c>
      <c r="B831" s="74">
        <v>694</v>
      </c>
      <c r="C831" s="133"/>
      <c r="D831" s="37"/>
      <c r="E831" s="87"/>
      <c r="F831" s="93">
        <v>3</v>
      </c>
      <c r="G831" s="8">
        <v>8</v>
      </c>
      <c r="H831" s="94">
        <f t="shared" si="12"/>
        <v>2</v>
      </c>
      <c r="I831" s="93"/>
      <c r="J831" s="94"/>
      <c r="K831" s="138"/>
    </row>
    <row r="832" spans="1:11" x14ac:dyDescent="0.2">
      <c r="A832" s="13" t="s">
        <v>5272</v>
      </c>
      <c r="B832" s="74">
        <v>67</v>
      </c>
      <c r="C832" s="133"/>
      <c r="D832" s="37"/>
      <c r="E832" s="87"/>
      <c r="F832" s="93">
        <v>1</v>
      </c>
      <c r="G832" s="8">
        <v>3</v>
      </c>
      <c r="H832" s="94">
        <f t="shared" si="12"/>
        <v>1</v>
      </c>
      <c r="I832" s="93"/>
      <c r="J832" s="94"/>
      <c r="K832" s="138"/>
    </row>
    <row r="833" spans="1:11" x14ac:dyDescent="0.2">
      <c r="A833" s="13" t="s">
        <v>5273</v>
      </c>
      <c r="B833" s="74">
        <v>89</v>
      </c>
      <c r="C833" s="133"/>
      <c r="D833" s="37"/>
      <c r="E833" s="87"/>
      <c r="F833" s="93">
        <v>1</v>
      </c>
      <c r="G833" s="8">
        <v>3</v>
      </c>
      <c r="H833" s="94">
        <f t="shared" si="12"/>
        <v>1</v>
      </c>
      <c r="I833" s="93"/>
      <c r="J833" s="94"/>
      <c r="K833" s="138"/>
    </row>
    <row r="834" spans="1:11" x14ac:dyDescent="0.2">
      <c r="A834" s="13" t="s">
        <v>5274</v>
      </c>
      <c r="B834" s="74">
        <v>118</v>
      </c>
      <c r="C834" s="133"/>
      <c r="D834" s="37"/>
      <c r="E834" s="87"/>
      <c r="F834" s="93">
        <v>1</v>
      </c>
      <c r="G834" s="8">
        <v>3</v>
      </c>
      <c r="H834" s="94">
        <f t="shared" si="12"/>
        <v>1</v>
      </c>
      <c r="I834" s="93"/>
      <c r="J834" s="94"/>
      <c r="K834" s="138"/>
    </row>
    <row r="835" spans="1:11" x14ac:dyDescent="0.2">
      <c r="A835" s="13" t="s">
        <v>3315</v>
      </c>
      <c r="B835" s="74">
        <v>38</v>
      </c>
      <c r="C835" s="133"/>
      <c r="D835" s="37"/>
      <c r="E835" s="87"/>
      <c r="F835" s="93">
        <v>1</v>
      </c>
      <c r="G835" s="8">
        <v>3</v>
      </c>
      <c r="H835" s="94">
        <f t="shared" si="12"/>
        <v>1</v>
      </c>
      <c r="I835" s="93"/>
      <c r="J835" s="94"/>
      <c r="K835" s="138"/>
    </row>
    <row r="836" spans="1:11" s="24" customFormat="1" x14ac:dyDescent="0.2">
      <c r="A836" s="20" t="s">
        <v>587</v>
      </c>
      <c r="B836" s="73">
        <v>8937</v>
      </c>
      <c r="C836" s="134">
        <v>13</v>
      </c>
      <c r="D836" s="32">
        <v>33</v>
      </c>
      <c r="E836" s="84"/>
      <c r="F836" s="91"/>
      <c r="G836" s="8"/>
      <c r="H836" s="94"/>
      <c r="I836" s="91"/>
      <c r="J836" s="84"/>
      <c r="K836" s="111"/>
    </row>
    <row r="837" spans="1:11" x14ac:dyDescent="0.2">
      <c r="A837" s="13" t="s">
        <v>5275</v>
      </c>
      <c r="B837" s="74">
        <v>5958</v>
      </c>
      <c r="C837" s="133"/>
      <c r="D837" s="37"/>
      <c r="E837" s="87"/>
      <c r="F837" s="93">
        <v>5</v>
      </c>
      <c r="G837" s="8">
        <v>13</v>
      </c>
      <c r="H837" s="94">
        <f t="shared" si="12"/>
        <v>2</v>
      </c>
      <c r="I837" s="93"/>
      <c r="J837" s="94"/>
      <c r="K837" s="138"/>
    </row>
    <row r="838" spans="1:11" x14ac:dyDescent="0.2">
      <c r="A838" s="13" t="s">
        <v>5276</v>
      </c>
      <c r="B838" s="74">
        <v>424</v>
      </c>
      <c r="C838" s="133"/>
      <c r="D838" s="37"/>
      <c r="E838" s="87"/>
      <c r="F838" s="93">
        <v>3</v>
      </c>
      <c r="G838" s="8">
        <v>8</v>
      </c>
      <c r="H838" s="94">
        <f t="shared" si="12"/>
        <v>2</v>
      </c>
      <c r="I838" s="93"/>
      <c r="J838" s="94"/>
      <c r="K838" s="138"/>
    </row>
    <row r="839" spans="1:11" x14ac:dyDescent="0.2">
      <c r="A839" s="13" t="s">
        <v>2114</v>
      </c>
      <c r="B839" s="74">
        <v>380</v>
      </c>
      <c r="C839" s="133"/>
      <c r="D839" s="37"/>
      <c r="E839" s="87"/>
      <c r="F839" s="93">
        <v>3</v>
      </c>
      <c r="G839" s="8">
        <v>8</v>
      </c>
      <c r="H839" s="94">
        <f t="shared" si="12"/>
        <v>2</v>
      </c>
      <c r="I839" s="93"/>
      <c r="J839" s="94"/>
      <c r="K839" s="138"/>
    </row>
    <row r="840" spans="1:11" x14ac:dyDescent="0.2">
      <c r="A840" s="13" t="s">
        <v>5277</v>
      </c>
      <c r="B840" s="74">
        <v>294</v>
      </c>
      <c r="C840" s="133"/>
      <c r="D840" s="37"/>
      <c r="E840" s="87"/>
      <c r="F840" s="93">
        <v>3</v>
      </c>
      <c r="G840" s="8">
        <v>8</v>
      </c>
      <c r="H840" s="94">
        <f t="shared" ref="H840:H903" si="13">IF(F840=1,1,2)</f>
        <v>2</v>
      </c>
      <c r="I840" s="93"/>
      <c r="J840" s="94"/>
      <c r="K840" s="138"/>
    </row>
    <row r="841" spans="1:11" x14ac:dyDescent="0.2">
      <c r="A841" s="13" t="s">
        <v>5278</v>
      </c>
      <c r="B841" s="74">
        <v>374</v>
      </c>
      <c r="C841" s="133"/>
      <c r="D841" s="37"/>
      <c r="E841" s="87"/>
      <c r="F841" s="93">
        <v>3</v>
      </c>
      <c r="G841" s="8">
        <v>8</v>
      </c>
      <c r="H841" s="94">
        <f t="shared" si="13"/>
        <v>2</v>
      </c>
      <c r="I841" s="93"/>
      <c r="J841" s="94"/>
      <c r="K841" s="138"/>
    </row>
    <row r="842" spans="1:11" x14ac:dyDescent="0.2">
      <c r="A842" s="13" t="s">
        <v>5279</v>
      </c>
      <c r="B842" s="74">
        <v>184</v>
      </c>
      <c r="C842" s="133"/>
      <c r="D842" s="37"/>
      <c r="E842" s="87"/>
      <c r="F842" s="93">
        <v>1</v>
      </c>
      <c r="G842" s="8">
        <v>3</v>
      </c>
      <c r="H842" s="94">
        <f t="shared" si="13"/>
        <v>1</v>
      </c>
      <c r="I842" s="93"/>
      <c r="J842" s="94"/>
      <c r="K842" s="138"/>
    </row>
    <row r="843" spans="1:11" x14ac:dyDescent="0.2">
      <c r="A843" s="13" t="s">
        <v>5280</v>
      </c>
      <c r="B843" s="74">
        <v>225</v>
      </c>
      <c r="C843" s="133"/>
      <c r="D843" s="37"/>
      <c r="E843" s="87"/>
      <c r="F843" s="93">
        <v>3</v>
      </c>
      <c r="G843" s="8">
        <v>8</v>
      </c>
      <c r="H843" s="94">
        <f t="shared" si="13"/>
        <v>2</v>
      </c>
      <c r="I843" s="93"/>
      <c r="J843" s="94"/>
      <c r="K843" s="138"/>
    </row>
    <row r="844" spans="1:11" x14ac:dyDescent="0.2">
      <c r="A844" s="13" t="s">
        <v>5281</v>
      </c>
      <c r="B844" s="74">
        <v>106</v>
      </c>
      <c r="C844" s="133"/>
      <c r="D844" s="37"/>
      <c r="E844" s="87"/>
      <c r="F844" s="93">
        <v>1</v>
      </c>
      <c r="G844" s="8">
        <v>3</v>
      </c>
      <c r="H844" s="94">
        <f t="shared" si="13"/>
        <v>1</v>
      </c>
      <c r="I844" s="93"/>
      <c r="J844" s="94"/>
      <c r="K844" s="138"/>
    </row>
    <row r="845" spans="1:11" x14ac:dyDescent="0.2">
      <c r="A845" s="13" t="s">
        <v>5282</v>
      </c>
      <c r="B845" s="74">
        <v>406</v>
      </c>
      <c r="C845" s="133"/>
      <c r="D845" s="37"/>
      <c r="E845" s="87"/>
      <c r="F845" s="93">
        <v>3</v>
      </c>
      <c r="G845" s="8">
        <v>8</v>
      </c>
      <c r="H845" s="94">
        <f t="shared" si="13"/>
        <v>2</v>
      </c>
      <c r="I845" s="93"/>
      <c r="J845" s="94"/>
      <c r="K845" s="138"/>
    </row>
    <row r="846" spans="1:11" x14ac:dyDescent="0.2">
      <c r="A846" s="13" t="s">
        <v>5283</v>
      </c>
      <c r="B846" s="74">
        <v>113</v>
      </c>
      <c r="C846" s="133"/>
      <c r="D846" s="37"/>
      <c r="E846" s="87"/>
      <c r="F846" s="93">
        <v>1</v>
      </c>
      <c r="G846" s="8">
        <v>3</v>
      </c>
      <c r="H846" s="94">
        <f t="shared" si="13"/>
        <v>1</v>
      </c>
      <c r="I846" s="93"/>
      <c r="J846" s="94"/>
      <c r="K846" s="138"/>
    </row>
    <row r="847" spans="1:11" x14ac:dyDescent="0.2">
      <c r="A847" s="13" t="s">
        <v>5284</v>
      </c>
      <c r="B847" s="74">
        <v>154</v>
      </c>
      <c r="C847" s="133"/>
      <c r="D847" s="37"/>
      <c r="E847" s="87"/>
      <c r="F847" s="93">
        <v>1</v>
      </c>
      <c r="G847" s="8">
        <v>3</v>
      </c>
      <c r="H847" s="94">
        <f t="shared" si="13"/>
        <v>1</v>
      </c>
      <c r="I847" s="93"/>
      <c r="J847" s="94"/>
      <c r="K847" s="138"/>
    </row>
    <row r="848" spans="1:11" x14ac:dyDescent="0.2">
      <c r="A848" s="13" t="s">
        <v>5285</v>
      </c>
      <c r="B848" s="74">
        <v>112</v>
      </c>
      <c r="C848" s="133"/>
      <c r="D848" s="37"/>
      <c r="E848" s="87"/>
      <c r="F848" s="93">
        <v>1</v>
      </c>
      <c r="G848" s="8">
        <v>3</v>
      </c>
      <c r="H848" s="94">
        <f t="shared" si="13"/>
        <v>1</v>
      </c>
      <c r="I848" s="93"/>
      <c r="J848" s="94"/>
      <c r="K848" s="138"/>
    </row>
    <row r="849" spans="1:11" x14ac:dyDescent="0.2">
      <c r="A849" s="13" t="s">
        <v>5286</v>
      </c>
      <c r="B849" s="74">
        <v>77</v>
      </c>
      <c r="C849" s="133"/>
      <c r="D849" s="37"/>
      <c r="E849" s="87"/>
      <c r="F849" s="93">
        <v>1</v>
      </c>
      <c r="G849" s="8">
        <v>3</v>
      </c>
      <c r="H849" s="94">
        <f t="shared" si="13"/>
        <v>1</v>
      </c>
      <c r="I849" s="93"/>
      <c r="J849" s="94"/>
      <c r="K849" s="138"/>
    </row>
    <row r="850" spans="1:11" x14ac:dyDescent="0.2">
      <c r="A850" s="13" t="s">
        <v>5287</v>
      </c>
      <c r="B850" s="74">
        <v>130</v>
      </c>
      <c r="C850" s="133"/>
      <c r="D850" s="37"/>
      <c r="E850" s="87"/>
      <c r="F850" s="93">
        <v>1</v>
      </c>
      <c r="G850" s="8">
        <v>3</v>
      </c>
      <c r="H850" s="94">
        <f t="shared" si="13"/>
        <v>1</v>
      </c>
      <c r="I850" s="93"/>
      <c r="J850" s="94"/>
      <c r="K850" s="138"/>
    </row>
    <row r="851" spans="1:11" s="24" customFormat="1" x14ac:dyDescent="0.2">
      <c r="A851" s="20" t="s">
        <v>589</v>
      </c>
      <c r="B851" s="73">
        <v>2555</v>
      </c>
      <c r="C851" s="134">
        <v>4</v>
      </c>
      <c r="D851" s="32">
        <v>10</v>
      </c>
      <c r="E851" s="84"/>
      <c r="F851" s="91"/>
      <c r="G851" s="8"/>
      <c r="H851" s="94"/>
      <c r="I851" s="91"/>
      <c r="J851" s="84"/>
      <c r="K851" s="111"/>
    </row>
    <row r="852" spans="1:11" x14ac:dyDescent="0.2">
      <c r="A852" s="13" t="s">
        <v>2274</v>
      </c>
      <c r="B852" s="74">
        <v>240</v>
      </c>
      <c r="C852" s="133"/>
      <c r="D852" s="37"/>
      <c r="E852" s="87"/>
      <c r="F852" s="93">
        <v>3</v>
      </c>
      <c r="G852" s="8">
        <v>8</v>
      </c>
      <c r="H852" s="94">
        <f t="shared" si="13"/>
        <v>2</v>
      </c>
      <c r="I852" s="93"/>
      <c r="J852" s="94"/>
      <c r="K852" s="138"/>
    </row>
    <row r="853" spans="1:11" x14ac:dyDescent="0.2">
      <c r="A853" s="13" t="s">
        <v>4959</v>
      </c>
      <c r="B853" s="74">
        <v>224</v>
      </c>
      <c r="C853" s="133"/>
      <c r="D853" s="37"/>
      <c r="E853" s="87"/>
      <c r="F853" s="93">
        <v>3</v>
      </c>
      <c r="G853" s="8">
        <v>8</v>
      </c>
      <c r="H853" s="94">
        <f t="shared" si="13"/>
        <v>2</v>
      </c>
      <c r="I853" s="93"/>
      <c r="J853" s="94"/>
      <c r="K853" s="138"/>
    </row>
    <row r="854" spans="1:11" x14ac:dyDescent="0.2">
      <c r="A854" s="13" t="s">
        <v>1909</v>
      </c>
      <c r="B854" s="74">
        <v>79</v>
      </c>
      <c r="C854" s="133"/>
      <c r="D854" s="37"/>
      <c r="E854" s="87"/>
      <c r="F854" s="93">
        <v>1</v>
      </c>
      <c r="G854" s="8">
        <v>3</v>
      </c>
      <c r="H854" s="94">
        <f t="shared" si="13"/>
        <v>1</v>
      </c>
      <c r="I854" s="93"/>
      <c r="J854" s="94"/>
      <c r="K854" s="138"/>
    </row>
    <row r="855" spans="1:11" x14ac:dyDescent="0.2">
      <c r="A855" s="13" t="s">
        <v>2064</v>
      </c>
      <c r="B855" s="74">
        <v>98</v>
      </c>
      <c r="C855" s="133"/>
      <c r="D855" s="37"/>
      <c r="E855" s="87"/>
      <c r="F855" s="93">
        <v>1</v>
      </c>
      <c r="G855" s="8">
        <v>3</v>
      </c>
      <c r="H855" s="94">
        <f t="shared" si="13"/>
        <v>1</v>
      </c>
      <c r="I855" s="93"/>
      <c r="J855" s="94"/>
      <c r="K855" s="138"/>
    </row>
    <row r="856" spans="1:11" x14ac:dyDescent="0.2">
      <c r="A856" s="13" t="s">
        <v>5288</v>
      </c>
      <c r="B856" s="74">
        <v>139</v>
      </c>
      <c r="C856" s="133"/>
      <c r="D856" s="37"/>
      <c r="E856" s="87"/>
      <c r="F856" s="93">
        <v>1</v>
      </c>
      <c r="G856" s="8">
        <v>3</v>
      </c>
      <c r="H856" s="94">
        <f t="shared" si="13"/>
        <v>1</v>
      </c>
      <c r="I856" s="93"/>
      <c r="J856" s="94"/>
      <c r="K856" s="138"/>
    </row>
    <row r="857" spans="1:11" x14ac:dyDescent="0.2">
      <c r="A857" s="13" t="s">
        <v>5289</v>
      </c>
      <c r="B857" s="74">
        <v>20</v>
      </c>
      <c r="C857" s="133"/>
      <c r="D857" s="37"/>
      <c r="E857" s="87"/>
      <c r="F857" s="93">
        <v>1</v>
      </c>
      <c r="G857" s="8">
        <v>3</v>
      </c>
      <c r="H857" s="94">
        <f t="shared" si="13"/>
        <v>1</v>
      </c>
      <c r="I857" s="93"/>
      <c r="J857" s="94"/>
      <c r="K857" s="138"/>
    </row>
    <row r="858" spans="1:11" x14ac:dyDescent="0.2">
      <c r="A858" s="13" t="s">
        <v>4257</v>
      </c>
      <c r="B858" s="74">
        <v>56</v>
      </c>
      <c r="C858" s="133"/>
      <c r="D858" s="37"/>
      <c r="E858" s="87"/>
      <c r="F858" s="93">
        <v>1</v>
      </c>
      <c r="G858" s="8">
        <v>3</v>
      </c>
      <c r="H858" s="94">
        <f t="shared" si="13"/>
        <v>1</v>
      </c>
      <c r="I858" s="93"/>
      <c r="J858" s="94"/>
      <c r="K858" s="138"/>
    </row>
    <row r="859" spans="1:11" x14ac:dyDescent="0.2">
      <c r="A859" s="13" t="s">
        <v>5290</v>
      </c>
      <c r="B859" s="74">
        <v>50</v>
      </c>
      <c r="C859" s="133"/>
      <c r="D859" s="37"/>
      <c r="E859" s="87"/>
      <c r="F859" s="93">
        <v>1</v>
      </c>
      <c r="G859" s="8">
        <v>3</v>
      </c>
      <c r="H859" s="94">
        <f t="shared" si="13"/>
        <v>1</v>
      </c>
      <c r="I859" s="93"/>
      <c r="J859" s="94"/>
      <c r="K859" s="138"/>
    </row>
    <row r="860" spans="1:11" x14ac:dyDescent="0.2">
      <c r="A860" s="13" t="s">
        <v>5291</v>
      </c>
      <c r="B860" s="74">
        <v>52</v>
      </c>
      <c r="C860" s="133"/>
      <c r="D860" s="37"/>
      <c r="E860" s="87"/>
      <c r="F860" s="93">
        <v>1</v>
      </c>
      <c r="G860" s="8">
        <v>3</v>
      </c>
      <c r="H860" s="94">
        <f t="shared" si="13"/>
        <v>1</v>
      </c>
      <c r="I860" s="93"/>
      <c r="J860" s="94"/>
      <c r="K860" s="138"/>
    </row>
    <row r="861" spans="1:11" x14ac:dyDescent="0.2">
      <c r="A861" s="13" t="s">
        <v>5292</v>
      </c>
      <c r="B861" s="74">
        <v>231</v>
      </c>
      <c r="C861" s="133"/>
      <c r="D861" s="37"/>
      <c r="E861" s="87"/>
      <c r="F861" s="93">
        <v>3</v>
      </c>
      <c r="G861" s="8">
        <v>8</v>
      </c>
      <c r="H861" s="94">
        <f t="shared" si="13"/>
        <v>2</v>
      </c>
      <c r="I861" s="93"/>
      <c r="J861" s="94"/>
      <c r="K861" s="138"/>
    </row>
    <row r="862" spans="1:11" x14ac:dyDescent="0.2">
      <c r="A862" s="13" t="s">
        <v>5293</v>
      </c>
      <c r="B862" s="74">
        <v>163</v>
      </c>
      <c r="C862" s="133"/>
      <c r="D862" s="37"/>
      <c r="E862" s="87"/>
      <c r="F862" s="93">
        <v>1</v>
      </c>
      <c r="G862" s="8">
        <v>3</v>
      </c>
      <c r="H862" s="94">
        <f t="shared" si="13"/>
        <v>1</v>
      </c>
      <c r="I862" s="93"/>
      <c r="J862" s="94"/>
      <c r="K862" s="138"/>
    </row>
    <row r="863" spans="1:11" x14ac:dyDescent="0.2">
      <c r="A863" s="13" t="s">
        <v>5294</v>
      </c>
      <c r="B863" s="74">
        <v>1203</v>
      </c>
      <c r="C863" s="133"/>
      <c r="D863" s="37"/>
      <c r="E863" s="87"/>
      <c r="F863" s="93">
        <v>3</v>
      </c>
      <c r="G863" s="8">
        <v>8</v>
      </c>
      <c r="H863" s="94">
        <f t="shared" si="13"/>
        <v>2</v>
      </c>
      <c r="I863" s="93"/>
      <c r="J863" s="94"/>
      <c r="K863" s="138"/>
    </row>
    <row r="864" spans="1:11" s="24" customFormat="1" x14ac:dyDescent="0.2">
      <c r="A864" s="20" t="s">
        <v>590</v>
      </c>
      <c r="B864" s="73">
        <v>473</v>
      </c>
      <c r="C864" s="134">
        <v>1</v>
      </c>
      <c r="D864" s="32">
        <v>3</v>
      </c>
      <c r="E864" s="84"/>
      <c r="F864" s="91"/>
      <c r="G864" s="8"/>
      <c r="H864" s="94"/>
      <c r="I864" s="91"/>
      <c r="J864" s="84"/>
      <c r="K864" s="111"/>
    </row>
    <row r="865" spans="1:11" x14ac:dyDescent="0.2">
      <c r="A865" s="13" t="s">
        <v>5295</v>
      </c>
      <c r="B865" s="74">
        <v>43</v>
      </c>
      <c r="C865" s="133"/>
      <c r="D865" s="37"/>
      <c r="E865" s="87"/>
      <c r="F865" s="93">
        <v>1</v>
      </c>
      <c r="G865" s="8">
        <v>3</v>
      </c>
      <c r="H865" s="94">
        <f t="shared" si="13"/>
        <v>1</v>
      </c>
      <c r="I865" s="93"/>
      <c r="J865" s="94"/>
      <c r="K865" s="138"/>
    </row>
    <row r="866" spans="1:11" x14ac:dyDescent="0.2">
      <c r="A866" s="13" t="s">
        <v>3586</v>
      </c>
      <c r="B866" s="74">
        <v>75</v>
      </c>
      <c r="C866" s="133"/>
      <c r="D866" s="37"/>
      <c r="E866" s="87"/>
      <c r="F866" s="93">
        <v>1</v>
      </c>
      <c r="G866" s="8">
        <v>3</v>
      </c>
      <c r="H866" s="94">
        <f t="shared" si="13"/>
        <v>1</v>
      </c>
      <c r="I866" s="93"/>
      <c r="J866" s="94"/>
      <c r="K866" s="138"/>
    </row>
    <row r="867" spans="1:11" x14ac:dyDescent="0.2">
      <c r="A867" s="13" t="s">
        <v>2608</v>
      </c>
      <c r="B867" s="74">
        <v>35</v>
      </c>
      <c r="C867" s="133"/>
      <c r="D867" s="37"/>
      <c r="E867" s="87"/>
      <c r="F867" s="93">
        <v>1</v>
      </c>
      <c r="G867" s="8">
        <v>3</v>
      </c>
      <c r="H867" s="94">
        <f t="shared" si="13"/>
        <v>1</v>
      </c>
      <c r="I867" s="93"/>
      <c r="J867" s="94"/>
      <c r="K867" s="138"/>
    </row>
    <row r="868" spans="1:11" x14ac:dyDescent="0.2">
      <c r="A868" s="13" t="s">
        <v>2413</v>
      </c>
      <c r="B868" s="74">
        <v>46</v>
      </c>
      <c r="C868" s="133"/>
      <c r="D868" s="37"/>
      <c r="E868" s="87"/>
      <c r="F868" s="93">
        <v>1</v>
      </c>
      <c r="G868" s="8">
        <v>3</v>
      </c>
      <c r="H868" s="94">
        <f t="shared" si="13"/>
        <v>1</v>
      </c>
      <c r="I868" s="93"/>
      <c r="J868" s="94"/>
      <c r="K868" s="138"/>
    </row>
    <row r="869" spans="1:11" x14ac:dyDescent="0.2">
      <c r="A869" s="13" t="s">
        <v>2560</v>
      </c>
      <c r="B869" s="74">
        <v>274</v>
      </c>
      <c r="C869" s="133"/>
      <c r="D869" s="37"/>
      <c r="E869" s="87"/>
      <c r="F869" s="93">
        <v>3</v>
      </c>
      <c r="G869" s="8">
        <v>8</v>
      </c>
      <c r="H869" s="94">
        <f t="shared" si="13"/>
        <v>2</v>
      </c>
      <c r="I869" s="93"/>
      <c r="J869" s="94"/>
      <c r="K869" s="138"/>
    </row>
    <row r="870" spans="1:11" s="24" customFormat="1" x14ac:dyDescent="0.2">
      <c r="A870" s="46" t="s">
        <v>602</v>
      </c>
      <c r="B870" s="73">
        <v>8504</v>
      </c>
      <c r="C870" s="134">
        <v>19</v>
      </c>
      <c r="D870" s="36">
        <f>SUM(D871:D917)</f>
        <v>48</v>
      </c>
      <c r="E870" s="88">
        <v>3</v>
      </c>
      <c r="F870" s="91">
        <f>SUM(F872:F927)</f>
        <v>76</v>
      </c>
      <c r="G870" s="24">
        <f>SUM(G872:G927)</f>
        <v>216</v>
      </c>
      <c r="H870" s="94"/>
      <c r="I870" s="99">
        <f>(C870+F876+F888+F889+F890+F895+F907+F908+F910+F914+F920+F922+F923+1)*0.4</f>
        <v>22.400000000000002</v>
      </c>
      <c r="J870" s="99">
        <f>(D870+G876+G888+G889+G890+G895+G907+G908+G910+G914+G920+G922+G923+1)*0.4</f>
        <v>58</v>
      </c>
      <c r="K870" s="115">
        <f>52*0.6</f>
        <v>31.2</v>
      </c>
    </row>
    <row r="871" spans="1:11" s="24" customFormat="1" x14ac:dyDescent="0.2">
      <c r="A871" s="20" t="s">
        <v>603</v>
      </c>
      <c r="B871" s="73">
        <v>1820</v>
      </c>
      <c r="C871" s="134">
        <v>4</v>
      </c>
      <c r="D871" s="32">
        <v>10</v>
      </c>
      <c r="E871" s="84"/>
      <c r="F871" s="91"/>
      <c r="G871" s="8"/>
      <c r="H871" s="94"/>
      <c r="I871" s="91"/>
      <c r="J871" s="84"/>
      <c r="K871" s="111"/>
    </row>
    <row r="872" spans="1:11" x14ac:dyDescent="0.2">
      <c r="A872" s="13" t="s">
        <v>5296</v>
      </c>
      <c r="B872" s="74">
        <v>81</v>
      </c>
      <c r="C872" s="133"/>
      <c r="D872" s="37"/>
      <c r="E872" s="87"/>
      <c r="F872" s="93">
        <v>1</v>
      </c>
      <c r="G872" s="8">
        <v>3</v>
      </c>
      <c r="H872" s="94">
        <f t="shared" si="13"/>
        <v>1</v>
      </c>
      <c r="I872" s="93"/>
      <c r="J872" s="94"/>
      <c r="K872" s="138"/>
    </row>
    <row r="873" spans="1:11" x14ac:dyDescent="0.2">
      <c r="A873" s="13" t="s">
        <v>5297</v>
      </c>
      <c r="B873" s="74">
        <v>95</v>
      </c>
      <c r="C873" s="133"/>
      <c r="D873" s="37"/>
      <c r="E873" s="87"/>
      <c r="F873" s="93">
        <v>1</v>
      </c>
      <c r="G873" s="8">
        <v>3</v>
      </c>
      <c r="H873" s="94">
        <f t="shared" si="13"/>
        <v>1</v>
      </c>
      <c r="I873" s="93"/>
      <c r="J873" s="94"/>
      <c r="K873" s="138"/>
    </row>
    <row r="874" spans="1:11" x14ac:dyDescent="0.2">
      <c r="A874" s="13" t="s">
        <v>2402</v>
      </c>
      <c r="B874" s="74">
        <v>19</v>
      </c>
      <c r="C874" s="133"/>
      <c r="D874" s="37"/>
      <c r="E874" s="87"/>
      <c r="F874" s="93">
        <v>1</v>
      </c>
      <c r="G874" s="8">
        <v>3</v>
      </c>
      <c r="H874" s="94">
        <f t="shared" si="13"/>
        <v>1</v>
      </c>
      <c r="I874" s="93"/>
      <c r="J874" s="94"/>
      <c r="K874" s="138"/>
    </row>
    <row r="875" spans="1:11" x14ac:dyDescent="0.2">
      <c r="A875" s="13" t="s">
        <v>5298</v>
      </c>
      <c r="B875" s="74">
        <v>190</v>
      </c>
      <c r="C875" s="133"/>
      <c r="D875" s="37"/>
      <c r="E875" s="87"/>
      <c r="F875" s="93">
        <v>1</v>
      </c>
      <c r="G875" s="8">
        <v>3</v>
      </c>
      <c r="H875" s="94">
        <f t="shared" si="13"/>
        <v>1</v>
      </c>
      <c r="I875" s="93"/>
      <c r="J875" s="94"/>
      <c r="K875" s="138"/>
    </row>
    <row r="876" spans="1:11" x14ac:dyDescent="0.2">
      <c r="A876" s="13" t="s">
        <v>5299</v>
      </c>
      <c r="B876" s="74">
        <v>691</v>
      </c>
      <c r="C876" s="133"/>
      <c r="D876" s="37"/>
      <c r="E876" s="87"/>
      <c r="F876" s="93">
        <v>3</v>
      </c>
      <c r="G876" s="8">
        <v>8</v>
      </c>
      <c r="H876" s="94">
        <f t="shared" si="13"/>
        <v>2</v>
      </c>
      <c r="I876" s="93"/>
      <c r="J876" s="94"/>
      <c r="K876" s="138"/>
    </row>
    <row r="877" spans="1:11" x14ac:dyDescent="0.2">
      <c r="A877" s="13" t="s">
        <v>5300</v>
      </c>
      <c r="B877" s="74">
        <v>51</v>
      </c>
      <c r="C877" s="133"/>
      <c r="D877" s="37"/>
      <c r="E877" s="87"/>
      <c r="F877" s="93">
        <v>1</v>
      </c>
      <c r="G877" s="8">
        <v>3</v>
      </c>
      <c r="H877" s="94">
        <f t="shared" si="13"/>
        <v>1</v>
      </c>
      <c r="I877" s="93"/>
      <c r="J877" s="94"/>
      <c r="K877" s="138"/>
    </row>
    <row r="878" spans="1:11" x14ac:dyDescent="0.2">
      <c r="A878" s="13" t="s">
        <v>5301</v>
      </c>
      <c r="B878" s="74">
        <v>104</v>
      </c>
      <c r="C878" s="133"/>
      <c r="D878" s="37"/>
      <c r="E878" s="87"/>
      <c r="F878" s="93">
        <v>1</v>
      </c>
      <c r="G878" s="8">
        <v>3</v>
      </c>
      <c r="H878" s="94">
        <f t="shared" si="13"/>
        <v>1</v>
      </c>
      <c r="I878" s="93"/>
      <c r="J878" s="94"/>
      <c r="K878" s="138"/>
    </row>
    <row r="879" spans="1:11" x14ac:dyDescent="0.2">
      <c r="A879" s="13" t="s">
        <v>5302</v>
      </c>
      <c r="B879" s="74">
        <v>188</v>
      </c>
      <c r="C879" s="133"/>
      <c r="D879" s="37"/>
      <c r="E879" s="87"/>
      <c r="F879" s="93">
        <v>1</v>
      </c>
      <c r="G879" s="8">
        <v>3</v>
      </c>
      <c r="H879" s="94">
        <f t="shared" si="13"/>
        <v>1</v>
      </c>
      <c r="I879" s="93"/>
      <c r="J879" s="94"/>
      <c r="K879" s="138"/>
    </row>
    <row r="880" spans="1:11" x14ac:dyDescent="0.2">
      <c r="A880" s="13" t="s">
        <v>2179</v>
      </c>
      <c r="B880" s="74">
        <v>78</v>
      </c>
      <c r="C880" s="133"/>
      <c r="D880" s="37"/>
      <c r="E880" s="87"/>
      <c r="F880" s="93">
        <v>1</v>
      </c>
      <c r="G880" s="8">
        <v>3</v>
      </c>
      <c r="H880" s="94">
        <f t="shared" si="13"/>
        <v>1</v>
      </c>
      <c r="I880" s="93"/>
      <c r="J880" s="94"/>
      <c r="K880" s="138"/>
    </row>
    <row r="881" spans="1:11" x14ac:dyDescent="0.2">
      <c r="A881" s="13" t="s">
        <v>5303</v>
      </c>
      <c r="B881" s="74">
        <v>86</v>
      </c>
      <c r="C881" s="133"/>
      <c r="D881" s="37"/>
      <c r="E881" s="87"/>
      <c r="F881" s="93">
        <v>1</v>
      </c>
      <c r="G881" s="8">
        <v>3</v>
      </c>
      <c r="H881" s="94">
        <f t="shared" si="13"/>
        <v>1</v>
      </c>
      <c r="I881" s="93"/>
      <c r="J881" s="94"/>
      <c r="K881" s="138"/>
    </row>
    <row r="882" spans="1:11" x14ac:dyDescent="0.2">
      <c r="A882" s="13" t="s">
        <v>5304</v>
      </c>
      <c r="B882" s="74">
        <v>48</v>
      </c>
      <c r="C882" s="133"/>
      <c r="D882" s="37"/>
      <c r="E882" s="87"/>
      <c r="F882" s="93">
        <v>1</v>
      </c>
      <c r="G882" s="8">
        <v>3</v>
      </c>
      <c r="H882" s="94">
        <f t="shared" si="13"/>
        <v>1</v>
      </c>
      <c r="I882" s="93"/>
      <c r="J882" s="94"/>
      <c r="K882" s="138"/>
    </row>
    <row r="883" spans="1:11" x14ac:dyDescent="0.2">
      <c r="A883" s="13" t="s">
        <v>1765</v>
      </c>
      <c r="B883" s="74">
        <v>37</v>
      </c>
      <c r="C883" s="133"/>
      <c r="D883" s="37"/>
      <c r="E883" s="87"/>
      <c r="F883" s="93">
        <v>1</v>
      </c>
      <c r="G883" s="8">
        <v>3</v>
      </c>
      <c r="H883" s="94">
        <f t="shared" si="13"/>
        <v>1</v>
      </c>
      <c r="I883" s="93"/>
      <c r="J883" s="94"/>
      <c r="K883" s="138"/>
    </row>
    <row r="884" spans="1:11" x14ac:dyDescent="0.2">
      <c r="A884" s="13" t="s">
        <v>5305</v>
      </c>
      <c r="B884" s="74">
        <v>92</v>
      </c>
      <c r="C884" s="133"/>
      <c r="D884" s="37"/>
      <c r="E884" s="87"/>
      <c r="F884" s="93">
        <v>1</v>
      </c>
      <c r="G884" s="8">
        <v>3</v>
      </c>
      <c r="H884" s="94">
        <f t="shared" si="13"/>
        <v>1</v>
      </c>
      <c r="I884" s="93"/>
      <c r="J884" s="94"/>
      <c r="K884" s="138"/>
    </row>
    <row r="885" spans="1:11" x14ac:dyDescent="0.2">
      <c r="A885" s="13" t="s">
        <v>5306</v>
      </c>
      <c r="B885" s="74">
        <v>60</v>
      </c>
      <c r="C885" s="133"/>
      <c r="D885" s="37"/>
      <c r="E885" s="87"/>
      <c r="F885" s="93">
        <v>1</v>
      </c>
      <c r="G885" s="8">
        <v>3</v>
      </c>
      <c r="H885" s="94">
        <f t="shared" si="13"/>
        <v>1</v>
      </c>
      <c r="I885" s="93"/>
      <c r="J885" s="94"/>
      <c r="K885" s="138"/>
    </row>
    <row r="886" spans="1:11" s="24" customFormat="1" x14ac:dyDescent="0.2">
      <c r="A886" s="20" t="s">
        <v>761</v>
      </c>
      <c r="B886" s="73">
        <v>1839</v>
      </c>
      <c r="C886" s="134">
        <v>4</v>
      </c>
      <c r="D886" s="32">
        <v>10</v>
      </c>
      <c r="E886" s="84"/>
      <c r="F886" s="91"/>
      <c r="G886" s="8"/>
      <c r="H886" s="94"/>
      <c r="I886" s="91"/>
      <c r="J886" s="84"/>
      <c r="K886" s="111"/>
    </row>
    <row r="887" spans="1:11" x14ac:dyDescent="0.2">
      <c r="A887" s="13" t="s">
        <v>5307</v>
      </c>
      <c r="B887" s="74">
        <v>114</v>
      </c>
      <c r="C887" s="133"/>
      <c r="D887" s="37"/>
      <c r="E887" s="87"/>
      <c r="F887" s="93">
        <v>1</v>
      </c>
      <c r="G887" s="8">
        <v>3</v>
      </c>
      <c r="H887" s="94">
        <f t="shared" si="13"/>
        <v>1</v>
      </c>
      <c r="I887" s="93"/>
      <c r="J887" s="94"/>
      <c r="K887" s="138"/>
    </row>
    <row r="888" spans="1:11" x14ac:dyDescent="0.2">
      <c r="A888" s="13" t="s">
        <v>1391</v>
      </c>
      <c r="B888" s="74">
        <v>214</v>
      </c>
      <c r="C888" s="133"/>
      <c r="D888" s="37"/>
      <c r="E888" s="87"/>
      <c r="F888" s="93">
        <v>3</v>
      </c>
      <c r="G888" s="8">
        <v>8</v>
      </c>
      <c r="H888" s="94">
        <f t="shared" si="13"/>
        <v>2</v>
      </c>
      <c r="I888" s="93"/>
      <c r="J888" s="94"/>
      <c r="K888" s="138"/>
    </row>
    <row r="889" spans="1:11" x14ac:dyDescent="0.2">
      <c r="A889" s="13" t="s">
        <v>5308</v>
      </c>
      <c r="B889" s="74">
        <v>765</v>
      </c>
      <c r="C889" s="133"/>
      <c r="D889" s="37"/>
      <c r="E889" s="87"/>
      <c r="F889" s="93">
        <v>3</v>
      </c>
      <c r="G889" s="8">
        <v>8</v>
      </c>
      <c r="H889" s="94">
        <f t="shared" si="13"/>
        <v>2</v>
      </c>
      <c r="I889" s="93"/>
      <c r="J889" s="94"/>
      <c r="K889" s="138"/>
    </row>
    <row r="890" spans="1:11" x14ac:dyDescent="0.2">
      <c r="A890" s="13" t="s">
        <v>5309</v>
      </c>
      <c r="B890" s="74">
        <v>206</v>
      </c>
      <c r="C890" s="133"/>
      <c r="D890" s="37"/>
      <c r="E890" s="87"/>
      <c r="F890" s="93">
        <v>3</v>
      </c>
      <c r="G890" s="8">
        <v>8</v>
      </c>
      <c r="H890" s="94">
        <f t="shared" si="13"/>
        <v>2</v>
      </c>
      <c r="I890" s="93"/>
      <c r="J890" s="94"/>
      <c r="K890" s="138"/>
    </row>
    <row r="891" spans="1:11" x14ac:dyDescent="0.2">
      <c r="A891" s="13" t="s">
        <v>5310</v>
      </c>
      <c r="B891" s="74">
        <v>70</v>
      </c>
      <c r="C891" s="133"/>
      <c r="D891" s="37"/>
      <c r="E891" s="87"/>
      <c r="F891" s="93">
        <v>1</v>
      </c>
      <c r="G891" s="8">
        <v>3</v>
      </c>
      <c r="H891" s="94">
        <f t="shared" si="13"/>
        <v>1</v>
      </c>
      <c r="I891" s="93"/>
      <c r="J891" s="94"/>
      <c r="K891" s="138"/>
    </row>
    <row r="892" spans="1:11" x14ac:dyDescent="0.2">
      <c r="A892" s="13" t="s">
        <v>5311</v>
      </c>
      <c r="B892" s="74">
        <v>53</v>
      </c>
      <c r="C892" s="133"/>
      <c r="D892" s="37"/>
      <c r="E892" s="87"/>
      <c r="F892" s="93">
        <v>1</v>
      </c>
      <c r="G892" s="8">
        <v>3</v>
      </c>
      <c r="H892" s="94">
        <f t="shared" si="13"/>
        <v>1</v>
      </c>
      <c r="I892" s="93"/>
      <c r="J892" s="94"/>
      <c r="K892" s="138"/>
    </row>
    <row r="893" spans="1:11" x14ac:dyDescent="0.2">
      <c r="A893" s="13" t="s">
        <v>5312</v>
      </c>
      <c r="B893" s="74">
        <v>51</v>
      </c>
      <c r="C893" s="133"/>
      <c r="D893" s="37"/>
      <c r="E893" s="87"/>
      <c r="F893" s="93">
        <v>1</v>
      </c>
      <c r="G893" s="8">
        <v>3</v>
      </c>
      <c r="H893" s="94">
        <f t="shared" si="13"/>
        <v>1</v>
      </c>
      <c r="I893" s="93"/>
      <c r="J893" s="94"/>
      <c r="K893" s="138"/>
    </row>
    <row r="894" spans="1:11" x14ac:dyDescent="0.2">
      <c r="A894" s="13" t="s">
        <v>1823</v>
      </c>
      <c r="B894" s="74">
        <v>139</v>
      </c>
      <c r="C894" s="133"/>
      <c r="D894" s="37"/>
      <c r="E894" s="87"/>
      <c r="F894" s="93">
        <v>1</v>
      </c>
      <c r="G894" s="8">
        <v>3</v>
      </c>
      <c r="H894" s="94">
        <f t="shared" si="13"/>
        <v>1</v>
      </c>
      <c r="I894" s="93"/>
      <c r="J894" s="94"/>
      <c r="K894" s="138"/>
    </row>
    <row r="895" spans="1:11" x14ac:dyDescent="0.2">
      <c r="A895" s="13" t="s">
        <v>4854</v>
      </c>
      <c r="B895" s="74">
        <v>227</v>
      </c>
      <c r="C895" s="133"/>
      <c r="D895" s="37"/>
      <c r="E895" s="87"/>
      <c r="F895" s="93">
        <v>3</v>
      </c>
      <c r="G895" s="8">
        <v>8</v>
      </c>
      <c r="H895" s="94">
        <f t="shared" si="13"/>
        <v>2</v>
      </c>
      <c r="I895" s="93"/>
      <c r="J895" s="94"/>
      <c r="K895" s="138"/>
    </row>
    <row r="896" spans="1:11" s="24" customFormat="1" x14ac:dyDescent="0.2">
      <c r="A896" s="20" t="s">
        <v>762</v>
      </c>
      <c r="B896" s="73">
        <v>295</v>
      </c>
      <c r="C896" s="134">
        <v>1</v>
      </c>
      <c r="D896" s="32">
        <v>3</v>
      </c>
      <c r="E896" s="84"/>
      <c r="F896" s="91"/>
      <c r="G896" s="8"/>
      <c r="H896" s="94"/>
      <c r="I896" s="91"/>
      <c r="J896" s="84"/>
      <c r="K896" s="111"/>
    </row>
    <row r="897" spans="1:11" x14ac:dyDescent="0.2">
      <c r="A897" s="13" t="s">
        <v>4554</v>
      </c>
      <c r="B897" s="74">
        <v>37</v>
      </c>
      <c r="C897" s="133"/>
      <c r="D897" s="37"/>
      <c r="E897" s="87"/>
      <c r="F897" s="93">
        <v>1</v>
      </c>
      <c r="G897" s="8">
        <v>3</v>
      </c>
      <c r="H897" s="94">
        <f t="shared" si="13"/>
        <v>1</v>
      </c>
      <c r="I897" s="93"/>
      <c r="J897" s="94"/>
      <c r="K897" s="138"/>
    </row>
    <row r="898" spans="1:11" x14ac:dyDescent="0.2">
      <c r="A898" s="13" t="s">
        <v>5313</v>
      </c>
      <c r="B898" s="74">
        <v>58</v>
      </c>
      <c r="C898" s="133"/>
      <c r="D898" s="37"/>
      <c r="E898" s="87"/>
      <c r="F898" s="93">
        <v>1</v>
      </c>
      <c r="G898" s="8">
        <v>3</v>
      </c>
      <c r="H898" s="94">
        <f t="shared" si="13"/>
        <v>1</v>
      </c>
      <c r="I898" s="93"/>
      <c r="J898" s="94"/>
      <c r="K898" s="138"/>
    </row>
    <row r="899" spans="1:11" x14ac:dyDescent="0.2">
      <c r="A899" s="13" t="s">
        <v>5314</v>
      </c>
      <c r="B899" s="74">
        <v>25</v>
      </c>
      <c r="C899" s="133"/>
      <c r="D899" s="37"/>
      <c r="E899" s="87"/>
      <c r="F899" s="93">
        <v>1</v>
      </c>
      <c r="G899" s="8">
        <v>3</v>
      </c>
      <c r="H899" s="94">
        <f t="shared" si="13"/>
        <v>1</v>
      </c>
      <c r="I899" s="93"/>
      <c r="J899" s="94"/>
      <c r="K899" s="138"/>
    </row>
    <row r="900" spans="1:11" x14ac:dyDescent="0.2">
      <c r="A900" s="13" t="s">
        <v>1896</v>
      </c>
      <c r="B900" s="74">
        <v>27</v>
      </c>
      <c r="C900" s="133"/>
      <c r="D900" s="37"/>
      <c r="E900" s="87"/>
      <c r="F900" s="93">
        <v>1</v>
      </c>
      <c r="G900" s="8">
        <v>3</v>
      </c>
      <c r="H900" s="94">
        <f t="shared" si="13"/>
        <v>1</v>
      </c>
      <c r="I900" s="93"/>
      <c r="J900" s="94"/>
      <c r="K900" s="138"/>
    </row>
    <row r="901" spans="1:11" x14ac:dyDescent="0.2">
      <c r="A901" s="13" t="s">
        <v>2891</v>
      </c>
      <c r="B901" s="74">
        <v>25</v>
      </c>
      <c r="C901" s="133"/>
      <c r="D901" s="37"/>
      <c r="E901" s="87"/>
      <c r="F901" s="93">
        <v>1</v>
      </c>
      <c r="G901" s="8">
        <v>3</v>
      </c>
      <c r="H901" s="94">
        <f t="shared" si="13"/>
        <v>1</v>
      </c>
      <c r="I901" s="93"/>
      <c r="J901" s="94"/>
      <c r="K901" s="138"/>
    </row>
    <row r="902" spans="1:11" x14ac:dyDescent="0.2">
      <c r="A902" s="13" t="s">
        <v>5315</v>
      </c>
      <c r="B902" s="74">
        <v>48</v>
      </c>
      <c r="C902" s="133"/>
      <c r="D902" s="37"/>
      <c r="E902" s="87"/>
      <c r="F902" s="93">
        <v>1</v>
      </c>
      <c r="G902" s="8">
        <v>3</v>
      </c>
      <c r="H902" s="94">
        <f t="shared" si="13"/>
        <v>1</v>
      </c>
      <c r="I902" s="93"/>
      <c r="J902" s="94"/>
      <c r="K902" s="138"/>
    </row>
    <row r="903" spans="1:11" x14ac:dyDescent="0.2">
      <c r="A903" s="13" t="s">
        <v>5316</v>
      </c>
      <c r="B903" s="74">
        <v>37</v>
      </c>
      <c r="C903" s="133"/>
      <c r="D903" s="37"/>
      <c r="E903" s="87"/>
      <c r="F903" s="93">
        <v>1</v>
      </c>
      <c r="G903" s="8">
        <v>3</v>
      </c>
      <c r="H903" s="94">
        <f t="shared" si="13"/>
        <v>1</v>
      </c>
      <c r="I903" s="93"/>
      <c r="J903" s="94"/>
      <c r="K903" s="138"/>
    </row>
    <row r="904" spans="1:11" x14ac:dyDescent="0.2">
      <c r="A904" s="13" t="s">
        <v>5317</v>
      </c>
      <c r="B904" s="74">
        <v>38</v>
      </c>
      <c r="C904" s="133"/>
      <c r="D904" s="37"/>
      <c r="E904" s="87"/>
      <c r="F904" s="93">
        <v>1</v>
      </c>
      <c r="G904" s="8">
        <v>3</v>
      </c>
      <c r="H904" s="94">
        <f t="shared" ref="H904:H967" si="14">IF(F904=1,1,2)</f>
        <v>1</v>
      </c>
      <c r="I904" s="93"/>
      <c r="J904" s="94"/>
      <c r="K904" s="138"/>
    </row>
    <row r="905" spans="1:11" s="24" customFormat="1" x14ac:dyDescent="0.2">
      <c r="A905" s="20" t="s">
        <v>257</v>
      </c>
      <c r="B905" s="73">
        <v>2785</v>
      </c>
      <c r="C905" s="134">
        <v>6</v>
      </c>
      <c r="D905" s="32">
        <v>15</v>
      </c>
      <c r="E905" s="84"/>
      <c r="F905" s="91"/>
      <c r="G905" s="8"/>
      <c r="H905" s="94"/>
      <c r="I905" s="91"/>
      <c r="J905" s="84"/>
      <c r="K905" s="111"/>
    </row>
    <row r="906" spans="1:11" x14ac:dyDescent="0.2">
      <c r="A906" s="13" t="s">
        <v>2688</v>
      </c>
      <c r="B906" s="74">
        <v>65</v>
      </c>
      <c r="C906" s="133"/>
      <c r="D906" s="37"/>
      <c r="E906" s="87"/>
      <c r="F906" s="93">
        <v>1</v>
      </c>
      <c r="G906" s="8">
        <v>3</v>
      </c>
      <c r="H906" s="94">
        <f t="shared" si="14"/>
        <v>1</v>
      </c>
      <c r="I906" s="93"/>
      <c r="J906" s="94"/>
      <c r="K906" s="138"/>
    </row>
    <row r="907" spans="1:11" x14ac:dyDescent="0.2">
      <c r="A907" s="13" t="s">
        <v>4955</v>
      </c>
      <c r="B907" s="74">
        <v>296</v>
      </c>
      <c r="C907" s="133"/>
      <c r="D907" s="37"/>
      <c r="E907" s="87"/>
      <c r="F907" s="93">
        <v>3</v>
      </c>
      <c r="G907" s="8">
        <v>8</v>
      </c>
      <c r="H907" s="94">
        <f t="shared" si="14"/>
        <v>2</v>
      </c>
      <c r="I907" s="93"/>
      <c r="J907" s="94"/>
      <c r="K907" s="138"/>
    </row>
    <row r="908" spans="1:11" x14ac:dyDescent="0.2">
      <c r="A908" s="13" t="s">
        <v>3587</v>
      </c>
      <c r="B908" s="74">
        <v>225</v>
      </c>
      <c r="C908" s="133"/>
      <c r="D908" s="37"/>
      <c r="E908" s="87"/>
      <c r="F908" s="93">
        <v>3</v>
      </c>
      <c r="G908" s="8">
        <v>8</v>
      </c>
      <c r="H908" s="94">
        <f t="shared" si="14"/>
        <v>2</v>
      </c>
      <c r="I908" s="93"/>
      <c r="J908" s="94"/>
      <c r="K908" s="138"/>
    </row>
    <row r="909" spans="1:11" x14ac:dyDescent="0.2">
      <c r="A909" s="13" t="s">
        <v>3390</v>
      </c>
      <c r="B909" s="74">
        <v>92</v>
      </c>
      <c r="C909" s="133"/>
      <c r="D909" s="37"/>
      <c r="E909" s="87"/>
      <c r="F909" s="93">
        <v>1</v>
      </c>
      <c r="G909" s="8">
        <v>3</v>
      </c>
      <c r="H909" s="94">
        <f t="shared" si="14"/>
        <v>1</v>
      </c>
      <c r="I909" s="93"/>
      <c r="J909" s="94"/>
      <c r="K909" s="138"/>
    </row>
    <row r="910" spans="1:11" x14ac:dyDescent="0.2">
      <c r="A910" s="13" t="s">
        <v>5318</v>
      </c>
      <c r="B910" s="74">
        <v>1228</v>
      </c>
      <c r="C910" s="133"/>
      <c r="D910" s="37"/>
      <c r="E910" s="87"/>
      <c r="F910" s="93">
        <v>3</v>
      </c>
      <c r="G910" s="8">
        <v>8</v>
      </c>
      <c r="H910" s="94">
        <f t="shared" si="14"/>
        <v>2</v>
      </c>
      <c r="I910" s="93"/>
      <c r="J910" s="94"/>
      <c r="K910" s="138"/>
    </row>
    <row r="911" spans="1:11" x14ac:dyDescent="0.2">
      <c r="A911" s="13" t="s">
        <v>5319</v>
      </c>
      <c r="B911" s="74">
        <v>34</v>
      </c>
      <c r="C911" s="133"/>
      <c r="D911" s="37"/>
      <c r="E911" s="87"/>
      <c r="F911" s="93">
        <v>1</v>
      </c>
      <c r="G911" s="8">
        <v>3</v>
      </c>
      <c r="H911" s="94">
        <f t="shared" si="14"/>
        <v>1</v>
      </c>
      <c r="I911" s="93"/>
      <c r="J911" s="94"/>
      <c r="K911" s="138"/>
    </row>
    <row r="912" spans="1:11" x14ac:dyDescent="0.2">
      <c r="A912" s="13" t="s">
        <v>5320</v>
      </c>
      <c r="B912" s="74">
        <v>196</v>
      </c>
      <c r="C912" s="133"/>
      <c r="D912" s="37"/>
      <c r="E912" s="87"/>
      <c r="F912" s="93">
        <v>1</v>
      </c>
      <c r="G912" s="8">
        <v>3</v>
      </c>
      <c r="H912" s="94">
        <f t="shared" si="14"/>
        <v>1</v>
      </c>
      <c r="I912" s="93"/>
      <c r="J912" s="94"/>
      <c r="K912" s="138"/>
    </row>
    <row r="913" spans="1:11" x14ac:dyDescent="0.2">
      <c r="A913" s="13" t="s">
        <v>2131</v>
      </c>
      <c r="B913" s="74">
        <v>123</v>
      </c>
      <c r="C913" s="133"/>
      <c r="D913" s="37"/>
      <c r="E913" s="87"/>
      <c r="F913" s="93">
        <v>1</v>
      </c>
      <c r="G913" s="8">
        <v>3</v>
      </c>
      <c r="H913" s="94">
        <f t="shared" si="14"/>
        <v>1</v>
      </c>
      <c r="I913" s="93"/>
      <c r="J913" s="94"/>
      <c r="K913" s="138"/>
    </row>
    <row r="914" spans="1:11" x14ac:dyDescent="0.2">
      <c r="A914" s="13" t="s">
        <v>1532</v>
      </c>
      <c r="B914" s="74">
        <v>343</v>
      </c>
      <c r="C914" s="133"/>
      <c r="D914" s="37"/>
      <c r="E914" s="87"/>
      <c r="F914" s="93">
        <v>3</v>
      </c>
      <c r="G914" s="8">
        <v>8</v>
      </c>
      <c r="H914" s="94">
        <f t="shared" si="14"/>
        <v>2</v>
      </c>
      <c r="I914" s="93"/>
      <c r="J914" s="94"/>
      <c r="K914" s="138"/>
    </row>
    <row r="915" spans="1:11" x14ac:dyDescent="0.2">
      <c r="A915" s="13" t="s">
        <v>5321</v>
      </c>
      <c r="B915" s="74">
        <v>33</v>
      </c>
      <c r="C915" s="133"/>
      <c r="D915" s="37"/>
      <c r="E915" s="87"/>
      <c r="F915" s="93">
        <v>1</v>
      </c>
      <c r="G915" s="8">
        <v>3</v>
      </c>
      <c r="H915" s="94">
        <f t="shared" si="14"/>
        <v>1</v>
      </c>
      <c r="I915" s="93"/>
      <c r="J915" s="94"/>
      <c r="K915" s="138"/>
    </row>
    <row r="916" spans="1:11" x14ac:dyDescent="0.2">
      <c r="A916" s="13" t="s">
        <v>4034</v>
      </c>
      <c r="B916" s="74">
        <v>150</v>
      </c>
      <c r="C916" s="133"/>
      <c r="D916" s="37"/>
      <c r="E916" s="87"/>
      <c r="F916" s="93">
        <v>1</v>
      </c>
      <c r="G916" s="8">
        <v>3</v>
      </c>
      <c r="H916" s="94">
        <f t="shared" si="14"/>
        <v>1</v>
      </c>
      <c r="I916" s="93"/>
      <c r="J916" s="94"/>
      <c r="K916" s="138"/>
    </row>
    <row r="917" spans="1:11" s="24" customFormat="1" x14ac:dyDescent="0.2">
      <c r="A917" s="20" t="s">
        <v>1194</v>
      </c>
      <c r="B917" s="73">
        <v>1765</v>
      </c>
      <c r="C917" s="134">
        <v>4</v>
      </c>
      <c r="D917" s="32">
        <v>10</v>
      </c>
      <c r="E917" s="84"/>
      <c r="F917" s="91"/>
      <c r="G917" s="8"/>
      <c r="H917" s="94"/>
      <c r="I917" s="91"/>
      <c r="J917" s="84"/>
      <c r="K917" s="111"/>
    </row>
    <row r="918" spans="1:11" x14ac:dyDescent="0.2">
      <c r="A918" s="13" t="s">
        <v>5322</v>
      </c>
      <c r="B918" s="74">
        <v>76</v>
      </c>
      <c r="C918" s="133"/>
      <c r="D918" s="37"/>
      <c r="E918" s="87"/>
      <c r="F918" s="93">
        <v>1</v>
      </c>
      <c r="G918" s="8">
        <v>3</v>
      </c>
      <c r="H918" s="94">
        <f t="shared" si="14"/>
        <v>1</v>
      </c>
      <c r="I918" s="93"/>
      <c r="J918" s="94"/>
      <c r="K918" s="138"/>
    </row>
    <row r="919" spans="1:11" x14ac:dyDescent="0.2">
      <c r="A919" s="13" t="s">
        <v>2296</v>
      </c>
      <c r="B919" s="74">
        <v>81</v>
      </c>
      <c r="C919" s="133"/>
      <c r="D919" s="37"/>
      <c r="E919" s="87"/>
      <c r="F919" s="93">
        <v>1</v>
      </c>
      <c r="G919" s="8">
        <v>3</v>
      </c>
      <c r="H919" s="94">
        <f t="shared" si="14"/>
        <v>1</v>
      </c>
      <c r="I919" s="93"/>
      <c r="J919" s="94"/>
      <c r="K919" s="138"/>
    </row>
    <row r="920" spans="1:11" x14ac:dyDescent="0.2">
      <c r="A920" s="13" t="s">
        <v>4192</v>
      </c>
      <c r="B920" s="74">
        <v>272</v>
      </c>
      <c r="C920" s="133"/>
      <c r="D920" s="37"/>
      <c r="E920" s="87"/>
      <c r="F920" s="93">
        <v>3</v>
      </c>
      <c r="G920" s="8">
        <v>8</v>
      </c>
      <c r="H920" s="94">
        <f t="shared" si="14"/>
        <v>2</v>
      </c>
      <c r="I920" s="93"/>
      <c r="J920" s="94"/>
      <c r="K920" s="138"/>
    </row>
    <row r="921" spans="1:11" x14ac:dyDescent="0.2">
      <c r="A921" s="13" t="s">
        <v>1701</v>
      </c>
      <c r="B921" s="74">
        <v>81</v>
      </c>
      <c r="C921" s="133"/>
      <c r="D921" s="37"/>
      <c r="E921" s="87"/>
      <c r="F921" s="93">
        <v>1</v>
      </c>
      <c r="G921" s="8">
        <v>3</v>
      </c>
      <c r="H921" s="94">
        <f t="shared" si="14"/>
        <v>1</v>
      </c>
      <c r="I921" s="93"/>
      <c r="J921" s="94"/>
      <c r="K921" s="138"/>
    </row>
    <row r="922" spans="1:11" x14ac:dyDescent="0.2">
      <c r="A922" s="13" t="s">
        <v>3245</v>
      </c>
      <c r="B922" s="74">
        <v>484</v>
      </c>
      <c r="C922" s="133"/>
      <c r="D922" s="37"/>
      <c r="E922" s="87"/>
      <c r="F922" s="93">
        <v>3</v>
      </c>
      <c r="G922" s="8">
        <v>8</v>
      </c>
      <c r="H922" s="94">
        <f t="shared" si="14"/>
        <v>2</v>
      </c>
      <c r="I922" s="93"/>
      <c r="J922" s="94"/>
      <c r="K922" s="138"/>
    </row>
    <row r="923" spans="1:11" x14ac:dyDescent="0.2">
      <c r="A923" s="13" t="s">
        <v>5323</v>
      </c>
      <c r="B923" s="74">
        <v>363</v>
      </c>
      <c r="C923" s="133"/>
      <c r="D923" s="37"/>
      <c r="E923" s="87"/>
      <c r="F923" s="93">
        <v>3</v>
      </c>
      <c r="G923" s="8">
        <v>8</v>
      </c>
      <c r="H923" s="94">
        <f t="shared" si="14"/>
        <v>2</v>
      </c>
      <c r="I923" s="93"/>
      <c r="J923" s="94"/>
      <c r="K923" s="138"/>
    </row>
    <row r="924" spans="1:11" x14ac:dyDescent="0.2">
      <c r="A924" s="13" t="s">
        <v>4028</v>
      </c>
      <c r="B924" s="74">
        <v>40</v>
      </c>
      <c r="C924" s="133"/>
      <c r="D924" s="37"/>
      <c r="E924" s="87"/>
      <c r="F924" s="93">
        <v>1</v>
      </c>
      <c r="G924" s="8">
        <v>3</v>
      </c>
      <c r="H924" s="94">
        <f t="shared" si="14"/>
        <v>1</v>
      </c>
      <c r="I924" s="93"/>
      <c r="J924" s="94"/>
      <c r="K924" s="138"/>
    </row>
    <row r="925" spans="1:11" x14ac:dyDescent="0.2">
      <c r="A925" s="13" t="s">
        <v>5324</v>
      </c>
      <c r="B925" s="74">
        <v>94</v>
      </c>
      <c r="C925" s="133"/>
      <c r="D925" s="37"/>
      <c r="E925" s="87"/>
      <c r="F925" s="93">
        <v>1</v>
      </c>
      <c r="G925" s="8">
        <v>3</v>
      </c>
      <c r="H925" s="94">
        <f t="shared" si="14"/>
        <v>1</v>
      </c>
      <c r="I925" s="93"/>
      <c r="J925" s="94"/>
      <c r="K925" s="138"/>
    </row>
    <row r="926" spans="1:11" x14ac:dyDescent="0.2">
      <c r="A926" s="13" t="s">
        <v>5325</v>
      </c>
      <c r="B926" s="74">
        <v>93</v>
      </c>
      <c r="C926" s="133"/>
      <c r="D926" s="37"/>
      <c r="E926" s="87"/>
      <c r="F926" s="93">
        <v>1</v>
      </c>
      <c r="G926" s="8">
        <v>3</v>
      </c>
      <c r="H926" s="94">
        <f t="shared" si="14"/>
        <v>1</v>
      </c>
      <c r="I926" s="93"/>
      <c r="J926" s="94"/>
      <c r="K926" s="138"/>
    </row>
    <row r="927" spans="1:11" x14ac:dyDescent="0.2">
      <c r="A927" s="13" t="s">
        <v>5326</v>
      </c>
      <c r="B927" s="74">
        <v>181</v>
      </c>
      <c r="C927" s="133"/>
      <c r="D927" s="37"/>
      <c r="E927" s="87"/>
      <c r="F927" s="93">
        <v>1</v>
      </c>
      <c r="G927" s="8">
        <v>3</v>
      </c>
      <c r="H927" s="94">
        <f t="shared" si="14"/>
        <v>1</v>
      </c>
      <c r="I927" s="93"/>
      <c r="J927" s="94"/>
      <c r="K927" s="138"/>
    </row>
    <row r="928" spans="1:11" s="24" customFormat="1" x14ac:dyDescent="0.2">
      <c r="A928" s="46" t="s">
        <v>461</v>
      </c>
      <c r="B928" s="73">
        <v>17194</v>
      </c>
      <c r="C928" s="134">
        <v>25</v>
      </c>
      <c r="D928" s="36">
        <f>SUM(D929:D974)</f>
        <v>65</v>
      </c>
      <c r="E928" s="88">
        <v>4</v>
      </c>
      <c r="F928" s="91">
        <f>SUM(F930:F979)</f>
        <v>93</v>
      </c>
      <c r="G928" s="24">
        <f>SUM(G930:G979)</f>
        <v>255</v>
      </c>
      <c r="H928" s="94"/>
      <c r="I928" s="99">
        <f>(C928+F931+F935+F938+F939+F941+F944+F946+F948+F949+F950+F954+F957+F960+F963+F965+F966+F967+F973+F975+F976+F978+F979+1)*0.4</f>
        <v>38.400000000000006</v>
      </c>
      <c r="J928" s="99">
        <f>(D928+G931+G935+G938+G939+G941+G944+G946+G948+G949+G950+G954+G957+G960+G963+G965+G966+G967+G973+G975+G976+G978+G979+1)*0.4</f>
        <v>100.80000000000001</v>
      </c>
      <c r="K928" s="115">
        <f>45*0.6</f>
        <v>27</v>
      </c>
    </row>
    <row r="929" spans="1:11" s="24" customFormat="1" x14ac:dyDescent="0.2">
      <c r="A929" s="20" t="s">
        <v>462</v>
      </c>
      <c r="B929" s="73">
        <v>3600</v>
      </c>
      <c r="C929" s="134">
        <v>5</v>
      </c>
      <c r="D929" s="32">
        <v>13</v>
      </c>
      <c r="E929" s="84"/>
      <c r="F929" s="91"/>
      <c r="G929" s="8"/>
      <c r="H929" s="94"/>
      <c r="I929" s="91"/>
      <c r="J929" s="84"/>
      <c r="K929" s="111"/>
    </row>
    <row r="930" spans="1:11" x14ac:dyDescent="0.2">
      <c r="A930" s="13" t="s">
        <v>2475</v>
      </c>
      <c r="B930" s="74">
        <v>182</v>
      </c>
      <c r="C930" s="133"/>
      <c r="D930" s="37"/>
      <c r="E930" s="87"/>
      <c r="F930" s="93">
        <v>1</v>
      </c>
      <c r="G930" s="8">
        <v>3</v>
      </c>
      <c r="H930" s="94">
        <f t="shared" si="14"/>
        <v>1</v>
      </c>
      <c r="I930" s="93"/>
      <c r="J930" s="94"/>
      <c r="K930" s="138"/>
    </row>
    <row r="931" spans="1:11" x14ac:dyDescent="0.2">
      <c r="A931" s="13" t="s">
        <v>5327</v>
      </c>
      <c r="B931" s="74">
        <v>466</v>
      </c>
      <c r="C931" s="133"/>
      <c r="D931" s="37"/>
      <c r="E931" s="87"/>
      <c r="F931" s="93">
        <v>3</v>
      </c>
      <c r="G931" s="8">
        <v>8</v>
      </c>
      <c r="H931" s="94">
        <f t="shared" si="14"/>
        <v>2</v>
      </c>
      <c r="I931" s="93"/>
      <c r="J931" s="94"/>
      <c r="K931" s="138"/>
    </row>
    <row r="932" spans="1:11" x14ac:dyDescent="0.2">
      <c r="A932" s="13" t="s">
        <v>5328</v>
      </c>
      <c r="B932" s="74">
        <v>170</v>
      </c>
      <c r="C932" s="133"/>
      <c r="D932" s="37"/>
      <c r="E932" s="87"/>
      <c r="F932" s="93">
        <v>1</v>
      </c>
      <c r="G932" s="8">
        <v>3</v>
      </c>
      <c r="H932" s="94">
        <f t="shared" si="14"/>
        <v>1</v>
      </c>
      <c r="I932" s="93"/>
      <c r="J932" s="94"/>
      <c r="K932" s="138"/>
    </row>
    <row r="933" spans="1:11" x14ac:dyDescent="0.2">
      <c r="A933" s="13" t="s">
        <v>5329</v>
      </c>
      <c r="B933" s="74">
        <v>134</v>
      </c>
      <c r="C933" s="133"/>
      <c r="D933" s="37"/>
      <c r="E933" s="87"/>
      <c r="F933" s="93">
        <v>1</v>
      </c>
      <c r="G933" s="8">
        <v>3</v>
      </c>
      <c r="H933" s="94">
        <f t="shared" si="14"/>
        <v>1</v>
      </c>
      <c r="I933" s="93"/>
      <c r="J933" s="94"/>
      <c r="K933" s="138"/>
    </row>
    <row r="934" spans="1:11" x14ac:dyDescent="0.2">
      <c r="A934" s="13" t="s">
        <v>5330</v>
      </c>
      <c r="B934" s="74">
        <v>111</v>
      </c>
      <c r="C934" s="133"/>
      <c r="D934" s="37"/>
      <c r="E934" s="87"/>
      <c r="F934" s="93">
        <v>1</v>
      </c>
      <c r="G934" s="8">
        <v>3</v>
      </c>
      <c r="H934" s="94">
        <f t="shared" si="14"/>
        <v>1</v>
      </c>
      <c r="I934" s="93"/>
      <c r="J934" s="94"/>
      <c r="K934" s="138"/>
    </row>
    <row r="935" spans="1:11" x14ac:dyDescent="0.2">
      <c r="A935" s="13" t="s">
        <v>3301</v>
      </c>
      <c r="B935" s="74">
        <v>1193</v>
      </c>
      <c r="C935" s="133"/>
      <c r="D935" s="37"/>
      <c r="E935" s="87"/>
      <c r="F935" s="93">
        <v>3</v>
      </c>
      <c r="G935" s="8">
        <v>8</v>
      </c>
      <c r="H935" s="94">
        <f t="shared" si="14"/>
        <v>2</v>
      </c>
      <c r="I935" s="93"/>
      <c r="J935" s="94"/>
      <c r="K935" s="138"/>
    </row>
    <row r="936" spans="1:11" x14ac:dyDescent="0.2">
      <c r="A936" s="13" t="s">
        <v>5331</v>
      </c>
      <c r="B936" s="74">
        <v>93</v>
      </c>
      <c r="C936" s="133"/>
      <c r="D936" s="37"/>
      <c r="E936" s="87"/>
      <c r="F936" s="93">
        <v>1</v>
      </c>
      <c r="G936" s="8">
        <v>3</v>
      </c>
      <c r="H936" s="94">
        <f t="shared" si="14"/>
        <v>1</v>
      </c>
      <c r="I936" s="93"/>
      <c r="J936" s="94"/>
      <c r="K936" s="138"/>
    </row>
    <row r="937" spans="1:11" x14ac:dyDescent="0.2">
      <c r="A937" s="13" t="s">
        <v>5332</v>
      </c>
      <c r="B937" s="74">
        <v>147</v>
      </c>
      <c r="C937" s="133"/>
      <c r="D937" s="37"/>
      <c r="E937" s="87"/>
      <c r="F937" s="93">
        <v>1</v>
      </c>
      <c r="G937" s="8">
        <v>3</v>
      </c>
      <c r="H937" s="94">
        <f t="shared" si="14"/>
        <v>1</v>
      </c>
      <c r="I937" s="93"/>
      <c r="J937" s="94"/>
      <c r="K937" s="138"/>
    </row>
    <row r="938" spans="1:11" x14ac:dyDescent="0.2">
      <c r="A938" s="13" t="s">
        <v>5333</v>
      </c>
      <c r="B938" s="74">
        <v>688</v>
      </c>
      <c r="C938" s="133"/>
      <c r="D938" s="37"/>
      <c r="E938" s="87"/>
      <c r="F938" s="93">
        <v>3</v>
      </c>
      <c r="G938" s="8">
        <v>8</v>
      </c>
      <c r="H938" s="94">
        <f t="shared" si="14"/>
        <v>2</v>
      </c>
      <c r="I938" s="93"/>
      <c r="J938" s="94"/>
      <c r="K938" s="138"/>
    </row>
    <row r="939" spans="1:11" x14ac:dyDescent="0.2">
      <c r="A939" s="13" t="s">
        <v>5334</v>
      </c>
      <c r="B939" s="74">
        <v>416</v>
      </c>
      <c r="C939" s="133"/>
      <c r="D939" s="37"/>
      <c r="E939" s="87"/>
      <c r="F939" s="93">
        <v>3</v>
      </c>
      <c r="G939" s="8">
        <v>8</v>
      </c>
      <c r="H939" s="94">
        <f t="shared" si="14"/>
        <v>2</v>
      </c>
      <c r="I939" s="93"/>
      <c r="J939" s="94"/>
      <c r="K939" s="138"/>
    </row>
    <row r="940" spans="1:11" s="24" customFormat="1" x14ac:dyDescent="0.2">
      <c r="A940" s="20" t="s">
        <v>463</v>
      </c>
      <c r="B940" s="73">
        <v>2157</v>
      </c>
      <c r="C940" s="134">
        <v>3</v>
      </c>
      <c r="D940" s="32">
        <v>8</v>
      </c>
      <c r="E940" s="84"/>
      <c r="F940" s="91"/>
      <c r="G940" s="8"/>
      <c r="H940" s="94"/>
      <c r="I940" s="91"/>
      <c r="J940" s="84"/>
      <c r="K940" s="111"/>
    </row>
    <row r="941" spans="1:11" x14ac:dyDescent="0.2">
      <c r="A941" s="13" t="s">
        <v>2051</v>
      </c>
      <c r="B941" s="74">
        <v>327</v>
      </c>
      <c r="C941" s="133"/>
      <c r="D941" s="37"/>
      <c r="E941" s="87"/>
      <c r="F941" s="93">
        <v>3</v>
      </c>
      <c r="G941" s="8">
        <v>8</v>
      </c>
      <c r="H941" s="94">
        <f t="shared" si="14"/>
        <v>2</v>
      </c>
      <c r="I941" s="93"/>
      <c r="J941" s="94"/>
      <c r="K941" s="138"/>
    </row>
    <row r="942" spans="1:11" x14ac:dyDescent="0.2">
      <c r="A942" s="13" t="s">
        <v>5335</v>
      </c>
      <c r="B942" s="74">
        <v>39</v>
      </c>
      <c r="C942" s="133"/>
      <c r="D942" s="37"/>
      <c r="E942" s="87"/>
      <c r="F942" s="93">
        <v>1</v>
      </c>
      <c r="G942" s="8">
        <v>3</v>
      </c>
      <c r="H942" s="94">
        <f t="shared" si="14"/>
        <v>1</v>
      </c>
      <c r="I942" s="93"/>
      <c r="J942" s="94"/>
      <c r="K942" s="138"/>
    </row>
    <row r="943" spans="1:11" x14ac:dyDescent="0.2">
      <c r="A943" s="13" t="s">
        <v>5336</v>
      </c>
      <c r="B943" s="74">
        <v>118</v>
      </c>
      <c r="C943" s="133"/>
      <c r="D943" s="37"/>
      <c r="E943" s="87"/>
      <c r="F943" s="93">
        <v>1</v>
      </c>
      <c r="G943" s="8">
        <v>3</v>
      </c>
      <c r="H943" s="94">
        <f t="shared" si="14"/>
        <v>1</v>
      </c>
      <c r="I943" s="93"/>
      <c r="J943" s="94"/>
      <c r="K943" s="138"/>
    </row>
    <row r="944" spans="1:11" x14ac:dyDescent="0.2">
      <c r="A944" s="13" t="s">
        <v>2344</v>
      </c>
      <c r="B944" s="74">
        <v>1029</v>
      </c>
      <c r="C944" s="133"/>
      <c r="D944" s="37"/>
      <c r="E944" s="87"/>
      <c r="F944" s="93">
        <v>3</v>
      </c>
      <c r="G944" s="8">
        <v>8</v>
      </c>
      <c r="H944" s="94">
        <f t="shared" si="14"/>
        <v>2</v>
      </c>
      <c r="I944" s="93"/>
      <c r="J944" s="94"/>
      <c r="K944" s="138"/>
    </row>
    <row r="945" spans="1:11" x14ac:dyDescent="0.2">
      <c r="A945" s="13" t="s">
        <v>5337</v>
      </c>
      <c r="B945" s="74">
        <v>71</v>
      </c>
      <c r="C945" s="133"/>
      <c r="D945" s="37"/>
      <c r="E945" s="87"/>
      <c r="F945" s="93">
        <v>1</v>
      </c>
      <c r="G945" s="8">
        <v>3</v>
      </c>
      <c r="H945" s="94">
        <f t="shared" si="14"/>
        <v>1</v>
      </c>
      <c r="I945" s="93"/>
      <c r="J945" s="94"/>
      <c r="K945" s="138"/>
    </row>
    <row r="946" spans="1:11" x14ac:dyDescent="0.2">
      <c r="A946" s="13" t="s">
        <v>5338</v>
      </c>
      <c r="B946" s="74">
        <v>573</v>
      </c>
      <c r="C946" s="133"/>
      <c r="D946" s="37"/>
      <c r="E946" s="87"/>
      <c r="F946" s="93">
        <v>3</v>
      </c>
      <c r="G946" s="8">
        <v>8</v>
      </c>
      <c r="H946" s="94">
        <f t="shared" si="14"/>
        <v>2</v>
      </c>
      <c r="I946" s="93"/>
      <c r="J946" s="94"/>
      <c r="K946" s="138"/>
    </row>
    <row r="947" spans="1:11" s="24" customFormat="1" x14ac:dyDescent="0.2">
      <c r="A947" s="20" t="s">
        <v>311</v>
      </c>
      <c r="B947" s="73">
        <v>3765</v>
      </c>
      <c r="C947" s="134">
        <v>5</v>
      </c>
      <c r="D947" s="32">
        <v>13</v>
      </c>
      <c r="E947" s="84"/>
      <c r="F947" s="91"/>
      <c r="G947" s="8"/>
      <c r="H947" s="94"/>
      <c r="I947" s="91"/>
      <c r="J947" s="84"/>
      <c r="K947" s="111"/>
    </row>
    <row r="948" spans="1:11" x14ac:dyDescent="0.2">
      <c r="A948" s="13" t="s">
        <v>4881</v>
      </c>
      <c r="B948" s="74">
        <v>2609</v>
      </c>
      <c r="C948" s="133"/>
      <c r="D948" s="37"/>
      <c r="E948" s="87"/>
      <c r="F948" s="93">
        <v>5</v>
      </c>
      <c r="G948" s="8">
        <v>13</v>
      </c>
      <c r="H948" s="94">
        <f t="shared" si="14"/>
        <v>2</v>
      </c>
      <c r="I948" s="93"/>
      <c r="J948" s="94"/>
      <c r="K948" s="138"/>
    </row>
    <row r="949" spans="1:11" x14ac:dyDescent="0.2">
      <c r="A949" s="13" t="s">
        <v>5339</v>
      </c>
      <c r="B949" s="74">
        <v>234</v>
      </c>
      <c r="C949" s="133"/>
      <c r="D949" s="37"/>
      <c r="E949" s="87"/>
      <c r="F949" s="93">
        <v>3</v>
      </c>
      <c r="G949" s="8">
        <v>8</v>
      </c>
      <c r="H949" s="94">
        <f t="shared" si="14"/>
        <v>2</v>
      </c>
      <c r="I949" s="93"/>
      <c r="J949" s="94"/>
      <c r="K949" s="138"/>
    </row>
    <row r="950" spans="1:11" x14ac:dyDescent="0.2">
      <c r="A950" s="13" t="s">
        <v>5340</v>
      </c>
      <c r="B950" s="74">
        <v>395</v>
      </c>
      <c r="C950" s="133"/>
      <c r="D950" s="37"/>
      <c r="E950" s="87"/>
      <c r="F950" s="93">
        <v>3</v>
      </c>
      <c r="G950" s="8">
        <v>8</v>
      </c>
      <c r="H950" s="94">
        <f t="shared" si="14"/>
        <v>2</v>
      </c>
      <c r="I950" s="93"/>
      <c r="J950" s="94"/>
      <c r="K950" s="138"/>
    </row>
    <row r="951" spans="1:11" x14ac:dyDescent="0.2">
      <c r="A951" s="13" t="s">
        <v>5341</v>
      </c>
      <c r="B951" s="74">
        <v>65</v>
      </c>
      <c r="C951" s="133"/>
      <c r="D951" s="37"/>
      <c r="E951" s="87"/>
      <c r="F951" s="93">
        <v>1</v>
      </c>
      <c r="G951" s="8">
        <v>3</v>
      </c>
      <c r="H951" s="94">
        <f t="shared" si="14"/>
        <v>1</v>
      </c>
      <c r="I951" s="93"/>
      <c r="J951" s="94"/>
      <c r="K951" s="138"/>
    </row>
    <row r="952" spans="1:11" x14ac:dyDescent="0.2">
      <c r="A952" s="13" t="s">
        <v>5342</v>
      </c>
      <c r="B952" s="74">
        <v>95</v>
      </c>
      <c r="C952" s="133"/>
      <c r="D952" s="37"/>
      <c r="E952" s="87"/>
      <c r="F952" s="93">
        <v>1</v>
      </c>
      <c r="G952" s="8">
        <v>3</v>
      </c>
      <c r="H952" s="94">
        <f t="shared" si="14"/>
        <v>1</v>
      </c>
      <c r="I952" s="93"/>
      <c r="J952" s="94"/>
      <c r="K952" s="138"/>
    </row>
    <row r="953" spans="1:11" x14ac:dyDescent="0.2">
      <c r="A953" s="13" t="s">
        <v>5343</v>
      </c>
      <c r="B953" s="74">
        <v>21</v>
      </c>
      <c r="C953" s="133"/>
      <c r="D953" s="37"/>
      <c r="E953" s="87"/>
      <c r="F953" s="93">
        <v>1</v>
      </c>
      <c r="G953" s="8">
        <v>3</v>
      </c>
      <c r="H953" s="94">
        <f t="shared" si="14"/>
        <v>1</v>
      </c>
      <c r="I953" s="93"/>
      <c r="J953" s="94"/>
      <c r="K953" s="138"/>
    </row>
    <row r="954" spans="1:11" x14ac:dyDescent="0.2">
      <c r="A954" s="13" t="s">
        <v>3068</v>
      </c>
      <c r="B954" s="74">
        <v>324</v>
      </c>
      <c r="C954" s="133"/>
      <c r="D954" s="37"/>
      <c r="E954" s="87"/>
      <c r="F954" s="93">
        <v>3</v>
      </c>
      <c r="G954" s="8">
        <v>8</v>
      </c>
      <c r="H954" s="94">
        <f t="shared" si="14"/>
        <v>2</v>
      </c>
      <c r="I954" s="93"/>
      <c r="J954" s="94"/>
      <c r="K954" s="138"/>
    </row>
    <row r="955" spans="1:11" x14ac:dyDescent="0.2">
      <c r="A955" s="13" t="s">
        <v>5344</v>
      </c>
      <c r="B955" s="74">
        <v>22</v>
      </c>
      <c r="C955" s="133"/>
      <c r="D955" s="37"/>
      <c r="E955" s="87"/>
      <c r="F955" s="93">
        <v>1</v>
      </c>
      <c r="G955" s="8">
        <v>3</v>
      </c>
      <c r="H955" s="94">
        <f t="shared" si="14"/>
        <v>1</v>
      </c>
      <c r="I955" s="93"/>
      <c r="J955" s="94"/>
      <c r="K955" s="138"/>
    </row>
    <row r="956" spans="1:11" s="24" customFormat="1" x14ac:dyDescent="0.2">
      <c r="A956" s="20" t="s">
        <v>320</v>
      </c>
      <c r="B956" s="73">
        <v>1120</v>
      </c>
      <c r="C956" s="134">
        <v>2</v>
      </c>
      <c r="D956" s="32">
        <v>5</v>
      </c>
      <c r="E956" s="84"/>
      <c r="F956" s="91"/>
      <c r="G956" s="8"/>
      <c r="H956" s="94"/>
      <c r="I956" s="91"/>
      <c r="J956" s="84"/>
      <c r="K956" s="111"/>
    </row>
    <row r="957" spans="1:11" x14ac:dyDescent="0.2">
      <c r="A957" s="13" t="s">
        <v>5345</v>
      </c>
      <c r="B957" s="74">
        <v>682</v>
      </c>
      <c r="C957" s="133"/>
      <c r="D957" s="37"/>
      <c r="E957" s="87"/>
      <c r="F957" s="93">
        <v>3</v>
      </c>
      <c r="G957" s="8">
        <v>8</v>
      </c>
      <c r="H957" s="94">
        <f t="shared" si="14"/>
        <v>2</v>
      </c>
      <c r="I957" s="93"/>
      <c r="J957" s="94"/>
      <c r="K957" s="138"/>
    </row>
    <row r="958" spans="1:11" x14ac:dyDescent="0.2">
      <c r="A958" s="13" t="s">
        <v>2805</v>
      </c>
      <c r="B958" s="74">
        <v>44</v>
      </c>
      <c r="C958" s="133"/>
      <c r="D958" s="37"/>
      <c r="E958" s="87"/>
      <c r="F958" s="93">
        <v>1</v>
      </c>
      <c r="G958" s="8">
        <v>3</v>
      </c>
      <c r="H958" s="94">
        <f t="shared" si="14"/>
        <v>1</v>
      </c>
      <c r="I958" s="93"/>
      <c r="J958" s="94"/>
      <c r="K958" s="138"/>
    </row>
    <row r="959" spans="1:11" x14ac:dyDescent="0.2">
      <c r="A959" s="13" t="s">
        <v>5346</v>
      </c>
      <c r="B959" s="74">
        <v>29</v>
      </c>
      <c r="C959" s="133"/>
      <c r="D959" s="37"/>
      <c r="E959" s="87"/>
      <c r="F959" s="93">
        <v>1</v>
      </c>
      <c r="G959" s="8">
        <v>3</v>
      </c>
      <c r="H959" s="94">
        <f t="shared" si="14"/>
        <v>1</v>
      </c>
      <c r="I959" s="93"/>
      <c r="J959" s="94"/>
      <c r="K959" s="138"/>
    </row>
    <row r="960" spans="1:11" x14ac:dyDescent="0.2">
      <c r="A960" s="13" t="s">
        <v>2541</v>
      </c>
      <c r="B960" s="74">
        <v>326</v>
      </c>
      <c r="C960" s="133"/>
      <c r="D960" s="37"/>
      <c r="E960" s="87"/>
      <c r="F960" s="93">
        <v>3</v>
      </c>
      <c r="G960" s="8">
        <v>8</v>
      </c>
      <c r="H960" s="94">
        <f t="shared" si="14"/>
        <v>2</v>
      </c>
      <c r="I960" s="93"/>
      <c r="J960" s="94"/>
      <c r="K960" s="138"/>
    </row>
    <row r="961" spans="1:11" x14ac:dyDescent="0.2">
      <c r="A961" s="13" t="s">
        <v>5347</v>
      </c>
      <c r="B961" s="74">
        <v>39</v>
      </c>
      <c r="C961" s="133"/>
      <c r="D961" s="37"/>
      <c r="E961" s="87"/>
      <c r="F961" s="93">
        <v>1</v>
      </c>
      <c r="G961" s="8">
        <v>3</v>
      </c>
      <c r="H961" s="94">
        <f t="shared" si="14"/>
        <v>1</v>
      </c>
      <c r="I961" s="93"/>
      <c r="J961" s="94"/>
      <c r="K961" s="138"/>
    </row>
    <row r="962" spans="1:11" s="24" customFormat="1" x14ac:dyDescent="0.2">
      <c r="A962" s="20" t="s">
        <v>495</v>
      </c>
      <c r="B962" s="73">
        <v>4559</v>
      </c>
      <c r="C962" s="134">
        <v>7</v>
      </c>
      <c r="D962" s="32">
        <v>18</v>
      </c>
      <c r="E962" s="84"/>
      <c r="F962" s="91"/>
      <c r="G962" s="8"/>
      <c r="H962" s="94"/>
      <c r="I962" s="91"/>
      <c r="J962" s="84"/>
      <c r="K962" s="111"/>
    </row>
    <row r="963" spans="1:11" x14ac:dyDescent="0.2">
      <c r="A963" s="13" t="s">
        <v>5348</v>
      </c>
      <c r="B963" s="74">
        <v>2568</v>
      </c>
      <c r="C963" s="133"/>
      <c r="D963" s="37"/>
      <c r="E963" s="87"/>
      <c r="F963" s="93">
        <v>5</v>
      </c>
      <c r="G963" s="8">
        <v>13</v>
      </c>
      <c r="H963" s="94">
        <f t="shared" si="14"/>
        <v>2</v>
      </c>
      <c r="I963" s="93"/>
      <c r="J963" s="94"/>
      <c r="K963" s="138"/>
    </row>
    <row r="964" spans="1:11" x14ac:dyDescent="0.2">
      <c r="A964" s="13" t="s">
        <v>1387</v>
      </c>
      <c r="B964" s="74">
        <v>77</v>
      </c>
      <c r="C964" s="133"/>
      <c r="D964" s="37"/>
      <c r="E964" s="87"/>
      <c r="F964" s="93">
        <v>1</v>
      </c>
      <c r="G964" s="8">
        <v>3</v>
      </c>
      <c r="H964" s="94">
        <f t="shared" si="14"/>
        <v>1</v>
      </c>
      <c r="I964" s="93"/>
      <c r="J964" s="94"/>
      <c r="K964" s="138"/>
    </row>
    <row r="965" spans="1:11" x14ac:dyDescent="0.2">
      <c r="A965" s="13" t="s">
        <v>1935</v>
      </c>
      <c r="B965" s="74">
        <v>201</v>
      </c>
      <c r="C965" s="133"/>
      <c r="D965" s="37"/>
      <c r="E965" s="87"/>
      <c r="F965" s="93">
        <v>3</v>
      </c>
      <c r="G965" s="8">
        <v>8</v>
      </c>
      <c r="H965" s="94">
        <f t="shared" si="14"/>
        <v>2</v>
      </c>
      <c r="I965" s="93"/>
      <c r="J965" s="94"/>
      <c r="K965" s="138"/>
    </row>
    <row r="966" spans="1:11" x14ac:dyDescent="0.2">
      <c r="A966" s="13" t="s">
        <v>5349</v>
      </c>
      <c r="B966" s="74">
        <v>285</v>
      </c>
      <c r="C966" s="133"/>
      <c r="D966" s="37"/>
      <c r="E966" s="87"/>
      <c r="F966" s="93">
        <v>3</v>
      </c>
      <c r="G966" s="8">
        <v>8</v>
      </c>
      <c r="H966" s="94">
        <f t="shared" si="14"/>
        <v>2</v>
      </c>
      <c r="I966" s="93"/>
      <c r="J966" s="94"/>
      <c r="K966" s="138"/>
    </row>
    <row r="967" spans="1:11" x14ac:dyDescent="0.2">
      <c r="A967" s="13" t="s">
        <v>1356</v>
      </c>
      <c r="B967" s="74">
        <v>446</v>
      </c>
      <c r="C967" s="133"/>
      <c r="D967" s="37"/>
      <c r="E967" s="87"/>
      <c r="F967" s="93">
        <v>3</v>
      </c>
      <c r="G967" s="8">
        <v>8</v>
      </c>
      <c r="H967" s="94">
        <f t="shared" si="14"/>
        <v>2</v>
      </c>
      <c r="I967" s="93"/>
      <c r="J967" s="94"/>
      <c r="K967" s="138"/>
    </row>
    <row r="968" spans="1:11" x14ac:dyDescent="0.2">
      <c r="A968" s="13" t="s">
        <v>5350</v>
      </c>
      <c r="B968" s="74">
        <v>196</v>
      </c>
      <c r="C968" s="133"/>
      <c r="D968" s="37"/>
      <c r="E968" s="87"/>
      <c r="F968" s="93">
        <v>1</v>
      </c>
      <c r="G968" s="8">
        <v>3</v>
      </c>
      <c r="H968" s="94">
        <f t="shared" ref="H968:H1031" si="15">IF(F968=1,1,2)</f>
        <v>1</v>
      </c>
      <c r="I968" s="93"/>
      <c r="J968" s="94"/>
      <c r="K968" s="138"/>
    </row>
    <row r="969" spans="1:11" x14ac:dyDescent="0.2">
      <c r="A969" s="13" t="s">
        <v>2832</v>
      </c>
      <c r="B969" s="74">
        <v>144</v>
      </c>
      <c r="C969" s="133"/>
      <c r="D969" s="37"/>
      <c r="E969" s="87"/>
      <c r="F969" s="93">
        <v>1</v>
      </c>
      <c r="G969" s="8">
        <v>3</v>
      </c>
      <c r="H969" s="94">
        <f t="shared" si="15"/>
        <v>1</v>
      </c>
      <c r="I969" s="93"/>
      <c r="J969" s="94"/>
      <c r="K969" s="138"/>
    </row>
    <row r="970" spans="1:11" x14ac:dyDescent="0.2">
      <c r="A970" s="13" t="s">
        <v>5351</v>
      </c>
      <c r="B970" s="74">
        <v>167</v>
      </c>
      <c r="C970" s="133"/>
      <c r="D970" s="37"/>
      <c r="E970" s="87"/>
      <c r="F970" s="93">
        <v>1</v>
      </c>
      <c r="G970" s="8">
        <v>3</v>
      </c>
      <c r="H970" s="94">
        <f t="shared" si="15"/>
        <v>1</v>
      </c>
      <c r="I970" s="93"/>
      <c r="J970" s="94"/>
      <c r="K970" s="138"/>
    </row>
    <row r="971" spans="1:11" x14ac:dyDescent="0.2">
      <c r="A971" s="13" t="s">
        <v>5352</v>
      </c>
      <c r="B971" s="74">
        <v>94</v>
      </c>
      <c r="C971" s="133"/>
      <c r="D971" s="37"/>
      <c r="E971" s="87"/>
      <c r="F971" s="93">
        <v>1</v>
      </c>
      <c r="G971" s="8">
        <v>3</v>
      </c>
      <c r="H971" s="94">
        <f t="shared" si="15"/>
        <v>1</v>
      </c>
      <c r="I971" s="93"/>
      <c r="J971" s="94"/>
      <c r="K971" s="138"/>
    </row>
    <row r="972" spans="1:11" x14ac:dyDescent="0.2">
      <c r="A972" s="13" t="s">
        <v>5353</v>
      </c>
      <c r="B972" s="74">
        <v>171</v>
      </c>
      <c r="C972" s="133"/>
      <c r="D972" s="37"/>
      <c r="E972" s="87"/>
      <c r="F972" s="93">
        <v>1</v>
      </c>
      <c r="G972" s="8">
        <v>3</v>
      </c>
      <c r="H972" s="94">
        <f t="shared" si="15"/>
        <v>1</v>
      </c>
      <c r="I972" s="93"/>
      <c r="J972" s="94"/>
      <c r="K972" s="138"/>
    </row>
    <row r="973" spans="1:11" x14ac:dyDescent="0.2">
      <c r="A973" s="13" t="s">
        <v>5354</v>
      </c>
      <c r="B973" s="74">
        <v>210</v>
      </c>
      <c r="C973" s="133"/>
      <c r="D973" s="37"/>
      <c r="E973" s="87"/>
      <c r="F973" s="93">
        <v>3</v>
      </c>
      <c r="G973" s="8">
        <v>8</v>
      </c>
      <c r="H973" s="94">
        <f t="shared" si="15"/>
        <v>2</v>
      </c>
      <c r="I973" s="93"/>
      <c r="J973" s="94"/>
      <c r="K973" s="138"/>
    </row>
    <row r="974" spans="1:11" s="24" customFormat="1" x14ac:dyDescent="0.2">
      <c r="A974" s="20" t="s">
        <v>261</v>
      </c>
      <c r="B974" s="73">
        <v>1993</v>
      </c>
      <c r="C974" s="134">
        <v>3</v>
      </c>
      <c r="D974" s="32">
        <v>8</v>
      </c>
      <c r="E974" s="84"/>
      <c r="F974" s="91"/>
      <c r="G974" s="8"/>
      <c r="H974" s="94"/>
      <c r="I974" s="91"/>
      <c r="J974" s="84"/>
      <c r="K974" s="111"/>
    </row>
    <row r="975" spans="1:11" x14ac:dyDescent="0.2">
      <c r="A975" s="13" t="s">
        <v>5355</v>
      </c>
      <c r="B975" s="74">
        <v>524</v>
      </c>
      <c r="C975" s="133"/>
      <c r="D975" s="37"/>
      <c r="E975" s="87"/>
      <c r="F975" s="93">
        <v>3</v>
      </c>
      <c r="G975" s="8">
        <v>8</v>
      </c>
      <c r="H975" s="94">
        <f t="shared" si="15"/>
        <v>2</v>
      </c>
      <c r="I975" s="93"/>
      <c r="J975" s="94"/>
      <c r="K975" s="138"/>
    </row>
    <row r="976" spans="1:11" x14ac:dyDescent="0.2">
      <c r="A976" s="13" t="s">
        <v>5356</v>
      </c>
      <c r="B976" s="74">
        <v>398</v>
      </c>
      <c r="C976" s="133"/>
      <c r="D976" s="37"/>
      <c r="E976" s="87"/>
      <c r="F976" s="93">
        <v>3</v>
      </c>
      <c r="G976" s="8">
        <v>8</v>
      </c>
      <c r="H976" s="94">
        <f t="shared" si="15"/>
        <v>2</v>
      </c>
      <c r="I976" s="93"/>
      <c r="J976" s="94"/>
      <c r="K976" s="138"/>
    </row>
    <row r="977" spans="1:11" x14ac:dyDescent="0.2">
      <c r="A977" s="13" t="s">
        <v>3303</v>
      </c>
      <c r="B977" s="74">
        <v>123</v>
      </c>
      <c r="C977" s="133"/>
      <c r="D977" s="37"/>
      <c r="E977" s="87"/>
      <c r="F977" s="93">
        <v>1</v>
      </c>
      <c r="G977" s="8">
        <v>3</v>
      </c>
      <c r="H977" s="94">
        <f t="shared" si="15"/>
        <v>1</v>
      </c>
      <c r="I977" s="93"/>
      <c r="J977" s="94"/>
      <c r="K977" s="138"/>
    </row>
    <row r="978" spans="1:11" x14ac:dyDescent="0.2">
      <c r="A978" s="13" t="s">
        <v>5009</v>
      </c>
      <c r="B978" s="74">
        <v>322</v>
      </c>
      <c r="C978" s="133"/>
      <c r="D978" s="37"/>
      <c r="E978" s="87"/>
      <c r="F978" s="93">
        <v>3</v>
      </c>
      <c r="G978" s="8">
        <v>8</v>
      </c>
      <c r="H978" s="94">
        <f t="shared" si="15"/>
        <v>2</v>
      </c>
      <c r="I978" s="93"/>
      <c r="J978" s="94"/>
      <c r="K978" s="138"/>
    </row>
    <row r="979" spans="1:11" x14ac:dyDescent="0.2">
      <c r="A979" s="13" t="s">
        <v>5357</v>
      </c>
      <c r="B979" s="74">
        <v>626</v>
      </c>
      <c r="C979" s="133"/>
      <c r="D979" s="37"/>
      <c r="E979" s="87"/>
      <c r="F979" s="93">
        <v>3</v>
      </c>
      <c r="G979" s="8">
        <v>8</v>
      </c>
      <c r="H979" s="94">
        <f t="shared" si="15"/>
        <v>2</v>
      </c>
      <c r="I979" s="93"/>
      <c r="J979" s="94"/>
      <c r="K979" s="138"/>
    </row>
    <row r="980" spans="1:11" s="24" customFormat="1" x14ac:dyDescent="0.2">
      <c r="A980" s="46" t="s">
        <v>258</v>
      </c>
      <c r="B980" s="73">
        <v>22431</v>
      </c>
      <c r="C980" s="134">
        <v>25</v>
      </c>
      <c r="D980" s="36">
        <f>SUM(D981:D1033)</f>
        <v>64</v>
      </c>
      <c r="E980" s="88">
        <v>4</v>
      </c>
      <c r="F980" s="91">
        <f>SUM(F982:F1038)</f>
        <v>86</v>
      </c>
      <c r="G980" s="24">
        <f>SUM(G982:G1038)</f>
        <v>241</v>
      </c>
      <c r="H980" s="94"/>
      <c r="I980" s="99">
        <f>(C980+F983+F988+F997+F999+F1005+F1008+F1009+F1010+F1013+F1014+F1021+F1023+F1033+F1038+1)*0.4</f>
        <v>29.6</v>
      </c>
      <c r="J980" s="99">
        <f>(D980+G983+G988+G997+G999+G1005+G1008+G1009+G1010+G1013+G1014+G1021+G1023+G1033+G1038+1)*0.4</f>
        <v>76.800000000000011</v>
      </c>
      <c r="K980" s="115">
        <f>52*0.6</f>
        <v>31.2</v>
      </c>
    </row>
    <row r="981" spans="1:11" s="24" customFormat="1" x14ac:dyDescent="0.2">
      <c r="A981" s="20" t="s">
        <v>209</v>
      </c>
      <c r="B981" s="73">
        <v>1540</v>
      </c>
      <c r="C981" s="134">
        <v>2</v>
      </c>
      <c r="D981" s="32">
        <v>5</v>
      </c>
      <c r="E981" s="84"/>
      <c r="F981" s="91"/>
      <c r="G981" s="8"/>
      <c r="H981" s="94"/>
      <c r="I981" s="91"/>
      <c r="J981" s="84"/>
      <c r="K981" s="111"/>
    </row>
    <row r="982" spans="1:11" x14ac:dyDescent="0.2">
      <c r="A982" s="13" t="s">
        <v>5358</v>
      </c>
      <c r="B982" s="74">
        <v>51</v>
      </c>
      <c r="C982" s="133"/>
      <c r="D982" s="37"/>
      <c r="E982" s="87"/>
      <c r="F982" s="93">
        <v>1</v>
      </c>
      <c r="G982" s="8">
        <v>3</v>
      </c>
      <c r="H982" s="94">
        <f t="shared" si="15"/>
        <v>1</v>
      </c>
      <c r="I982" s="93"/>
      <c r="J982" s="94"/>
      <c r="K982" s="138"/>
    </row>
    <row r="983" spans="1:11" x14ac:dyDescent="0.2">
      <c r="A983" s="13" t="s">
        <v>2790</v>
      </c>
      <c r="B983" s="74">
        <v>249</v>
      </c>
      <c r="C983" s="133"/>
      <c r="D983" s="37"/>
      <c r="E983" s="87"/>
      <c r="F983" s="93">
        <v>3</v>
      </c>
      <c r="G983" s="8">
        <v>8</v>
      </c>
      <c r="H983" s="94">
        <f t="shared" si="15"/>
        <v>2</v>
      </c>
      <c r="I983" s="93"/>
      <c r="J983" s="94"/>
      <c r="K983" s="138"/>
    </row>
    <row r="984" spans="1:11" x14ac:dyDescent="0.2">
      <c r="A984" s="13" t="s">
        <v>5359</v>
      </c>
      <c r="B984" s="74">
        <v>28</v>
      </c>
      <c r="C984" s="133"/>
      <c r="D984" s="37"/>
      <c r="E984" s="87"/>
      <c r="F984" s="93">
        <v>1</v>
      </c>
      <c r="G984" s="8">
        <v>3</v>
      </c>
      <c r="H984" s="94">
        <f t="shared" si="15"/>
        <v>1</v>
      </c>
      <c r="I984" s="93"/>
      <c r="J984" s="94"/>
      <c r="K984" s="138"/>
    </row>
    <row r="985" spans="1:11" x14ac:dyDescent="0.2">
      <c r="A985" s="13" t="s">
        <v>5360</v>
      </c>
      <c r="B985" s="74">
        <v>74</v>
      </c>
      <c r="C985" s="133"/>
      <c r="D985" s="37"/>
      <c r="E985" s="87"/>
      <c r="F985" s="93">
        <v>1</v>
      </c>
      <c r="G985" s="8">
        <v>3</v>
      </c>
      <c r="H985" s="94">
        <f t="shared" si="15"/>
        <v>1</v>
      </c>
      <c r="I985" s="93"/>
      <c r="J985" s="94"/>
      <c r="K985" s="138"/>
    </row>
    <row r="986" spans="1:11" x14ac:dyDescent="0.2">
      <c r="A986" s="13" t="s">
        <v>4975</v>
      </c>
      <c r="B986" s="74">
        <v>20</v>
      </c>
      <c r="C986" s="133"/>
      <c r="D986" s="37"/>
      <c r="E986" s="87"/>
      <c r="F986" s="93">
        <v>1</v>
      </c>
      <c r="G986" s="8">
        <v>3</v>
      </c>
      <c r="H986" s="94">
        <f t="shared" si="15"/>
        <v>1</v>
      </c>
      <c r="I986" s="93"/>
      <c r="J986" s="94"/>
      <c r="K986" s="138"/>
    </row>
    <row r="987" spans="1:11" x14ac:dyDescent="0.2">
      <c r="A987" s="13" t="s">
        <v>5361</v>
      </c>
      <c r="B987" s="74">
        <v>69</v>
      </c>
      <c r="C987" s="133"/>
      <c r="D987" s="37"/>
      <c r="E987" s="87"/>
      <c r="F987" s="93">
        <v>1</v>
      </c>
      <c r="G987" s="8">
        <v>3</v>
      </c>
      <c r="H987" s="94">
        <f t="shared" si="15"/>
        <v>1</v>
      </c>
      <c r="I987" s="93"/>
      <c r="J987" s="94"/>
      <c r="K987" s="138"/>
    </row>
    <row r="988" spans="1:11" x14ac:dyDescent="0.2">
      <c r="A988" s="13" t="s">
        <v>5362</v>
      </c>
      <c r="B988" s="74">
        <v>913</v>
      </c>
      <c r="C988" s="133"/>
      <c r="D988" s="37"/>
      <c r="E988" s="87"/>
      <c r="F988" s="93">
        <v>3</v>
      </c>
      <c r="G988" s="8">
        <v>8</v>
      </c>
      <c r="H988" s="94">
        <f t="shared" si="15"/>
        <v>2</v>
      </c>
      <c r="I988" s="93"/>
      <c r="J988" s="94"/>
      <c r="K988" s="138"/>
    </row>
    <row r="989" spans="1:11" x14ac:dyDescent="0.2">
      <c r="A989" s="13" t="s">
        <v>1793</v>
      </c>
      <c r="B989" s="74">
        <v>26</v>
      </c>
      <c r="C989" s="133"/>
      <c r="D989" s="37"/>
      <c r="E989" s="87"/>
      <c r="F989" s="93">
        <v>1</v>
      </c>
      <c r="G989" s="8">
        <v>3</v>
      </c>
      <c r="H989" s="94">
        <f t="shared" si="15"/>
        <v>1</v>
      </c>
      <c r="I989" s="93"/>
      <c r="J989" s="94"/>
      <c r="K989" s="138"/>
    </row>
    <row r="990" spans="1:11" x14ac:dyDescent="0.2">
      <c r="A990" s="13" t="s">
        <v>3208</v>
      </c>
      <c r="B990" s="74">
        <v>13</v>
      </c>
      <c r="C990" s="133"/>
      <c r="D990" s="37"/>
      <c r="E990" s="87"/>
      <c r="F990" s="93">
        <v>1</v>
      </c>
      <c r="G990" s="8">
        <v>3</v>
      </c>
      <c r="H990" s="94">
        <f t="shared" si="15"/>
        <v>1</v>
      </c>
      <c r="I990" s="93"/>
      <c r="J990" s="94"/>
      <c r="K990" s="138"/>
    </row>
    <row r="991" spans="1:11" x14ac:dyDescent="0.2">
      <c r="A991" s="13" t="s">
        <v>3588</v>
      </c>
      <c r="B991" s="74">
        <v>80</v>
      </c>
      <c r="C991" s="133"/>
      <c r="D991" s="37"/>
      <c r="E991" s="87"/>
      <c r="F991" s="93">
        <v>1</v>
      </c>
      <c r="G991" s="8">
        <v>3</v>
      </c>
      <c r="H991" s="94">
        <f t="shared" si="15"/>
        <v>1</v>
      </c>
      <c r="I991" s="93"/>
      <c r="J991" s="94"/>
      <c r="K991" s="138"/>
    </row>
    <row r="992" spans="1:11" x14ac:dyDescent="0.2">
      <c r="A992" s="13" t="s">
        <v>1723</v>
      </c>
      <c r="B992" s="74">
        <v>17</v>
      </c>
      <c r="C992" s="133"/>
      <c r="D992" s="37"/>
      <c r="E992" s="87"/>
      <c r="F992" s="93">
        <v>1</v>
      </c>
      <c r="G992" s="8">
        <v>3</v>
      </c>
      <c r="H992" s="94">
        <f t="shared" si="15"/>
        <v>1</v>
      </c>
      <c r="I992" s="93"/>
      <c r="J992" s="94"/>
      <c r="K992" s="138"/>
    </row>
    <row r="993" spans="1:11" s="24" customFormat="1" x14ac:dyDescent="0.2">
      <c r="A993" s="20" t="s">
        <v>1151</v>
      </c>
      <c r="B993" s="73">
        <v>1325</v>
      </c>
      <c r="C993" s="134">
        <v>1</v>
      </c>
      <c r="D993" s="32">
        <v>3</v>
      </c>
      <c r="E993" s="84"/>
      <c r="F993" s="91"/>
      <c r="G993" s="8"/>
      <c r="H993" s="94"/>
      <c r="I993" s="91"/>
      <c r="J993" s="84"/>
      <c r="K993" s="111"/>
    </row>
    <row r="994" spans="1:11" x14ac:dyDescent="0.2">
      <c r="A994" s="13" t="s">
        <v>5363</v>
      </c>
      <c r="B994" s="74">
        <v>140</v>
      </c>
      <c r="C994" s="133"/>
      <c r="D994" s="37"/>
      <c r="E994" s="87"/>
      <c r="F994" s="93">
        <v>1</v>
      </c>
      <c r="G994" s="8">
        <v>3</v>
      </c>
      <c r="H994" s="94">
        <f t="shared" si="15"/>
        <v>1</v>
      </c>
      <c r="I994" s="93"/>
      <c r="J994" s="94"/>
      <c r="K994" s="138"/>
    </row>
    <row r="995" spans="1:11" x14ac:dyDescent="0.2">
      <c r="A995" s="13" t="s">
        <v>4734</v>
      </c>
      <c r="B995" s="74">
        <v>120</v>
      </c>
      <c r="C995" s="133"/>
      <c r="D995" s="37"/>
      <c r="E995" s="87"/>
      <c r="F995" s="93">
        <v>1</v>
      </c>
      <c r="G995" s="8">
        <v>3</v>
      </c>
      <c r="H995" s="94">
        <f t="shared" si="15"/>
        <v>1</v>
      </c>
      <c r="I995" s="93"/>
      <c r="J995" s="94"/>
      <c r="K995" s="138"/>
    </row>
    <row r="996" spans="1:11" x14ac:dyDescent="0.2">
      <c r="A996" s="13" t="s">
        <v>5364</v>
      </c>
      <c r="B996" s="74">
        <v>26</v>
      </c>
      <c r="C996" s="133"/>
      <c r="D996" s="37"/>
      <c r="E996" s="87"/>
      <c r="F996" s="93">
        <v>1</v>
      </c>
      <c r="G996" s="8">
        <v>3</v>
      </c>
      <c r="H996" s="94">
        <f t="shared" si="15"/>
        <v>1</v>
      </c>
      <c r="I996" s="93"/>
      <c r="J996" s="94"/>
      <c r="K996" s="138"/>
    </row>
    <row r="997" spans="1:11" x14ac:dyDescent="0.2">
      <c r="A997" s="13" t="s">
        <v>1751</v>
      </c>
      <c r="B997" s="74">
        <v>206</v>
      </c>
      <c r="C997" s="133"/>
      <c r="D997" s="37"/>
      <c r="E997" s="87"/>
      <c r="F997" s="93">
        <v>3</v>
      </c>
      <c r="G997" s="8">
        <v>8</v>
      </c>
      <c r="H997" s="94">
        <f t="shared" si="15"/>
        <v>2</v>
      </c>
      <c r="I997" s="93"/>
      <c r="J997" s="94"/>
      <c r="K997" s="138"/>
    </row>
    <row r="998" spans="1:11" x14ac:dyDescent="0.2">
      <c r="A998" s="13" t="s">
        <v>5365</v>
      </c>
      <c r="B998" s="74">
        <v>5</v>
      </c>
      <c r="C998" s="133"/>
      <c r="D998" s="37"/>
      <c r="E998" s="87"/>
      <c r="F998" s="93">
        <v>1</v>
      </c>
      <c r="G998" s="8">
        <v>3</v>
      </c>
      <c r="H998" s="94">
        <f t="shared" si="15"/>
        <v>1</v>
      </c>
      <c r="I998" s="93"/>
      <c r="J998" s="94"/>
      <c r="K998" s="138"/>
    </row>
    <row r="999" spans="1:11" x14ac:dyDescent="0.2">
      <c r="A999" s="13" t="s">
        <v>5366</v>
      </c>
      <c r="B999" s="74">
        <v>559</v>
      </c>
      <c r="C999" s="133"/>
      <c r="D999" s="37"/>
      <c r="E999" s="87"/>
      <c r="F999" s="93">
        <v>3</v>
      </c>
      <c r="G999" s="8">
        <v>8</v>
      </c>
      <c r="H999" s="94">
        <f t="shared" si="15"/>
        <v>2</v>
      </c>
      <c r="I999" s="93"/>
      <c r="J999" s="94"/>
      <c r="K999" s="138"/>
    </row>
    <row r="1000" spans="1:11" x14ac:dyDescent="0.2">
      <c r="A1000" s="13" t="s">
        <v>2816</v>
      </c>
      <c r="B1000" s="74">
        <v>46</v>
      </c>
      <c r="C1000" s="133"/>
      <c r="D1000" s="37"/>
      <c r="E1000" s="87"/>
      <c r="F1000" s="93">
        <v>1</v>
      </c>
      <c r="G1000" s="8">
        <v>3</v>
      </c>
      <c r="H1000" s="94">
        <f t="shared" si="15"/>
        <v>1</v>
      </c>
      <c r="I1000" s="93"/>
      <c r="J1000" s="94"/>
      <c r="K1000" s="138"/>
    </row>
    <row r="1001" spans="1:11" x14ac:dyDescent="0.2">
      <c r="A1001" s="13" t="s">
        <v>5367</v>
      </c>
      <c r="B1001" s="74">
        <v>81</v>
      </c>
      <c r="C1001" s="133"/>
      <c r="D1001" s="37"/>
      <c r="E1001" s="87"/>
      <c r="F1001" s="93">
        <v>1</v>
      </c>
      <c r="G1001" s="8">
        <v>3</v>
      </c>
      <c r="H1001" s="94">
        <f t="shared" si="15"/>
        <v>1</v>
      </c>
      <c r="I1001" s="93"/>
      <c r="J1001" s="94"/>
      <c r="K1001" s="138"/>
    </row>
    <row r="1002" spans="1:11" x14ac:dyDescent="0.2">
      <c r="A1002" s="13" t="s">
        <v>1987</v>
      </c>
      <c r="B1002" s="74">
        <v>33</v>
      </c>
      <c r="C1002" s="133"/>
      <c r="D1002" s="37"/>
      <c r="E1002" s="87"/>
      <c r="F1002" s="93">
        <v>1</v>
      </c>
      <c r="G1002" s="8">
        <v>3</v>
      </c>
      <c r="H1002" s="94">
        <f t="shared" si="15"/>
        <v>1</v>
      </c>
      <c r="I1002" s="93"/>
      <c r="J1002" s="94"/>
      <c r="K1002" s="138"/>
    </row>
    <row r="1003" spans="1:11" x14ac:dyDescent="0.2">
      <c r="A1003" s="13" t="s">
        <v>2482</v>
      </c>
      <c r="B1003" s="74">
        <v>109</v>
      </c>
      <c r="C1003" s="133"/>
      <c r="D1003" s="37"/>
      <c r="E1003" s="87"/>
      <c r="F1003" s="93">
        <v>1</v>
      </c>
      <c r="G1003" s="8">
        <v>3</v>
      </c>
      <c r="H1003" s="94">
        <f t="shared" si="15"/>
        <v>1</v>
      </c>
      <c r="I1003" s="93"/>
      <c r="J1003" s="94"/>
      <c r="K1003" s="138"/>
    </row>
    <row r="1004" spans="1:11" s="24" customFormat="1" x14ac:dyDescent="0.2">
      <c r="A1004" s="20" t="s">
        <v>737</v>
      </c>
      <c r="B1004" s="73">
        <v>6864</v>
      </c>
      <c r="C1004" s="134">
        <v>7</v>
      </c>
      <c r="D1004" s="32">
        <v>18</v>
      </c>
      <c r="E1004" s="84"/>
      <c r="F1004" s="91"/>
      <c r="G1004" s="8"/>
      <c r="H1004" s="94"/>
      <c r="I1004" s="91"/>
      <c r="J1004" s="84"/>
      <c r="K1004" s="111"/>
    </row>
    <row r="1005" spans="1:11" x14ac:dyDescent="0.2">
      <c r="A1005" s="13" t="s">
        <v>5368</v>
      </c>
      <c r="B1005" s="74">
        <v>4724</v>
      </c>
      <c r="C1005" s="133"/>
      <c r="D1005" s="37"/>
      <c r="E1005" s="87"/>
      <c r="F1005" s="93">
        <v>5</v>
      </c>
      <c r="G1005" s="8">
        <v>13</v>
      </c>
      <c r="H1005" s="94">
        <f t="shared" si="15"/>
        <v>2</v>
      </c>
      <c r="I1005" s="93"/>
      <c r="J1005" s="94"/>
      <c r="K1005" s="138"/>
    </row>
    <row r="1006" spans="1:11" x14ac:dyDescent="0.2">
      <c r="A1006" s="13" t="s">
        <v>3990</v>
      </c>
      <c r="B1006" s="74">
        <v>195</v>
      </c>
      <c r="C1006" s="133"/>
      <c r="D1006" s="37"/>
      <c r="E1006" s="87"/>
      <c r="F1006" s="93">
        <v>1</v>
      </c>
      <c r="G1006" s="8">
        <v>3</v>
      </c>
      <c r="H1006" s="94">
        <f t="shared" si="15"/>
        <v>1</v>
      </c>
      <c r="I1006" s="93"/>
      <c r="J1006" s="94"/>
      <c r="K1006" s="138"/>
    </row>
    <row r="1007" spans="1:11" x14ac:dyDescent="0.2">
      <c r="A1007" s="13" t="s">
        <v>1403</v>
      </c>
      <c r="B1007" s="74">
        <v>160</v>
      </c>
      <c r="C1007" s="133"/>
      <c r="D1007" s="37"/>
      <c r="E1007" s="87"/>
      <c r="F1007" s="93">
        <v>1</v>
      </c>
      <c r="G1007" s="8">
        <v>3</v>
      </c>
      <c r="H1007" s="94">
        <f t="shared" si="15"/>
        <v>1</v>
      </c>
      <c r="I1007" s="93"/>
      <c r="J1007" s="94"/>
      <c r="K1007" s="138"/>
    </row>
    <row r="1008" spans="1:11" x14ac:dyDescent="0.2">
      <c r="A1008" s="13" t="s">
        <v>5369</v>
      </c>
      <c r="B1008" s="74">
        <v>737</v>
      </c>
      <c r="C1008" s="133"/>
      <c r="D1008" s="37"/>
      <c r="E1008" s="87"/>
      <c r="F1008" s="93">
        <v>3</v>
      </c>
      <c r="G1008" s="8">
        <v>8</v>
      </c>
      <c r="H1008" s="94">
        <f t="shared" si="15"/>
        <v>2</v>
      </c>
      <c r="I1008" s="93"/>
      <c r="J1008" s="94"/>
      <c r="K1008" s="138"/>
    </row>
    <row r="1009" spans="1:11" x14ac:dyDescent="0.2">
      <c r="A1009" s="13" t="s">
        <v>1394</v>
      </c>
      <c r="B1009" s="74">
        <v>322</v>
      </c>
      <c r="C1009" s="133"/>
      <c r="D1009" s="37"/>
      <c r="E1009" s="87"/>
      <c r="F1009" s="93">
        <v>3</v>
      </c>
      <c r="G1009" s="8">
        <v>8</v>
      </c>
      <c r="H1009" s="94">
        <f t="shared" si="15"/>
        <v>2</v>
      </c>
      <c r="I1009" s="93"/>
      <c r="J1009" s="94"/>
      <c r="K1009" s="138"/>
    </row>
    <row r="1010" spans="1:11" x14ac:dyDescent="0.2">
      <c r="A1010" s="13" t="s">
        <v>5370</v>
      </c>
      <c r="B1010" s="74">
        <v>669</v>
      </c>
      <c r="C1010" s="133"/>
      <c r="D1010" s="37"/>
      <c r="E1010" s="87"/>
      <c r="F1010" s="93">
        <v>3</v>
      </c>
      <c r="G1010" s="8">
        <v>8</v>
      </c>
      <c r="H1010" s="94">
        <f t="shared" si="15"/>
        <v>2</v>
      </c>
      <c r="I1010" s="93"/>
      <c r="J1010" s="94"/>
      <c r="K1010" s="138"/>
    </row>
    <row r="1011" spans="1:11" x14ac:dyDescent="0.2">
      <c r="A1011" s="13" t="s">
        <v>5371</v>
      </c>
      <c r="B1011" s="74">
        <v>57</v>
      </c>
      <c r="C1011" s="133"/>
      <c r="D1011" s="37"/>
      <c r="E1011" s="87"/>
      <c r="F1011" s="93">
        <v>1</v>
      </c>
      <c r="G1011" s="8">
        <v>3</v>
      </c>
      <c r="H1011" s="94">
        <f t="shared" si="15"/>
        <v>1</v>
      </c>
      <c r="I1011" s="93"/>
      <c r="J1011" s="94"/>
      <c r="K1011" s="138"/>
    </row>
    <row r="1012" spans="1:11" s="24" customFormat="1" x14ac:dyDescent="0.2">
      <c r="A1012" s="20" t="s">
        <v>604</v>
      </c>
      <c r="B1012" s="73">
        <v>7088</v>
      </c>
      <c r="C1012" s="134">
        <v>8</v>
      </c>
      <c r="D1012" s="32">
        <v>20</v>
      </c>
      <c r="E1012" s="84"/>
      <c r="F1012" s="91"/>
      <c r="G1012" s="8"/>
      <c r="H1012" s="94"/>
      <c r="I1012" s="91"/>
      <c r="J1012" s="84"/>
      <c r="K1012" s="111"/>
    </row>
    <row r="1013" spans="1:11" x14ac:dyDescent="0.2">
      <c r="A1013" s="13" t="s">
        <v>5372</v>
      </c>
      <c r="B1013" s="74">
        <v>5763</v>
      </c>
      <c r="C1013" s="133"/>
      <c r="D1013" s="37"/>
      <c r="E1013" s="87"/>
      <c r="F1013" s="93">
        <v>5</v>
      </c>
      <c r="G1013" s="8">
        <v>13</v>
      </c>
      <c r="H1013" s="94">
        <f t="shared" si="15"/>
        <v>2</v>
      </c>
      <c r="I1013" s="93"/>
      <c r="J1013" s="94"/>
      <c r="K1013" s="138"/>
    </row>
    <row r="1014" spans="1:11" x14ac:dyDescent="0.2">
      <c r="A1014" s="13" t="s">
        <v>5373</v>
      </c>
      <c r="B1014" s="74">
        <v>254</v>
      </c>
      <c r="C1014" s="133"/>
      <c r="D1014" s="37"/>
      <c r="E1014" s="87"/>
      <c r="F1014" s="93">
        <v>3</v>
      </c>
      <c r="G1014" s="8">
        <v>8</v>
      </c>
      <c r="H1014" s="94">
        <f t="shared" si="15"/>
        <v>2</v>
      </c>
      <c r="I1014" s="93"/>
      <c r="J1014" s="94"/>
      <c r="K1014" s="138"/>
    </row>
    <row r="1015" spans="1:11" x14ac:dyDescent="0.2">
      <c r="A1015" s="13" t="s">
        <v>5374</v>
      </c>
      <c r="B1015" s="74">
        <v>88</v>
      </c>
      <c r="C1015" s="133"/>
      <c r="D1015" s="37"/>
      <c r="E1015" s="87"/>
      <c r="F1015" s="93">
        <v>1</v>
      </c>
      <c r="G1015" s="8">
        <v>3</v>
      </c>
      <c r="H1015" s="94">
        <f t="shared" si="15"/>
        <v>1</v>
      </c>
      <c r="I1015" s="93"/>
      <c r="J1015" s="94"/>
      <c r="K1015" s="138"/>
    </row>
    <row r="1016" spans="1:11" x14ac:dyDescent="0.2">
      <c r="A1016" s="13" t="s">
        <v>5375</v>
      </c>
      <c r="B1016" s="74">
        <v>52</v>
      </c>
      <c r="C1016" s="133"/>
      <c r="D1016" s="37"/>
      <c r="E1016" s="87"/>
      <c r="F1016" s="93">
        <v>1</v>
      </c>
      <c r="G1016" s="8">
        <v>3</v>
      </c>
      <c r="H1016" s="94">
        <f t="shared" si="15"/>
        <v>1</v>
      </c>
      <c r="I1016" s="93"/>
      <c r="J1016" s="94"/>
      <c r="K1016" s="138"/>
    </row>
    <row r="1017" spans="1:11" x14ac:dyDescent="0.2">
      <c r="A1017" s="13" t="s">
        <v>5376</v>
      </c>
      <c r="B1017" s="74">
        <v>17</v>
      </c>
      <c r="C1017" s="133"/>
      <c r="D1017" s="37"/>
      <c r="E1017" s="87"/>
      <c r="F1017" s="93">
        <v>1</v>
      </c>
      <c r="G1017" s="8">
        <v>3</v>
      </c>
      <c r="H1017" s="94">
        <f t="shared" si="15"/>
        <v>1</v>
      </c>
      <c r="I1017" s="93"/>
      <c r="J1017" s="94"/>
      <c r="K1017" s="138"/>
    </row>
    <row r="1018" spans="1:11" x14ac:dyDescent="0.2">
      <c r="A1018" s="13" t="s">
        <v>4112</v>
      </c>
      <c r="B1018" s="74">
        <v>69</v>
      </c>
      <c r="C1018" s="133"/>
      <c r="D1018" s="37"/>
      <c r="E1018" s="87"/>
      <c r="F1018" s="93">
        <v>1</v>
      </c>
      <c r="G1018" s="8">
        <v>3</v>
      </c>
      <c r="H1018" s="94">
        <f t="shared" si="15"/>
        <v>1</v>
      </c>
      <c r="I1018" s="93"/>
      <c r="J1018" s="94"/>
      <c r="K1018" s="138"/>
    </row>
    <row r="1019" spans="1:11" x14ac:dyDescent="0.2">
      <c r="A1019" s="13" t="s">
        <v>4877</v>
      </c>
      <c r="B1019" s="74">
        <v>76</v>
      </c>
      <c r="C1019" s="133"/>
      <c r="D1019" s="37"/>
      <c r="E1019" s="87"/>
      <c r="F1019" s="93">
        <v>1</v>
      </c>
      <c r="G1019" s="8">
        <v>3</v>
      </c>
      <c r="H1019" s="94">
        <f t="shared" si="15"/>
        <v>1</v>
      </c>
      <c r="I1019" s="93"/>
      <c r="J1019" s="94"/>
      <c r="K1019" s="138"/>
    </row>
    <row r="1020" spans="1:11" x14ac:dyDescent="0.2">
      <c r="A1020" s="13" t="s">
        <v>4097</v>
      </c>
      <c r="B1020" s="74">
        <v>109</v>
      </c>
      <c r="C1020" s="133"/>
      <c r="D1020" s="37"/>
      <c r="E1020" s="87"/>
      <c r="F1020" s="93">
        <v>1</v>
      </c>
      <c r="G1020" s="8">
        <v>3</v>
      </c>
      <c r="H1020" s="94">
        <f t="shared" si="15"/>
        <v>1</v>
      </c>
      <c r="I1020" s="93"/>
      <c r="J1020" s="94"/>
      <c r="K1020" s="138"/>
    </row>
    <row r="1021" spans="1:11" x14ac:dyDescent="0.2">
      <c r="A1021" s="13" t="s">
        <v>2708</v>
      </c>
      <c r="B1021" s="74">
        <v>320</v>
      </c>
      <c r="C1021" s="133"/>
      <c r="D1021" s="37"/>
      <c r="E1021" s="87"/>
      <c r="F1021" s="93">
        <v>3</v>
      </c>
      <c r="G1021" s="8">
        <v>8</v>
      </c>
      <c r="H1021" s="94">
        <f t="shared" si="15"/>
        <v>2</v>
      </c>
      <c r="I1021" s="93"/>
      <c r="J1021" s="94"/>
      <c r="K1021" s="138"/>
    </row>
    <row r="1022" spans="1:11" x14ac:dyDescent="0.2">
      <c r="A1022" s="13" t="s">
        <v>5377</v>
      </c>
      <c r="B1022" s="74">
        <v>73</v>
      </c>
      <c r="C1022" s="133"/>
      <c r="D1022" s="37"/>
      <c r="E1022" s="87"/>
      <c r="F1022" s="93">
        <v>1</v>
      </c>
      <c r="G1022" s="8">
        <v>3</v>
      </c>
      <c r="H1022" s="94">
        <f t="shared" si="15"/>
        <v>1</v>
      </c>
      <c r="I1022" s="93"/>
      <c r="J1022" s="94"/>
      <c r="K1022" s="138"/>
    </row>
    <row r="1023" spans="1:11" x14ac:dyDescent="0.2">
      <c r="A1023" s="13" t="s">
        <v>5378</v>
      </c>
      <c r="B1023" s="74">
        <v>267</v>
      </c>
      <c r="C1023" s="133"/>
      <c r="D1023" s="37"/>
      <c r="E1023" s="87"/>
      <c r="F1023" s="93">
        <v>3</v>
      </c>
      <c r="G1023" s="8">
        <v>8</v>
      </c>
      <c r="H1023" s="94">
        <f t="shared" si="15"/>
        <v>2</v>
      </c>
      <c r="I1023" s="93"/>
      <c r="J1023" s="94"/>
      <c r="K1023" s="138"/>
    </row>
    <row r="1024" spans="1:11" s="24" customFormat="1" x14ac:dyDescent="0.2">
      <c r="A1024" s="20" t="s">
        <v>467</v>
      </c>
      <c r="B1024" s="73">
        <v>255</v>
      </c>
      <c r="C1024" s="134">
        <v>1</v>
      </c>
      <c r="D1024" s="32">
        <v>3</v>
      </c>
      <c r="E1024" s="84"/>
      <c r="F1024" s="91"/>
      <c r="G1024" s="8"/>
      <c r="H1024" s="94"/>
      <c r="I1024" s="91"/>
      <c r="J1024" s="84"/>
      <c r="K1024" s="111"/>
    </row>
    <row r="1025" spans="1:11" x14ac:dyDescent="0.2">
      <c r="A1025" s="13" t="s">
        <v>5379</v>
      </c>
      <c r="B1025" s="74">
        <v>27</v>
      </c>
      <c r="C1025" s="133"/>
      <c r="D1025" s="37"/>
      <c r="E1025" s="87"/>
      <c r="F1025" s="93">
        <v>1</v>
      </c>
      <c r="G1025" s="8">
        <v>3</v>
      </c>
      <c r="H1025" s="94">
        <f t="shared" si="15"/>
        <v>1</v>
      </c>
      <c r="I1025" s="93"/>
      <c r="J1025" s="94"/>
      <c r="K1025" s="138"/>
    </row>
    <row r="1026" spans="1:11" x14ac:dyDescent="0.2">
      <c r="A1026" s="13" t="s">
        <v>5380</v>
      </c>
      <c r="B1026" s="74">
        <v>16</v>
      </c>
      <c r="C1026" s="133"/>
      <c r="D1026" s="37"/>
      <c r="E1026" s="87"/>
      <c r="F1026" s="93">
        <v>1</v>
      </c>
      <c r="G1026" s="8">
        <v>3</v>
      </c>
      <c r="H1026" s="94">
        <f t="shared" si="15"/>
        <v>1</v>
      </c>
      <c r="I1026" s="93"/>
      <c r="J1026" s="94"/>
      <c r="K1026" s="138"/>
    </row>
    <row r="1027" spans="1:11" x14ac:dyDescent="0.2">
      <c r="A1027" s="13" t="s">
        <v>5381</v>
      </c>
      <c r="B1027" s="74">
        <v>19</v>
      </c>
      <c r="C1027" s="133"/>
      <c r="D1027" s="37"/>
      <c r="E1027" s="87"/>
      <c r="F1027" s="93">
        <v>1</v>
      </c>
      <c r="G1027" s="8">
        <v>3</v>
      </c>
      <c r="H1027" s="94">
        <f t="shared" si="15"/>
        <v>1</v>
      </c>
      <c r="I1027" s="93"/>
      <c r="J1027" s="94"/>
      <c r="K1027" s="138"/>
    </row>
    <row r="1028" spans="1:11" x14ac:dyDescent="0.2">
      <c r="A1028" s="13" t="s">
        <v>4413</v>
      </c>
      <c r="B1028" s="74">
        <v>70</v>
      </c>
      <c r="C1028" s="133"/>
      <c r="D1028" s="37"/>
      <c r="E1028" s="87"/>
      <c r="F1028" s="93">
        <v>1</v>
      </c>
      <c r="G1028" s="8">
        <v>3</v>
      </c>
      <c r="H1028" s="94">
        <f t="shared" si="15"/>
        <v>1</v>
      </c>
      <c r="I1028" s="93"/>
      <c r="J1028" s="94"/>
      <c r="K1028" s="138"/>
    </row>
    <row r="1029" spans="1:11" x14ac:dyDescent="0.2">
      <c r="A1029" s="13" t="s">
        <v>2579</v>
      </c>
      <c r="B1029" s="74">
        <v>40</v>
      </c>
      <c r="C1029" s="133"/>
      <c r="D1029" s="37"/>
      <c r="E1029" s="87"/>
      <c r="F1029" s="93">
        <v>1</v>
      </c>
      <c r="G1029" s="8">
        <v>3</v>
      </c>
      <c r="H1029" s="94">
        <f t="shared" si="15"/>
        <v>1</v>
      </c>
      <c r="I1029" s="93"/>
      <c r="J1029" s="94"/>
      <c r="K1029" s="138"/>
    </row>
    <row r="1030" spans="1:11" x14ac:dyDescent="0.2">
      <c r="A1030" s="13" t="s">
        <v>5382</v>
      </c>
      <c r="B1030" s="74">
        <v>50</v>
      </c>
      <c r="C1030" s="133"/>
      <c r="D1030" s="37"/>
      <c r="E1030" s="87"/>
      <c r="F1030" s="93">
        <v>1</v>
      </c>
      <c r="G1030" s="8">
        <v>3</v>
      </c>
      <c r="H1030" s="94">
        <f t="shared" si="15"/>
        <v>1</v>
      </c>
      <c r="I1030" s="93"/>
      <c r="J1030" s="94"/>
      <c r="K1030" s="138"/>
    </row>
    <row r="1031" spans="1:11" x14ac:dyDescent="0.2">
      <c r="A1031" s="13" t="s">
        <v>5383</v>
      </c>
      <c r="B1031" s="74">
        <v>33</v>
      </c>
      <c r="C1031" s="133"/>
      <c r="D1031" s="37"/>
      <c r="E1031" s="87"/>
      <c r="F1031" s="93">
        <v>1</v>
      </c>
      <c r="G1031" s="8">
        <v>3</v>
      </c>
      <c r="H1031" s="94">
        <f t="shared" si="15"/>
        <v>1</v>
      </c>
      <c r="I1031" s="93"/>
      <c r="J1031" s="94"/>
      <c r="K1031" s="138"/>
    </row>
    <row r="1032" spans="1:11" s="24" customFormat="1" x14ac:dyDescent="0.2">
      <c r="A1032" s="20" t="s">
        <v>1208</v>
      </c>
      <c r="B1032" s="73">
        <v>5359</v>
      </c>
      <c r="C1032" s="134">
        <v>6</v>
      </c>
      <c r="D1032" s="32">
        <v>15</v>
      </c>
      <c r="E1032" s="84"/>
      <c r="F1032" s="91"/>
      <c r="G1032" s="8"/>
      <c r="H1032" s="94"/>
      <c r="I1032" s="91"/>
      <c r="J1032" s="84"/>
      <c r="K1032" s="111"/>
    </row>
    <row r="1033" spans="1:11" x14ac:dyDescent="0.2">
      <c r="A1033" s="13" t="s">
        <v>5384</v>
      </c>
      <c r="B1033" s="74">
        <v>4729</v>
      </c>
      <c r="C1033" s="133"/>
      <c r="D1033" s="37"/>
      <c r="E1033" s="87"/>
      <c r="F1033" s="93">
        <v>5</v>
      </c>
      <c r="G1033" s="8">
        <v>13</v>
      </c>
      <c r="H1033" s="94">
        <f t="shared" ref="H1033:H1038" si="16">IF(F1033=1,1,2)</f>
        <v>2</v>
      </c>
      <c r="I1033" s="93"/>
      <c r="J1033" s="94"/>
      <c r="K1033" s="138"/>
    </row>
    <row r="1034" spans="1:11" x14ac:dyDescent="0.2">
      <c r="A1034" s="13" t="s">
        <v>5385</v>
      </c>
      <c r="B1034" s="74">
        <v>167</v>
      </c>
      <c r="C1034" s="133"/>
      <c r="D1034" s="37"/>
      <c r="E1034" s="87"/>
      <c r="F1034" s="93">
        <v>1</v>
      </c>
      <c r="G1034" s="8">
        <v>3</v>
      </c>
      <c r="H1034" s="94">
        <f t="shared" si="16"/>
        <v>1</v>
      </c>
      <c r="I1034" s="93"/>
      <c r="J1034" s="94"/>
      <c r="K1034" s="138"/>
    </row>
    <row r="1035" spans="1:11" x14ac:dyDescent="0.2">
      <c r="A1035" s="13" t="s">
        <v>5386</v>
      </c>
      <c r="B1035" s="74">
        <v>46</v>
      </c>
      <c r="C1035" s="133"/>
      <c r="D1035" s="37"/>
      <c r="E1035" s="87"/>
      <c r="F1035" s="93">
        <v>1</v>
      </c>
      <c r="G1035" s="8">
        <v>3</v>
      </c>
      <c r="H1035" s="94">
        <f t="shared" si="16"/>
        <v>1</v>
      </c>
      <c r="I1035" s="93"/>
      <c r="J1035" s="94"/>
      <c r="K1035" s="138"/>
    </row>
    <row r="1036" spans="1:11" x14ac:dyDescent="0.2">
      <c r="A1036" s="13" t="s">
        <v>1759</v>
      </c>
      <c r="B1036" s="74">
        <v>53</v>
      </c>
      <c r="C1036" s="133"/>
      <c r="D1036" s="37"/>
      <c r="E1036" s="87"/>
      <c r="F1036" s="93">
        <v>1</v>
      </c>
      <c r="G1036" s="8">
        <v>3</v>
      </c>
      <c r="H1036" s="94">
        <f t="shared" si="16"/>
        <v>1</v>
      </c>
      <c r="I1036" s="93"/>
      <c r="J1036" s="94"/>
      <c r="K1036" s="138"/>
    </row>
    <row r="1037" spans="1:11" x14ac:dyDescent="0.2">
      <c r="A1037" s="13" t="s">
        <v>5387</v>
      </c>
      <c r="B1037" s="74">
        <v>120</v>
      </c>
      <c r="C1037" s="133"/>
      <c r="D1037" s="37"/>
      <c r="E1037" s="87"/>
      <c r="F1037" s="93">
        <v>1</v>
      </c>
      <c r="G1037" s="8">
        <v>3</v>
      </c>
      <c r="H1037" s="94">
        <f t="shared" si="16"/>
        <v>1</v>
      </c>
      <c r="I1037" s="93"/>
      <c r="J1037" s="94"/>
      <c r="K1037" s="138"/>
    </row>
    <row r="1038" spans="1:11" ht="16.5" thickBot="1" x14ac:dyDescent="0.25">
      <c r="A1038" s="15" t="s">
        <v>5388</v>
      </c>
      <c r="B1038" s="76">
        <v>244</v>
      </c>
      <c r="C1038" s="139"/>
      <c r="D1038" s="38"/>
      <c r="E1038" s="123"/>
      <c r="F1038" s="124">
        <v>3</v>
      </c>
      <c r="G1038" s="125">
        <v>8</v>
      </c>
      <c r="H1038" s="126">
        <f t="shared" si="16"/>
        <v>2</v>
      </c>
      <c r="I1038" s="124"/>
      <c r="J1038" s="126"/>
      <c r="K1038" s="140"/>
    </row>
    <row r="1039" spans="1:11" ht="16.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266"/>
  <sheetViews>
    <sheetView zoomScale="90" zoomScaleNormal="90" workbookViewId="0">
      <pane xSplit="1" ySplit="2" topLeftCell="B3" activePane="bottomRight" state="frozenSplit"/>
      <selection pane="topRight" activeCell="B1" sqref="B1"/>
      <selection pane="bottomLeft" activeCell="A5" sqref="A5"/>
      <selection pane="bottomRight" activeCell="A2" sqref="A2"/>
    </sheetView>
  </sheetViews>
  <sheetFormatPr defaultColWidth="8.85546875" defaultRowHeight="15.75" x14ac:dyDescent="0.2"/>
  <cols>
    <col min="1" max="1" width="63" style="8" bestFit="1" customWidth="1"/>
    <col min="2" max="6" width="15.85546875" style="8" customWidth="1"/>
    <col min="7" max="10" width="16.140625" style="8" customWidth="1"/>
    <col min="11" max="11" width="16.85546875" style="8" customWidth="1"/>
    <col min="12" max="16384" width="8.85546875" style="8"/>
  </cols>
  <sheetData>
    <row r="1" spans="1:1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24" customFormat="1" x14ac:dyDescent="0.2">
      <c r="A3" s="50" t="s">
        <v>1348</v>
      </c>
      <c r="B3" s="71">
        <v>194943</v>
      </c>
      <c r="C3" s="79"/>
      <c r="D3" s="40"/>
      <c r="E3" s="80"/>
      <c r="F3" s="91"/>
      <c r="H3" s="84"/>
      <c r="I3" s="91"/>
      <c r="J3" s="84"/>
      <c r="K3" s="111"/>
    </row>
    <row r="4" spans="1:11" s="18" customFormat="1" x14ac:dyDescent="0.2">
      <c r="A4" s="48" t="s">
        <v>739</v>
      </c>
      <c r="B4" s="72">
        <v>10186</v>
      </c>
      <c r="C4" s="81"/>
      <c r="D4" s="35"/>
      <c r="E4" s="82"/>
      <c r="F4" s="92"/>
      <c r="H4" s="82"/>
      <c r="I4" s="92"/>
      <c r="J4" s="82"/>
      <c r="K4" s="137"/>
    </row>
    <row r="5" spans="1:11" s="24" customFormat="1" x14ac:dyDescent="0.2">
      <c r="A5" s="54" t="s">
        <v>740</v>
      </c>
      <c r="B5" s="73">
        <v>8843</v>
      </c>
      <c r="C5" s="85">
        <v>19</v>
      </c>
      <c r="D5" s="32">
        <f>SUM(D6:D17)</f>
        <v>48</v>
      </c>
      <c r="E5" s="84">
        <v>3</v>
      </c>
      <c r="F5" s="91">
        <f>SUM(F7:F20)</f>
        <v>36</v>
      </c>
      <c r="G5" s="24">
        <f>SUM(G7:G20)</f>
        <v>96</v>
      </c>
      <c r="H5" s="84"/>
      <c r="I5" s="99">
        <f>(C5+F5+1-F11)*0.4</f>
        <v>22</v>
      </c>
      <c r="J5" s="99">
        <f>(D5+G5+1-G11)*0.4</f>
        <v>56.800000000000004</v>
      </c>
      <c r="K5" s="115">
        <f>12*0.6</f>
        <v>7.1999999999999993</v>
      </c>
    </row>
    <row r="6" spans="1:11" s="24" customFormat="1" x14ac:dyDescent="0.2">
      <c r="A6" s="51" t="s">
        <v>744</v>
      </c>
      <c r="B6" s="73">
        <v>3565</v>
      </c>
      <c r="C6" s="85">
        <v>8</v>
      </c>
      <c r="D6" s="32">
        <v>20</v>
      </c>
      <c r="E6" s="84"/>
      <c r="F6" s="91"/>
      <c r="H6" s="84"/>
      <c r="I6" s="91"/>
      <c r="J6" s="84"/>
      <c r="K6" s="111"/>
    </row>
    <row r="7" spans="1:11" x14ac:dyDescent="0.2">
      <c r="A7" s="49" t="s">
        <v>1361</v>
      </c>
      <c r="B7" s="74">
        <v>2958</v>
      </c>
      <c r="C7" s="86"/>
      <c r="D7" s="37"/>
      <c r="E7" s="87"/>
      <c r="F7" s="93">
        <v>5</v>
      </c>
      <c r="G7" s="8">
        <v>13</v>
      </c>
      <c r="H7" s="94">
        <f>IF(F7=1,1,2)</f>
        <v>2</v>
      </c>
      <c r="I7" s="93"/>
      <c r="J7" s="94"/>
      <c r="K7" s="138"/>
    </row>
    <row r="8" spans="1:11" x14ac:dyDescent="0.2">
      <c r="A8" s="49" t="s">
        <v>5389</v>
      </c>
      <c r="B8" s="74">
        <v>348</v>
      </c>
      <c r="C8" s="86"/>
      <c r="D8" s="37"/>
      <c r="E8" s="87"/>
      <c r="F8" s="93">
        <v>3</v>
      </c>
      <c r="G8" s="8">
        <v>8</v>
      </c>
      <c r="H8" s="94">
        <f t="shared" ref="H8:H70" si="0">IF(F8=1,1,2)</f>
        <v>2</v>
      </c>
      <c r="I8" s="93"/>
      <c r="J8" s="94"/>
      <c r="K8" s="138"/>
    </row>
    <row r="9" spans="1:11" x14ac:dyDescent="0.2">
      <c r="A9" s="49" t="s">
        <v>5390</v>
      </c>
      <c r="B9" s="74">
        <v>259</v>
      </c>
      <c r="C9" s="86"/>
      <c r="D9" s="37"/>
      <c r="E9" s="87"/>
      <c r="F9" s="93">
        <v>3</v>
      </c>
      <c r="G9" s="8">
        <v>8</v>
      </c>
      <c r="H9" s="94">
        <f t="shared" si="0"/>
        <v>2</v>
      </c>
      <c r="I9" s="93"/>
      <c r="J9" s="94"/>
      <c r="K9" s="138"/>
    </row>
    <row r="10" spans="1:11" s="24" customFormat="1" x14ac:dyDescent="0.2">
      <c r="A10" s="51" t="s">
        <v>745</v>
      </c>
      <c r="B10" s="73">
        <v>2996</v>
      </c>
      <c r="C10" s="85">
        <v>6</v>
      </c>
      <c r="D10" s="32">
        <v>15</v>
      </c>
      <c r="E10" s="84"/>
      <c r="F10" s="91"/>
      <c r="G10" s="8"/>
      <c r="H10" s="94"/>
      <c r="I10" s="91"/>
      <c r="J10" s="84"/>
      <c r="K10" s="111"/>
    </row>
    <row r="11" spans="1:11" x14ac:dyDescent="0.2">
      <c r="A11" s="49" t="s">
        <v>5391</v>
      </c>
      <c r="B11" s="74">
        <v>187</v>
      </c>
      <c r="C11" s="86"/>
      <c r="D11" s="37"/>
      <c r="E11" s="87"/>
      <c r="F11" s="93">
        <v>1</v>
      </c>
      <c r="G11" s="8">
        <v>3</v>
      </c>
      <c r="H11" s="94">
        <f t="shared" si="0"/>
        <v>1</v>
      </c>
      <c r="I11" s="93"/>
      <c r="J11" s="94"/>
      <c r="K11" s="138"/>
    </row>
    <row r="12" spans="1:11" x14ac:dyDescent="0.2">
      <c r="A12" s="49" t="s">
        <v>1412</v>
      </c>
      <c r="B12" s="74">
        <v>528</v>
      </c>
      <c r="C12" s="86"/>
      <c r="D12" s="37"/>
      <c r="E12" s="87"/>
      <c r="F12" s="93">
        <v>3</v>
      </c>
      <c r="G12" s="8">
        <v>8</v>
      </c>
      <c r="H12" s="94">
        <f t="shared" si="0"/>
        <v>2</v>
      </c>
      <c r="I12" s="93"/>
      <c r="J12" s="94"/>
      <c r="K12" s="138"/>
    </row>
    <row r="13" spans="1:11" x14ac:dyDescent="0.2">
      <c r="A13" s="49" t="s">
        <v>5392</v>
      </c>
      <c r="B13" s="74">
        <v>847</v>
      </c>
      <c r="C13" s="86"/>
      <c r="D13" s="37"/>
      <c r="E13" s="87"/>
      <c r="F13" s="93">
        <v>3</v>
      </c>
      <c r="G13" s="8">
        <v>8</v>
      </c>
      <c r="H13" s="94">
        <f t="shared" si="0"/>
        <v>2</v>
      </c>
      <c r="I13" s="93"/>
      <c r="J13" s="94"/>
      <c r="K13" s="138"/>
    </row>
    <row r="14" spans="1:11" x14ac:dyDescent="0.2">
      <c r="A14" s="49" t="s">
        <v>5393</v>
      </c>
      <c r="B14" s="74">
        <v>503</v>
      </c>
      <c r="C14" s="86"/>
      <c r="D14" s="37"/>
      <c r="E14" s="87"/>
      <c r="F14" s="93">
        <v>3</v>
      </c>
      <c r="G14" s="8">
        <v>8</v>
      </c>
      <c r="H14" s="94">
        <f t="shared" si="0"/>
        <v>2</v>
      </c>
      <c r="I14" s="93"/>
      <c r="J14" s="94"/>
      <c r="K14" s="138"/>
    </row>
    <row r="15" spans="1:11" x14ac:dyDescent="0.2">
      <c r="A15" s="49" t="s">
        <v>5394</v>
      </c>
      <c r="B15" s="74">
        <v>203</v>
      </c>
      <c r="C15" s="86"/>
      <c r="D15" s="37"/>
      <c r="E15" s="87"/>
      <c r="F15" s="93">
        <v>3</v>
      </c>
      <c r="G15" s="8">
        <v>8</v>
      </c>
      <c r="H15" s="94">
        <f t="shared" si="0"/>
        <v>2</v>
      </c>
      <c r="I15" s="93"/>
      <c r="J15" s="94"/>
      <c r="K15" s="138"/>
    </row>
    <row r="16" spans="1:11" x14ac:dyDescent="0.2">
      <c r="A16" s="49" t="s">
        <v>5395</v>
      </c>
      <c r="B16" s="74">
        <v>728</v>
      </c>
      <c r="C16" s="86"/>
      <c r="D16" s="37"/>
      <c r="E16" s="87"/>
      <c r="F16" s="93">
        <v>3</v>
      </c>
      <c r="G16" s="8">
        <v>8</v>
      </c>
      <c r="H16" s="94">
        <f t="shared" si="0"/>
        <v>2</v>
      </c>
      <c r="I16" s="93"/>
      <c r="J16" s="94"/>
      <c r="K16" s="138"/>
    </row>
    <row r="17" spans="1:11" s="24" customFormat="1" x14ac:dyDescent="0.2">
      <c r="A17" s="51" t="s">
        <v>746</v>
      </c>
      <c r="B17" s="73">
        <v>2282</v>
      </c>
      <c r="C17" s="85">
        <v>5</v>
      </c>
      <c r="D17" s="32">
        <v>13</v>
      </c>
      <c r="E17" s="84"/>
      <c r="F17" s="91"/>
      <c r="G17" s="8"/>
      <c r="H17" s="94"/>
      <c r="I17" s="91"/>
      <c r="J17" s="84"/>
      <c r="K17" s="111"/>
    </row>
    <row r="18" spans="1:11" x14ac:dyDescent="0.2">
      <c r="A18" s="49" t="s">
        <v>4097</v>
      </c>
      <c r="B18" s="74">
        <v>1194</v>
      </c>
      <c r="C18" s="86"/>
      <c r="D18" s="37"/>
      <c r="E18" s="87"/>
      <c r="F18" s="93">
        <v>3</v>
      </c>
      <c r="G18" s="8">
        <v>8</v>
      </c>
      <c r="H18" s="94">
        <f t="shared" si="0"/>
        <v>2</v>
      </c>
      <c r="I18" s="93"/>
      <c r="J18" s="94"/>
      <c r="K18" s="138"/>
    </row>
    <row r="19" spans="1:11" x14ac:dyDescent="0.2">
      <c r="A19" s="49" t="s">
        <v>5396</v>
      </c>
      <c r="B19" s="74">
        <v>804</v>
      </c>
      <c r="C19" s="86"/>
      <c r="D19" s="37"/>
      <c r="E19" s="87"/>
      <c r="F19" s="93">
        <v>3</v>
      </c>
      <c r="G19" s="8">
        <v>8</v>
      </c>
      <c r="H19" s="94">
        <f t="shared" si="0"/>
        <v>2</v>
      </c>
      <c r="I19" s="93"/>
      <c r="J19" s="94"/>
      <c r="K19" s="138"/>
    </row>
    <row r="20" spans="1:11" x14ac:dyDescent="0.2">
      <c r="A20" s="49" t="s">
        <v>5397</v>
      </c>
      <c r="B20" s="74">
        <v>284</v>
      </c>
      <c r="C20" s="86"/>
      <c r="D20" s="37"/>
      <c r="E20" s="87"/>
      <c r="F20" s="93">
        <v>3</v>
      </c>
      <c r="G20" s="8">
        <v>8</v>
      </c>
      <c r="H20" s="94">
        <f t="shared" si="0"/>
        <v>2</v>
      </c>
      <c r="I20" s="93"/>
      <c r="J20" s="94"/>
      <c r="K20" s="138"/>
    </row>
    <row r="21" spans="1:11" s="24" customFormat="1" x14ac:dyDescent="0.2">
      <c r="A21" s="55" t="s">
        <v>747</v>
      </c>
      <c r="B21" s="73">
        <v>1343</v>
      </c>
      <c r="C21" s="85">
        <v>13</v>
      </c>
      <c r="D21" s="32">
        <v>33</v>
      </c>
      <c r="E21" s="84">
        <v>3</v>
      </c>
      <c r="F21" s="91"/>
      <c r="G21" s="8"/>
      <c r="H21" s="94"/>
      <c r="I21" s="99">
        <f>(C21+F21+1)*0.4</f>
        <v>5.6000000000000005</v>
      </c>
      <c r="J21" s="100">
        <f>(D21+G21+1)*0.4</f>
        <v>13.600000000000001</v>
      </c>
      <c r="K21" s="115"/>
    </row>
    <row r="22" spans="1:11" s="24" customFormat="1" x14ac:dyDescent="0.2">
      <c r="A22" s="51" t="s">
        <v>6195</v>
      </c>
      <c r="B22" s="73">
        <v>1343</v>
      </c>
      <c r="C22" s="85">
        <v>13</v>
      </c>
      <c r="D22" s="36"/>
      <c r="E22" s="88"/>
      <c r="F22" s="91"/>
      <c r="G22" s="8"/>
      <c r="H22" s="94"/>
      <c r="I22" s="91"/>
      <c r="J22" s="84"/>
      <c r="K22" s="111"/>
    </row>
    <row r="23" spans="1:11" s="18" customFormat="1" x14ac:dyDescent="0.2">
      <c r="A23" s="48" t="s">
        <v>748</v>
      </c>
      <c r="B23" s="72">
        <v>83755</v>
      </c>
      <c r="C23" s="81"/>
      <c r="D23" s="34"/>
      <c r="E23" s="164"/>
      <c r="F23" s="92"/>
      <c r="G23" s="8"/>
      <c r="H23" s="94"/>
      <c r="I23" s="92"/>
      <c r="J23" s="82"/>
      <c r="K23" s="137"/>
    </row>
    <row r="24" spans="1:11" s="24" customFormat="1" x14ac:dyDescent="0.2">
      <c r="A24" s="54" t="s">
        <v>1276</v>
      </c>
      <c r="B24" s="142">
        <v>24721</v>
      </c>
      <c r="C24" s="85">
        <v>29</v>
      </c>
      <c r="D24" s="36">
        <f>SUM(D25:D62)</f>
        <v>74</v>
      </c>
      <c r="E24" s="88">
        <v>4</v>
      </c>
      <c r="F24" s="91">
        <f>SUM(F26:F67)</f>
        <v>100</v>
      </c>
      <c r="G24" s="24">
        <f>SUM(G26:G67)</f>
        <v>268</v>
      </c>
      <c r="H24" s="94"/>
      <c r="I24" s="99">
        <f>(C24+F24+1-F27-F33-F53-F54-F59-F61-F67)*0.4</f>
        <v>49.2</v>
      </c>
      <c r="J24" s="99">
        <f>(D24+G24+1-G27-G33-G53-G54-G59-G61-G67)*0.4</f>
        <v>128.80000000000001</v>
      </c>
      <c r="K24" s="115">
        <f>36*0.6</f>
        <v>21.599999999999998</v>
      </c>
    </row>
    <row r="25" spans="1:11" s="24" customFormat="1" x14ac:dyDescent="0.2">
      <c r="A25" s="52" t="s">
        <v>1203</v>
      </c>
      <c r="B25" s="73">
        <v>2230</v>
      </c>
      <c r="C25" s="85">
        <v>3</v>
      </c>
      <c r="D25" s="32">
        <v>8</v>
      </c>
      <c r="E25" s="84"/>
      <c r="F25" s="91"/>
      <c r="G25" s="8"/>
      <c r="H25" s="94"/>
      <c r="I25" s="91"/>
      <c r="J25" s="84"/>
      <c r="K25" s="111"/>
    </row>
    <row r="26" spans="1:11" x14ac:dyDescent="0.2">
      <c r="A26" s="49" t="s">
        <v>1630</v>
      </c>
      <c r="B26" s="74">
        <v>2053</v>
      </c>
      <c r="C26" s="86"/>
      <c r="D26" s="37"/>
      <c r="E26" s="87"/>
      <c r="F26" s="93">
        <v>5</v>
      </c>
      <c r="G26" s="8">
        <v>13</v>
      </c>
      <c r="H26" s="94">
        <f t="shared" si="0"/>
        <v>2</v>
      </c>
      <c r="I26" s="93"/>
      <c r="J26" s="94"/>
      <c r="K26" s="138"/>
    </row>
    <row r="27" spans="1:11" x14ac:dyDescent="0.2">
      <c r="A27" s="49" t="s">
        <v>5398</v>
      </c>
      <c r="B27" s="74">
        <v>177</v>
      </c>
      <c r="C27" s="86"/>
      <c r="D27" s="37"/>
      <c r="E27" s="87"/>
      <c r="F27" s="93">
        <v>1</v>
      </c>
      <c r="G27" s="8">
        <v>3</v>
      </c>
      <c r="H27" s="94">
        <f t="shared" si="0"/>
        <v>1</v>
      </c>
      <c r="I27" s="93"/>
      <c r="J27" s="94"/>
      <c r="K27" s="138"/>
    </row>
    <row r="28" spans="1:11" s="24" customFormat="1" x14ac:dyDescent="0.2">
      <c r="A28" s="52" t="s">
        <v>1278</v>
      </c>
      <c r="B28" s="73">
        <v>4259</v>
      </c>
      <c r="C28" s="85">
        <v>5</v>
      </c>
      <c r="D28" s="32">
        <v>13</v>
      </c>
      <c r="E28" s="84"/>
      <c r="F28" s="91"/>
      <c r="G28" s="8"/>
      <c r="H28" s="94"/>
      <c r="I28" s="91"/>
      <c r="J28" s="84"/>
      <c r="K28" s="111"/>
    </row>
    <row r="29" spans="1:11" x14ac:dyDescent="0.2">
      <c r="A29" s="49" t="s">
        <v>5399</v>
      </c>
      <c r="B29" s="74">
        <v>823</v>
      </c>
      <c r="C29" s="86"/>
      <c r="D29" s="37"/>
      <c r="E29" s="87"/>
      <c r="F29" s="93">
        <v>3</v>
      </c>
      <c r="G29" s="8">
        <v>8</v>
      </c>
      <c r="H29" s="94">
        <f t="shared" si="0"/>
        <v>2</v>
      </c>
      <c r="I29" s="93"/>
      <c r="J29" s="94"/>
      <c r="K29" s="138"/>
    </row>
    <row r="30" spans="1:11" x14ac:dyDescent="0.2">
      <c r="A30" s="49" t="s">
        <v>5400</v>
      </c>
      <c r="B30" s="74">
        <v>1337</v>
      </c>
      <c r="C30" s="86"/>
      <c r="D30" s="37"/>
      <c r="E30" s="87"/>
      <c r="F30" s="93">
        <v>3</v>
      </c>
      <c r="G30" s="8">
        <v>8</v>
      </c>
      <c r="H30" s="94">
        <f t="shared" si="0"/>
        <v>2</v>
      </c>
      <c r="I30" s="93"/>
      <c r="J30" s="94"/>
      <c r="K30" s="138"/>
    </row>
    <row r="31" spans="1:11" x14ac:dyDescent="0.2">
      <c r="A31" s="49" t="s">
        <v>5401</v>
      </c>
      <c r="B31" s="74">
        <v>466</v>
      </c>
      <c r="C31" s="86"/>
      <c r="D31" s="37"/>
      <c r="E31" s="87"/>
      <c r="F31" s="93">
        <v>3</v>
      </c>
      <c r="G31" s="8">
        <v>8</v>
      </c>
      <c r="H31" s="94">
        <f t="shared" si="0"/>
        <v>2</v>
      </c>
      <c r="I31" s="93"/>
      <c r="J31" s="94"/>
      <c r="K31" s="138"/>
    </row>
    <row r="32" spans="1:11" x14ac:dyDescent="0.2">
      <c r="A32" s="49" t="s">
        <v>5402</v>
      </c>
      <c r="B32" s="74">
        <v>788</v>
      </c>
      <c r="C32" s="86"/>
      <c r="D32" s="37"/>
      <c r="E32" s="87"/>
      <c r="F32" s="93">
        <v>3</v>
      </c>
      <c r="G32" s="8">
        <v>8</v>
      </c>
      <c r="H32" s="94">
        <f t="shared" si="0"/>
        <v>2</v>
      </c>
      <c r="I32" s="93"/>
      <c r="J32" s="94"/>
      <c r="K32" s="138"/>
    </row>
    <row r="33" spans="1:11" x14ac:dyDescent="0.2">
      <c r="A33" s="49" t="s">
        <v>5403</v>
      </c>
      <c r="B33" s="74">
        <v>83</v>
      </c>
      <c r="C33" s="86"/>
      <c r="D33" s="37"/>
      <c r="E33" s="87"/>
      <c r="F33" s="93">
        <v>1</v>
      </c>
      <c r="G33" s="8">
        <v>3</v>
      </c>
      <c r="H33" s="94">
        <f t="shared" si="0"/>
        <v>1</v>
      </c>
      <c r="I33" s="93"/>
      <c r="J33" s="94"/>
      <c r="K33" s="138"/>
    </row>
    <row r="34" spans="1:11" x14ac:dyDescent="0.2">
      <c r="A34" s="49" t="s">
        <v>5404</v>
      </c>
      <c r="B34" s="74">
        <v>402</v>
      </c>
      <c r="C34" s="86"/>
      <c r="D34" s="37"/>
      <c r="E34" s="87"/>
      <c r="F34" s="93">
        <v>3</v>
      </c>
      <c r="G34" s="8">
        <v>8</v>
      </c>
      <c r="H34" s="94">
        <f t="shared" si="0"/>
        <v>2</v>
      </c>
      <c r="I34" s="93"/>
      <c r="J34" s="94"/>
      <c r="K34" s="138"/>
    </row>
    <row r="35" spans="1:11" x14ac:dyDescent="0.2">
      <c r="A35" s="49" t="s">
        <v>5405</v>
      </c>
      <c r="B35" s="74">
        <v>360</v>
      </c>
      <c r="C35" s="86"/>
      <c r="D35" s="37"/>
      <c r="E35" s="87"/>
      <c r="F35" s="93">
        <v>3</v>
      </c>
      <c r="G35" s="8">
        <v>8</v>
      </c>
      <c r="H35" s="94">
        <f t="shared" si="0"/>
        <v>2</v>
      </c>
      <c r="I35" s="93"/>
      <c r="J35" s="94"/>
      <c r="K35" s="138"/>
    </row>
    <row r="36" spans="1:11" s="24" customFormat="1" x14ac:dyDescent="0.2">
      <c r="A36" s="52" t="s">
        <v>1279</v>
      </c>
      <c r="B36" s="73">
        <v>7762</v>
      </c>
      <c r="C36" s="85">
        <v>9</v>
      </c>
      <c r="D36" s="32">
        <v>23</v>
      </c>
      <c r="E36" s="84"/>
      <c r="F36" s="91"/>
      <c r="G36" s="8"/>
      <c r="H36" s="94"/>
      <c r="I36" s="91"/>
      <c r="J36" s="84"/>
      <c r="K36" s="111"/>
    </row>
    <row r="37" spans="1:11" x14ac:dyDescent="0.2">
      <c r="A37" s="49" t="s">
        <v>2555</v>
      </c>
      <c r="B37" s="74">
        <v>2161</v>
      </c>
      <c r="C37" s="86"/>
      <c r="D37" s="37"/>
      <c r="E37" s="87"/>
      <c r="F37" s="93">
        <v>5</v>
      </c>
      <c r="G37" s="8">
        <v>13</v>
      </c>
      <c r="H37" s="94">
        <f t="shared" si="0"/>
        <v>2</v>
      </c>
      <c r="I37" s="93"/>
      <c r="J37" s="94"/>
      <c r="K37" s="138"/>
    </row>
    <row r="38" spans="1:11" x14ac:dyDescent="0.2">
      <c r="A38" s="49" t="s">
        <v>5406</v>
      </c>
      <c r="B38" s="74">
        <v>1010</v>
      </c>
      <c r="C38" s="86"/>
      <c r="D38" s="37"/>
      <c r="E38" s="87"/>
      <c r="F38" s="93">
        <v>3</v>
      </c>
      <c r="G38" s="8">
        <v>8</v>
      </c>
      <c r="H38" s="94">
        <f t="shared" si="0"/>
        <v>2</v>
      </c>
      <c r="I38" s="93"/>
      <c r="J38" s="94"/>
      <c r="K38" s="138"/>
    </row>
    <row r="39" spans="1:11" x14ac:dyDescent="0.2">
      <c r="A39" s="49" t="s">
        <v>1902</v>
      </c>
      <c r="B39" s="74">
        <v>839</v>
      </c>
      <c r="C39" s="86"/>
      <c r="D39" s="37"/>
      <c r="E39" s="87"/>
      <c r="F39" s="93">
        <v>3</v>
      </c>
      <c r="G39" s="8">
        <v>8</v>
      </c>
      <c r="H39" s="94">
        <f t="shared" si="0"/>
        <v>2</v>
      </c>
      <c r="I39" s="93"/>
      <c r="J39" s="94"/>
      <c r="K39" s="138"/>
    </row>
    <row r="40" spans="1:11" x14ac:dyDescent="0.2">
      <c r="A40" s="49" t="s">
        <v>5407</v>
      </c>
      <c r="B40" s="74">
        <v>338</v>
      </c>
      <c r="C40" s="86"/>
      <c r="D40" s="37"/>
      <c r="E40" s="87"/>
      <c r="F40" s="93">
        <v>3</v>
      </c>
      <c r="G40" s="8">
        <v>8</v>
      </c>
      <c r="H40" s="94">
        <f t="shared" si="0"/>
        <v>2</v>
      </c>
      <c r="I40" s="93"/>
      <c r="J40" s="94"/>
      <c r="K40" s="138"/>
    </row>
    <row r="41" spans="1:11" x14ac:dyDescent="0.2">
      <c r="A41" s="49" t="s">
        <v>1967</v>
      </c>
      <c r="B41" s="74">
        <v>624</v>
      </c>
      <c r="C41" s="86"/>
      <c r="D41" s="37"/>
      <c r="E41" s="87"/>
      <c r="F41" s="93">
        <v>3</v>
      </c>
      <c r="G41" s="8">
        <v>8</v>
      </c>
      <c r="H41" s="94">
        <f t="shared" si="0"/>
        <v>2</v>
      </c>
      <c r="I41" s="93"/>
      <c r="J41" s="94"/>
      <c r="K41" s="138"/>
    </row>
    <row r="42" spans="1:11" x14ac:dyDescent="0.2">
      <c r="A42" s="49" t="s">
        <v>5408</v>
      </c>
      <c r="B42" s="74">
        <v>926</v>
      </c>
      <c r="C42" s="86"/>
      <c r="D42" s="37"/>
      <c r="E42" s="87"/>
      <c r="F42" s="93">
        <v>3</v>
      </c>
      <c r="G42" s="8">
        <v>8</v>
      </c>
      <c r="H42" s="94">
        <f t="shared" si="0"/>
        <v>2</v>
      </c>
      <c r="I42" s="93"/>
      <c r="J42" s="94"/>
      <c r="K42" s="138"/>
    </row>
    <row r="43" spans="1:11" x14ac:dyDescent="0.2">
      <c r="A43" s="49" t="s">
        <v>5409</v>
      </c>
      <c r="B43" s="74">
        <v>774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x14ac:dyDescent="0.2">
      <c r="A44" s="49" t="s">
        <v>2678</v>
      </c>
      <c r="B44" s="74">
        <v>474</v>
      </c>
      <c r="C44" s="86"/>
      <c r="D44" s="37"/>
      <c r="E44" s="87"/>
      <c r="F44" s="93">
        <v>3</v>
      </c>
      <c r="G44" s="8">
        <v>8</v>
      </c>
      <c r="H44" s="94">
        <f t="shared" si="0"/>
        <v>2</v>
      </c>
      <c r="I44" s="93"/>
      <c r="J44" s="94"/>
      <c r="K44" s="138"/>
    </row>
    <row r="45" spans="1:11" x14ac:dyDescent="0.2">
      <c r="A45" s="49" t="s">
        <v>5410</v>
      </c>
      <c r="B45" s="74">
        <v>616</v>
      </c>
      <c r="C45" s="86"/>
      <c r="D45" s="37"/>
      <c r="E45" s="87"/>
      <c r="F45" s="93">
        <v>3</v>
      </c>
      <c r="G45" s="8">
        <v>8</v>
      </c>
      <c r="H45" s="94">
        <f t="shared" si="0"/>
        <v>2</v>
      </c>
      <c r="I45" s="93"/>
      <c r="J45" s="94"/>
      <c r="K45" s="138"/>
    </row>
    <row r="46" spans="1:11" s="24" customFormat="1" x14ac:dyDescent="0.2">
      <c r="A46" s="52" t="s">
        <v>1280</v>
      </c>
      <c r="B46" s="73">
        <v>2070</v>
      </c>
      <c r="C46" s="85">
        <v>2</v>
      </c>
      <c r="D46" s="32">
        <v>5</v>
      </c>
      <c r="E46" s="84"/>
      <c r="F46" s="91"/>
      <c r="G46" s="8"/>
      <c r="H46" s="94"/>
      <c r="I46" s="91"/>
      <c r="J46" s="84"/>
      <c r="K46" s="111"/>
    </row>
    <row r="47" spans="1:11" x14ac:dyDescent="0.2">
      <c r="A47" s="49" t="s">
        <v>5411</v>
      </c>
      <c r="B47" s="74">
        <v>988</v>
      </c>
      <c r="C47" s="86"/>
      <c r="D47" s="37"/>
      <c r="E47" s="87"/>
      <c r="F47" s="93">
        <v>3</v>
      </c>
      <c r="G47" s="8">
        <v>8</v>
      </c>
      <c r="H47" s="94">
        <f t="shared" si="0"/>
        <v>2</v>
      </c>
      <c r="I47" s="93"/>
      <c r="J47" s="94"/>
      <c r="K47" s="138"/>
    </row>
    <row r="48" spans="1:11" x14ac:dyDescent="0.2">
      <c r="A48" s="49" t="s">
        <v>5412</v>
      </c>
      <c r="B48" s="74">
        <v>465</v>
      </c>
      <c r="C48" s="86"/>
      <c r="D48" s="37"/>
      <c r="E48" s="87"/>
      <c r="F48" s="93">
        <v>3</v>
      </c>
      <c r="G48" s="8">
        <v>8</v>
      </c>
      <c r="H48" s="94">
        <f t="shared" si="0"/>
        <v>2</v>
      </c>
      <c r="I48" s="93"/>
      <c r="J48" s="94"/>
      <c r="K48" s="138"/>
    </row>
    <row r="49" spans="1:11" x14ac:dyDescent="0.2">
      <c r="A49" s="49" t="s">
        <v>5413</v>
      </c>
      <c r="B49" s="74">
        <v>316</v>
      </c>
      <c r="C49" s="86"/>
      <c r="D49" s="37"/>
      <c r="E49" s="87"/>
      <c r="F49" s="93">
        <v>3</v>
      </c>
      <c r="G49" s="8">
        <v>8</v>
      </c>
      <c r="H49" s="94">
        <f t="shared" si="0"/>
        <v>2</v>
      </c>
      <c r="I49" s="93"/>
      <c r="J49" s="94"/>
      <c r="K49" s="138"/>
    </row>
    <row r="50" spans="1:11" x14ac:dyDescent="0.2">
      <c r="A50" s="49" t="s">
        <v>5414</v>
      </c>
      <c r="B50" s="74">
        <v>301</v>
      </c>
      <c r="C50" s="86"/>
      <c r="D50" s="37"/>
      <c r="E50" s="87"/>
      <c r="F50" s="93">
        <v>3</v>
      </c>
      <c r="G50" s="8">
        <v>8</v>
      </c>
      <c r="H50" s="94">
        <f t="shared" si="0"/>
        <v>2</v>
      </c>
      <c r="I50" s="93"/>
      <c r="J50" s="94"/>
      <c r="K50" s="138"/>
    </row>
    <row r="51" spans="1:11" s="24" customFormat="1" x14ac:dyDescent="0.2">
      <c r="A51" s="52" t="s">
        <v>1281</v>
      </c>
      <c r="B51" s="73">
        <v>1933</v>
      </c>
      <c r="C51" s="85">
        <v>2</v>
      </c>
      <c r="D51" s="32">
        <v>5</v>
      </c>
      <c r="E51" s="84"/>
      <c r="F51" s="91"/>
      <c r="G51" s="8"/>
      <c r="H51" s="94"/>
      <c r="I51" s="91"/>
      <c r="J51" s="84"/>
      <c r="K51" s="111"/>
    </row>
    <row r="52" spans="1:11" x14ac:dyDescent="0.2">
      <c r="A52" s="49" t="s">
        <v>5415</v>
      </c>
      <c r="B52" s="74">
        <v>1335</v>
      </c>
      <c r="C52" s="86"/>
      <c r="D52" s="37"/>
      <c r="E52" s="87"/>
      <c r="F52" s="93">
        <v>3</v>
      </c>
      <c r="G52" s="8">
        <v>8</v>
      </c>
      <c r="H52" s="94">
        <f t="shared" si="0"/>
        <v>2</v>
      </c>
      <c r="I52" s="93"/>
      <c r="J52" s="94"/>
      <c r="K52" s="138"/>
    </row>
    <row r="53" spans="1:11" x14ac:dyDescent="0.2">
      <c r="A53" s="49" t="s">
        <v>5416</v>
      </c>
      <c r="B53" s="74">
        <v>159</v>
      </c>
      <c r="C53" s="86"/>
      <c r="D53" s="37"/>
      <c r="E53" s="87"/>
      <c r="F53" s="93">
        <v>1</v>
      </c>
      <c r="G53" s="8">
        <v>3</v>
      </c>
      <c r="H53" s="94">
        <f t="shared" si="0"/>
        <v>1</v>
      </c>
      <c r="I53" s="93"/>
      <c r="J53" s="94"/>
      <c r="K53" s="138"/>
    </row>
    <row r="54" spans="1:11" x14ac:dyDescent="0.2">
      <c r="A54" s="49" t="s">
        <v>5417</v>
      </c>
      <c r="B54" s="74">
        <v>123</v>
      </c>
      <c r="C54" s="86"/>
      <c r="D54" s="37"/>
      <c r="E54" s="87"/>
      <c r="F54" s="93">
        <v>1</v>
      </c>
      <c r="G54" s="8">
        <v>3</v>
      </c>
      <c r="H54" s="94">
        <f t="shared" si="0"/>
        <v>1</v>
      </c>
      <c r="I54" s="93"/>
      <c r="J54" s="94"/>
      <c r="K54" s="138"/>
    </row>
    <row r="55" spans="1:11" x14ac:dyDescent="0.2">
      <c r="A55" s="49" t="s">
        <v>3439</v>
      </c>
      <c r="B55" s="74">
        <v>316</v>
      </c>
      <c r="C55" s="86"/>
      <c r="D55" s="37"/>
      <c r="E55" s="87"/>
      <c r="F55" s="93">
        <v>3</v>
      </c>
      <c r="G55" s="8">
        <v>8</v>
      </c>
      <c r="H55" s="94">
        <f t="shared" si="0"/>
        <v>2</v>
      </c>
      <c r="I55" s="93"/>
      <c r="J55" s="94"/>
      <c r="K55" s="138"/>
    </row>
    <row r="56" spans="1:11" s="24" customFormat="1" x14ac:dyDescent="0.2">
      <c r="A56" s="52" t="s">
        <v>1282</v>
      </c>
      <c r="B56" s="73">
        <v>3029</v>
      </c>
      <c r="C56" s="85">
        <v>4</v>
      </c>
      <c r="D56" s="32">
        <v>10</v>
      </c>
      <c r="E56" s="84"/>
      <c r="F56" s="91"/>
      <c r="G56" s="8"/>
      <c r="H56" s="94"/>
      <c r="I56" s="91"/>
      <c r="J56" s="84"/>
      <c r="K56" s="111"/>
    </row>
    <row r="57" spans="1:11" x14ac:dyDescent="0.2">
      <c r="A57" s="49" t="s">
        <v>2891</v>
      </c>
      <c r="B57" s="74">
        <v>1149</v>
      </c>
      <c r="C57" s="86"/>
      <c r="D57" s="37"/>
      <c r="E57" s="87"/>
      <c r="F57" s="93">
        <v>3</v>
      </c>
      <c r="G57" s="8">
        <v>8</v>
      </c>
      <c r="H57" s="94">
        <f t="shared" si="0"/>
        <v>2</v>
      </c>
      <c r="I57" s="93"/>
      <c r="J57" s="94"/>
      <c r="K57" s="138"/>
    </row>
    <row r="58" spans="1:11" x14ac:dyDescent="0.2">
      <c r="A58" s="49" t="s">
        <v>5418</v>
      </c>
      <c r="B58" s="74">
        <v>1009</v>
      </c>
      <c r="C58" s="86"/>
      <c r="D58" s="37"/>
      <c r="E58" s="87"/>
      <c r="F58" s="93">
        <v>3</v>
      </c>
      <c r="G58" s="8">
        <v>8</v>
      </c>
      <c r="H58" s="94">
        <f t="shared" si="0"/>
        <v>2</v>
      </c>
      <c r="I58" s="93"/>
      <c r="J58" s="94"/>
      <c r="K58" s="138"/>
    </row>
    <row r="59" spans="1:11" s="62" customFormat="1" x14ac:dyDescent="0.2">
      <c r="A59" s="49" t="s">
        <v>5419</v>
      </c>
      <c r="B59" s="74">
        <v>117</v>
      </c>
      <c r="C59" s="89"/>
      <c r="D59" s="37"/>
      <c r="E59" s="87"/>
      <c r="F59" s="93">
        <v>1</v>
      </c>
      <c r="G59" s="8">
        <v>3</v>
      </c>
      <c r="H59" s="94">
        <f t="shared" si="0"/>
        <v>1</v>
      </c>
      <c r="I59" s="152"/>
      <c r="J59" s="153"/>
      <c r="K59" s="154"/>
    </row>
    <row r="60" spans="1:11" x14ac:dyDescent="0.2">
      <c r="A60" s="49" t="s">
        <v>5420</v>
      </c>
      <c r="B60" s="74">
        <v>675</v>
      </c>
      <c r="C60" s="86"/>
      <c r="D60" s="37"/>
      <c r="E60" s="87"/>
      <c r="F60" s="93">
        <v>3</v>
      </c>
      <c r="G60" s="8">
        <v>8</v>
      </c>
      <c r="H60" s="94">
        <f t="shared" si="0"/>
        <v>2</v>
      </c>
      <c r="I60" s="93"/>
      <c r="J60" s="94"/>
      <c r="K60" s="138"/>
    </row>
    <row r="61" spans="1:11" x14ac:dyDescent="0.2">
      <c r="A61" s="49" t="s">
        <v>5421</v>
      </c>
      <c r="B61" s="74">
        <v>79</v>
      </c>
      <c r="C61" s="86"/>
      <c r="D61" s="37"/>
      <c r="E61" s="87"/>
      <c r="F61" s="93">
        <v>1</v>
      </c>
      <c r="G61" s="8">
        <v>3</v>
      </c>
      <c r="H61" s="94">
        <f t="shared" si="0"/>
        <v>1</v>
      </c>
      <c r="I61" s="93"/>
      <c r="J61" s="94"/>
      <c r="K61" s="138"/>
    </row>
    <row r="62" spans="1:11" s="24" customFormat="1" x14ac:dyDescent="0.2">
      <c r="A62" s="52" t="s">
        <v>1283</v>
      </c>
      <c r="B62" s="73">
        <v>3438</v>
      </c>
      <c r="C62" s="85">
        <v>4</v>
      </c>
      <c r="D62" s="32">
        <v>10</v>
      </c>
      <c r="E62" s="84"/>
      <c r="F62" s="91"/>
      <c r="G62" s="8"/>
      <c r="H62" s="94"/>
      <c r="I62" s="91"/>
      <c r="J62" s="84"/>
      <c r="K62" s="111"/>
    </row>
    <row r="63" spans="1:11" x14ac:dyDescent="0.2">
      <c r="A63" s="49" t="s">
        <v>5422</v>
      </c>
      <c r="B63" s="74">
        <v>2041</v>
      </c>
      <c r="C63" s="86"/>
      <c r="D63" s="37"/>
      <c r="E63" s="87"/>
      <c r="F63" s="93">
        <v>5</v>
      </c>
      <c r="G63" s="8">
        <v>13</v>
      </c>
      <c r="H63" s="94">
        <f t="shared" si="0"/>
        <v>2</v>
      </c>
      <c r="I63" s="93"/>
      <c r="J63" s="94"/>
      <c r="K63" s="138"/>
    </row>
    <row r="64" spans="1:11" x14ac:dyDescent="0.2">
      <c r="A64" s="49" t="s">
        <v>2076</v>
      </c>
      <c r="B64" s="74">
        <v>312</v>
      </c>
      <c r="C64" s="86"/>
      <c r="D64" s="37"/>
      <c r="E64" s="87"/>
      <c r="F64" s="93">
        <v>3</v>
      </c>
      <c r="G64" s="8">
        <v>8</v>
      </c>
      <c r="H64" s="94">
        <f t="shared" si="0"/>
        <v>2</v>
      </c>
      <c r="I64" s="93"/>
      <c r="J64" s="94"/>
      <c r="K64" s="138"/>
    </row>
    <row r="65" spans="1:11" x14ac:dyDescent="0.2">
      <c r="A65" s="49" t="s">
        <v>5423</v>
      </c>
      <c r="B65" s="74">
        <v>660</v>
      </c>
      <c r="C65" s="86"/>
      <c r="D65" s="37"/>
      <c r="E65" s="87"/>
      <c r="F65" s="93">
        <v>3</v>
      </c>
      <c r="G65" s="8">
        <v>8</v>
      </c>
      <c r="H65" s="94">
        <f t="shared" si="0"/>
        <v>2</v>
      </c>
      <c r="I65" s="93"/>
      <c r="J65" s="94"/>
      <c r="K65" s="138"/>
    </row>
    <row r="66" spans="1:11" x14ac:dyDescent="0.2">
      <c r="A66" s="49" t="s">
        <v>5424</v>
      </c>
      <c r="B66" s="74">
        <v>351</v>
      </c>
      <c r="C66" s="86"/>
      <c r="D66" s="37"/>
      <c r="E66" s="87"/>
      <c r="F66" s="93">
        <v>3</v>
      </c>
      <c r="G66" s="8">
        <v>8</v>
      </c>
      <c r="H66" s="94">
        <f t="shared" si="0"/>
        <v>2</v>
      </c>
      <c r="I66" s="93"/>
      <c r="J66" s="94"/>
      <c r="K66" s="138"/>
    </row>
    <row r="67" spans="1:11" x14ac:dyDescent="0.2">
      <c r="A67" s="49" t="s">
        <v>1406</v>
      </c>
      <c r="B67" s="74">
        <v>74</v>
      </c>
      <c r="C67" s="86"/>
      <c r="D67" s="37"/>
      <c r="E67" s="87"/>
      <c r="F67" s="93">
        <v>1</v>
      </c>
      <c r="G67" s="8">
        <v>3</v>
      </c>
      <c r="H67" s="94">
        <f t="shared" si="0"/>
        <v>1</v>
      </c>
      <c r="I67" s="93"/>
      <c r="J67" s="94"/>
      <c r="K67" s="138"/>
    </row>
    <row r="68" spans="1:11" s="24" customFormat="1" x14ac:dyDescent="0.2">
      <c r="A68" s="54" t="s">
        <v>1277</v>
      </c>
      <c r="B68" s="142">
        <v>59034</v>
      </c>
      <c r="C68" s="85">
        <v>35</v>
      </c>
      <c r="D68" s="36">
        <f>SUM(D69:D103)</f>
        <v>90</v>
      </c>
      <c r="E68" s="88">
        <v>4</v>
      </c>
      <c r="F68" s="91">
        <f>SUM(F70:F111)</f>
        <v>113</v>
      </c>
      <c r="G68" s="24">
        <f>SUM(G70:G111)</f>
        <v>301</v>
      </c>
      <c r="H68" s="94"/>
      <c r="I68" s="99">
        <f>(C68+F68+1-F79-F83-F88-F106-F108)*0.4</f>
        <v>57.6</v>
      </c>
      <c r="J68" s="99">
        <f>(D68+G68+1-G79-G83-G88-G106-G108)*0.4</f>
        <v>150.80000000000001</v>
      </c>
      <c r="K68" s="115">
        <f>37*0.6</f>
        <v>22.2</v>
      </c>
    </row>
    <row r="69" spans="1:11" s="24" customFormat="1" x14ac:dyDescent="0.2">
      <c r="A69" s="51" t="s">
        <v>1284</v>
      </c>
      <c r="B69" s="73">
        <v>2001</v>
      </c>
      <c r="C69" s="85">
        <v>1</v>
      </c>
      <c r="D69" s="32">
        <v>3</v>
      </c>
      <c r="E69" s="84"/>
      <c r="F69" s="91"/>
      <c r="G69" s="8"/>
      <c r="H69" s="94"/>
      <c r="I69" s="91"/>
      <c r="J69" s="84"/>
      <c r="K69" s="111"/>
    </row>
    <row r="70" spans="1:11" x14ac:dyDescent="0.2">
      <c r="A70" s="49" t="s">
        <v>5425</v>
      </c>
      <c r="B70" s="74">
        <v>2001</v>
      </c>
      <c r="C70" s="86"/>
      <c r="D70" s="37"/>
      <c r="E70" s="87"/>
      <c r="F70" s="93">
        <v>5</v>
      </c>
      <c r="G70" s="8">
        <v>13</v>
      </c>
      <c r="H70" s="94">
        <f t="shared" si="0"/>
        <v>2</v>
      </c>
      <c r="I70" s="93"/>
      <c r="J70" s="94"/>
      <c r="K70" s="138"/>
    </row>
    <row r="71" spans="1:11" s="24" customFormat="1" x14ac:dyDescent="0.2">
      <c r="A71" s="52" t="s">
        <v>1285</v>
      </c>
      <c r="B71" s="73">
        <v>5592</v>
      </c>
      <c r="C71" s="85">
        <v>3</v>
      </c>
      <c r="D71" s="32">
        <v>8</v>
      </c>
      <c r="E71" s="84"/>
      <c r="F71" s="91"/>
      <c r="G71" s="8"/>
      <c r="H71" s="94"/>
      <c r="I71" s="91"/>
      <c r="J71" s="84"/>
      <c r="K71" s="111"/>
    </row>
    <row r="72" spans="1:11" x14ac:dyDescent="0.2">
      <c r="A72" s="49" t="s">
        <v>5426</v>
      </c>
      <c r="B72" s="74">
        <v>940</v>
      </c>
      <c r="C72" s="86"/>
      <c r="D72" s="37"/>
      <c r="E72" s="87"/>
      <c r="F72" s="93">
        <v>3</v>
      </c>
      <c r="G72" s="8">
        <v>8</v>
      </c>
      <c r="H72" s="94">
        <f t="shared" ref="H72:H135" si="1">IF(F72=1,1,2)</f>
        <v>2</v>
      </c>
      <c r="I72" s="93"/>
      <c r="J72" s="94"/>
      <c r="K72" s="138"/>
    </row>
    <row r="73" spans="1:11" x14ac:dyDescent="0.2">
      <c r="A73" s="49" t="s">
        <v>5427</v>
      </c>
      <c r="B73" s="74">
        <v>1547</v>
      </c>
      <c r="C73" s="86"/>
      <c r="D73" s="37"/>
      <c r="E73" s="87"/>
      <c r="F73" s="93">
        <v>3</v>
      </c>
      <c r="G73" s="8">
        <v>8</v>
      </c>
      <c r="H73" s="94">
        <f t="shared" si="1"/>
        <v>2</v>
      </c>
      <c r="I73" s="93"/>
      <c r="J73" s="94"/>
      <c r="K73" s="138"/>
    </row>
    <row r="74" spans="1:11" x14ac:dyDescent="0.2">
      <c r="A74" s="49" t="s">
        <v>3585</v>
      </c>
      <c r="B74" s="74">
        <v>1465</v>
      </c>
      <c r="C74" s="86"/>
      <c r="D74" s="37"/>
      <c r="E74" s="87"/>
      <c r="F74" s="93">
        <v>3</v>
      </c>
      <c r="G74" s="8">
        <v>8</v>
      </c>
      <c r="H74" s="94">
        <f t="shared" si="1"/>
        <v>2</v>
      </c>
      <c r="I74" s="93"/>
      <c r="J74" s="94"/>
      <c r="K74" s="138"/>
    </row>
    <row r="75" spans="1:11" x14ac:dyDescent="0.2">
      <c r="A75" s="49" t="s">
        <v>4686</v>
      </c>
      <c r="B75" s="74">
        <v>672</v>
      </c>
      <c r="C75" s="86"/>
      <c r="D75" s="37"/>
      <c r="E75" s="87"/>
      <c r="F75" s="93">
        <v>3</v>
      </c>
      <c r="G75" s="8">
        <v>8</v>
      </c>
      <c r="H75" s="94">
        <f t="shared" si="1"/>
        <v>2</v>
      </c>
      <c r="I75" s="93"/>
      <c r="J75" s="94"/>
      <c r="K75" s="138"/>
    </row>
    <row r="76" spans="1:11" x14ac:dyDescent="0.2">
      <c r="A76" s="49" t="s">
        <v>5428</v>
      </c>
      <c r="B76" s="74">
        <v>702</v>
      </c>
      <c r="C76" s="86"/>
      <c r="D76" s="37"/>
      <c r="E76" s="87"/>
      <c r="F76" s="93">
        <v>3</v>
      </c>
      <c r="G76" s="8">
        <v>8</v>
      </c>
      <c r="H76" s="94">
        <f t="shared" si="1"/>
        <v>2</v>
      </c>
      <c r="I76" s="93"/>
      <c r="J76" s="94"/>
      <c r="K76" s="138"/>
    </row>
    <row r="77" spans="1:11" x14ac:dyDescent="0.2">
      <c r="A77" s="49" t="s">
        <v>5429</v>
      </c>
      <c r="B77" s="74">
        <v>266</v>
      </c>
      <c r="C77" s="86"/>
      <c r="D77" s="37"/>
      <c r="E77" s="87"/>
      <c r="F77" s="93">
        <v>3</v>
      </c>
      <c r="G77" s="8">
        <v>8</v>
      </c>
      <c r="H77" s="94">
        <f t="shared" si="1"/>
        <v>2</v>
      </c>
      <c r="I77" s="93"/>
      <c r="J77" s="94"/>
      <c r="K77" s="138"/>
    </row>
    <row r="78" spans="1:11" s="24" customFormat="1" x14ac:dyDescent="0.2">
      <c r="A78" s="52" t="s">
        <v>1286</v>
      </c>
      <c r="B78" s="73">
        <v>2438</v>
      </c>
      <c r="C78" s="85">
        <v>1</v>
      </c>
      <c r="D78" s="32">
        <v>3</v>
      </c>
      <c r="E78" s="84"/>
      <c r="F78" s="91"/>
      <c r="G78" s="8"/>
      <c r="H78" s="94"/>
      <c r="I78" s="91"/>
      <c r="J78" s="84"/>
      <c r="K78" s="111"/>
    </row>
    <row r="79" spans="1:11" x14ac:dyDescent="0.2">
      <c r="A79" s="49" t="s">
        <v>5430</v>
      </c>
      <c r="B79" s="74">
        <v>155</v>
      </c>
      <c r="C79" s="86"/>
      <c r="D79" s="37"/>
      <c r="E79" s="87"/>
      <c r="F79" s="93">
        <v>1</v>
      </c>
      <c r="G79" s="8">
        <v>3</v>
      </c>
      <c r="H79" s="94">
        <f t="shared" si="1"/>
        <v>1</v>
      </c>
      <c r="I79" s="93"/>
      <c r="J79" s="94"/>
      <c r="K79" s="138"/>
    </row>
    <row r="80" spans="1:11" x14ac:dyDescent="0.2">
      <c r="A80" s="49" t="s">
        <v>5431</v>
      </c>
      <c r="B80" s="74">
        <v>723</v>
      </c>
      <c r="C80" s="86"/>
      <c r="D80" s="37"/>
      <c r="E80" s="87"/>
      <c r="F80" s="93">
        <v>3</v>
      </c>
      <c r="G80" s="8">
        <v>8</v>
      </c>
      <c r="H80" s="94">
        <f t="shared" si="1"/>
        <v>2</v>
      </c>
      <c r="I80" s="93"/>
      <c r="J80" s="94"/>
      <c r="K80" s="138"/>
    </row>
    <row r="81" spans="1:11" x14ac:dyDescent="0.2">
      <c r="A81" s="49" t="s">
        <v>5432</v>
      </c>
      <c r="B81" s="74">
        <v>683</v>
      </c>
      <c r="C81" s="86"/>
      <c r="D81" s="37"/>
      <c r="E81" s="87"/>
      <c r="F81" s="93">
        <v>3</v>
      </c>
      <c r="G81" s="8">
        <v>8</v>
      </c>
      <c r="H81" s="94">
        <f t="shared" si="1"/>
        <v>2</v>
      </c>
      <c r="I81" s="93"/>
      <c r="J81" s="94"/>
      <c r="K81" s="138"/>
    </row>
    <row r="82" spans="1:11" x14ac:dyDescent="0.2">
      <c r="A82" s="49" t="s">
        <v>5433</v>
      </c>
      <c r="B82" s="74">
        <v>338</v>
      </c>
      <c r="C82" s="86"/>
      <c r="D82" s="37"/>
      <c r="E82" s="87"/>
      <c r="F82" s="93">
        <v>3</v>
      </c>
      <c r="G82" s="8">
        <v>8</v>
      </c>
      <c r="H82" s="94">
        <f t="shared" si="1"/>
        <v>2</v>
      </c>
      <c r="I82" s="93"/>
      <c r="J82" s="94"/>
      <c r="K82" s="138"/>
    </row>
    <row r="83" spans="1:11" x14ac:dyDescent="0.2">
      <c r="A83" s="49" t="s">
        <v>5434</v>
      </c>
      <c r="B83" s="74">
        <v>84</v>
      </c>
      <c r="C83" s="86"/>
      <c r="D83" s="37"/>
      <c r="E83" s="87"/>
      <c r="F83" s="93">
        <v>1</v>
      </c>
      <c r="G83" s="8">
        <v>3</v>
      </c>
      <c r="H83" s="94">
        <f t="shared" si="1"/>
        <v>1</v>
      </c>
      <c r="I83" s="93"/>
      <c r="J83" s="94"/>
      <c r="K83" s="138"/>
    </row>
    <row r="84" spans="1:11" x14ac:dyDescent="0.2">
      <c r="A84" s="49" t="s">
        <v>5435</v>
      </c>
      <c r="B84" s="74">
        <v>243</v>
      </c>
      <c r="C84" s="86"/>
      <c r="D84" s="37"/>
      <c r="E84" s="87"/>
      <c r="F84" s="93">
        <v>3</v>
      </c>
      <c r="G84" s="8">
        <v>8</v>
      </c>
      <c r="H84" s="94">
        <f t="shared" si="1"/>
        <v>2</v>
      </c>
      <c r="I84" s="93"/>
      <c r="J84" s="94"/>
      <c r="K84" s="138"/>
    </row>
    <row r="85" spans="1:11" x14ac:dyDescent="0.2">
      <c r="A85" s="49" t="s">
        <v>5436</v>
      </c>
      <c r="B85" s="74">
        <v>212</v>
      </c>
      <c r="C85" s="86"/>
      <c r="D85" s="37"/>
      <c r="E85" s="87"/>
      <c r="F85" s="93">
        <v>3</v>
      </c>
      <c r="G85" s="8">
        <v>8</v>
      </c>
      <c r="H85" s="94">
        <f t="shared" si="1"/>
        <v>2</v>
      </c>
      <c r="I85" s="93"/>
      <c r="J85" s="94"/>
      <c r="K85" s="138"/>
    </row>
    <row r="86" spans="1:11" s="24" customFormat="1" x14ac:dyDescent="0.2">
      <c r="A86" s="52" t="s">
        <v>6235</v>
      </c>
      <c r="B86" s="73">
        <v>2772</v>
      </c>
      <c r="C86" s="85">
        <v>2</v>
      </c>
      <c r="D86" s="32">
        <v>5</v>
      </c>
      <c r="E86" s="84"/>
      <c r="F86" s="91"/>
      <c r="G86" s="8"/>
      <c r="H86" s="94"/>
      <c r="I86" s="91"/>
      <c r="J86" s="84"/>
      <c r="K86" s="111"/>
    </row>
    <row r="87" spans="1:11" x14ac:dyDescent="0.2">
      <c r="A87" s="49" t="s">
        <v>5437</v>
      </c>
      <c r="B87" s="74">
        <v>914</v>
      </c>
      <c r="C87" s="86"/>
      <c r="D87" s="37"/>
      <c r="E87" s="87"/>
      <c r="F87" s="93">
        <v>3</v>
      </c>
      <c r="G87" s="8">
        <v>8</v>
      </c>
      <c r="H87" s="94">
        <f t="shared" si="1"/>
        <v>2</v>
      </c>
      <c r="I87" s="93"/>
      <c r="J87" s="94"/>
      <c r="K87" s="138"/>
    </row>
    <row r="88" spans="1:11" x14ac:dyDescent="0.2">
      <c r="A88" s="49" t="s">
        <v>4961</v>
      </c>
      <c r="B88" s="74">
        <v>148</v>
      </c>
      <c r="C88" s="86"/>
      <c r="D88" s="37"/>
      <c r="E88" s="87"/>
      <c r="F88" s="93">
        <v>1</v>
      </c>
      <c r="G88" s="8">
        <v>3</v>
      </c>
      <c r="H88" s="94">
        <f t="shared" si="1"/>
        <v>1</v>
      </c>
      <c r="I88" s="93"/>
      <c r="J88" s="94"/>
      <c r="K88" s="138"/>
    </row>
    <row r="89" spans="1:11" x14ac:dyDescent="0.2">
      <c r="A89" s="49" t="s">
        <v>5438</v>
      </c>
      <c r="B89" s="74">
        <v>508</v>
      </c>
      <c r="C89" s="86"/>
      <c r="D89" s="37"/>
      <c r="E89" s="87"/>
      <c r="F89" s="93">
        <v>3</v>
      </c>
      <c r="G89" s="8">
        <v>8</v>
      </c>
      <c r="H89" s="94">
        <f t="shared" si="1"/>
        <v>2</v>
      </c>
      <c r="I89" s="93"/>
      <c r="J89" s="94"/>
      <c r="K89" s="138"/>
    </row>
    <row r="90" spans="1:11" x14ac:dyDescent="0.2">
      <c r="A90" s="49" t="s">
        <v>5439</v>
      </c>
      <c r="B90" s="74">
        <v>504</v>
      </c>
      <c r="C90" s="86"/>
      <c r="D90" s="37"/>
      <c r="E90" s="87"/>
      <c r="F90" s="93">
        <v>3</v>
      </c>
      <c r="G90" s="8">
        <v>8</v>
      </c>
      <c r="H90" s="94">
        <f t="shared" si="1"/>
        <v>2</v>
      </c>
      <c r="I90" s="93"/>
      <c r="J90" s="94"/>
      <c r="K90" s="138"/>
    </row>
    <row r="91" spans="1:11" x14ac:dyDescent="0.2">
      <c r="A91" s="49" t="s">
        <v>3212</v>
      </c>
      <c r="B91" s="74">
        <v>291</v>
      </c>
      <c r="C91" s="86"/>
      <c r="D91" s="37"/>
      <c r="E91" s="87"/>
      <c r="F91" s="93">
        <v>3</v>
      </c>
      <c r="G91" s="8">
        <v>8</v>
      </c>
      <c r="H91" s="94">
        <f t="shared" si="1"/>
        <v>2</v>
      </c>
      <c r="I91" s="93"/>
      <c r="J91" s="94"/>
      <c r="K91" s="138"/>
    </row>
    <row r="92" spans="1:11" x14ac:dyDescent="0.2">
      <c r="A92" s="49" t="s">
        <v>5440</v>
      </c>
      <c r="B92" s="74">
        <v>407</v>
      </c>
      <c r="C92" s="86"/>
      <c r="D92" s="37"/>
      <c r="E92" s="87"/>
      <c r="F92" s="93">
        <v>3</v>
      </c>
      <c r="G92" s="8">
        <v>8</v>
      </c>
      <c r="H92" s="94">
        <f t="shared" si="1"/>
        <v>2</v>
      </c>
      <c r="I92" s="93"/>
      <c r="J92" s="94"/>
      <c r="K92" s="138"/>
    </row>
    <row r="93" spans="1:11" s="24" customFormat="1" x14ac:dyDescent="0.2">
      <c r="A93" s="52" t="s">
        <v>1287</v>
      </c>
      <c r="B93" s="73">
        <v>41379</v>
      </c>
      <c r="C93" s="85">
        <v>25</v>
      </c>
      <c r="D93" s="32">
        <v>63</v>
      </c>
      <c r="E93" s="84"/>
      <c r="F93" s="91"/>
      <c r="G93" s="8"/>
      <c r="H93" s="94"/>
      <c r="I93" s="91"/>
      <c r="J93" s="84"/>
      <c r="K93" s="111"/>
    </row>
    <row r="94" spans="1:11" x14ac:dyDescent="0.2">
      <c r="A94" s="49" t="s">
        <v>5441</v>
      </c>
      <c r="B94" s="74">
        <v>1339</v>
      </c>
      <c r="C94" s="86"/>
      <c r="D94" s="37"/>
      <c r="E94" s="87"/>
      <c r="F94" s="93">
        <v>3</v>
      </c>
      <c r="G94" s="8">
        <v>8</v>
      </c>
      <c r="H94" s="94">
        <f t="shared" si="1"/>
        <v>2</v>
      </c>
      <c r="I94" s="93"/>
      <c r="J94" s="94"/>
      <c r="K94" s="138"/>
    </row>
    <row r="95" spans="1:11" x14ac:dyDescent="0.2">
      <c r="A95" s="49" t="s">
        <v>5442</v>
      </c>
      <c r="B95" s="74">
        <v>1237</v>
      </c>
      <c r="C95" s="86"/>
      <c r="D95" s="37"/>
      <c r="E95" s="87"/>
      <c r="F95" s="93">
        <v>3</v>
      </c>
      <c r="G95" s="8">
        <v>8</v>
      </c>
      <c r="H95" s="94">
        <f t="shared" si="1"/>
        <v>2</v>
      </c>
      <c r="I95" s="93"/>
      <c r="J95" s="94"/>
      <c r="K95" s="138"/>
    </row>
    <row r="96" spans="1:11" x14ac:dyDescent="0.2">
      <c r="A96" s="49" t="s">
        <v>5443</v>
      </c>
      <c r="B96" s="74">
        <v>33523</v>
      </c>
      <c r="C96" s="86"/>
      <c r="D96" s="37"/>
      <c r="E96" s="87"/>
      <c r="F96" s="93">
        <v>11</v>
      </c>
      <c r="G96" s="8">
        <v>28</v>
      </c>
      <c r="H96" s="94">
        <f t="shared" si="1"/>
        <v>2</v>
      </c>
      <c r="I96" s="93"/>
      <c r="J96" s="94"/>
      <c r="K96" s="138"/>
    </row>
    <row r="97" spans="1:11" x14ac:dyDescent="0.2">
      <c r="A97" s="49" t="s">
        <v>5444</v>
      </c>
      <c r="B97" s="74">
        <v>1264</v>
      </c>
      <c r="C97" s="86"/>
      <c r="D97" s="37"/>
      <c r="E97" s="87"/>
      <c r="F97" s="93">
        <v>3</v>
      </c>
      <c r="G97" s="8">
        <v>8</v>
      </c>
      <c r="H97" s="94">
        <f t="shared" si="1"/>
        <v>2</v>
      </c>
      <c r="I97" s="93"/>
      <c r="J97" s="94"/>
      <c r="K97" s="138"/>
    </row>
    <row r="98" spans="1:11" x14ac:dyDescent="0.2">
      <c r="A98" s="49" t="s">
        <v>3673</v>
      </c>
      <c r="B98" s="74">
        <v>1087</v>
      </c>
      <c r="C98" s="86"/>
      <c r="D98" s="37"/>
      <c r="E98" s="87"/>
      <c r="F98" s="93">
        <v>3</v>
      </c>
      <c r="G98" s="8">
        <v>8</v>
      </c>
      <c r="H98" s="94">
        <f t="shared" si="1"/>
        <v>2</v>
      </c>
      <c r="I98" s="93"/>
      <c r="J98" s="94"/>
      <c r="K98" s="138"/>
    </row>
    <row r="99" spans="1:11" x14ac:dyDescent="0.2">
      <c r="A99" s="49" t="s">
        <v>1368</v>
      </c>
      <c r="B99" s="74">
        <v>709</v>
      </c>
      <c r="C99" s="86"/>
      <c r="D99" s="37"/>
      <c r="E99" s="87"/>
      <c r="F99" s="93">
        <v>3</v>
      </c>
      <c r="G99" s="8">
        <v>8</v>
      </c>
      <c r="H99" s="94">
        <f t="shared" si="1"/>
        <v>2</v>
      </c>
      <c r="I99" s="93"/>
      <c r="J99" s="94"/>
      <c r="K99" s="138"/>
    </row>
    <row r="100" spans="1:11" x14ac:dyDescent="0.2">
      <c r="A100" s="49" t="s">
        <v>5445</v>
      </c>
      <c r="B100" s="74">
        <v>782</v>
      </c>
      <c r="C100" s="86"/>
      <c r="D100" s="37"/>
      <c r="E100" s="87"/>
      <c r="F100" s="93">
        <v>3</v>
      </c>
      <c r="G100" s="8">
        <v>8</v>
      </c>
      <c r="H100" s="94">
        <f t="shared" si="1"/>
        <v>2</v>
      </c>
      <c r="I100" s="93"/>
      <c r="J100" s="94"/>
      <c r="K100" s="138"/>
    </row>
    <row r="101" spans="1:11" x14ac:dyDescent="0.2">
      <c r="A101" s="49" t="s">
        <v>5446</v>
      </c>
      <c r="B101" s="74">
        <v>456</v>
      </c>
      <c r="C101" s="86"/>
      <c r="D101" s="37"/>
      <c r="E101" s="87"/>
      <c r="F101" s="93">
        <v>3</v>
      </c>
      <c r="G101" s="8">
        <v>8</v>
      </c>
      <c r="H101" s="94">
        <f t="shared" si="1"/>
        <v>2</v>
      </c>
      <c r="I101" s="93"/>
      <c r="J101" s="94"/>
      <c r="K101" s="138"/>
    </row>
    <row r="102" spans="1:11" x14ac:dyDescent="0.2">
      <c r="A102" s="49" t="s">
        <v>5447</v>
      </c>
      <c r="B102" s="74">
        <v>982</v>
      </c>
      <c r="C102" s="86"/>
      <c r="D102" s="37"/>
      <c r="E102" s="87"/>
      <c r="F102" s="93">
        <v>3</v>
      </c>
      <c r="G102" s="8">
        <v>8</v>
      </c>
      <c r="H102" s="94">
        <f t="shared" si="1"/>
        <v>2</v>
      </c>
      <c r="I102" s="93"/>
      <c r="J102" s="94"/>
      <c r="K102" s="138"/>
    </row>
    <row r="103" spans="1:11" s="24" customFormat="1" x14ac:dyDescent="0.2">
      <c r="A103" s="52" t="s">
        <v>1288</v>
      </c>
      <c r="B103" s="73">
        <v>4852</v>
      </c>
      <c r="C103" s="85">
        <v>3</v>
      </c>
      <c r="D103" s="32">
        <v>8</v>
      </c>
      <c r="E103" s="84"/>
      <c r="F103" s="91"/>
      <c r="G103" s="8"/>
      <c r="H103" s="94"/>
      <c r="I103" s="91"/>
      <c r="J103" s="84"/>
      <c r="K103" s="111"/>
    </row>
    <row r="104" spans="1:11" x14ac:dyDescent="0.2">
      <c r="A104" s="49" t="s">
        <v>5448</v>
      </c>
      <c r="B104" s="74">
        <v>2930</v>
      </c>
      <c r="C104" s="86"/>
      <c r="D104" s="37"/>
      <c r="E104" s="87"/>
      <c r="F104" s="93">
        <v>5</v>
      </c>
      <c r="G104" s="8">
        <v>13</v>
      </c>
      <c r="H104" s="94">
        <f t="shared" si="1"/>
        <v>2</v>
      </c>
      <c r="I104" s="93"/>
      <c r="J104" s="94"/>
      <c r="K104" s="138"/>
    </row>
    <row r="105" spans="1:11" x14ac:dyDescent="0.2">
      <c r="A105" s="49" t="s">
        <v>5449</v>
      </c>
      <c r="B105" s="74">
        <v>237</v>
      </c>
      <c r="C105" s="86"/>
      <c r="D105" s="37"/>
      <c r="E105" s="87"/>
      <c r="F105" s="93">
        <v>3</v>
      </c>
      <c r="G105" s="8">
        <v>8</v>
      </c>
      <c r="H105" s="94">
        <f t="shared" si="1"/>
        <v>2</v>
      </c>
      <c r="I105" s="93"/>
      <c r="J105" s="94"/>
      <c r="K105" s="138"/>
    </row>
    <row r="106" spans="1:11" x14ac:dyDescent="0.2">
      <c r="A106" s="49" t="s">
        <v>3340</v>
      </c>
      <c r="B106" s="74">
        <v>126</v>
      </c>
      <c r="C106" s="86"/>
      <c r="D106" s="37"/>
      <c r="E106" s="87"/>
      <c r="F106" s="93">
        <v>1</v>
      </c>
      <c r="G106" s="8">
        <v>3</v>
      </c>
      <c r="H106" s="94">
        <f t="shared" si="1"/>
        <v>1</v>
      </c>
      <c r="I106" s="93"/>
      <c r="J106" s="94"/>
      <c r="K106" s="138"/>
    </row>
    <row r="107" spans="1:11" x14ac:dyDescent="0.2">
      <c r="A107" s="49" t="s">
        <v>2479</v>
      </c>
      <c r="B107" s="74">
        <v>301</v>
      </c>
      <c r="C107" s="86"/>
      <c r="D107" s="37"/>
      <c r="E107" s="87"/>
      <c r="F107" s="93">
        <v>3</v>
      </c>
      <c r="G107" s="8">
        <v>8</v>
      </c>
      <c r="H107" s="94">
        <f t="shared" si="1"/>
        <v>2</v>
      </c>
      <c r="I107" s="93"/>
      <c r="J107" s="94"/>
      <c r="K107" s="138"/>
    </row>
    <row r="108" spans="1:11" x14ac:dyDescent="0.2">
      <c r="A108" s="49" t="s">
        <v>1497</v>
      </c>
      <c r="B108" s="74">
        <v>73</v>
      </c>
      <c r="C108" s="86"/>
      <c r="D108" s="37"/>
      <c r="E108" s="87"/>
      <c r="F108" s="93">
        <v>1</v>
      </c>
      <c r="G108" s="8">
        <v>3</v>
      </c>
      <c r="H108" s="94">
        <f t="shared" si="1"/>
        <v>1</v>
      </c>
      <c r="I108" s="93"/>
      <c r="J108" s="94"/>
      <c r="K108" s="138"/>
    </row>
    <row r="109" spans="1:11" x14ac:dyDescent="0.2">
      <c r="A109" s="49" t="s">
        <v>1845</v>
      </c>
      <c r="B109" s="74">
        <v>365</v>
      </c>
      <c r="C109" s="86"/>
      <c r="D109" s="37"/>
      <c r="E109" s="87"/>
      <c r="F109" s="93">
        <v>3</v>
      </c>
      <c r="G109" s="8">
        <v>8</v>
      </c>
      <c r="H109" s="94">
        <f t="shared" si="1"/>
        <v>2</v>
      </c>
      <c r="I109" s="93"/>
      <c r="J109" s="94"/>
      <c r="K109" s="138"/>
    </row>
    <row r="110" spans="1:11" x14ac:dyDescent="0.2">
      <c r="A110" s="49" t="s">
        <v>1570</v>
      </c>
      <c r="B110" s="74">
        <v>609</v>
      </c>
      <c r="C110" s="86"/>
      <c r="D110" s="37"/>
      <c r="E110" s="87"/>
      <c r="F110" s="93">
        <v>3</v>
      </c>
      <c r="G110" s="8">
        <v>8</v>
      </c>
      <c r="H110" s="94">
        <f t="shared" si="1"/>
        <v>2</v>
      </c>
      <c r="I110" s="93"/>
      <c r="J110" s="94"/>
      <c r="K110" s="138"/>
    </row>
    <row r="111" spans="1:11" x14ac:dyDescent="0.2">
      <c r="A111" s="49" t="s">
        <v>5450</v>
      </c>
      <c r="B111" s="74">
        <v>211</v>
      </c>
      <c r="C111" s="86"/>
      <c r="D111" s="37"/>
      <c r="E111" s="87"/>
      <c r="F111" s="93">
        <v>3</v>
      </c>
      <c r="G111" s="8">
        <v>8</v>
      </c>
      <c r="H111" s="94">
        <f t="shared" si="1"/>
        <v>2</v>
      </c>
      <c r="I111" s="93"/>
      <c r="J111" s="94"/>
      <c r="K111" s="138"/>
    </row>
    <row r="112" spans="1:11" s="18" customFormat="1" x14ac:dyDescent="0.2">
      <c r="A112" s="48" t="s">
        <v>763</v>
      </c>
      <c r="B112" s="72">
        <v>16668</v>
      </c>
      <c r="C112" s="81"/>
      <c r="D112" s="37"/>
      <c r="E112" s="87"/>
      <c r="F112" s="92"/>
      <c r="G112" s="8"/>
      <c r="H112" s="94"/>
      <c r="I112" s="92"/>
      <c r="J112" s="82"/>
      <c r="K112" s="137"/>
    </row>
    <row r="113" spans="1:11" s="24" customFormat="1" x14ac:dyDescent="0.2">
      <c r="A113" s="54" t="s">
        <v>764</v>
      </c>
      <c r="B113" s="73">
        <v>257</v>
      </c>
      <c r="C113" s="85">
        <v>13</v>
      </c>
      <c r="D113" s="32">
        <v>33</v>
      </c>
      <c r="E113" s="84">
        <v>3</v>
      </c>
      <c r="F113" s="91"/>
      <c r="G113" s="8"/>
      <c r="H113" s="94"/>
      <c r="I113" s="99">
        <f>(C113+F113+1)*0.4</f>
        <v>5.6000000000000005</v>
      </c>
      <c r="J113" s="100">
        <f>(D113+G113+1)*0.4</f>
        <v>13.600000000000001</v>
      </c>
      <c r="K113" s="115"/>
    </row>
    <row r="114" spans="1:11" s="24" customFormat="1" x14ac:dyDescent="0.2">
      <c r="A114" s="51" t="s">
        <v>6196</v>
      </c>
      <c r="B114" s="73">
        <v>257</v>
      </c>
      <c r="C114" s="85">
        <v>13</v>
      </c>
      <c r="D114" s="37"/>
      <c r="E114" s="87"/>
      <c r="F114" s="91"/>
      <c r="G114" s="8"/>
      <c r="H114" s="94"/>
      <c r="I114" s="91"/>
      <c r="J114" s="84"/>
      <c r="K114" s="111"/>
    </row>
    <row r="115" spans="1:11" s="24" customFormat="1" x14ac:dyDescent="0.2">
      <c r="A115" s="54" t="s">
        <v>424</v>
      </c>
      <c r="B115" s="73">
        <v>16411</v>
      </c>
      <c r="C115" s="85">
        <v>25</v>
      </c>
      <c r="D115" s="36">
        <f>SUM(D116:D143)</f>
        <v>64</v>
      </c>
      <c r="E115" s="88">
        <v>4</v>
      </c>
      <c r="F115" s="91">
        <f>SUM(F117:F151)</f>
        <v>72</v>
      </c>
      <c r="G115" s="24">
        <f>SUM(G117:G151)</f>
        <v>196</v>
      </c>
      <c r="H115" s="94"/>
      <c r="I115" s="99">
        <f>(C115+F115+1-F119-F120-F121-F122-F123-F125-F126-F133-F135-F136-F144-F145-F149)*0.4</f>
        <v>34</v>
      </c>
      <c r="J115" s="99">
        <f>(D115+G115+1-G119-G120-G121-G122-G123-G125-G126-G133-G135-G136-G144-G145-G149)*0.4</f>
        <v>88.800000000000011</v>
      </c>
      <c r="K115" s="115">
        <f>32*0.6</f>
        <v>19.2</v>
      </c>
    </row>
    <row r="116" spans="1:11" s="24" customFormat="1" x14ac:dyDescent="0.2">
      <c r="A116" s="51" t="s">
        <v>425</v>
      </c>
      <c r="B116" s="73">
        <v>2246</v>
      </c>
      <c r="C116" s="85">
        <v>3</v>
      </c>
      <c r="D116" s="32">
        <v>8</v>
      </c>
      <c r="E116" s="84"/>
      <c r="F116" s="91"/>
      <c r="G116" s="8"/>
      <c r="H116" s="94"/>
      <c r="I116" s="91"/>
      <c r="J116" s="84"/>
      <c r="K116" s="111"/>
    </row>
    <row r="117" spans="1:11" x14ac:dyDescent="0.2">
      <c r="A117" s="49" t="s">
        <v>1353</v>
      </c>
      <c r="B117" s="74">
        <v>736</v>
      </c>
      <c r="C117" s="86"/>
      <c r="D117" s="37"/>
      <c r="E117" s="87"/>
      <c r="F117" s="93">
        <v>3</v>
      </c>
      <c r="G117" s="8">
        <v>8</v>
      </c>
      <c r="H117" s="94">
        <f t="shared" si="1"/>
        <v>2</v>
      </c>
      <c r="I117" s="93"/>
      <c r="J117" s="94"/>
      <c r="K117" s="138"/>
    </row>
    <row r="118" spans="1:11" x14ac:dyDescent="0.2">
      <c r="A118" s="49" t="s">
        <v>5451</v>
      </c>
      <c r="B118" s="74">
        <v>818</v>
      </c>
      <c r="C118" s="86"/>
      <c r="D118" s="37"/>
      <c r="E118" s="87"/>
      <c r="F118" s="93">
        <v>3</v>
      </c>
      <c r="G118" s="8">
        <v>8</v>
      </c>
      <c r="H118" s="94">
        <f t="shared" si="1"/>
        <v>2</v>
      </c>
      <c r="I118" s="93"/>
      <c r="J118" s="94"/>
      <c r="K118" s="138"/>
    </row>
    <row r="119" spans="1:11" x14ac:dyDescent="0.2">
      <c r="A119" s="49" t="s">
        <v>5452</v>
      </c>
      <c r="B119" s="74">
        <v>169</v>
      </c>
      <c r="C119" s="86"/>
      <c r="D119" s="37"/>
      <c r="E119" s="87"/>
      <c r="F119" s="93">
        <v>1</v>
      </c>
      <c r="G119" s="8">
        <v>3</v>
      </c>
      <c r="H119" s="94">
        <f t="shared" si="1"/>
        <v>1</v>
      </c>
      <c r="I119" s="93"/>
      <c r="J119" s="94"/>
      <c r="K119" s="138"/>
    </row>
    <row r="120" spans="1:11" x14ac:dyDescent="0.2">
      <c r="A120" s="49" t="s">
        <v>1412</v>
      </c>
      <c r="B120" s="74">
        <v>132</v>
      </c>
      <c r="C120" s="86"/>
      <c r="D120" s="37"/>
      <c r="E120" s="87"/>
      <c r="F120" s="93">
        <v>1</v>
      </c>
      <c r="G120" s="8">
        <v>3</v>
      </c>
      <c r="H120" s="94">
        <f t="shared" si="1"/>
        <v>1</v>
      </c>
      <c r="I120" s="93"/>
      <c r="J120" s="94"/>
      <c r="K120" s="138"/>
    </row>
    <row r="121" spans="1:11" x14ac:dyDescent="0.2">
      <c r="A121" s="49" t="s">
        <v>5453</v>
      </c>
      <c r="B121" s="74">
        <v>172</v>
      </c>
      <c r="C121" s="86"/>
      <c r="D121" s="37"/>
      <c r="E121" s="87"/>
      <c r="F121" s="93">
        <v>1</v>
      </c>
      <c r="G121" s="8">
        <v>3</v>
      </c>
      <c r="H121" s="94">
        <f t="shared" si="1"/>
        <v>1</v>
      </c>
      <c r="I121" s="93"/>
      <c r="J121" s="94"/>
      <c r="K121" s="138"/>
    </row>
    <row r="122" spans="1:11" x14ac:dyDescent="0.2">
      <c r="A122" s="49" t="s">
        <v>5454</v>
      </c>
      <c r="B122" s="74">
        <v>44</v>
      </c>
      <c r="C122" s="86"/>
      <c r="D122" s="37"/>
      <c r="E122" s="87"/>
      <c r="F122" s="93">
        <v>1</v>
      </c>
      <c r="G122" s="8">
        <v>3</v>
      </c>
      <c r="H122" s="94">
        <f t="shared" si="1"/>
        <v>1</v>
      </c>
      <c r="I122" s="93"/>
      <c r="J122" s="94"/>
      <c r="K122" s="138"/>
    </row>
    <row r="123" spans="1:11" x14ac:dyDescent="0.2">
      <c r="A123" s="49" t="s">
        <v>5455</v>
      </c>
      <c r="B123" s="74">
        <v>175</v>
      </c>
      <c r="C123" s="86"/>
      <c r="D123" s="37"/>
      <c r="E123" s="87"/>
      <c r="F123" s="93">
        <v>1</v>
      </c>
      <c r="G123" s="8">
        <v>3</v>
      </c>
      <c r="H123" s="94">
        <f t="shared" si="1"/>
        <v>1</v>
      </c>
      <c r="I123" s="93"/>
      <c r="J123" s="94"/>
      <c r="K123" s="138"/>
    </row>
    <row r="124" spans="1:11" s="24" customFormat="1" x14ac:dyDescent="0.2">
      <c r="A124" s="51" t="s">
        <v>426</v>
      </c>
      <c r="B124" s="73">
        <v>3398</v>
      </c>
      <c r="C124" s="85">
        <v>5</v>
      </c>
      <c r="D124" s="32">
        <v>13</v>
      </c>
      <c r="E124" s="84"/>
      <c r="F124" s="91"/>
      <c r="G124" s="8"/>
      <c r="H124" s="94"/>
      <c r="I124" s="91"/>
      <c r="J124" s="84"/>
      <c r="K124" s="111"/>
    </row>
    <row r="125" spans="1:11" x14ac:dyDescent="0.2">
      <c r="A125" s="49" t="s">
        <v>5456</v>
      </c>
      <c r="B125" s="74">
        <v>164</v>
      </c>
      <c r="C125" s="86"/>
      <c r="D125" s="37"/>
      <c r="E125" s="87"/>
      <c r="F125" s="93">
        <v>1</v>
      </c>
      <c r="G125" s="8">
        <v>3</v>
      </c>
      <c r="H125" s="94">
        <f t="shared" si="1"/>
        <v>1</v>
      </c>
      <c r="I125" s="93"/>
      <c r="J125" s="94"/>
      <c r="K125" s="138"/>
    </row>
    <row r="126" spans="1:11" x14ac:dyDescent="0.2">
      <c r="A126" s="49" t="s">
        <v>4033</v>
      </c>
      <c r="B126" s="74">
        <v>178</v>
      </c>
      <c r="C126" s="86"/>
      <c r="D126" s="37"/>
      <c r="E126" s="87"/>
      <c r="F126" s="93">
        <v>1</v>
      </c>
      <c r="G126" s="8">
        <v>3</v>
      </c>
      <c r="H126" s="94">
        <f t="shared" si="1"/>
        <v>1</v>
      </c>
      <c r="I126" s="93"/>
      <c r="J126" s="94"/>
      <c r="K126" s="138"/>
    </row>
    <row r="127" spans="1:11" x14ac:dyDescent="0.2">
      <c r="A127" s="49" t="s">
        <v>5457</v>
      </c>
      <c r="B127" s="74">
        <v>578</v>
      </c>
      <c r="C127" s="86"/>
      <c r="D127" s="37"/>
      <c r="E127" s="87"/>
      <c r="F127" s="93">
        <v>3</v>
      </c>
      <c r="G127" s="8">
        <v>8</v>
      </c>
      <c r="H127" s="94">
        <f t="shared" si="1"/>
        <v>2</v>
      </c>
      <c r="I127" s="93"/>
      <c r="J127" s="94"/>
      <c r="K127" s="138"/>
    </row>
    <row r="128" spans="1:11" x14ac:dyDescent="0.2">
      <c r="A128" s="49" t="s">
        <v>5458</v>
      </c>
      <c r="B128" s="74">
        <v>218</v>
      </c>
      <c r="C128" s="86"/>
      <c r="D128" s="37"/>
      <c r="E128" s="87"/>
      <c r="F128" s="93">
        <v>3</v>
      </c>
      <c r="G128" s="8">
        <v>8</v>
      </c>
      <c r="H128" s="94">
        <f t="shared" si="1"/>
        <v>2</v>
      </c>
      <c r="I128" s="93"/>
      <c r="J128" s="94"/>
      <c r="K128" s="138"/>
    </row>
    <row r="129" spans="1:11" x14ac:dyDescent="0.2">
      <c r="A129" s="49" t="s">
        <v>5459</v>
      </c>
      <c r="B129" s="74">
        <v>873</v>
      </c>
      <c r="C129" s="86"/>
      <c r="D129" s="37"/>
      <c r="E129" s="87"/>
      <c r="F129" s="93">
        <v>3</v>
      </c>
      <c r="G129" s="8">
        <v>8</v>
      </c>
      <c r="H129" s="94">
        <f t="shared" si="1"/>
        <v>2</v>
      </c>
      <c r="I129" s="93"/>
      <c r="J129" s="94"/>
      <c r="K129" s="138"/>
    </row>
    <row r="130" spans="1:11" x14ac:dyDescent="0.2">
      <c r="A130" s="49" t="s">
        <v>1784</v>
      </c>
      <c r="B130" s="74">
        <v>329</v>
      </c>
      <c r="C130" s="86"/>
      <c r="D130" s="37"/>
      <c r="E130" s="87"/>
      <c r="F130" s="93">
        <v>3</v>
      </c>
      <c r="G130" s="8">
        <v>8</v>
      </c>
      <c r="H130" s="94">
        <f t="shared" si="1"/>
        <v>2</v>
      </c>
      <c r="I130" s="93"/>
      <c r="J130" s="94"/>
      <c r="K130" s="138"/>
    </row>
    <row r="131" spans="1:11" x14ac:dyDescent="0.2">
      <c r="A131" s="49" t="s">
        <v>3985</v>
      </c>
      <c r="B131" s="74">
        <v>309</v>
      </c>
      <c r="C131" s="86"/>
      <c r="D131" s="37"/>
      <c r="E131" s="87"/>
      <c r="F131" s="93">
        <v>3</v>
      </c>
      <c r="G131" s="8">
        <v>8</v>
      </c>
      <c r="H131" s="94">
        <f t="shared" si="1"/>
        <v>2</v>
      </c>
      <c r="I131" s="93"/>
      <c r="J131" s="94"/>
      <c r="K131" s="138"/>
    </row>
    <row r="132" spans="1:11" x14ac:dyDescent="0.2">
      <c r="A132" s="49" t="s">
        <v>5460</v>
      </c>
      <c r="B132" s="74">
        <v>209</v>
      </c>
      <c r="C132" s="86"/>
      <c r="D132" s="37"/>
      <c r="E132" s="87"/>
      <c r="F132" s="93">
        <v>3</v>
      </c>
      <c r="G132" s="8">
        <v>8</v>
      </c>
      <c r="H132" s="94">
        <f t="shared" si="1"/>
        <v>2</v>
      </c>
      <c r="I132" s="93"/>
      <c r="J132" s="94"/>
      <c r="K132" s="138"/>
    </row>
    <row r="133" spans="1:11" x14ac:dyDescent="0.2">
      <c r="A133" s="49" t="s">
        <v>5461</v>
      </c>
      <c r="B133" s="74">
        <v>87</v>
      </c>
      <c r="C133" s="86"/>
      <c r="D133" s="37"/>
      <c r="E133" s="87"/>
      <c r="F133" s="93">
        <v>1</v>
      </c>
      <c r="G133" s="8">
        <v>3</v>
      </c>
      <c r="H133" s="94">
        <f t="shared" si="1"/>
        <v>1</v>
      </c>
      <c r="I133" s="93"/>
      <c r="J133" s="94"/>
      <c r="K133" s="138"/>
    </row>
    <row r="134" spans="1:11" x14ac:dyDescent="0.2">
      <c r="A134" s="49" t="s">
        <v>3068</v>
      </c>
      <c r="B134" s="74">
        <v>296</v>
      </c>
      <c r="C134" s="86"/>
      <c r="D134" s="37"/>
      <c r="E134" s="87"/>
      <c r="F134" s="93">
        <v>3</v>
      </c>
      <c r="G134" s="8">
        <v>8</v>
      </c>
      <c r="H134" s="94">
        <f t="shared" si="1"/>
        <v>2</v>
      </c>
      <c r="I134" s="93"/>
      <c r="J134" s="94"/>
      <c r="K134" s="138"/>
    </row>
    <row r="135" spans="1:11" x14ac:dyDescent="0.2">
      <c r="A135" s="49" t="s">
        <v>5462</v>
      </c>
      <c r="B135" s="74">
        <v>68</v>
      </c>
      <c r="C135" s="86"/>
      <c r="D135" s="37"/>
      <c r="E135" s="87"/>
      <c r="F135" s="93">
        <v>1</v>
      </c>
      <c r="G135" s="8">
        <v>3</v>
      </c>
      <c r="H135" s="94">
        <f t="shared" si="1"/>
        <v>1</v>
      </c>
      <c r="I135" s="93"/>
      <c r="J135" s="94"/>
      <c r="K135" s="138"/>
    </row>
    <row r="136" spans="1:11" x14ac:dyDescent="0.2">
      <c r="A136" s="49" t="s">
        <v>5463</v>
      </c>
      <c r="B136" s="74">
        <v>89</v>
      </c>
      <c r="C136" s="86"/>
      <c r="D136" s="37"/>
      <c r="E136" s="87"/>
      <c r="F136" s="93">
        <v>1</v>
      </c>
      <c r="G136" s="8">
        <v>3</v>
      </c>
      <c r="H136" s="94">
        <f t="shared" ref="H136:H199" si="2">IF(F136=1,1,2)</f>
        <v>1</v>
      </c>
      <c r="I136" s="93"/>
      <c r="J136" s="94"/>
      <c r="K136" s="138"/>
    </row>
    <row r="137" spans="1:11" s="24" customFormat="1" x14ac:dyDescent="0.2">
      <c r="A137" s="51" t="s">
        <v>427</v>
      </c>
      <c r="B137" s="73">
        <v>8518</v>
      </c>
      <c r="C137" s="85">
        <v>13</v>
      </c>
      <c r="D137" s="32">
        <v>33</v>
      </c>
      <c r="E137" s="84"/>
      <c r="F137" s="91"/>
      <c r="G137" s="8"/>
      <c r="H137" s="94"/>
      <c r="I137" s="91"/>
      <c r="J137" s="84"/>
      <c r="K137" s="111"/>
    </row>
    <row r="138" spans="1:11" x14ac:dyDescent="0.2">
      <c r="A138" s="49" t="s">
        <v>5464</v>
      </c>
      <c r="B138" s="74">
        <v>6190</v>
      </c>
      <c r="C138" s="86"/>
      <c r="D138" s="37"/>
      <c r="E138" s="87"/>
      <c r="F138" s="93">
        <v>5</v>
      </c>
      <c r="G138" s="8">
        <v>13</v>
      </c>
      <c r="H138" s="94">
        <f t="shared" si="2"/>
        <v>2</v>
      </c>
      <c r="I138" s="93"/>
      <c r="J138" s="94"/>
      <c r="K138" s="138"/>
    </row>
    <row r="139" spans="1:11" x14ac:dyDescent="0.2">
      <c r="A139" s="49" t="s">
        <v>5465</v>
      </c>
      <c r="B139" s="74">
        <v>450</v>
      </c>
      <c r="C139" s="86"/>
      <c r="D139" s="37"/>
      <c r="E139" s="87"/>
      <c r="F139" s="93">
        <v>3</v>
      </c>
      <c r="G139" s="8">
        <v>8</v>
      </c>
      <c r="H139" s="94">
        <f t="shared" si="2"/>
        <v>2</v>
      </c>
      <c r="I139" s="93"/>
      <c r="J139" s="94"/>
      <c r="K139" s="138"/>
    </row>
    <row r="140" spans="1:11" x14ac:dyDescent="0.2">
      <c r="A140" s="49" t="s">
        <v>5466</v>
      </c>
      <c r="B140" s="74">
        <v>738</v>
      </c>
      <c r="C140" s="86"/>
      <c r="D140" s="37"/>
      <c r="E140" s="87"/>
      <c r="F140" s="93">
        <v>3</v>
      </c>
      <c r="G140" s="8">
        <v>8</v>
      </c>
      <c r="H140" s="94">
        <f t="shared" si="2"/>
        <v>2</v>
      </c>
      <c r="I140" s="93"/>
      <c r="J140" s="94"/>
      <c r="K140" s="138"/>
    </row>
    <row r="141" spans="1:11" x14ac:dyDescent="0.2">
      <c r="A141" s="49" t="s">
        <v>5467</v>
      </c>
      <c r="B141" s="74">
        <v>358</v>
      </c>
      <c r="C141" s="86"/>
      <c r="D141" s="37"/>
      <c r="E141" s="87"/>
      <c r="F141" s="93">
        <v>3</v>
      </c>
      <c r="G141" s="8">
        <v>8</v>
      </c>
      <c r="H141" s="94">
        <f t="shared" si="2"/>
        <v>2</v>
      </c>
      <c r="I141" s="93"/>
      <c r="J141" s="94"/>
      <c r="K141" s="138"/>
    </row>
    <row r="142" spans="1:11" x14ac:dyDescent="0.2">
      <c r="A142" s="49" t="s">
        <v>1988</v>
      </c>
      <c r="B142" s="74">
        <v>782</v>
      </c>
      <c r="C142" s="86"/>
      <c r="D142" s="37"/>
      <c r="E142" s="87"/>
      <c r="F142" s="93">
        <v>3</v>
      </c>
      <c r="G142" s="8">
        <v>8</v>
      </c>
      <c r="H142" s="94">
        <f t="shared" si="2"/>
        <v>2</v>
      </c>
      <c r="I142" s="93"/>
      <c r="J142" s="94"/>
      <c r="K142" s="138"/>
    </row>
    <row r="143" spans="1:11" s="24" customFormat="1" x14ac:dyDescent="0.2">
      <c r="A143" s="51" t="s">
        <v>752</v>
      </c>
      <c r="B143" s="73">
        <v>2249</v>
      </c>
      <c r="C143" s="85">
        <v>4</v>
      </c>
      <c r="D143" s="32">
        <v>10</v>
      </c>
      <c r="E143" s="84"/>
      <c r="F143" s="91"/>
      <c r="G143" s="8"/>
      <c r="H143" s="94"/>
      <c r="I143" s="91"/>
      <c r="J143" s="84"/>
      <c r="K143" s="111"/>
    </row>
    <row r="144" spans="1:11" x14ac:dyDescent="0.2">
      <c r="A144" s="49" t="s">
        <v>5468</v>
      </c>
      <c r="B144" s="74">
        <v>110</v>
      </c>
      <c r="C144" s="86"/>
      <c r="D144" s="37"/>
      <c r="E144" s="87"/>
      <c r="F144" s="93">
        <v>1</v>
      </c>
      <c r="G144" s="8">
        <v>3</v>
      </c>
      <c r="H144" s="94">
        <f t="shared" si="2"/>
        <v>1</v>
      </c>
      <c r="I144" s="93"/>
      <c r="J144" s="94"/>
      <c r="K144" s="138"/>
    </row>
    <row r="145" spans="1:11" x14ac:dyDescent="0.2">
      <c r="A145" s="49" t="s">
        <v>1356</v>
      </c>
      <c r="B145" s="74">
        <v>184</v>
      </c>
      <c r="C145" s="86"/>
      <c r="D145" s="37"/>
      <c r="E145" s="87"/>
      <c r="F145" s="93">
        <v>1</v>
      </c>
      <c r="G145" s="8">
        <v>3</v>
      </c>
      <c r="H145" s="94">
        <f t="shared" si="2"/>
        <v>1</v>
      </c>
      <c r="I145" s="93"/>
      <c r="J145" s="94"/>
      <c r="K145" s="138"/>
    </row>
    <row r="146" spans="1:11" x14ac:dyDescent="0.2">
      <c r="A146" s="49" t="s">
        <v>5469</v>
      </c>
      <c r="B146" s="74">
        <v>472</v>
      </c>
      <c r="C146" s="86"/>
      <c r="D146" s="37"/>
      <c r="E146" s="87"/>
      <c r="F146" s="93">
        <v>3</v>
      </c>
      <c r="G146" s="8">
        <v>8</v>
      </c>
      <c r="H146" s="94">
        <f t="shared" si="2"/>
        <v>2</v>
      </c>
      <c r="I146" s="93"/>
      <c r="J146" s="94"/>
      <c r="K146" s="138"/>
    </row>
    <row r="147" spans="1:11" x14ac:dyDescent="0.2">
      <c r="A147" s="49" t="s">
        <v>2417</v>
      </c>
      <c r="B147" s="74">
        <v>327</v>
      </c>
      <c r="C147" s="86"/>
      <c r="D147" s="37"/>
      <c r="E147" s="87"/>
      <c r="F147" s="93">
        <v>3</v>
      </c>
      <c r="G147" s="8">
        <v>8</v>
      </c>
      <c r="H147" s="94">
        <f t="shared" si="2"/>
        <v>2</v>
      </c>
      <c r="I147" s="93"/>
      <c r="J147" s="94"/>
      <c r="K147" s="138"/>
    </row>
    <row r="148" spans="1:11" x14ac:dyDescent="0.2">
      <c r="A148" s="49" t="s">
        <v>5470</v>
      </c>
      <c r="B148" s="74">
        <v>527</v>
      </c>
      <c r="C148" s="86"/>
      <c r="D148" s="37"/>
      <c r="E148" s="87"/>
      <c r="F148" s="93">
        <v>3</v>
      </c>
      <c r="G148" s="8">
        <v>8</v>
      </c>
      <c r="H148" s="94">
        <f t="shared" si="2"/>
        <v>2</v>
      </c>
      <c r="I148" s="93"/>
      <c r="J148" s="94"/>
      <c r="K148" s="138"/>
    </row>
    <row r="149" spans="1:11" x14ac:dyDescent="0.2">
      <c r="A149" s="49" t="s">
        <v>2158</v>
      </c>
      <c r="B149" s="74">
        <v>157</v>
      </c>
      <c r="C149" s="86"/>
      <c r="D149" s="37"/>
      <c r="E149" s="87"/>
      <c r="F149" s="93">
        <v>1</v>
      </c>
      <c r="G149" s="8">
        <v>3</v>
      </c>
      <c r="H149" s="94">
        <f t="shared" si="2"/>
        <v>1</v>
      </c>
      <c r="I149" s="93"/>
      <c r="J149" s="94"/>
      <c r="K149" s="138"/>
    </row>
    <row r="150" spans="1:11" x14ac:dyDescent="0.2">
      <c r="A150" s="49" t="s">
        <v>5471</v>
      </c>
      <c r="B150" s="74">
        <v>236</v>
      </c>
      <c r="C150" s="86"/>
      <c r="D150" s="37"/>
      <c r="E150" s="87"/>
      <c r="F150" s="93">
        <v>3</v>
      </c>
      <c r="G150" s="8">
        <v>8</v>
      </c>
      <c r="H150" s="94">
        <f t="shared" si="2"/>
        <v>2</v>
      </c>
      <c r="I150" s="93"/>
      <c r="J150" s="94"/>
      <c r="K150" s="138"/>
    </row>
    <row r="151" spans="1:11" x14ac:dyDescent="0.2">
      <c r="A151" s="49" t="s">
        <v>5472</v>
      </c>
      <c r="B151" s="74">
        <v>236</v>
      </c>
      <c r="C151" s="86"/>
      <c r="D151" s="37"/>
      <c r="E151" s="87"/>
      <c r="F151" s="93">
        <v>3</v>
      </c>
      <c r="G151" s="8">
        <v>8</v>
      </c>
      <c r="H151" s="94">
        <f t="shared" si="2"/>
        <v>2</v>
      </c>
      <c r="I151" s="93"/>
      <c r="J151" s="94"/>
      <c r="K151" s="138"/>
    </row>
    <row r="152" spans="1:11" s="18" customFormat="1" x14ac:dyDescent="0.2">
      <c r="A152" s="48" t="s">
        <v>753</v>
      </c>
      <c r="B152" s="72">
        <v>32642</v>
      </c>
      <c r="C152" s="81"/>
      <c r="D152" s="37"/>
      <c r="E152" s="87"/>
      <c r="F152" s="92"/>
      <c r="G152" s="8"/>
      <c r="H152" s="94"/>
      <c r="I152" s="92"/>
      <c r="J152" s="82"/>
      <c r="K152" s="137"/>
    </row>
    <row r="153" spans="1:11" s="24" customFormat="1" ht="31.5" x14ac:dyDescent="0.2">
      <c r="A153" s="54" t="s">
        <v>1315</v>
      </c>
      <c r="B153" s="142">
        <v>20021</v>
      </c>
      <c r="C153" s="85">
        <v>25</v>
      </c>
      <c r="D153" s="36">
        <f>SUM(D154:D164)</f>
        <v>63</v>
      </c>
      <c r="E153" s="88">
        <v>4</v>
      </c>
      <c r="F153" s="91">
        <f>SUM(F155:F175)</f>
        <v>54</v>
      </c>
      <c r="G153" s="24">
        <f>SUM(G155:G175)</f>
        <v>145</v>
      </c>
      <c r="H153" s="94"/>
      <c r="I153" s="99">
        <f>(C153+F153+1-F161-F163-F169-F171-F173)*0.4</f>
        <v>30</v>
      </c>
      <c r="J153" s="99">
        <f>(D153+G153+1-G161-G163-G169-G171-G173)*0.4</f>
        <v>77.600000000000009</v>
      </c>
      <c r="K153" s="115">
        <f>20*0.6</f>
        <v>12</v>
      </c>
    </row>
    <row r="154" spans="1:11" s="24" customFormat="1" x14ac:dyDescent="0.2">
      <c r="A154" s="51" t="s">
        <v>754</v>
      </c>
      <c r="B154" s="73">
        <v>12506</v>
      </c>
      <c r="C154" s="85">
        <v>16</v>
      </c>
      <c r="D154" s="32">
        <v>40</v>
      </c>
      <c r="E154" s="84"/>
      <c r="F154" s="91"/>
      <c r="G154" s="8"/>
      <c r="H154" s="94"/>
      <c r="I154" s="91"/>
      <c r="J154" s="84"/>
      <c r="K154" s="111"/>
    </row>
    <row r="155" spans="1:11" x14ac:dyDescent="0.2">
      <c r="A155" s="49" t="s">
        <v>4390</v>
      </c>
      <c r="B155" s="74">
        <v>3767</v>
      </c>
      <c r="C155" s="86"/>
      <c r="D155" s="37"/>
      <c r="E155" s="87"/>
      <c r="F155" s="93">
        <v>5</v>
      </c>
      <c r="G155" s="8">
        <v>13</v>
      </c>
      <c r="H155" s="94">
        <f t="shared" si="2"/>
        <v>2</v>
      </c>
      <c r="I155" s="93"/>
      <c r="J155" s="94"/>
      <c r="K155" s="138"/>
    </row>
    <row r="156" spans="1:11" x14ac:dyDescent="0.2">
      <c r="A156" s="49" t="s">
        <v>5473</v>
      </c>
      <c r="B156" s="74">
        <v>933</v>
      </c>
      <c r="C156" s="86"/>
      <c r="D156" s="37"/>
      <c r="E156" s="87"/>
      <c r="F156" s="93">
        <v>3</v>
      </c>
      <c r="G156" s="8">
        <v>8</v>
      </c>
      <c r="H156" s="94">
        <f t="shared" si="2"/>
        <v>2</v>
      </c>
      <c r="I156" s="93"/>
      <c r="J156" s="94"/>
      <c r="K156" s="138"/>
    </row>
    <row r="157" spans="1:11" x14ac:dyDescent="0.2">
      <c r="A157" s="49" t="s">
        <v>5474</v>
      </c>
      <c r="B157" s="74">
        <v>5951</v>
      </c>
      <c r="C157" s="86"/>
      <c r="D157" s="37"/>
      <c r="E157" s="87"/>
      <c r="F157" s="93">
        <v>5</v>
      </c>
      <c r="G157" s="8">
        <v>13</v>
      </c>
      <c r="H157" s="94">
        <f t="shared" si="2"/>
        <v>2</v>
      </c>
      <c r="I157" s="93"/>
      <c r="J157" s="94"/>
      <c r="K157" s="138"/>
    </row>
    <row r="158" spans="1:11" x14ac:dyDescent="0.2">
      <c r="A158" s="49" t="s">
        <v>3682</v>
      </c>
      <c r="B158" s="74">
        <v>331</v>
      </c>
      <c r="C158" s="86"/>
      <c r="D158" s="37"/>
      <c r="E158" s="87"/>
      <c r="F158" s="93">
        <v>3</v>
      </c>
      <c r="G158" s="8">
        <v>8</v>
      </c>
      <c r="H158" s="94">
        <f t="shared" si="2"/>
        <v>2</v>
      </c>
      <c r="I158" s="93"/>
      <c r="J158" s="94"/>
      <c r="K158" s="138"/>
    </row>
    <row r="159" spans="1:11" x14ac:dyDescent="0.2">
      <c r="A159" s="49" t="s">
        <v>3411</v>
      </c>
      <c r="B159" s="74">
        <v>220</v>
      </c>
      <c r="C159" s="86"/>
      <c r="D159" s="37"/>
      <c r="E159" s="87"/>
      <c r="F159" s="93">
        <v>3</v>
      </c>
      <c r="G159" s="8">
        <v>8</v>
      </c>
      <c r="H159" s="94">
        <f t="shared" si="2"/>
        <v>2</v>
      </c>
      <c r="I159" s="93"/>
      <c r="J159" s="94"/>
      <c r="K159" s="138"/>
    </row>
    <row r="160" spans="1:11" x14ac:dyDescent="0.2">
      <c r="A160" s="49" t="s">
        <v>5475</v>
      </c>
      <c r="B160" s="74">
        <v>455</v>
      </c>
      <c r="C160" s="86"/>
      <c r="D160" s="37"/>
      <c r="E160" s="87"/>
      <c r="F160" s="93">
        <v>3</v>
      </c>
      <c r="G160" s="8">
        <v>8</v>
      </c>
      <c r="H160" s="94">
        <f t="shared" si="2"/>
        <v>2</v>
      </c>
      <c r="I160" s="93"/>
      <c r="J160" s="94"/>
      <c r="K160" s="138"/>
    </row>
    <row r="161" spans="1:11" x14ac:dyDescent="0.2">
      <c r="A161" s="49" t="s">
        <v>5476</v>
      </c>
      <c r="B161" s="74">
        <v>79</v>
      </c>
      <c r="C161" s="86"/>
      <c r="D161" s="37"/>
      <c r="E161" s="87"/>
      <c r="F161" s="93">
        <v>1</v>
      </c>
      <c r="G161" s="8">
        <v>3</v>
      </c>
      <c r="H161" s="94">
        <f t="shared" si="2"/>
        <v>1</v>
      </c>
      <c r="I161" s="93"/>
      <c r="J161" s="94"/>
      <c r="K161" s="138"/>
    </row>
    <row r="162" spans="1:11" x14ac:dyDescent="0.2">
      <c r="A162" s="49" t="s">
        <v>2413</v>
      </c>
      <c r="B162" s="74">
        <v>728</v>
      </c>
      <c r="C162" s="86"/>
      <c r="D162" s="37"/>
      <c r="E162" s="87"/>
      <c r="F162" s="93">
        <v>3</v>
      </c>
      <c r="G162" s="8">
        <v>8</v>
      </c>
      <c r="H162" s="94">
        <f t="shared" si="2"/>
        <v>2</v>
      </c>
      <c r="I162" s="93"/>
      <c r="J162" s="94"/>
      <c r="K162" s="138"/>
    </row>
    <row r="163" spans="1:11" x14ac:dyDescent="0.2">
      <c r="A163" s="49" t="s">
        <v>5477</v>
      </c>
      <c r="B163" s="74">
        <v>42</v>
      </c>
      <c r="C163" s="86"/>
      <c r="D163" s="37"/>
      <c r="E163" s="87"/>
      <c r="F163" s="93">
        <v>1</v>
      </c>
      <c r="G163" s="8">
        <v>3</v>
      </c>
      <c r="H163" s="94">
        <f t="shared" si="2"/>
        <v>1</v>
      </c>
      <c r="I163" s="93"/>
      <c r="J163" s="94"/>
      <c r="K163" s="138"/>
    </row>
    <row r="164" spans="1:11" s="18" customFormat="1" x14ac:dyDescent="0.2">
      <c r="A164" s="51" t="s">
        <v>1316</v>
      </c>
      <c r="B164" s="73">
        <v>7515</v>
      </c>
      <c r="C164" s="85">
        <v>9</v>
      </c>
      <c r="D164" s="32">
        <v>23</v>
      </c>
      <c r="E164" s="84"/>
      <c r="F164" s="92"/>
      <c r="G164" s="8"/>
      <c r="H164" s="94"/>
      <c r="I164" s="92"/>
      <c r="J164" s="82"/>
      <c r="K164" s="137"/>
    </row>
    <row r="165" spans="1:11" x14ac:dyDescent="0.2">
      <c r="A165" s="49" t="s">
        <v>5478</v>
      </c>
      <c r="B165" s="74">
        <v>1870</v>
      </c>
      <c r="C165" s="86"/>
      <c r="D165" s="37"/>
      <c r="E165" s="87"/>
      <c r="F165" s="93">
        <v>3</v>
      </c>
      <c r="G165" s="8">
        <v>8</v>
      </c>
      <c r="H165" s="94">
        <f t="shared" si="2"/>
        <v>2</v>
      </c>
      <c r="I165" s="93"/>
      <c r="J165" s="94"/>
      <c r="K165" s="138"/>
    </row>
    <row r="166" spans="1:11" x14ac:dyDescent="0.2">
      <c r="A166" s="49" t="s">
        <v>5479</v>
      </c>
      <c r="B166" s="74">
        <v>1343</v>
      </c>
      <c r="C166" s="86"/>
      <c r="D166" s="37"/>
      <c r="E166" s="87"/>
      <c r="F166" s="93">
        <v>3</v>
      </c>
      <c r="G166" s="8">
        <v>8</v>
      </c>
      <c r="H166" s="94">
        <f t="shared" si="2"/>
        <v>2</v>
      </c>
      <c r="I166" s="93"/>
      <c r="J166" s="94"/>
      <c r="K166" s="138"/>
    </row>
    <row r="167" spans="1:11" x14ac:dyDescent="0.2">
      <c r="A167" s="49" t="s">
        <v>5480</v>
      </c>
      <c r="B167" s="74">
        <v>1538</v>
      </c>
      <c r="C167" s="86"/>
      <c r="D167" s="37"/>
      <c r="E167" s="87"/>
      <c r="F167" s="93">
        <v>3</v>
      </c>
      <c r="G167" s="8">
        <v>8</v>
      </c>
      <c r="H167" s="94">
        <f t="shared" si="2"/>
        <v>2</v>
      </c>
      <c r="I167" s="93"/>
      <c r="J167" s="94"/>
      <c r="K167" s="138"/>
    </row>
    <row r="168" spans="1:11" x14ac:dyDescent="0.2">
      <c r="A168" s="49" t="s">
        <v>4881</v>
      </c>
      <c r="B168" s="74">
        <v>1408</v>
      </c>
      <c r="C168" s="86"/>
      <c r="D168" s="37"/>
      <c r="E168" s="87"/>
      <c r="F168" s="93">
        <v>3</v>
      </c>
      <c r="G168" s="8">
        <v>8</v>
      </c>
      <c r="H168" s="94">
        <f t="shared" si="2"/>
        <v>2</v>
      </c>
      <c r="I168" s="93"/>
      <c r="J168" s="94"/>
      <c r="K168" s="138"/>
    </row>
    <row r="169" spans="1:11" x14ac:dyDescent="0.2">
      <c r="A169" s="49" t="s">
        <v>5481</v>
      </c>
      <c r="B169" s="74">
        <v>92</v>
      </c>
      <c r="C169" s="86"/>
      <c r="D169" s="37"/>
      <c r="E169" s="87"/>
      <c r="F169" s="93">
        <v>1</v>
      </c>
      <c r="G169" s="8">
        <v>3</v>
      </c>
      <c r="H169" s="94">
        <f t="shared" si="2"/>
        <v>1</v>
      </c>
      <c r="I169" s="93"/>
      <c r="J169" s="94"/>
      <c r="K169" s="138"/>
    </row>
    <row r="170" spans="1:11" x14ac:dyDescent="0.2">
      <c r="A170" s="49" t="s">
        <v>5482</v>
      </c>
      <c r="B170" s="74">
        <v>269</v>
      </c>
      <c r="C170" s="86"/>
      <c r="D170" s="37"/>
      <c r="E170" s="87"/>
      <c r="F170" s="93">
        <v>3</v>
      </c>
      <c r="G170" s="8">
        <v>8</v>
      </c>
      <c r="H170" s="94">
        <f t="shared" si="2"/>
        <v>2</v>
      </c>
      <c r="I170" s="93"/>
      <c r="J170" s="94"/>
      <c r="K170" s="138"/>
    </row>
    <row r="171" spans="1:11" x14ac:dyDescent="0.2">
      <c r="A171" s="49" t="s">
        <v>5483</v>
      </c>
      <c r="B171" s="74">
        <v>112</v>
      </c>
      <c r="C171" s="86"/>
      <c r="D171" s="37"/>
      <c r="E171" s="87"/>
      <c r="F171" s="93">
        <v>1</v>
      </c>
      <c r="G171" s="8">
        <v>3</v>
      </c>
      <c r="H171" s="94">
        <f t="shared" si="2"/>
        <v>1</v>
      </c>
      <c r="I171" s="93"/>
      <c r="J171" s="94"/>
      <c r="K171" s="138"/>
    </row>
    <row r="172" spans="1:11" x14ac:dyDescent="0.2">
      <c r="A172" s="49" t="s">
        <v>4318</v>
      </c>
      <c r="B172" s="74">
        <v>232</v>
      </c>
      <c r="C172" s="86"/>
      <c r="D172" s="37"/>
      <c r="E172" s="87"/>
      <c r="F172" s="93">
        <v>3</v>
      </c>
      <c r="G172" s="8">
        <v>8</v>
      </c>
      <c r="H172" s="94">
        <f t="shared" si="2"/>
        <v>2</v>
      </c>
      <c r="I172" s="93"/>
      <c r="J172" s="94"/>
      <c r="K172" s="138"/>
    </row>
    <row r="173" spans="1:11" x14ac:dyDescent="0.2">
      <c r="A173" s="49" t="s">
        <v>1951</v>
      </c>
      <c r="B173" s="74">
        <v>83</v>
      </c>
      <c r="C173" s="86"/>
      <c r="D173" s="37"/>
      <c r="E173" s="87"/>
      <c r="F173" s="93">
        <v>1</v>
      </c>
      <c r="G173" s="8">
        <v>3</v>
      </c>
      <c r="H173" s="94">
        <f t="shared" si="2"/>
        <v>1</v>
      </c>
      <c r="I173" s="93"/>
      <c r="J173" s="94"/>
      <c r="K173" s="138"/>
    </row>
    <row r="174" spans="1:11" x14ac:dyDescent="0.2">
      <c r="A174" s="49" t="s">
        <v>3214</v>
      </c>
      <c r="B174" s="74">
        <v>340</v>
      </c>
      <c r="C174" s="86"/>
      <c r="D174" s="37"/>
      <c r="E174" s="87"/>
      <c r="F174" s="93">
        <v>3</v>
      </c>
      <c r="G174" s="8">
        <v>8</v>
      </c>
      <c r="H174" s="94">
        <f t="shared" si="2"/>
        <v>2</v>
      </c>
      <c r="I174" s="93"/>
      <c r="J174" s="94"/>
      <c r="K174" s="138"/>
    </row>
    <row r="175" spans="1:11" x14ac:dyDescent="0.2">
      <c r="A175" s="49" t="s">
        <v>2946</v>
      </c>
      <c r="B175" s="74">
        <v>228</v>
      </c>
      <c r="C175" s="86"/>
      <c r="D175" s="37"/>
      <c r="E175" s="87"/>
      <c r="F175" s="93">
        <v>3</v>
      </c>
      <c r="G175" s="8">
        <v>8</v>
      </c>
      <c r="H175" s="94">
        <f t="shared" si="2"/>
        <v>2</v>
      </c>
      <c r="I175" s="93"/>
      <c r="J175" s="94"/>
      <c r="K175" s="138"/>
    </row>
    <row r="176" spans="1:11" s="24" customFormat="1" x14ac:dyDescent="0.2">
      <c r="A176" s="54" t="s">
        <v>1317</v>
      </c>
      <c r="B176" s="142">
        <v>12621</v>
      </c>
      <c r="C176" s="85">
        <v>25</v>
      </c>
      <c r="D176" s="36">
        <f>SUM(D177:D188)</f>
        <v>63</v>
      </c>
      <c r="E176" s="88">
        <v>4</v>
      </c>
      <c r="F176" s="91">
        <f>SUM(F178:F193)</f>
        <v>33</v>
      </c>
      <c r="G176" s="24">
        <f>SUM(G178:G193)</f>
        <v>90</v>
      </c>
      <c r="H176" s="94"/>
      <c r="I176" s="99">
        <f>(C176+F178+F182+F183+F185+F186+F187+F189+F191+1)*0.4</f>
        <v>20.8</v>
      </c>
      <c r="J176" s="99">
        <f>(D176+G178+G182+G183+G185+G186+G187+G189+G191+1)*0.4</f>
        <v>53.2</v>
      </c>
      <c r="K176" s="115">
        <f>15*0.6</f>
        <v>9</v>
      </c>
    </row>
    <row r="177" spans="1:11" s="24" customFormat="1" x14ac:dyDescent="0.2">
      <c r="A177" s="51" t="s">
        <v>1330</v>
      </c>
      <c r="B177" s="73">
        <v>10220</v>
      </c>
      <c r="C177" s="85">
        <v>20</v>
      </c>
      <c r="D177" s="32">
        <v>50</v>
      </c>
      <c r="E177" s="84"/>
      <c r="F177" s="91"/>
      <c r="G177" s="8"/>
      <c r="H177" s="94"/>
      <c r="I177" s="91"/>
      <c r="J177" s="84"/>
      <c r="K177" s="111"/>
    </row>
    <row r="178" spans="1:11" x14ac:dyDescent="0.2">
      <c r="A178" s="49" t="s">
        <v>5484</v>
      </c>
      <c r="B178" s="74">
        <v>7363</v>
      </c>
      <c r="C178" s="86"/>
      <c r="D178" s="37"/>
      <c r="E178" s="87"/>
      <c r="F178" s="93">
        <v>5</v>
      </c>
      <c r="G178" s="8">
        <v>13</v>
      </c>
      <c r="H178" s="94">
        <f t="shared" si="2"/>
        <v>2</v>
      </c>
      <c r="I178" s="93"/>
      <c r="J178" s="94"/>
      <c r="K178" s="138"/>
    </row>
    <row r="179" spans="1:11" x14ac:dyDescent="0.2">
      <c r="A179" s="49" t="s">
        <v>1954</v>
      </c>
      <c r="B179" s="74">
        <v>93</v>
      </c>
      <c r="C179" s="86"/>
      <c r="D179" s="37"/>
      <c r="E179" s="87"/>
      <c r="F179" s="93">
        <v>1</v>
      </c>
      <c r="G179" s="8">
        <v>3</v>
      </c>
      <c r="H179" s="94">
        <f t="shared" si="2"/>
        <v>1</v>
      </c>
      <c r="I179" s="93"/>
      <c r="J179" s="94"/>
      <c r="K179" s="138"/>
    </row>
    <row r="180" spans="1:11" x14ac:dyDescent="0.2">
      <c r="A180" s="49" t="s">
        <v>5485</v>
      </c>
      <c r="B180" s="74">
        <v>75</v>
      </c>
      <c r="C180" s="86"/>
      <c r="D180" s="37"/>
      <c r="E180" s="87"/>
      <c r="F180" s="93">
        <v>1</v>
      </c>
      <c r="G180" s="8">
        <v>3</v>
      </c>
      <c r="H180" s="94">
        <f t="shared" si="2"/>
        <v>1</v>
      </c>
      <c r="I180" s="93"/>
      <c r="J180" s="94"/>
      <c r="K180" s="138"/>
    </row>
    <row r="181" spans="1:11" x14ac:dyDescent="0.2">
      <c r="A181" s="49" t="s">
        <v>2010</v>
      </c>
      <c r="B181" s="74">
        <v>130</v>
      </c>
      <c r="C181" s="86"/>
      <c r="D181" s="37"/>
      <c r="E181" s="87"/>
      <c r="F181" s="93">
        <v>1</v>
      </c>
      <c r="G181" s="8">
        <v>3</v>
      </c>
      <c r="H181" s="94">
        <f t="shared" si="2"/>
        <v>1</v>
      </c>
      <c r="I181" s="93"/>
      <c r="J181" s="94"/>
      <c r="K181" s="138"/>
    </row>
    <row r="182" spans="1:11" x14ac:dyDescent="0.2">
      <c r="A182" s="49" t="s">
        <v>5486</v>
      </c>
      <c r="B182" s="74">
        <v>292</v>
      </c>
      <c r="C182" s="86"/>
      <c r="D182" s="37"/>
      <c r="E182" s="87"/>
      <c r="F182" s="93">
        <v>3</v>
      </c>
      <c r="G182" s="8">
        <v>8</v>
      </c>
      <c r="H182" s="94">
        <f t="shared" si="2"/>
        <v>2</v>
      </c>
      <c r="I182" s="93"/>
      <c r="J182" s="94"/>
      <c r="K182" s="138"/>
    </row>
    <row r="183" spans="1:11" x14ac:dyDescent="0.2">
      <c r="A183" s="49" t="s">
        <v>5487</v>
      </c>
      <c r="B183" s="74">
        <v>1076</v>
      </c>
      <c r="C183" s="86"/>
      <c r="D183" s="37"/>
      <c r="E183" s="87"/>
      <c r="F183" s="93">
        <v>3</v>
      </c>
      <c r="G183" s="8">
        <v>8</v>
      </c>
      <c r="H183" s="94">
        <f t="shared" si="2"/>
        <v>2</v>
      </c>
      <c r="I183" s="93"/>
      <c r="J183" s="94"/>
      <c r="K183" s="138"/>
    </row>
    <row r="184" spans="1:11" x14ac:dyDescent="0.2">
      <c r="A184" s="49" t="s">
        <v>5488</v>
      </c>
      <c r="B184" s="74">
        <v>72</v>
      </c>
      <c r="C184" s="86"/>
      <c r="D184" s="37"/>
      <c r="E184" s="87"/>
      <c r="F184" s="93">
        <v>1</v>
      </c>
      <c r="G184" s="8">
        <v>3</v>
      </c>
      <c r="H184" s="94">
        <f t="shared" si="2"/>
        <v>1</v>
      </c>
      <c r="I184" s="93"/>
      <c r="J184" s="94"/>
      <c r="K184" s="138"/>
    </row>
    <row r="185" spans="1:11" x14ac:dyDescent="0.2">
      <c r="A185" s="49" t="s">
        <v>5489</v>
      </c>
      <c r="B185" s="74">
        <v>424</v>
      </c>
      <c r="C185" s="86"/>
      <c r="D185" s="37"/>
      <c r="E185" s="87"/>
      <c r="F185" s="93">
        <v>3</v>
      </c>
      <c r="G185" s="8">
        <v>8</v>
      </c>
      <c r="H185" s="94">
        <f t="shared" si="2"/>
        <v>2</v>
      </c>
      <c r="I185" s="93"/>
      <c r="J185" s="94"/>
      <c r="K185" s="138"/>
    </row>
    <row r="186" spans="1:11" x14ac:dyDescent="0.2">
      <c r="A186" s="49" t="s">
        <v>1993</v>
      </c>
      <c r="B186" s="74">
        <v>340</v>
      </c>
      <c r="C186" s="86"/>
      <c r="D186" s="37"/>
      <c r="E186" s="87"/>
      <c r="F186" s="93">
        <v>3</v>
      </c>
      <c r="G186" s="8">
        <v>8</v>
      </c>
      <c r="H186" s="94">
        <f t="shared" si="2"/>
        <v>2</v>
      </c>
      <c r="I186" s="93"/>
      <c r="J186" s="94"/>
      <c r="K186" s="138"/>
    </row>
    <row r="187" spans="1:11" x14ac:dyDescent="0.2">
      <c r="A187" s="49" t="s">
        <v>2856</v>
      </c>
      <c r="B187" s="74">
        <v>355</v>
      </c>
      <c r="C187" s="86"/>
      <c r="D187" s="37"/>
      <c r="E187" s="87"/>
      <c r="F187" s="93">
        <v>3</v>
      </c>
      <c r="G187" s="8">
        <v>8</v>
      </c>
      <c r="H187" s="94">
        <f t="shared" si="2"/>
        <v>2</v>
      </c>
      <c r="I187" s="93"/>
      <c r="J187" s="94"/>
      <c r="K187" s="138"/>
    </row>
    <row r="188" spans="1:11" s="24" customFormat="1" x14ac:dyDescent="0.2">
      <c r="A188" s="51" t="s">
        <v>1318</v>
      </c>
      <c r="B188" s="73">
        <v>2401</v>
      </c>
      <c r="C188" s="85">
        <v>5</v>
      </c>
      <c r="D188" s="32">
        <v>13</v>
      </c>
      <c r="E188" s="84"/>
      <c r="F188" s="91"/>
      <c r="G188" s="8"/>
      <c r="H188" s="94"/>
      <c r="I188" s="91"/>
      <c r="J188" s="84"/>
      <c r="K188" s="111"/>
    </row>
    <row r="189" spans="1:11" x14ac:dyDescent="0.2">
      <c r="A189" s="49" t="s">
        <v>5490</v>
      </c>
      <c r="B189" s="74">
        <v>1690</v>
      </c>
      <c r="C189" s="86"/>
      <c r="D189" s="37"/>
      <c r="E189" s="87"/>
      <c r="F189" s="93">
        <v>3</v>
      </c>
      <c r="G189" s="8">
        <v>8</v>
      </c>
      <c r="H189" s="94">
        <f t="shared" si="2"/>
        <v>2</v>
      </c>
      <c r="I189" s="93"/>
      <c r="J189" s="94"/>
      <c r="K189" s="138"/>
    </row>
    <row r="190" spans="1:11" x14ac:dyDescent="0.2">
      <c r="A190" s="49" t="s">
        <v>1356</v>
      </c>
      <c r="B190" s="74">
        <v>143</v>
      </c>
      <c r="C190" s="86"/>
      <c r="D190" s="37"/>
      <c r="E190" s="87"/>
      <c r="F190" s="93">
        <v>1</v>
      </c>
      <c r="G190" s="8">
        <v>3</v>
      </c>
      <c r="H190" s="94">
        <f t="shared" si="2"/>
        <v>1</v>
      </c>
      <c r="I190" s="93"/>
      <c r="J190" s="94"/>
      <c r="K190" s="138"/>
    </row>
    <row r="191" spans="1:11" x14ac:dyDescent="0.2">
      <c r="A191" s="49" t="s">
        <v>5491</v>
      </c>
      <c r="B191" s="74">
        <v>323</v>
      </c>
      <c r="C191" s="86"/>
      <c r="D191" s="37"/>
      <c r="E191" s="87"/>
      <c r="F191" s="93">
        <v>3</v>
      </c>
      <c r="G191" s="8">
        <v>8</v>
      </c>
      <c r="H191" s="94">
        <f t="shared" si="2"/>
        <v>2</v>
      </c>
      <c r="I191" s="93"/>
      <c r="J191" s="94"/>
      <c r="K191" s="138"/>
    </row>
    <row r="192" spans="1:11" x14ac:dyDescent="0.2">
      <c r="A192" s="49" t="s">
        <v>1497</v>
      </c>
      <c r="B192" s="74">
        <v>52</v>
      </c>
      <c r="C192" s="86"/>
      <c r="D192" s="37"/>
      <c r="E192" s="87"/>
      <c r="F192" s="93">
        <v>1</v>
      </c>
      <c r="G192" s="8">
        <v>3</v>
      </c>
      <c r="H192" s="94">
        <f t="shared" si="2"/>
        <v>1</v>
      </c>
      <c r="I192" s="93"/>
      <c r="J192" s="94"/>
      <c r="K192" s="138"/>
    </row>
    <row r="193" spans="1:11" x14ac:dyDescent="0.2">
      <c r="A193" s="49" t="s">
        <v>5492</v>
      </c>
      <c r="B193" s="74">
        <v>193</v>
      </c>
      <c r="C193" s="86"/>
      <c r="D193" s="37"/>
      <c r="E193" s="87"/>
      <c r="F193" s="93">
        <v>1</v>
      </c>
      <c r="G193" s="8">
        <v>3</v>
      </c>
      <c r="H193" s="94">
        <f t="shared" si="2"/>
        <v>1</v>
      </c>
      <c r="I193" s="93"/>
      <c r="J193" s="94"/>
      <c r="K193" s="138"/>
    </row>
    <row r="194" spans="1:11" s="18" customFormat="1" x14ac:dyDescent="0.2">
      <c r="A194" s="48" t="s">
        <v>755</v>
      </c>
      <c r="B194" s="72">
        <v>51692</v>
      </c>
      <c r="C194" s="81"/>
      <c r="D194" s="37"/>
      <c r="E194" s="87"/>
      <c r="F194" s="92"/>
      <c r="G194" s="8"/>
      <c r="H194" s="94"/>
      <c r="I194" s="92"/>
      <c r="J194" s="82"/>
      <c r="K194" s="137"/>
    </row>
    <row r="195" spans="1:11" s="24" customFormat="1" x14ac:dyDescent="0.2">
      <c r="A195" s="54" t="s">
        <v>756</v>
      </c>
      <c r="B195" s="73">
        <v>911</v>
      </c>
      <c r="C195" s="85">
        <v>13</v>
      </c>
      <c r="D195" s="32">
        <v>33</v>
      </c>
      <c r="E195" s="84">
        <v>3</v>
      </c>
      <c r="F195" s="91"/>
      <c r="G195" s="8"/>
      <c r="H195" s="94"/>
      <c r="I195" s="99">
        <f>(C195+F195+1)*0.4</f>
        <v>5.6000000000000005</v>
      </c>
      <c r="J195" s="100">
        <f>(D195+G195+1)*0.4</f>
        <v>13.600000000000001</v>
      </c>
      <c r="K195" s="115"/>
    </row>
    <row r="196" spans="1:11" s="24" customFormat="1" x14ac:dyDescent="0.2">
      <c r="A196" s="51" t="s">
        <v>6197</v>
      </c>
      <c r="B196" s="73">
        <v>911</v>
      </c>
      <c r="C196" s="85">
        <v>13</v>
      </c>
      <c r="D196" s="37"/>
      <c r="E196" s="87"/>
      <c r="F196" s="91"/>
      <c r="G196" s="8"/>
      <c r="H196" s="94"/>
      <c r="I196" s="91"/>
      <c r="J196" s="84"/>
      <c r="K196" s="111"/>
    </row>
    <row r="197" spans="1:11" s="24" customFormat="1" x14ac:dyDescent="0.2">
      <c r="A197" s="54" t="s">
        <v>757</v>
      </c>
      <c r="B197" s="73">
        <v>50361</v>
      </c>
      <c r="C197" s="85">
        <v>39</v>
      </c>
      <c r="D197" s="36">
        <f>SUM(D198:D262)</f>
        <v>101</v>
      </c>
      <c r="E197" s="88">
        <v>4</v>
      </c>
      <c r="F197" s="91">
        <f>SUM(F199:F263)</f>
        <v>122</v>
      </c>
      <c r="G197" s="24">
        <f>SUM(G199:G263)</f>
        <v>334</v>
      </c>
      <c r="H197" s="94"/>
      <c r="I197" s="99">
        <f>(C197+F199+F200+F203+F218+F221+F222+F226+F230+F231+F232+F233+F234+F236+F238+F245+F247+F248+F249+F250+F251+F253+F255+F258+F259+F261+F263+1)*0.4</f>
        <v>52</v>
      </c>
      <c r="J197" s="99">
        <f>(D197+G199+G200+G203+G218+G221+G222+G226+G230+G231+G232+G233+G234+G236+G238+G245+G247+G248+G249+G250+G251+G253+G255+G258+G259+G261+G263+1)*0.4</f>
        <v>136</v>
      </c>
      <c r="K197" s="115">
        <f>58*0.6</f>
        <v>34.799999999999997</v>
      </c>
    </row>
    <row r="198" spans="1:11" s="24" customFormat="1" x14ac:dyDescent="0.2">
      <c r="A198" s="51" t="s">
        <v>429</v>
      </c>
      <c r="B198" s="73">
        <v>3490</v>
      </c>
      <c r="C198" s="85">
        <v>3</v>
      </c>
      <c r="D198" s="32">
        <v>8</v>
      </c>
      <c r="E198" s="84"/>
      <c r="F198" s="91"/>
      <c r="G198" s="8"/>
      <c r="H198" s="94"/>
      <c r="I198" s="91"/>
      <c r="J198" s="84"/>
      <c r="K198" s="111"/>
    </row>
    <row r="199" spans="1:11" x14ac:dyDescent="0.2">
      <c r="A199" s="49" t="s">
        <v>5493</v>
      </c>
      <c r="B199" s="74">
        <v>2789</v>
      </c>
      <c r="C199" s="86"/>
      <c r="D199" s="37"/>
      <c r="E199" s="87"/>
      <c r="F199" s="93">
        <v>5</v>
      </c>
      <c r="G199" s="8">
        <v>13</v>
      </c>
      <c r="H199" s="94">
        <f t="shared" si="2"/>
        <v>2</v>
      </c>
      <c r="I199" s="93"/>
      <c r="J199" s="94"/>
      <c r="K199" s="138"/>
    </row>
    <row r="200" spans="1:11" x14ac:dyDescent="0.2">
      <c r="A200" s="49" t="s">
        <v>1497</v>
      </c>
      <c r="B200" s="74">
        <v>701</v>
      </c>
      <c r="C200" s="86"/>
      <c r="D200" s="37"/>
      <c r="E200" s="87"/>
      <c r="F200" s="93">
        <v>3</v>
      </c>
      <c r="G200" s="8">
        <v>8</v>
      </c>
      <c r="H200" s="94">
        <f t="shared" ref="H200:H263" si="3">IF(F200=1,1,2)</f>
        <v>2</v>
      </c>
      <c r="I200" s="93"/>
      <c r="J200" s="94"/>
      <c r="K200" s="138"/>
    </row>
    <row r="201" spans="1:11" s="24" customFormat="1" x14ac:dyDescent="0.2">
      <c r="A201" s="51" t="s">
        <v>430</v>
      </c>
      <c r="B201" s="73">
        <v>946</v>
      </c>
      <c r="C201" s="85">
        <v>1</v>
      </c>
      <c r="D201" s="32">
        <v>3</v>
      </c>
      <c r="E201" s="84"/>
      <c r="F201" s="91"/>
      <c r="G201" s="8"/>
      <c r="H201" s="94"/>
      <c r="I201" s="91"/>
      <c r="J201" s="84"/>
      <c r="K201" s="111"/>
    </row>
    <row r="202" spans="1:11" x14ac:dyDescent="0.2">
      <c r="A202" s="49" t="s">
        <v>5494</v>
      </c>
      <c r="B202" s="74">
        <v>27</v>
      </c>
      <c r="C202" s="86"/>
      <c r="D202" s="37"/>
      <c r="E202" s="87"/>
      <c r="F202" s="93">
        <v>1</v>
      </c>
      <c r="G202" s="8">
        <v>3</v>
      </c>
      <c r="H202" s="94">
        <f t="shared" si="3"/>
        <v>1</v>
      </c>
      <c r="I202" s="93"/>
      <c r="J202" s="94"/>
      <c r="K202" s="138"/>
    </row>
    <row r="203" spans="1:11" x14ac:dyDescent="0.2">
      <c r="A203" s="49" t="s">
        <v>5495</v>
      </c>
      <c r="B203" s="74">
        <v>480</v>
      </c>
      <c r="C203" s="86"/>
      <c r="D203" s="37"/>
      <c r="E203" s="87"/>
      <c r="F203" s="93">
        <v>3</v>
      </c>
      <c r="G203" s="8">
        <v>8</v>
      </c>
      <c r="H203" s="94">
        <f t="shared" si="3"/>
        <v>2</v>
      </c>
      <c r="I203" s="93"/>
      <c r="J203" s="94"/>
      <c r="K203" s="138"/>
    </row>
    <row r="204" spans="1:11" x14ac:dyDescent="0.2">
      <c r="A204" s="49" t="s">
        <v>5496</v>
      </c>
      <c r="B204" s="74">
        <v>18</v>
      </c>
      <c r="C204" s="86"/>
      <c r="D204" s="37"/>
      <c r="E204" s="87"/>
      <c r="F204" s="93">
        <v>1</v>
      </c>
      <c r="G204" s="8">
        <v>3</v>
      </c>
      <c r="H204" s="94">
        <f t="shared" si="3"/>
        <v>1</v>
      </c>
      <c r="I204" s="93"/>
      <c r="J204" s="94"/>
      <c r="K204" s="138"/>
    </row>
    <row r="205" spans="1:11" x14ac:dyDescent="0.2">
      <c r="A205" s="49" t="s">
        <v>5497</v>
      </c>
      <c r="B205" s="74">
        <v>13</v>
      </c>
      <c r="C205" s="86"/>
      <c r="D205" s="37"/>
      <c r="E205" s="87"/>
      <c r="F205" s="93">
        <v>1</v>
      </c>
      <c r="G205" s="8">
        <v>3</v>
      </c>
      <c r="H205" s="94">
        <f t="shared" si="3"/>
        <v>1</v>
      </c>
      <c r="I205" s="93"/>
      <c r="J205" s="94"/>
      <c r="K205" s="138"/>
    </row>
    <row r="206" spans="1:11" x14ac:dyDescent="0.2">
      <c r="A206" s="49" t="s">
        <v>5498</v>
      </c>
      <c r="B206" s="74">
        <v>67</v>
      </c>
      <c r="C206" s="86"/>
      <c r="D206" s="37"/>
      <c r="E206" s="87"/>
      <c r="F206" s="93">
        <v>1</v>
      </c>
      <c r="G206" s="8">
        <v>3</v>
      </c>
      <c r="H206" s="94">
        <f t="shared" si="3"/>
        <v>1</v>
      </c>
      <c r="I206" s="93"/>
      <c r="J206" s="94"/>
      <c r="K206" s="138"/>
    </row>
    <row r="207" spans="1:11" x14ac:dyDescent="0.2">
      <c r="A207" s="49" t="s">
        <v>5499</v>
      </c>
      <c r="B207" s="74">
        <v>33</v>
      </c>
      <c r="C207" s="86"/>
      <c r="D207" s="37"/>
      <c r="E207" s="87"/>
      <c r="F207" s="93">
        <v>1</v>
      </c>
      <c r="G207" s="8">
        <v>3</v>
      </c>
      <c r="H207" s="94">
        <f t="shared" si="3"/>
        <v>1</v>
      </c>
      <c r="I207" s="93"/>
      <c r="J207" s="94"/>
      <c r="K207" s="138"/>
    </row>
    <row r="208" spans="1:11" x14ac:dyDescent="0.2">
      <c r="A208" s="49" t="s">
        <v>5500</v>
      </c>
      <c r="B208" s="74">
        <v>7</v>
      </c>
      <c r="C208" s="86"/>
      <c r="D208" s="37"/>
      <c r="E208" s="87"/>
      <c r="F208" s="93">
        <v>1</v>
      </c>
      <c r="G208" s="8">
        <v>3</v>
      </c>
      <c r="H208" s="94">
        <f t="shared" si="3"/>
        <v>1</v>
      </c>
      <c r="I208" s="93"/>
      <c r="J208" s="94"/>
      <c r="K208" s="138"/>
    </row>
    <row r="209" spans="1:11" x14ac:dyDescent="0.2">
      <c r="A209" s="49" t="s">
        <v>5501</v>
      </c>
      <c r="B209" s="74">
        <v>32</v>
      </c>
      <c r="C209" s="86"/>
      <c r="D209" s="37"/>
      <c r="E209" s="87"/>
      <c r="F209" s="93">
        <v>1</v>
      </c>
      <c r="G209" s="8">
        <v>3</v>
      </c>
      <c r="H209" s="94">
        <f t="shared" si="3"/>
        <v>1</v>
      </c>
      <c r="I209" s="93"/>
      <c r="J209" s="94"/>
      <c r="K209" s="138"/>
    </row>
    <row r="210" spans="1:11" x14ac:dyDescent="0.2">
      <c r="A210" s="49" t="s">
        <v>5502</v>
      </c>
      <c r="B210" s="74">
        <v>39</v>
      </c>
      <c r="C210" s="86"/>
      <c r="D210" s="37"/>
      <c r="E210" s="87"/>
      <c r="F210" s="93">
        <v>1</v>
      </c>
      <c r="G210" s="8">
        <v>3</v>
      </c>
      <c r="H210" s="94">
        <f t="shared" si="3"/>
        <v>1</v>
      </c>
      <c r="I210" s="93"/>
      <c r="J210" s="94"/>
      <c r="K210" s="138"/>
    </row>
    <row r="211" spans="1:11" x14ac:dyDescent="0.2">
      <c r="A211" s="49" t="s">
        <v>5503</v>
      </c>
      <c r="B211" s="74">
        <v>88</v>
      </c>
      <c r="C211" s="86"/>
      <c r="D211" s="37"/>
      <c r="E211" s="87"/>
      <c r="F211" s="93">
        <v>1</v>
      </c>
      <c r="G211" s="8">
        <v>3</v>
      </c>
      <c r="H211" s="94">
        <f t="shared" si="3"/>
        <v>1</v>
      </c>
      <c r="I211" s="93"/>
      <c r="J211" s="94"/>
      <c r="K211" s="138"/>
    </row>
    <row r="212" spans="1:11" x14ac:dyDescent="0.2">
      <c r="A212" s="49" t="s">
        <v>5504</v>
      </c>
      <c r="B212" s="74">
        <v>29</v>
      </c>
      <c r="C212" s="86"/>
      <c r="D212" s="37"/>
      <c r="E212" s="87"/>
      <c r="F212" s="93">
        <v>1</v>
      </c>
      <c r="G212" s="8">
        <v>3</v>
      </c>
      <c r="H212" s="94">
        <f t="shared" si="3"/>
        <v>1</v>
      </c>
      <c r="I212" s="93"/>
      <c r="J212" s="94"/>
      <c r="K212" s="138"/>
    </row>
    <row r="213" spans="1:11" x14ac:dyDescent="0.2">
      <c r="A213" s="49" t="s">
        <v>5505</v>
      </c>
      <c r="B213" s="74">
        <v>22</v>
      </c>
      <c r="C213" s="86"/>
      <c r="D213" s="37"/>
      <c r="E213" s="87"/>
      <c r="F213" s="93">
        <v>1</v>
      </c>
      <c r="G213" s="8">
        <v>3</v>
      </c>
      <c r="H213" s="94">
        <f t="shared" si="3"/>
        <v>1</v>
      </c>
      <c r="I213" s="93"/>
      <c r="J213" s="94"/>
      <c r="K213" s="138"/>
    </row>
    <row r="214" spans="1:11" x14ac:dyDescent="0.2">
      <c r="A214" s="49" t="s">
        <v>5506</v>
      </c>
      <c r="B214" s="74">
        <v>39</v>
      </c>
      <c r="C214" s="86"/>
      <c r="D214" s="37"/>
      <c r="E214" s="87"/>
      <c r="F214" s="93">
        <v>1</v>
      </c>
      <c r="G214" s="8">
        <v>3</v>
      </c>
      <c r="H214" s="94">
        <f t="shared" si="3"/>
        <v>1</v>
      </c>
      <c r="I214" s="93"/>
      <c r="J214" s="94"/>
      <c r="K214" s="138"/>
    </row>
    <row r="215" spans="1:11" x14ac:dyDescent="0.2">
      <c r="A215" s="49" t="s">
        <v>5507</v>
      </c>
      <c r="B215" s="74">
        <v>14</v>
      </c>
      <c r="C215" s="86"/>
      <c r="D215" s="37"/>
      <c r="E215" s="87"/>
      <c r="F215" s="93">
        <v>1</v>
      </c>
      <c r="G215" s="8">
        <v>3</v>
      </c>
      <c r="H215" s="94">
        <f t="shared" si="3"/>
        <v>1</v>
      </c>
      <c r="I215" s="93"/>
      <c r="J215" s="94"/>
      <c r="K215" s="138"/>
    </row>
    <row r="216" spans="1:11" x14ac:dyDescent="0.2">
      <c r="A216" s="49" t="s">
        <v>5508</v>
      </c>
      <c r="B216" s="74">
        <v>38</v>
      </c>
      <c r="C216" s="86"/>
      <c r="D216" s="37"/>
      <c r="E216" s="87"/>
      <c r="F216" s="93">
        <v>1</v>
      </c>
      <c r="G216" s="8">
        <v>3</v>
      </c>
      <c r="H216" s="94">
        <f t="shared" si="3"/>
        <v>1</v>
      </c>
      <c r="I216" s="93"/>
      <c r="J216" s="94"/>
      <c r="K216" s="138"/>
    </row>
    <row r="217" spans="1:11" s="24" customFormat="1" x14ac:dyDescent="0.2">
      <c r="A217" s="51" t="s">
        <v>431</v>
      </c>
      <c r="B217" s="73">
        <v>3570</v>
      </c>
      <c r="C217" s="85">
        <v>3</v>
      </c>
      <c r="D217" s="32">
        <v>8</v>
      </c>
      <c r="E217" s="84"/>
      <c r="F217" s="91"/>
      <c r="G217" s="8"/>
      <c r="H217" s="94"/>
      <c r="I217" s="91"/>
      <c r="J217" s="84"/>
      <c r="K217" s="111"/>
    </row>
    <row r="218" spans="1:11" x14ac:dyDescent="0.2">
      <c r="A218" s="49" t="s">
        <v>5509</v>
      </c>
      <c r="B218" s="74">
        <v>987</v>
      </c>
      <c r="C218" s="86"/>
      <c r="D218" s="37"/>
      <c r="E218" s="87"/>
      <c r="F218" s="93">
        <v>3</v>
      </c>
      <c r="G218" s="8">
        <v>8</v>
      </c>
      <c r="H218" s="94">
        <f t="shared" si="3"/>
        <v>2</v>
      </c>
      <c r="I218" s="93"/>
      <c r="J218" s="94"/>
      <c r="K218" s="138"/>
    </row>
    <row r="219" spans="1:11" x14ac:dyDescent="0.2">
      <c r="A219" s="49" t="s">
        <v>4973</v>
      </c>
      <c r="B219" s="74">
        <v>187</v>
      </c>
      <c r="C219" s="86"/>
      <c r="D219" s="37"/>
      <c r="E219" s="87"/>
      <c r="F219" s="93">
        <v>1</v>
      </c>
      <c r="G219" s="8">
        <v>3</v>
      </c>
      <c r="H219" s="94">
        <f t="shared" si="3"/>
        <v>1</v>
      </c>
      <c r="I219" s="93"/>
      <c r="J219" s="94"/>
      <c r="K219" s="138"/>
    </row>
    <row r="220" spans="1:11" x14ac:dyDescent="0.2">
      <c r="A220" s="49" t="s">
        <v>5510</v>
      </c>
      <c r="B220" s="74">
        <v>32</v>
      </c>
      <c r="C220" s="86"/>
      <c r="D220" s="37"/>
      <c r="E220" s="87"/>
      <c r="F220" s="93">
        <v>1</v>
      </c>
      <c r="G220" s="8">
        <v>3</v>
      </c>
      <c r="H220" s="94">
        <f t="shared" si="3"/>
        <v>1</v>
      </c>
      <c r="I220" s="93"/>
      <c r="J220" s="94"/>
      <c r="K220" s="138"/>
    </row>
    <row r="221" spans="1:11" x14ac:dyDescent="0.2">
      <c r="A221" s="49" t="s">
        <v>5511</v>
      </c>
      <c r="B221" s="74">
        <v>671</v>
      </c>
      <c r="C221" s="86"/>
      <c r="D221" s="37"/>
      <c r="E221" s="87"/>
      <c r="F221" s="93">
        <v>3</v>
      </c>
      <c r="G221" s="8">
        <v>8</v>
      </c>
      <c r="H221" s="94">
        <f t="shared" si="3"/>
        <v>2</v>
      </c>
      <c r="I221" s="93"/>
      <c r="J221" s="94"/>
      <c r="K221" s="138"/>
    </row>
    <row r="222" spans="1:11" x14ac:dyDescent="0.2">
      <c r="A222" s="49" t="s">
        <v>2903</v>
      </c>
      <c r="B222" s="74">
        <v>340</v>
      </c>
      <c r="C222" s="86"/>
      <c r="D222" s="37"/>
      <c r="E222" s="87"/>
      <c r="F222" s="93">
        <v>3</v>
      </c>
      <c r="G222" s="8">
        <v>8</v>
      </c>
      <c r="H222" s="94">
        <f t="shared" si="3"/>
        <v>2</v>
      </c>
      <c r="I222" s="93"/>
      <c r="J222" s="94"/>
      <c r="K222" s="138"/>
    </row>
    <row r="223" spans="1:11" x14ac:dyDescent="0.2">
      <c r="A223" s="49" t="s">
        <v>5512</v>
      </c>
      <c r="B223" s="74">
        <v>97</v>
      </c>
      <c r="C223" s="86"/>
      <c r="D223" s="37"/>
      <c r="E223" s="87"/>
      <c r="F223" s="93">
        <v>1</v>
      </c>
      <c r="G223" s="8">
        <v>3</v>
      </c>
      <c r="H223" s="94">
        <f t="shared" si="3"/>
        <v>1</v>
      </c>
      <c r="I223" s="93"/>
      <c r="J223" s="94"/>
      <c r="K223" s="138"/>
    </row>
    <row r="224" spans="1:11" x14ac:dyDescent="0.2">
      <c r="A224" s="49" t="s">
        <v>5513</v>
      </c>
      <c r="B224" s="74">
        <v>139</v>
      </c>
      <c r="C224" s="86"/>
      <c r="D224" s="37"/>
      <c r="E224" s="87"/>
      <c r="F224" s="93">
        <v>1</v>
      </c>
      <c r="G224" s="8">
        <v>3</v>
      </c>
      <c r="H224" s="94">
        <f t="shared" si="3"/>
        <v>1</v>
      </c>
      <c r="I224" s="93"/>
      <c r="J224" s="94"/>
      <c r="K224" s="138"/>
    </row>
    <row r="225" spans="1:11" x14ac:dyDescent="0.2">
      <c r="A225" s="49" t="s">
        <v>5514</v>
      </c>
      <c r="B225" s="74">
        <v>45</v>
      </c>
      <c r="C225" s="86"/>
      <c r="D225" s="37"/>
      <c r="E225" s="87"/>
      <c r="F225" s="93">
        <v>1</v>
      </c>
      <c r="G225" s="8">
        <v>3</v>
      </c>
      <c r="H225" s="94">
        <f t="shared" si="3"/>
        <v>1</v>
      </c>
      <c r="I225" s="93"/>
      <c r="J225" s="94"/>
      <c r="K225" s="138"/>
    </row>
    <row r="226" spans="1:11" x14ac:dyDescent="0.2">
      <c r="A226" s="49" t="s">
        <v>5515</v>
      </c>
      <c r="B226" s="74">
        <v>930</v>
      </c>
      <c r="C226" s="86"/>
      <c r="D226" s="37"/>
      <c r="E226" s="87"/>
      <c r="F226" s="93">
        <v>3</v>
      </c>
      <c r="G226" s="8">
        <v>8</v>
      </c>
      <c r="H226" s="94">
        <f t="shared" si="3"/>
        <v>2</v>
      </c>
      <c r="I226" s="93"/>
      <c r="J226" s="94"/>
      <c r="K226" s="138"/>
    </row>
    <row r="227" spans="1:11" x14ac:dyDescent="0.2">
      <c r="A227" s="49" t="s">
        <v>5516</v>
      </c>
      <c r="B227" s="74">
        <v>76</v>
      </c>
      <c r="C227" s="86"/>
      <c r="D227" s="37"/>
      <c r="E227" s="87"/>
      <c r="F227" s="93">
        <v>1</v>
      </c>
      <c r="G227" s="8">
        <v>3</v>
      </c>
      <c r="H227" s="94">
        <f t="shared" si="3"/>
        <v>1</v>
      </c>
      <c r="I227" s="93"/>
      <c r="J227" s="94"/>
      <c r="K227" s="138"/>
    </row>
    <row r="228" spans="1:11" x14ac:dyDescent="0.2">
      <c r="A228" s="49" t="s">
        <v>5517</v>
      </c>
      <c r="B228" s="74">
        <v>66</v>
      </c>
      <c r="C228" s="86"/>
      <c r="D228" s="37"/>
      <c r="E228" s="87"/>
      <c r="F228" s="93">
        <v>1</v>
      </c>
      <c r="G228" s="8">
        <v>3</v>
      </c>
      <c r="H228" s="94">
        <f t="shared" si="3"/>
        <v>1</v>
      </c>
      <c r="I228" s="93"/>
      <c r="J228" s="94"/>
      <c r="K228" s="138"/>
    </row>
    <row r="229" spans="1:11" s="24" customFormat="1" x14ac:dyDescent="0.2">
      <c r="A229" s="51" t="s">
        <v>432</v>
      </c>
      <c r="B229" s="73">
        <v>3014</v>
      </c>
      <c r="C229" s="85">
        <v>2</v>
      </c>
      <c r="D229" s="32">
        <v>5</v>
      </c>
      <c r="E229" s="84"/>
      <c r="F229" s="91"/>
      <c r="G229" s="8"/>
      <c r="H229" s="94"/>
      <c r="I229" s="91"/>
      <c r="J229" s="84"/>
      <c r="K229" s="111"/>
    </row>
    <row r="230" spans="1:11" x14ac:dyDescent="0.2">
      <c r="A230" s="49" t="s">
        <v>5518</v>
      </c>
      <c r="B230" s="74">
        <v>520</v>
      </c>
      <c r="C230" s="86"/>
      <c r="D230" s="37"/>
      <c r="E230" s="87"/>
      <c r="F230" s="93">
        <v>3</v>
      </c>
      <c r="G230" s="8">
        <v>8</v>
      </c>
      <c r="H230" s="94">
        <f t="shared" si="3"/>
        <v>2</v>
      </c>
      <c r="I230" s="93"/>
      <c r="J230" s="94"/>
      <c r="K230" s="138"/>
    </row>
    <row r="231" spans="1:11" x14ac:dyDescent="0.2">
      <c r="A231" s="49" t="s">
        <v>5519</v>
      </c>
      <c r="B231" s="74">
        <v>206</v>
      </c>
      <c r="C231" s="86"/>
      <c r="D231" s="37"/>
      <c r="E231" s="87"/>
      <c r="F231" s="93">
        <v>3</v>
      </c>
      <c r="G231" s="8">
        <v>8</v>
      </c>
      <c r="H231" s="94">
        <f t="shared" si="3"/>
        <v>2</v>
      </c>
      <c r="I231" s="93"/>
      <c r="J231" s="94"/>
      <c r="K231" s="138"/>
    </row>
    <row r="232" spans="1:11" x14ac:dyDescent="0.2">
      <c r="A232" s="49" t="s">
        <v>5520</v>
      </c>
      <c r="B232" s="74">
        <v>429</v>
      </c>
      <c r="C232" s="86"/>
      <c r="D232" s="37"/>
      <c r="E232" s="87"/>
      <c r="F232" s="93">
        <v>3</v>
      </c>
      <c r="G232" s="8">
        <v>8</v>
      </c>
      <c r="H232" s="94">
        <f t="shared" si="3"/>
        <v>2</v>
      </c>
      <c r="I232" s="93"/>
      <c r="J232" s="94"/>
      <c r="K232" s="138"/>
    </row>
    <row r="233" spans="1:11" x14ac:dyDescent="0.2">
      <c r="A233" s="49" t="s">
        <v>5521</v>
      </c>
      <c r="B233" s="74">
        <v>225</v>
      </c>
      <c r="C233" s="86"/>
      <c r="D233" s="37"/>
      <c r="E233" s="87"/>
      <c r="F233" s="93">
        <v>3</v>
      </c>
      <c r="G233" s="8">
        <v>8</v>
      </c>
      <c r="H233" s="94">
        <f t="shared" si="3"/>
        <v>2</v>
      </c>
      <c r="I233" s="93"/>
      <c r="J233" s="94"/>
      <c r="K233" s="138"/>
    </row>
    <row r="234" spans="1:11" x14ac:dyDescent="0.2">
      <c r="A234" s="49" t="s">
        <v>1875</v>
      </c>
      <c r="B234" s="74">
        <v>366</v>
      </c>
      <c r="C234" s="86"/>
      <c r="D234" s="37"/>
      <c r="E234" s="87"/>
      <c r="F234" s="93">
        <v>3</v>
      </c>
      <c r="G234" s="8">
        <v>8</v>
      </c>
      <c r="H234" s="94">
        <f t="shared" si="3"/>
        <v>2</v>
      </c>
      <c r="I234" s="93"/>
      <c r="J234" s="94"/>
      <c r="K234" s="138"/>
    </row>
    <row r="235" spans="1:11" x14ac:dyDescent="0.2">
      <c r="A235" s="49" t="s">
        <v>5522</v>
      </c>
      <c r="B235" s="74">
        <v>113</v>
      </c>
      <c r="C235" s="86"/>
      <c r="D235" s="37"/>
      <c r="E235" s="87"/>
      <c r="F235" s="93">
        <v>1</v>
      </c>
      <c r="G235" s="8">
        <v>3</v>
      </c>
      <c r="H235" s="94">
        <f t="shared" si="3"/>
        <v>1</v>
      </c>
      <c r="I235" s="93"/>
      <c r="J235" s="94"/>
      <c r="K235" s="138"/>
    </row>
    <row r="236" spans="1:11" x14ac:dyDescent="0.2">
      <c r="A236" s="49" t="s">
        <v>5010</v>
      </c>
      <c r="B236" s="74">
        <v>1155</v>
      </c>
      <c r="C236" s="86"/>
      <c r="D236" s="37"/>
      <c r="E236" s="87"/>
      <c r="F236" s="93">
        <v>3</v>
      </c>
      <c r="G236" s="8">
        <v>8</v>
      </c>
      <c r="H236" s="94">
        <f t="shared" si="3"/>
        <v>2</v>
      </c>
      <c r="I236" s="93"/>
      <c r="J236" s="94"/>
      <c r="K236" s="138"/>
    </row>
    <row r="237" spans="1:11" s="24" customFormat="1" x14ac:dyDescent="0.2">
      <c r="A237" s="51" t="s">
        <v>433</v>
      </c>
      <c r="B237" s="73">
        <v>1897</v>
      </c>
      <c r="C237" s="85">
        <v>1</v>
      </c>
      <c r="D237" s="32">
        <v>3</v>
      </c>
      <c r="E237" s="84"/>
      <c r="F237" s="91"/>
      <c r="G237" s="8"/>
      <c r="H237" s="94"/>
      <c r="I237" s="91"/>
      <c r="J237" s="84"/>
      <c r="K237" s="111"/>
    </row>
    <row r="238" spans="1:11" x14ac:dyDescent="0.2">
      <c r="A238" s="49" t="s">
        <v>5523</v>
      </c>
      <c r="B238" s="74">
        <v>1526</v>
      </c>
      <c r="C238" s="86"/>
      <c r="D238" s="37"/>
      <c r="E238" s="87"/>
      <c r="F238" s="93">
        <v>3</v>
      </c>
      <c r="G238" s="8">
        <v>8</v>
      </c>
      <c r="H238" s="94">
        <f t="shared" si="3"/>
        <v>2</v>
      </c>
      <c r="I238" s="93"/>
      <c r="J238" s="94"/>
      <c r="K238" s="138"/>
    </row>
    <row r="239" spans="1:11" x14ac:dyDescent="0.2">
      <c r="A239" s="49" t="s">
        <v>5524</v>
      </c>
      <c r="B239" s="74">
        <v>67</v>
      </c>
      <c r="C239" s="86"/>
      <c r="D239" s="37"/>
      <c r="E239" s="87"/>
      <c r="F239" s="93">
        <v>1</v>
      </c>
      <c r="G239" s="8">
        <v>3</v>
      </c>
      <c r="H239" s="94">
        <f t="shared" si="3"/>
        <v>1</v>
      </c>
      <c r="I239" s="93"/>
      <c r="J239" s="94"/>
      <c r="K239" s="138"/>
    </row>
    <row r="240" spans="1:11" x14ac:dyDescent="0.2">
      <c r="A240" s="49" t="s">
        <v>5525</v>
      </c>
      <c r="B240" s="74">
        <v>117</v>
      </c>
      <c r="C240" s="86"/>
      <c r="D240" s="37"/>
      <c r="E240" s="87"/>
      <c r="F240" s="93">
        <v>1</v>
      </c>
      <c r="G240" s="8">
        <v>3</v>
      </c>
      <c r="H240" s="94">
        <f t="shared" si="3"/>
        <v>1</v>
      </c>
      <c r="I240" s="93"/>
      <c r="J240" s="94"/>
      <c r="K240" s="138"/>
    </row>
    <row r="241" spans="1:11" x14ac:dyDescent="0.2">
      <c r="A241" s="49" t="s">
        <v>4272</v>
      </c>
      <c r="B241" s="74">
        <v>33</v>
      </c>
      <c r="C241" s="86"/>
      <c r="D241" s="37"/>
      <c r="E241" s="87"/>
      <c r="F241" s="93">
        <v>1</v>
      </c>
      <c r="G241" s="8">
        <v>3</v>
      </c>
      <c r="H241" s="94">
        <f t="shared" si="3"/>
        <v>1</v>
      </c>
      <c r="I241" s="93"/>
      <c r="J241" s="94"/>
      <c r="K241" s="138"/>
    </row>
    <row r="242" spans="1:11" x14ac:dyDescent="0.2">
      <c r="A242" s="49" t="s">
        <v>5526</v>
      </c>
      <c r="B242" s="74">
        <v>124</v>
      </c>
      <c r="C242" s="86"/>
      <c r="D242" s="37"/>
      <c r="E242" s="87"/>
      <c r="F242" s="93">
        <v>1</v>
      </c>
      <c r="G242" s="8">
        <v>3</v>
      </c>
      <c r="H242" s="94">
        <f t="shared" si="3"/>
        <v>1</v>
      </c>
      <c r="I242" s="93"/>
      <c r="J242" s="94"/>
      <c r="K242" s="138"/>
    </row>
    <row r="243" spans="1:11" x14ac:dyDescent="0.2">
      <c r="A243" s="49" t="s">
        <v>5527</v>
      </c>
      <c r="B243" s="74">
        <v>30</v>
      </c>
      <c r="C243" s="86"/>
      <c r="D243" s="37"/>
      <c r="E243" s="87"/>
      <c r="F243" s="93">
        <v>1</v>
      </c>
      <c r="G243" s="8">
        <v>3</v>
      </c>
      <c r="H243" s="94">
        <f t="shared" si="3"/>
        <v>1</v>
      </c>
      <c r="I243" s="93"/>
      <c r="J243" s="94"/>
      <c r="K243" s="138"/>
    </row>
    <row r="244" spans="1:11" s="24" customFormat="1" x14ac:dyDescent="0.2">
      <c r="A244" s="51" t="s">
        <v>434</v>
      </c>
      <c r="B244" s="73">
        <v>3384</v>
      </c>
      <c r="C244" s="85">
        <v>3</v>
      </c>
      <c r="D244" s="32">
        <v>8</v>
      </c>
      <c r="E244" s="84"/>
      <c r="F244" s="91"/>
      <c r="G244" s="8"/>
      <c r="H244" s="94"/>
      <c r="I244" s="91"/>
      <c r="J244" s="84"/>
      <c r="K244" s="111"/>
    </row>
    <row r="245" spans="1:11" x14ac:dyDescent="0.2">
      <c r="A245" s="49" t="s">
        <v>5528</v>
      </c>
      <c r="B245" s="8">
        <v>320</v>
      </c>
      <c r="C245" s="86"/>
      <c r="D245" s="37"/>
      <c r="E245" s="87"/>
      <c r="F245" s="93">
        <v>3</v>
      </c>
      <c r="G245" s="8">
        <v>8</v>
      </c>
      <c r="H245" s="94">
        <f t="shared" si="3"/>
        <v>2</v>
      </c>
      <c r="I245" s="93"/>
      <c r="J245" s="94"/>
      <c r="K245" s="138"/>
    </row>
    <row r="246" spans="1:11" x14ac:dyDescent="0.2">
      <c r="A246" s="49" t="s">
        <v>5529</v>
      </c>
      <c r="B246" s="74">
        <v>97</v>
      </c>
      <c r="C246" s="86"/>
      <c r="D246" s="37"/>
      <c r="E246" s="87"/>
      <c r="F246" s="93">
        <v>1</v>
      </c>
      <c r="G246" s="8">
        <v>3</v>
      </c>
      <c r="H246" s="94">
        <f t="shared" si="3"/>
        <v>1</v>
      </c>
      <c r="I246" s="93"/>
      <c r="J246" s="94"/>
      <c r="K246" s="138"/>
    </row>
    <row r="247" spans="1:11" x14ac:dyDescent="0.2">
      <c r="A247" s="49" t="s">
        <v>5530</v>
      </c>
      <c r="B247" s="74">
        <v>274</v>
      </c>
      <c r="C247" s="86"/>
      <c r="D247" s="37"/>
      <c r="E247" s="87"/>
      <c r="F247" s="93">
        <v>3</v>
      </c>
      <c r="G247" s="8">
        <v>8</v>
      </c>
      <c r="H247" s="94">
        <f t="shared" si="3"/>
        <v>2</v>
      </c>
      <c r="I247" s="93"/>
      <c r="J247" s="94"/>
      <c r="K247" s="138"/>
    </row>
    <row r="248" spans="1:11" x14ac:dyDescent="0.2">
      <c r="A248" s="49" t="s">
        <v>5531</v>
      </c>
      <c r="B248" s="74">
        <v>589</v>
      </c>
      <c r="C248" s="86"/>
      <c r="D248" s="37"/>
      <c r="E248" s="87"/>
      <c r="F248" s="93">
        <v>3</v>
      </c>
      <c r="G248" s="8">
        <v>8</v>
      </c>
      <c r="H248" s="94">
        <f t="shared" si="3"/>
        <v>2</v>
      </c>
      <c r="I248" s="93"/>
      <c r="J248" s="94"/>
      <c r="K248" s="138"/>
    </row>
    <row r="249" spans="1:11" x14ac:dyDescent="0.2">
      <c r="A249" s="49" t="s">
        <v>5532</v>
      </c>
      <c r="B249" s="74">
        <v>382</v>
      </c>
      <c r="C249" s="86"/>
      <c r="D249" s="37"/>
      <c r="E249" s="87"/>
      <c r="F249" s="93">
        <v>3</v>
      </c>
      <c r="G249" s="8">
        <v>8</v>
      </c>
      <c r="H249" s="94">
        <f t="shared" si="3"/>
        <v>2</v>
      </c>
      <c r="I249" s="93"/>
      <c r="J249" s="94"/>
      <c r="K249" s="138"/>
    </row>
    <row r="250" spans="1:11" x14ac:dyDescent="0.2">
      <c r="A250" s="49" t="s">
        <v>5533</v>
      </c>
      <c r="B250" s="74">
        <v>356</v>
      </c>
      <c r="C250" s="86"/>
      <c r="D250" s="37"/>
      <c r="E250" s="87"/>
      <c r="F250" s="93">
        <v>3</v>
      </c>
      <c r="G250" s="8">
        <v>8</v>
      </c>
      <c r="H250" s="94">
        <f t="shared" si="3"/>
        <v>2</v>
      </c>
      <c r="I250" s="93"/>
      <c r="J250" s="94"/>
      <c r="K250" s="138"/>
    </row>
    <row r="251" spans="1:11" x14ac:dyDescent="0.2">
      <c r="A251" s="49" t="s">
        <v>5534</v>
      </c>
      <c r="B251" s="74">
        <v>232</v>
      </c>
      <c r="C251" s="86"/>
      <c r="D251" s="37"/>
      <c r="E251" s="87"/>
      <c r="F251" s="93">
        <v>3</v>
      </c>
      <c r="G251" s="8">
        <v>8</v>
      </c>
      <c r="H251" s="94">
        <f t="shared" si="3"/>
        <v>2</v>
      </c>
      <c r="I251" s="93"/>
      <c r="J251" s="94"/>
      <c r="K251" s="138"/>
    </row>
    <row r="252" spans="1:11" x14ac:dyDescent="0.2">
      <c r="A252" s="49" t="s">
        <v>5535</v>
      </c>
      <c r="B252" s="74">
        <v>71</v>
      </c>
      <c r="C252" s="86"/>
      <c r="D252" s="37"/>
      <c r="E252" s="87"/>
      <c r="F252" s="93">
        <v>1</v>
      </c>
      <c r="G252" s="8">
        <v>3</v>
      </c>
      <c r="H252" s="94">
        <f t="shared" si="3"/>
        <v>1</v>
      </c>
      <c r="I252" s="93"/>
      <c r="J252" s="94"/>
      <c r="K252" s="138"/>
    </row>
    <row r="253" spans="1:11" x14ac:dyDescent="0.2">
      <c r="A253" s="49" t="s">
        <v>1580</v>
      </c>
      <c r="B253" s="74">
        <v>1063</v>
      </c>
      <c r="C253" s="86"/>
      <c r="D253" s="37"/>
      <c r="E253" s="87"/>
      <c r="F253" s="93">
        <v>3</v>
      </c>
      <c r="G253" s="8">
        <v>8</v>
      </c>
      <c r="H253" s="94">
        <f t="shared" si="3"/>
        <v>2</v>
      </c>
      <c r="I253" s="93"/>
      <c r="J253" s="94"/>
      <c r="K253" s="138"/>
    </row>
    <row r="254" spans="1:11" s="24" customFormat="1" x14ac:dyDescent="0.2">
      <c r="A254" s="51" t="s">
        <v>435</v>
      </c>
      <c r="B254" s="73">
        <v>7045</v>
      </c>
      <c r="C254" s="85">
        <v>5</v>
      </c>
      <c r="D254" s="32">
        <v>13</v>
      </c>
      <c r="E254" s="84"/>
      <c r="F254" s="91"/>
      <c r="G254" s="8"/>
      <c r="H254" s="94"/>
      <c r="I254" s="91"/>
      <c r="J254" s="84"/>
      <c r="K254" s="111"/>
    </row>
    <row r="255" spans="1:11" x14ac:dyDescent="0.2">
      <c r="A255" s="49" t="s">
        <v>5536</v>
      </c>
      <c r="B255" s="74">
        <v>5270</v>
      </c>
      <c r="C255" s="86"/>
      <c r="D255" s="37"/>
      <c r="E255" s="87"/>
      <c r="F255" s="93">
        <v>5</v>
      </c>
      <c r="G255" s="8">
        <v>13</v>
      </c>
      <c r="H255" s="94">
        <f t="shared" si="3"/>
        <v>2</v>
      </c>
      <c r="I255" s="93"/>
      <c r="J255" s="94"/>
      <c r="K255" s="138"/>
    </row>
    <row r="256" spans="1:11" x14ac:dyDescent="0.2">
      <c r="A256" s="49" t="s">
        <v>5537</v>
      </c>
      <c r="B256" s="74">
        <v>10</v>
      </c>
      <c r="C256" s="86"/>
      <c r="D256" s="37"/>
      <c r="E256" s="87"/>
      <c r="F256" s="93">
        <v>1</v>
      </c>
      <c r="G256" s="8">
        <v>3</v>
      </c>
      <c r="H256" s="94">
        <f t="shared" si="3"/>
        <v>1</v>
      </c>
      <c r="I256" s="93"/>
      <c r="J256" s="94"/>
      <c r="K256" s="138"/>
    </row>
    <row r="257" spans="1:11" x14ac:dyDescent="0.2">
      <c r="A257" s="49" t="s">
        <v>5538</v>
      </c>
      <c r="B257" s="74">
        <v>27</v>
      </c>
      <c r="C257" s="86"/>
      <c r="D257" s="37"/>
      <c r="E257" s="87"/>
      <c r="F257" s="93">
        <v>1</v>
      </c>
      <c r="G257" s="8">
        <v>3</v>
      </c>
      <c r="H257" s="94">
        <f t="shared" si="3"/>
        <v>1</v>
      </c>
      <c r="I257" s="93"/>
      <c r="J257" s="94"/>
      <c r="K257" s="138"/>
    </row>
    <row r="258" spans="1:11" x14ac:dyDescent="0.2">
      <c r="A258" s="49" t="s">
        <v>2816</v>
      </c>
      <c r="B258" s="74">
        <v>621</v>
      </c>
      <c r="C258" s="86"/>
      <c r="D258" s="37"/>
      <c r="E258" s="87"/>
      <c r="F258" s="93">
        <v>3</v>
      </c>
      <c r="G258" s="8">
        <v>8</v>
      </c>
      <c r="H258" s="94">
        <f t="shared" si="3"/>
        <v>2</v>
      </c>
      <c r="I258" s="93"/>
      <c r="J258" s="94"/>
      <c r="K258" s="138"/>
    </row>
    <row r="259" spans="1:11" x14ac:dyDescent="0.2">
      <c r="A259" s="49" t="s">
        <v>3219</v>
      </c>
      <c r="B259" s="74">
        <v>632</v>
      </c>
      <c r="C259" s="86"/>
      <c r="D259" s="37"/>
      <c r="E259" s="87"/>
      <c r="F259" s="93">
        <v>3</v>
      </c>
      <c r="G259" s="8">
        <v>8</v>
      </c>
      <c r="H259" s="94">
        <f t="shared" si="3"/>
        <v>2</v>
      </c>
      <c r="I259" s="93"/>
      <c r="J259" s="94"/>
      <c r="K259" s="138"/>
    </row>
    <row r="260" spans="1:11" x14ac:dyDescent="0.2">
      <c r="A260" s="49" t="s">
        <v>5539</v>
      </c>
      <c r="B260" s="74">
        <v>21</v>
      </c>
      <c r="C260" s="86"/>
      <c r="D260" s="37"/>
      <c r="E260" s="87"/>
      <c r="F260" s="93">
        <v>1</v>
      </c>
      <c r="G260" s="8">
        <v>3</v>
      </c>
      <c r="H260" s="94">
        <f t="shared" si="3"/>
        <v>1</v>
      </c>
      <c r="I260" s="93"/>
      <c r="J260" s="94"/>
      <c r="K260" s="138"/>
    </row>
    <row r="261" spans="1:11" x14ac:dyDescent="0.2">
      <c r="A261" s="49" t="s">
        <v>5540</v>
      </c>
      <c r="B261" s="74">
        <v>464</v>
      </c>
      <c r="C261" s="86"/>
      <c r="D261" s="37"/>
      <c r="E261" s="87"/>
      <c r="F261" s="93">
        <v>3</v>
      </c>
      <c r="G261" s="8">
        <v>8</v>
      </c>
      <c r="H261" s="94">
        <f t="shared" si="3"/>
        <v>2</v>
      </c>
      <c r="I261" s="93"/>
      <c r="J261" s="94"/>
      <c r="K261" s="138"/>
    </row>
    <row r="262" spans="1:11" s="24" customFormat="1" x14ac:dyDescent="0.2">
      <c r="A262" s="51" t="s">
        <v>436</v>
      </c>
      <c r="B262" s="73">
        <v>27015</v>
      </c>
      <c r="C262" s="85">
        <v>21</v>
      </c>
      <c r="D262" s="32">
        <v>53</v>
      </c>
      <c r="E262" s="84"/>
      <c r="F262" s="91"/>
      <c r="G262" s="8"/>
      <c r="H262" s="94"/>
      <c r="I262" s="91"/>
      <c r="J262" s="84"/>
      <c r="K262" s="111"/>
    </row>
    <row r="263" spans="1:11" s="24" customFormat="1" x14ac:dyDescent="0.2">
      <c r="A263" s="49" t="s">
        <v>5541</v>
      </c>
      <c r="B263" s="74">
        <v>27015</v>
      </c>
      <c r="C263" s="85"/>
      <c r="D263" s="37"/>
      <c r="E263" s="87"/>
      <c r="F263" s="93">
        <v>11</v>
      </c>
      <c r="G263" s="8">
        <v>28</v>
      </c>
      <c r="H263" s="94">
        <f t="shared" si="3"/>
        <v>2</v>
      </c>
      <c r="I263" s="91"/>
      <c r="J263" s="84"/>
      <c r="K263" s="111"/>
    </row>
    <row r="264" spans="1:11" s="24" customFormat="1" x14ac:dyDescent="0.2">
      <c r="A264" s="63" t="s">
        <v>1273</v>
      </c>
      <c r="B264" s="169">
        <v>420</v>
      </c>
      <c r="C264" s="171">
        <v>13</v>
      </c>
      <c r="D264" s="32">
        <v>33</v>
      </c>
      <c r="E264" s="84">
        <v>3</v>
      </c>
      <c r="F264" s="91"/>
      <c r="H264" s="84"/>
      <c r="I264" s="99">
        <f>(C264+F264+1)*0.4</f>
        <v>5.6000000000000005</v>
      </c>
      <c r="J264" s="100">
        <f>(D264+G264+1)*0.4</f>
        <v>13.600000000000001</v>
      </c>
      <c r="K264" s="115"/>
    </row>
    <row r="265" spans="1:11" ht="16.5" thickBot="1" x14ac:dyDescent="0.25">
      <c r="A265" s="172" t="s">
        <v>6198</v>
      </c>
      <c r="B265" s="170">
        <v>420</v>
      </c>
      <c r="C265" s="173">
        <v>13</v>
      </c>
      <c r="D265" s="64"/>
      <c r="E265" s="126"/>
      <c r="F265" s="124"/>
      <c r="G265" s="125"/>
      <c r="H265" s="126"/>
      <c r="I265" s="124"/>
      <c r="J265" s="126"/>
      <c r="K265" s="140"/>
    </row>
    <row r="266" spans="1:11" ht="16.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287"/>
  <sheetViews>
    <sheetView workbookViewId="0">
      <pane xSplit="1" ySplit="2" topLeftCell="B3" activePane="bottomRight" state="frozenSplit"/>
      <selection activeCell="B148" sqref="B148"/>
      <selection pane="topRight" activeCell="B1" sqref="B1"/>
      <selection pane="bottomLeft" activeCell="A142" sqref="A142"/>
      <selection pane="bottomRight" activeCell="A2" sqref="A2"/>
    </sheetView>
  </sheetViews>
  <sheetFormatPr defaultRowHeight="15" x14ac:dyDescent="0.2"/>
  <cols>
    <col min="1" max="1" width="48.5703125" style="6" customWidth="1"/>
    <col min="2" max="2" width="16.140625" style="2" customWidth="1"/>
    <col min="3" max="3" width="16" style="2" customWidth="1"/>
    <col min="4" max="5" width="16" style="21" customWidth="1"/>
    <col min="6" max="6" width="16.140625" style="6" customWidth="1"/>
    <col min="7" max="8" width="16" style="6" customWidth="1"/>
    <col min="9" max="10" width="16.140625" style="6" customWidth="1"/>
    <col min="11" max="11" width="16.7109375" style="6" customWidth="1"/>
    <col min="12" max="16384" width="9.140625" style="6"/>
  </cols>
  <sheetData>
    <row r="1" spans="1:11" s="8" customFormat="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s="8" customFormat="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17" customFormat="1" ht="15.75" x14ac:dyDescent="0.2">
      <c r="A3" s="16" t="s">
        <v>152</v>
      </c>
      <c r="B3" s="174">
        <v>327820</v>
      </c>
      <c r="C3" s="175"/>
      <c r="D3" s="41"/>
      <c r="E3" s="80"/>
      <c r="F3" s="178"/>
      <c r="H3" s="179"/>
      <c r="I3" s="178"/>
      <c r="J3" s="179"/>
      <c r="K3" s="180"/>
    </row>
    <row r="4" spans="1:11" s="18" customFormat="1" ht="15.75" x14ac:dyDescent="0.2">
      <c r="A4" s="11" t="s">
        <v>153</v>
      </c>
      <c r="B4" s="72">
        <v>8826</v>
      </c>
      <c r="C4" s="81"/>
      <c r="D4" s="35"/>
      <c r="E4" s="82"/>
      <c r="F4" s="92"/>
      <c r="H4" s="82"/>
      <c r="I4" s="92"/>
      <c r="J4" s="82"/>
      <c r="K4" s="137"/>
    </row>
    <row r="5" spans="1:11" s="7" customFormat="1" ht="15.75" x14ac:dyDescent="0.2">
      <c r="A5" s="19" t="s">
        <v>1071</v>
      </c>
      <c r="B5" s="73">
        <v>8826</v>
      </c>
      <c r="C5" s="85">
        <v>19</v>
      </c>
      <c r="D5" s="32">
        <f>SUM(D6:D21)</f>
        <v>48</v>
      </c>
      <c r="E5" s="84">
        <v>3</v>
      </c>
      <c r="F5" s="91">
        <f>SUM(F7:F32)</f>
        <v>46</v>
      </c>
      <c r="G5" s="24">
        <f>SUM(G7:G32)</f>
        <v>127</v>
      </c>
      <c r="H5" s="84"/>
      <c r="I5" s="99">
        <f>(C5+F7+F8+F10+F11+F12+F13+F16+F18+F22+F25+F30+1)*0.4</f>
        <v>21.200000000000003</v>
      </c>
      <c r="J5" s="99">
        <f>(D5+G7+G8+G10+G11+G12+G13+G16+G18+G22+G25+G30+1)*0.4</f>
        <v>54.800000000000004</v>
      </c>
      <c r="K5" s="115">
        <f>24*0.6</f>
        <v>14.399999999999999</v>
      </c>
    </row>
    <row r="6" spans="1:11" ht="15.75" x14ac:dyDescent="0.2">
      <c r="A6" s="20" t="s">
        <v>1072</v>
      </c>
      <c r="B6" s="73">
        <v>3918</v>
      </c>
      <c r="C6" s="85">
        <v>8</v>
      </c>
      <c r="D6" s="32">
        <v>20</v>
      </c>
      <c r="E6" s="84"/>
      <c r="F6" s="93"/>
      <c r="G6" s="8"/>
      <c r="H6" s="94"/>
      <c r="I6" s="93"/>
      <c r="J6" s="94"/>
      <c r="K6" s="138"/>
    </row>
    <row r="7" spans="1:11" s="61" customFormat="1" ht="15.75" x14ac:dyDescent="0.2">
      <c r="A7" s="13" t="s">
        <v>5542</v>
      </c>
      <c r="B7" s="74">
        <v>1774</v>
      </c>
      <c r="C7" s="86"/>
      <c r="D7" s="37"/>
      <c r="E7" s="87"/>
      <c r="F7" s="93">
        <v>3</v>
      </c>
      <c r="G7" s="8">
        <v>8</v>
      </c>
      <c r="H7" s="94">
        <f>IF(F7=1,1,2)</f>
        <v>2</v>
      </c>
      <c r="I7" s="93"/>
      <c r="J7" s="94"/>
      <c r="K7" s="138"/>
    </row>
    <row r="8" spans="1:11" s="61" customFormat="1" ht="15.75" x14ac:dyDescent="0.2">
      <c r="A8" s="13" t="s">
        <v>5543</v>
      </c>
      <c r="B8" s="74">
        <v>224</v>
      </c>
      <c r="C8" s="86"/>
      <c r="D8" s="37"/>
      <c r="E8" s="87"/>
      <c r="F8" s="93">
        <v>3</v>
      </c>
      <c r="G8" s="8">
        <v>8</v>
      </c>
      <c r="H8" s="94">
        <f t="shared" ref="H8:H60" si="0">IF(F8=1,1,2)</f>
        <v>2</v>
      </c>
      <c r="I8" s="93"/>
      <c r="J8" s="94"/>
      <c r="K8" s="138"/>
    </row>
    <row r="9" spans="1:11" s="61" customFormat="1" ht="15.75" x14ac:dyDescent="0.2">
      <c r="A9" s="13" t="s">
        <v>5544</v>
      </c>
      <c r="B9" s="74">
        <v>53</v>
      </c>
      <c r="C9" s="86"/>
      <c r="D9" s="37"/>
      <c r="E9" s="87"/>
      <c r="F9" s="93">
        <v>1</v>
      </c>
      <c r="G9" s="8">
        <v>3</v>
      </c>
      <c r="H9" s="94">
        <f t="shared" si="0"/>
        <v>1</v>
      </c>
      <c r="I9" s="93"/>
      <c r="J9" s="94"/>
      <c r="K9" s="138"/>
    </row>
    <row r="10" spans="1:11" s="61" customFormat="1" ht="15.75" x14ac:dyDescent="0.2">
      <c r="A10" s="13" t="s">
        <v>5545</v>
      </c>
      <c r="B10" s="74">
        <v>329</v>
      </c>
      <c r="C10" s="86"/>
      <c r="D10" s="37"/>
      <c r="E10" s="87"/>
      <c r="F10" s="93">
        <v>3</v>
      </c>
      <c r="G10" s="8">
        <v>8</v>
      </c>
      <c r="H10" s="94">
        <f t="shared" si="0"/>
        <v>2</v>
      </c>
      <c r="I10" s="93"/>
      <c r="J10" s="94"/>
      <c r="K10" s="138"/>
    </row>
    <row r="11" spans="1:11" s="61" customFormat="1" ht="15.75" x14ac:dyDescent="0.2">
      <c r="A11" s="13" t="s">
        <v>5546</v>
      </c>
      <c r="B11" s="74">
        <v>972</v>
      </c>
      <c r="C11" s="86"/>
      <c r="D11" s="37"/>
      <c r="E11" s="87"/>
      <c r="F11" s="93">
        <v>3</v>
      </c>
      <c r="G11" s="8">
        <v>8</v>
      </c>
      <c r="H11" s="94">
        <f t="shared" si="0"/>
        <v>2</v>
      </c>
      <c r="I11" s="93"/>
      <c r="J11" s="94"/>
      <c r="K11" s="138"/>
    </row>
    <row r="12" spans="1:11" s="61" customFormat="1" ht="15.75" x14ac:dyDescent="0.2">
      <c r="A12" s="13" t="s">
        <v>5547</v>
      </c>
      <c r="B12" s="74">
        <v>311</v>
      </c>
      <c r="C12" s="86"/>
      <c r="D12" s="37"/>
      <c r="E12" s="87"/>
      <c r="F12" s="93">
        <v>3</v>
      </c>
      <c r="G12" s="8">
        <v>8</v>
      </c>
      <c r="H12" s="94">
        <f t="shared" si="0"/>
        <v>2</v>
      </c>
      <c r="I12" s="93"/>
      <c r="J12" s="94"/>
      <c r="K12" s="138"/>
    </row>
    <row r="13" spans="1:11" s="61" customFormat="1" ht="15.75" x14ac:dyDescent="0.2">
      <c r="A13" s="13" t="s">
        <v>5548</v>
      </c>
      <c r="B13" s="74">
        <v>255</v>
      </c>
      <c r="C13" s="86"/>
      <c r="D13" s="37"/>
      <c r="E13" s="87"/>
      <c r="F13" s="93">
        <v>3</v>
      </c>
      <c r="G13" s="8">
        <v>8</v>
      </c>
      <c r="H13" s="94">
        <f t="shared" si="0"/>
        <v>2</v>
      </c>
      <c r="I13" s="93"/>
      <c r="J13" s="94"/>
      <c r="K13" s="138"/>
    </row>
    <row r="14" spans="1:11" ht="15.75" x14ac:dyDescent="0.2">
      <c r="A14" s="20" t="s">
        <v>1118</v>
      </c>
      <c r="B14" s="73">
        <v>1706</v>
      </c>
      <c r="C14" s="85">
        <v>4</v>
      </c>
      <c r="D14" s="32">
        <v>10</v>
      </c>
      <c r="E14" s="84"/>
      <c r="F14" s="93"/>
      <c r="G14" s="8"/>
      <c r="H14" s="94"/>
      <c r="I14" s="93"/>
      <c r="J14" s="94"/>
      <c r="K14" s="138"/>
    </row>
    <row r="15" spans="1:11" s="61" customFormat="1" ht="15.75" x14ac:dyDescent="0.2">
      <c r="A15" s="13" t="s">
        <v>5549</v>
      </c>
      <c r="B15" s="74">
        <v>103</v>
      </c>
      <c r="C15" s="86"/>
      <c r="D15" s="37"/>
      <c r="E15" s="87"/>
      <c r="F15" s="93">
        <v>1</v>
      </c>
      <c r="G15" s="8">
        <v>3</v>
      </c>
      <c r="H15" s="94">
        <f t="shared" si="0"/>
        <v>1</v>
      </c>
      <c r="I15" s="93"/>
      <c r="J15" s="94"/>
      <c r="K15" s="138"/>
    </row>
    <row r="16" spans="1:11" s="61" customFormat="1" ht="15.75" x14ac:dyDescent="0.2">
      <c r="A16" s="13" t="s">
        <v>5550</v>
      </c>
      <c r="B16" s="74">
        <v>615</v>
      </c>
      <c r="C16" s="86"/>
      <c r="D16" s="37"/>
      <c r="E16" s="87"/>
      <c r="F16" s="93">
        <v>3</v>
      </c>
      <c r="G16" s="8">
        <v>8</v>
      </c>
      <c r="H16" s="94">
        <f t="shared" si="0"/>
        <v>2</v>
      </c>
      <c r="I16" s="93"/>
      <c r="J16" s="94"/>
      <c r="K16" s="138"/>
    </row>
    <row r="17" spans="1:11" s="61" customFormat="1" ht="15.75" x14ac:dyDescent="0.2">
      <c r="A17" s="13" t="s">
        <v>5551</v>
      </c>
      <c r="B17" s="74">
        <v>107</v>
      </c>
      <c r="C17" s="86"/>
      <c r="D17" s="37"/>
      <c r="E17" s="87"/>
      <c r="F17" s="93">
        <v>1</v>
      </c>
      <c r="G17" s="8">
        <v>3</v>
      </c>
      <c r="H17" s="94">
        <f t="shared" si="0"/>
        <v>1</v>
      </c>
      <c r="I17" s="93"/>
      <c r="J17" s="94"/>
      <c r="K17" s="138"/>
    </row>
    <row r="18" spans="1:11" s="61" customFormat="1" ht="15.75" x14ac:dyDescent="0.2">
      <c r="A18" s="13" t="s">
        <v>5552</v>
      </c>
      <c r="B18" s="74">
        <v>626</v>
      </c>
      <c r="C18" s="86"/>
      <c r="D18" s="37"/>
      <c r="E18" s="87"/>
      <c r="F18" s="93">
        <v>3</v>
      </c>
      <c r="G18" s="8">
        <v>8</v>
      </c>
      <c r="H18" s="94">
        <f t="shared" si="0"/>
        <v>2</v>
      </c>
      <c r="I18" s="93"/>
      <c r="J18" s="94"/>
      <c r="K18" s="138"/>
    </row>
    <row r="19" spans="1:11" s="61" customFormat="1" ht="15.75" x14ac:dyDescent="0.2">
      <c r="A19" s="13" t="s">
        <v>2413</v>
      </c>
      <c r="B19" s="74">
        <v>148</v>
      </c>
      <c r="C19" s="86"/>
      <c r="D19" s="37"/>
      <c r="E19" s="87"/>
      <c r="F19" s="93">
        <v>1</v>
      </c>
      <c r="G19" s="8">
        <v>3</v>
      </c>
      <c r="H19" s="94">
        <f t="shared" si="0"/>
        <v>1</v>
      </c>
      <c r="I19" s="93"/>
      <c r="J19" s="94"/>
      <c r="K19" s="138"/>
    </row>
    <row r="20" spans="1:11" s="61" customFormat="1" ht="15.75" x14ac:dyDescent="0.2">
      <c r="A20" s="13" t="s">
        <v>5553</v>
      </c>
      <c r="B20" s="74">
        <v>107</v>
      </c>
      <c r="C20" s="86"/>
      <c r="D20" s="37"/>
      <c r="E20" s="87"/>
      <c r="F20" s="93">
        <v>1</v>
      </c>
      <c r="G20" s="8">
        <v>3</v>
      </c>
      <c r="H20" s="94">
        <f t="shared" si="0"/>
        <v>1</v>
      </c>
      <c r="I20" s="93"/>
      <c r="J20" s="94"/>
      <c r="K20" s="138"/>
    </row>
    <row r="21" spans="1:11" ht="15.75" x14ac:dyDescent="0.2">
      <c r="A21" s="20" t="s">
        <v>322</v>
      </c>
      <c r="B21" s="73">
        <v>3202</v>
      </c>
      <c r="C21" s="85">
        <v>7</v>
      </c>
      <c r="D21" s="32">
        <v>18</v>
      </c>
      <c r="E21" s="84"/>
      <c r="F21" s="93"/>
      <c r="G21" s="8"/>
      <c r="H21" s="94"/>
      <c r="I21" s="93"/>
      <c r="J21" s="94"/>
      <c r="K21" s="138"/>
    </row>
    <row r="22" spans="1:11" s="61" customFormat="1" ht="15.75" x14ac:dyDescent="0.2">
      <c r="A22" s="13" t="s">
        <v>5554</v>
      </c>
      <c r="B22" s="74">
        <v>1031</v>
      </c>
      <c r="C22" s="86"/>
      <c r="D22" s="37"/>
      <c r="E22" s="87"/>
      <c r="F22" s="93">
        <v>3</v>
      </c>
      <c r="G22" s="8">
        <v>8</v>
      </c>
      <c r="H22" s="94">
        <f t="shared" si="0"/>
        <v>2</v>
      </c>
      <c r="I22" s="93"/>
      <c r="J22" s="94"/>
      <c r="K22" s="138"/>
    </row>
    <row r="23" spans="1:11" s="61" customFormat="1" ht="15.75" x14ac:dyDescent="0.2">
      <c r="A23" s="13" t="s">
        <v>5555</v>
      </c>
      <c r="B23" s="74">
        <v>22</v>
      </c>
      <c r="C23" s="86"/>
      <c r="D23" s="37"/>
      <c r="E23" s="87"/>
      <c r="F23" s="93">
        <v>1</v>
      </c>
      <c r="G23" s="8">
        <v>3</v>
      </c>
      <c r="H23" s="94">
        <f t="shared" si="0"/>
        <v>1</v>
      </c>
      <c r="I23" s="93"/>
      <c r="J23" s="94"/>
      <c r="K23" s="138"/>
    </row>
    <row r="24" spans="1:11" s="61" customFormat="1" ht="15.75" x14ac:dyDescent="0.2">
      <c r="A24" s="13" t="s">
        <v>5556</v>
      </c>
      <c r="B24" s="74">
        <v>165</v>
      </c>
      <c r="C24" s="86"/>
      <c r="D24" s="37"/>
      <c r="E24" s="87"/>
      <c r="F24" s="93">
        <v>1</v>
      </c>
      <c r="G24" s="8">
        <v>3</v>
      </c>
      <c r="H24" s="94">
        <f t="shared" si="0"/>
        <v>1</v>
      </c>
      <c r="I24" s="93"/>
      <c r="J24" s="94"/>
      <c r="K24" s="138"/>
    </row>
    <row r="25" spans="1:11" s="61" customFormat="1" ht="15.75" x14ac:dyDescent="0.2">
      <c r="A25" s="13" t="s">
        <v>5557</v>
      </c>
      <c r="B25" s="74">
        <v>249</v>
      </c>
      <c r="C25" s="86"/>
      <c r="D25" s="37"/>
      <c r="E25" s="87"/>
      <c r="F25" s="93">
        <v>3</v>
      </c>
      <c r="G25" s="8">
        <v>8</v>
      </c>
      <c r="H25" s="94">
        <f t="shared" si="0"/>
        <v>2</v>
      </c>
      <c r="I25" s="93"/>
      <c r="J25" s="94"/>
      <c r="K25" s="138"/>
    </row>
    <row r="26" spans="1:11" s="61" customFormat="1" ht="15.75" x14ac:dyDescent="0.2">
      <c r="A26" s="13" t="s">
        <v>5558</v>
      </c>
      <c r="B26" s="74">
        <v>127</v>
      </c>
      <c r="C26" s="86"/>
      <c r="D26" s="37"/>
      <c r="E26" s="87"/>
      <c r="F26" s="93">
        <v>1</v>
      </c>
      <c r="G26" s="8">
        <v>3</v>
      </c>
      <c r="H26" s="94">
        <f t="shared" si="0"/>
        <v>1</v>
      </c>
      <c r="I26" s="93"/>
      <c r="J26" s="94"/>
      <c r="K26" s="138"/>
    </row>
    <row r="27" spans="1:11" s="61" customFormat="1" ht="15.75" x14ac:dyDescent="0.2">
      <c r="A27" s="13" t="s">
        <v>5559</v>
      </c>
      <c r="B27" s="74">
        <v>34</v>
      </c>
      <c r="C27" s="86"/>
      <c r="D27" s="37"/>
      <c r="E27" s="87"/>
      <c r="F27" s="93">
        <v>1</v>
      </c>
      <c r="G27" s="8">
        <v>3</v>
      </c>
      <c r="H27" s="94">
        <f t="shared" si="0"/>
        <v>1</v>
      </c>
      <c r="I27" s="93"/>
      <c r="J27" s="94"/>
      <c r="K27" s="138"/>
    </row>
    <row r="28" spans="1:11" s="61" customFormat="1" ht="15.75" x14ac:dyDescent="0.2">
      <c r="A28" s="13" t="s">
        <v>5560</v>
      </c>
      <c r="B28" s="74">
        <v>139</v>
      </c>
      <c r="C28" s="86"/>
      <c r="D28" s="37"/>
      <c r="E28" s="87"/>
      <c r="F28" s="93">
        <v>1</v>
      </c>
      <c r="G28" s="8">
        <v>3</v>
      </c>
      <c r="H28" s="94">
        <f t="shared" si="0"/>
        <v>1</v>
      </c>
      <c r="I28" s="93"/>
      <c r="J28" s="94"/>
      <c r="K28" s="138"/>
    </row>
    <row r="29" spans="1:11" s="61" customFormat="1" ht="15.75" x14ac:dyDescent="0.2">
      <c r="A29" s="13" t="s">
        <v>5561</v>
      </c>
      <c r="B29" s="74">
        <v>144</v>
      </c>
      <c r="C29" s="86"/>
      <c r="D29" s="37"/>
      <c r="E29" s="87"/>
      <c r="F29" s="93">
        <v>1</v>
      </c>
      <c r="G29" s="8">
        <v>3</v>
      </c>
      <c r="H29" s="94">
        <f t="shared" si="0"/>
        <v>1</v>
      </c>
      <c r="I29" s="93"/>
      <c r="J29" s="94"/>
      <c r="K29" s="138"/>
    </row>
    <row r="30" spans="1:11" s="61" customFormat="1" ht="15.75" x14ac:dyDescent="0.2">
      <c r="A30" s="13" t="s">
        <v>5562</v>
      </c>
      <c r="B30" s="74">
        <v>1051</v>
      </c>
      <c r="C30" s="86"/>
      <c r="D30" s="37"/>
      <c r="E30" s="87"/>
      <c r="F30" s="93">
        <v>3</v>
      </c>
      <c r="G30" s="8">
        <v>8</v>
      </c>
      <c r="H30" s="94">
        <f t="shared" si="0"/>
        <v>2</v>
      </c>
      <c r="I30" s="93"/>
      <c r="J30" s="94"/>
      <c r="K30" s="138"/>
    </row>
    <row r="31" spans="1:11" s="61" customFormat="1" ht="15.75" x14ac:dyDescent="0.2">
      <c r="A31" s="13" t="s">
        <v>5563</v>
      </c>
      <c r="B31" s="74">
        <v>148</v>
      </c>
      <c r="C31" s="86"/>
      <c r="D31" s="37"/>
      <c r="E31" s="87"/>
      <c r="F31" s="93">
        <v>1</v>
      </c>
      <c r="G31" s="8">
        <v>3</v>
      </c>
      <c r="H31" s="94">
        <f t="shared" si="0"/>
        <v>1</v>
      </c>
      <c r="I31" s="93"/>
      <c r="J31" s="94"/>
      <c r="K31" s="138"/>
    </row>
    <row r="32" spans="1:11" s="61" customFormat="1" ht="15.75" x14ac:dyDescent="0.2">
      <c r="A32" s="13" t="s">
        <v>5564</v>
      </c>
      <c r="B32" s="74">
        <v>92</v>
      </c>
      <c r="C32" s="86"/>
      <c r="D32" s="37"/>
      <c r="E32" s="87"/>
      <c r="F32" s="93">
        <v>1</v>
      </c>
      <c r="G32" s="8">
        <v>3</v>
      </c>
      <c r="H32" s="94">
        <f t="shared" si="0"/>
        <v>1</v>
      </c>
      <c r="I32" s="93"/>
      <c r="J32" s="94"/>
      <c r="K32" s="138"/>
    </row>
    <row r="33" spans="1:11" s="18" customFormat="1" ht="15.75" x14ac:dyDescent="0.2">
      <c r="A33" s="11" t="s">
        <v>803</v>
      </c>
      <c r="B33" s="72">
        <v>19044</v>
      </c>
      <c r="C33" s="81"/>
      <c r="D33" s="37"/>
      <c r="E33" s="87"/>
      <c r="F33" s="92"/>
      <c r="H33" s="94"/>
      <c r="I33" s="92"/>
      <c r="J33" s="82"/>
      <c r="K33" s="137"/>
    </row>
    <row r="34" spans="1:11" s="7" customFormat="1" ht="15.75" x14ac:dyDescent="0.2">
      <c r="A34" s="19" t="s">
        <v>804</v>
      </c>
      <c r="B34" s="73">
        <v>293</v>
      </c>
      <c r="C34" s="85">
        <v>13</v>
      </c>
      <c r="D34" s="32">
        <v>33</v>
      </c>
      <c r="E34" s="84">
        <v>3</v>
      </c>
      <c r="F34" s="91"/>
      <c r="G34" s="24"/>
      <c r="H34" s="94"/>
      <c r="I34" s="99">
        <f>(C34+F34+1)*0.4</f>
        <v>5.6000000000000005</v>
      </c>
      <c r="J34" s="100">
        <f>(D34+G34+1)*0.4</f>
        <v>13.600000000000001</v>
      </c>
      <c r="K34" s="115"/>
    </row>
    <row r="35" spans="1:11" s="7" customFormat="1" ht="15.75" x14ac:dyDescent="0.2">
      <c r="A35" s="20" t="s">
        <v>6204</v>
      </c>
      <c r="B35" s="73">
        <v>293</v>
      </c>
      <c r="C35" s="85">
        <v>13</v>
      </c>
      <c r="D35" s="37"/>
      <c r="E35" s="87"/>
      <c r="F35" s="91"/>
      <c r="G35" s="24"/>
      <c r="H35" s="94"/>
      <c r="I35" s="91"/>
      <c r="J35" s="84"/>
      <c r="K35" s="111"/>
    </row>
    <row r="36" spans="1:11" s="7" customFormat="1" ht="15.75" x14ac:dyDescent="0.2">
      <c r="A36" s="19" t="s">
        <v>805</v>
      </c>
      <c r="B36" s="73">
        <v>15480</v>
      </c>
      <c r="C36" s="85">
        <v>25</v>
      </c>
      <c r="D36" s="36">
        <f>SUM(D37:D50)</f>
        <v>63</v>
      </c>
      <c r="E36" s="88">
        <v>4</v>
      </c>
      <c r="F36" s="91">
        <f>SUM(F38:F52)</f>
        <v>46</v>
      </c>
      <c r="G36" s="24">
        <f>SUM(G38:G52)</f>
        <v>122</v>
      </c>
      <c r="H36" s="94"/>
      <c r="I36" s="99">
        <f>(C36+F36+1)*0.4</f>
        <v>28.8</v>
      </c>
      <c r="J36" s="100">
        <f>(D36+G36+1)*0.4</f>
        <v>74.400000000000006</v>
      </c>
      <c r="K36" s="115">
        <f>14*0.6</f>
        <v>8.4</v>
      </c>
    </row>
    <row r="37" spans="1:11" ht="15.75" x14ac:dyDescent="0.2">
      <c r="A37" s="20" t="s">
        <v>715</v>
      </c>
      <c r="B37" s="73">
        <v>14393</v>
      </c>
      <c r="C37" s="85">
        <v>23</v>
      </c>
      <c r="D37" s="32">
        <v>58</v>
      </c>
      <c r="E37" s="84"/>
      <c r="F37" s="93"/>
      <c r="G37" s="8"/>
      <c r="H37" s="94"/>
      <c r="I37" s="93"/>
      <c r="J37" s="94"/>
      <c r="K37" s="138"/>
    </row>
    <row r="38" spans="1:11" s="61" customFormat="1" ht="15.75" x14ac:dyDescent="0.2">
      <c r="A38" s="13" t="s">
        <v>5565</v>
      </c>
      <c r="B38" s="74">
        <v>3704</v>
      </c>
      <c r="C38" s="86"/>
      <c r="D38" s="37"/>
      <c r="E38" s="87"/>
      <c r="F38" s="93">
        <v>5</v>
      </c>
      <c r="G38" s="8">
        <v>13</v>
      </c>
      <c r="H38" s="94">
        <f t="shared" si="0"/>
        <v>2</v>
      </c>
      <c r="I38" s="93"/>
      <c r="J38" s="94"/>
      <c r="K38" s="138"/>
    </row>
    <row r="39" spans="1:11" s="61" customFormat="1" ht="15.75" x14ac:dyDescent="0.2">
      <c r="A39" s="13" t="s">
        <v>5566</v>
      </c>
      <c r="B39" s="74">
        <v>1252</v>
      </c>
      <c r="C39" s="86"/>
      <c r="D39" s="37"/>
      <c r="E39" s="87"/>
      <c r="F39" s="93">
        <v>3</v>
      </c>
      <c r="G39" s="8">
        <v>8</v>
      </c>
      <c r="H39" s="94">
        <f t="shared" si="0"/>
        <v>2</v>
      </c>
      <c r="I39" s="93"/>
      <c r="J39" s="94"/>
      <c r="K39" s="138"/>
    </row>
    <row r="40" spans="1:11" s="61" customFormat="1" ht="15.75" x14ac:dyDescent="0.2">
      <c r="A40" s="13" t="s">
        <v>5567</v>
      </c>
      <c r="B40" s="74">
        <v>1516</v>
      </c>
      <c r="C40" s="86"/>
      <c r="D40" s="37"/>
      <c r="E40" s="87"/>
      <c r="F40" s="93">
        <v>3</v>
      </c>
      <c r="G40" s="8">
        <v>8</v>
      </c>
      <c r="H40" s="94">
        <f t="shared" si="0"/>
        <v>2</v>
      </c>
      <c r="I40" s="93"/>
      <c r="J40" s="94"/>
      <c r="K40" s="138"/>
    </row>
    <row r="41" spans="1:11" s="61" customFormat="1" ht="15.75" x14ac:dyDescent="0.2">
      <c r="A41" s="13" t="s">
        <v>5568</v>
      </c>
      <c r="B41" s="74">
        <v>1444</v>
      </c>
      <c r="C41" s="86"/>
      <c r="D41" s="37"/>
      <c r="E41" s="87"/>
      <c r="F41" s="93">
        <v>3</v>
      </c>
      <c r="G41" s="8">
        <v>8</v>
      </c>
      <c r="H41" s="94">
        <f t="shared" si="0"/>
        <v>2</v>
      </c>
      <c r="I41" s="93"/>
      <c r="J41" s="94"/>
      <c r="K41" s="138"/>
    </row>
    <row r="42" spans="1:11" s="61" customFormat="1" ht="15.75" x14ac:dyDescent="0.2">
      <c r="A42" s="13" t="s">
        <v>1416</v>
      </c>
      <c r="B42" s="74">
        <v>2008</v>
      </c>
      <c r="C42" s="86"/>
      <c r="D42" s="37"/>
      <c r="E42" s="87"/>
      <c r="F42" s="93">
        <v>5</v>
      </c>
      <c r="G42" s="8">
        <v>13</v>
      </c>
      <c r="H42" s="94">
        <f t="shared" si="0"/>
        <v>2</v>
      </c>
      <c r="I42" s="93"/>
      <c r="J42" s="94"/>
      <c r="K42" s="138"/>
    </row>
    <row r="43" spans="1:11" s="61" customFormat="1" ht="15.75" x14ac:dyDescent="0.2">
      <c r="A43" s="13" t="s">
        <v>5569</v>
      </c>
      <c r="B43" s="74">
        <v>515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s="61" customFormat="1" ht="15.75" x14ac:dyDescent="0.2">
      <c r="A44" s="13" t="s">
        <v>5570</v>
      </c>
      <c r="B44" s="74">
        <v>872</v>
      </c>
      <c r="C44" s="86"/>
      <c r="D44" s="37"/>
      <c r="E44" s="87"/>
      <c r="F44" s="93">
        <v>3</v>
      </c>
      <c r="G44" s="8">
        <v>8</v>
      </c>
      <c r="H44" s="94">
        <f t="shared" si="0"/>
        <v>2</v>
      </c>
      <c r="I44" s="93"/>
      <c r="J44" s="94"/>
      <c r="K44" s="138"/>
    </row>
    <row r="45" spans="1:11" s="61" customFormat="1" ht="15.75" x14ac:dyDescent="0.2">
      <c r="A45" s="13" t="s">
        <v>5571</v>
      </c>
      <c r="B45" s="74">
        <v>591</v>
      </c>
      <c r="C45" s="86"/>
      <c r="D45" s="37"/>
      <c r="E45" s="87"/>
      <c r="F45" s="93">
        <v>3</v>
      </c>
      <c r="G45" s="8">
        <v>8</v>
      </c>
      <c r="H45" s="94">
        <f t="shared" si="0"/>
        <v>2</v>
      </c>
      <c r="I45" s="93"/>
      <c r="J45" s="94"/>
      <c r="K45" s="138"/>
    </row>
    <row r="46" spans="1:11" s="61" customFormat="1" ht="15.75" x14ac:dyDescent="0.2">
      <c r="A46" s="13" t="s">
        <v>5572</v>
      </c>
      <c r="B46" s="74">
        <v>302</v>
      </c>
      <c r="C46" s="86"/>
      <c r="D46" s="37"/>
      <c r="E46" s="87"/>
      <c r="F46" s="93">
        <v>3</v>
      </c>
      <c r="G46" s="8">
        <v>8</v>
      </c>
      <c r="H46" s="94">
        <f t="shared" si="0"/>
        <v>2</v>
      </c>
      <c r="I46" s="93"/>
      <c r="J46" s="94"/>
      <c r="K46" s="138"/>
    </row>
    <row r="47" spans="1:11" s="61" customFormat="1" ht="15.75" x14ac:dyDescent="0.2">
      <c r="A47" s="13" t="s">
        <v>5573</v>
      </c>
      <c r="B47" s="74">
        <v>469</v>
      </c>
      <c r="C47" s="86"/>
      <c r="D47" s="37"/>
      <c r="E47" s="87"/>
      <c r="F47" s="93">
        <v>3</v>
      </c>
      <c r="G47" s="8">
        <v>8</v>
      </c>
      <c r="H47" s="94">
        <f t="shared" si="0"/>
        <v>2</v>
      </c>
      <c r="I47" s="93"/>
      <c r="J47" s="94"/>
      <c r="K47" s="138"/>
    </row>
    <row r="48" spans="1:11" s="61" customFormat="1" ht="15.75" x14ac:dyDescent="0.2">
      <c r="A48" s="13" t="s">
        <v>2479</v>
      </c>
      <c r="B48" s="74">
        <v>642</v>
      </c>
      <c r="C48" s="86"/>
      <c r="D48" s="37"/>
      <c r="E48" s="87"/>
      <c r="F48" s="93">
        <v>3</v>
      </c>
      <c r="G48" s="8">
        <v>8</v>
      </c>
      <c r="H48" s="94">
        <f t="shared" si="0"/>
        <v>2</v>
      </c>
      <c r="I48" s="93"/>
      <c r="J48" s="94"/>
      <c r="K48" s="138"/>
    </row>
    <row r="49" spans="1:11" s="61" customFormat="1" ht="15.75" x14ac:dyDescent="0.2">
      <c r="A49" s="13" t="s">
        <v>5574</v>
      </c>
      <c r="B49" s="74">
        <v>1078</v>
      </c>
      <c r="C49" s="86"/>
      <c r="D49" s="37"/>
      <c r="E49" s="87"/>
      <c r="F49" s="93">
        <v>3</v>
      </c>
      <c r="G49" s="8">
        <v>8</v>
      </c>
      <c r="H49" s="94">
        <f t="shared" si="0"/>
        <v>2</v>
      </c>
      <c r="I49" s="93"/>
      <c r="J49" s="94"/>
      <c r="K49" s="138"/>
    </row>
    <row r="50" spans="1:11" ht="15.75" x14ac:dyDescent="0.2">
      <c r="A50" s="20" t="s">
        <v>71</v>
      </c>
      <c r="B50" s="73">
        <v>1087</v>
      </c>
      <c r="C50" s="85">
        <v>2</v>
      </c>
      <c r="D50" s="32">
        <v>5</v>
      </c>
      <c r="E50" s="84"/>
      <c r="F50" s="93"/>
      <c r="G50" s="8"/>
      <c r="H50" s="94"/>
      <c r="I50" s="93"/>
      <c r="J50" s="94"/>
      <c r="K50" s="138"/>
    </row>
    <row r="51" spans="1:11" s="61" customFormat="1" ht="15.75" x14ac:dyDescent="0.2">
      <c r="A51" s="13" t="s">
        <v>5575</v>
      </c>
      <c r="B51" s="74">
        <v>249</v>
      </c>
      <c r="C51" s="86"/>
      <c r="D51" s="37"/>
      <c r="E51" s="87"/>
      <c r="F51" s="93">
        <v>3</v>
      </c>
      <c r="G51" s="8">
        <v>8</v>
      </c>
      <c r="H51" s="94">
        <f t="shared" si="0"/>
        <v>2</v>
      </c>
      <c r="I51" s="93"/>
      <c r="J51" s="94"/>
      <c r="K51" s="138"/>
    </row>
    <row r="52" spans="1:11" s="61" customFormat="1" ht="15.75" x14ac:dyDescent="0.2">
      <c r="A52" s="13" t="s">
        <v>5576</v>
      </c>
      <c r="B52" s="74">
        <v>838</v>
      </c>
      <c r="C52" s="86"/>
      <c r="D52" s="37"/>
      <c r="E52" s="87"/>
      <c r="F52" s="93">
        <v>3</v>
      </c>
      <c r="G52" s="8">
        <v>8</v>
      </c>
      <c r="H52" s="94">
        <f t="shared" si="0"/>
        <v>2</v>
      </c>
      <c r="I52" s="93"/>
      <c r="J52" s="94"/>
      <c r="K52" s="138"/>
    </row>
    <row r="53" spans="1:11" s="7" customFormat="1" ht="15.75" x14ac:dyDescent="0.2">
      <c r="A53" s="19" t="s">
        <v>72</v>
      </c>
      <c r="B53" s="73">
        <v>2299</v>
      </c>
      <c r="C53" s="85">
        <v>15</v>
      </c>
      <c r="D53" s="32">
        <v>38</v>
      </c>
      <c r="E53" s="84">
        <v>3</v>
      </c>
      <c r="F53" s="91"/>
      <c r="G53" s="24"/>
      <c r="H53" s="94"/>
      <c r="I53" s="99">
        <f>(C53+F53+1)*0.4</f>
        <v>6.4</v>
      </c>
      <c r="J53" s="100">
        <f>(D53+G53+1)*0.4</f>
        <v>15.600000000000001</v>
      </c>
      <c r="K53" s="115"/>
    </row>
    <row r="54" spans="1:11" s="7" customFormat="1" ht="15.75" x14ac:dyDescent="0.2">
      <c r="A54" s="20" t="s">
        <v>6205</v>
      </c>
      <c r="B54" s="73">
        <v>2299</v>
      </c>
      <c r="C54" s="85">
        <v>15</v>
      </c>
      <c r="D54" s="37"/>
      <c r="E54" s="87"/>
      <c r="F54" s="91"/>
      <c r="G54" s="24"/>
      <c r="H54" s="94"/>
      <c r="I54" s="91"/>
      <c r="J54" s="84"/>
      <c r="K54" s="111"/>
    </row>
    <row r="55" spans="1:11" s="7" customFormat="1" ht="15.75" x14ac:dyDescent="0.2">
      <c r="A55" s="19" t="s">
        <v>73</v>
      </c>
      <c r="B55" s="73">
        <v>253</v>
      </c>
      <c r="C55" s="85">
        <v>13</v>
      </c>
      <c r="D55" s="32">
        <v>33</v>
      </c>
      <c r="E55" s="84">
        <v>3</v>
      </c>
      <c r="F55" s="91"/>
      <c r="G55" s="24"/>
      <c r="H55" s="94"/>
      <c r="I55" s="99">
        <f>(C55+F55+1)*0.4</f>
        <v>5.6000000000000005</v>
      </c>
      <c r="J55" s="100">
        <f>(D55+G55+1)*0.4</f>
        <v>13.600000000000001</v>
      </c>
      <c r="K55" s="115"/>
    </row>
    <row r="56" spans="1:11" s="7" customFormat="1" ht="15.75" x14ac:dyDescent="0.2">
      <c r="A56" s="20" t="s">
        <v>6206</v>
      </c>
      <c r="B56" s="73">
        <v>253</v>
      </c>
      <c r="C56" s="85">
        <v>13</v>
      </c>
      <c r="D56" s="37"/>
      <c r="E56" s="87"/>
      <c r="F56" s="91"/>
      <c r="G56" s="24"/>
      <c r="H56" s="94"/>
      <c r="I56" s="91"/>
      <c r="J56" s="84"/>
      <c r="K56" s="111"/>
    </row>
    <row r="57" spans="1:11" s="7" customFormat="1" ht="31.5" x14ac:dyDescent="0.2">
      <c r="A57" s="19" t="s">
        <v>74</v>
      </c>
      <c r="B57" s="73">
        <v>719</v>
      </c>
      <c r="C57" s="85">
        <v>13</v>
      </c>
      <c r="D57" s="32">
        <v>33</v>
      </c>
      <c r="E57" s="84">
        <v>3</v>
      </c>
      <c r="F57" s="91">
        <f>SUM(F59:F60)</f>
        <v>6</v>
      </c>
      <c r="G57" s="24">
        <f>SUM(G59:G60)</f>
        <v>16</v>
      </c>
      <c r="H57" s="94"/>
      <c r="I57" s="99">
        <f>(C57+F57+1)*0.4</f>
        <v>8</v>
      </c>
      <c r="J57" s="100">
        <f>(D57+G57+1)*0.4</f>
        <v>20</v>
      </c>
      <c r="K57" s="115">
        <f>2*0.6</f>
        <v>1.2</v>
      </c>
    </row>
    <row r="58" spans="1:11" s="7" customFormat="1" ht="15.75" x14ac:dyDescent="0.2">
      <c r="A58" s="20" t="s">
        <v>6207</v>
      </c>
      <c r="B58" s="73">
        <v>719</v>
      </c>
      <c r="C58" s="85">
        <v>13</v>
      </c>
      <c r="D58" s="37"/>
      <c r="E58" s="87"/>
      <c r="F58" s="91"/>
      <c r="G58" s="24"/>
      <c r="H58" s="94"/>
      <c r="I58" s="91"/>
      <c r="J58" s="84"/>
      <c r="K58" s="111"/>
    </row>
    <row r="59" spans="1:11" s="61" customFormat="1" ht="15.75" x14ac:dyDescent="0.2">
      <c r="A59" s="13" t="s">
        <v>5577</v>
      </c>
      <c r="B59" s="74">
        <v>264</v>
      </c>
      <c r="C59" s="86"/>
      <c r="D59" s="37"/>
      <c r="E59" s="87"/>
      <c r="F59" s="93">
        <v>3</v>
      </c>
      <c r="G59" s="8">
        <v>8</v>
      </c>
      <c r="H59" s="94">
        <f t="shared" si="0"/>
        <v>2</v>
      </c>
      <c r="I59" s="93"/>
      <c r="J59" s="94"/>
      <c r="K59" s="138"/>
    </row>
    <row r="60" spans="1:11" s="61" customFormat="1" ht="15.75" x14ac:dyDescent="0.2">
      <c r="A60" s="13" t="s">
        <v>5578</v>
      </c>
      <c r="B60" s="74">
        <v>455</v>
      </c>
      <c r="C60" s="86"/>
      <c r="D60" s="37"/>
      <c r="E60" s="87"/>
      <c r="F60" s="93">
        <v>3</v>
      </c>
      <c r="G60" s="8">
        <v>8</v>
      </c>
      <c r="H60" s="94">
        <f t="shared" si="0"/>
        <v>2</v>
      </c>
      <c r="I60" s="93"/>
      <c r="J60" s="94"/>
      <c r="K60" s="138"/>
    </row>
    <row r="61" spans="1:11" s="18" customFormat="1" ht="32.450000000000003" customHeight="1" x14ac:dyDescent="0.2">
      <c r="A61" s="11" t="s">
        <v>7</v>
      </c>
      <c r="B61" s="72">
        <v>31383</v>
      </c>
      <c r="C61" s="81"/>
      <c r="D61" s="37"/>
      <c r="E61" s="87"/>
      <c r="F61" s="92"/>
      <c r="H61" s="94"/>
      <c r="I61" s="92"/>
      <c r="J61" s="82"/>
      <c r="K61" s="137"/>
    </row>
    <row r="62" spans="1:11" s="7" customFormat="1" ht="31.5" x14ac:dyDescent="0.2">
      <c r="A62" s="19" t="s">
        <v>8</v>
      </c>
      <c r="B62" s="73">
        <v>202</v>
      </c>
      <c r="C62" s="83">
        <v>13</v>
      </c>
      <c r="D62" s="32">
        <v>33</v>
      </c>
      <c r="E62" s="84">
        <v>3</v>
      </c>
      <c r="F62" s="91"/>
      <c r="G62" s="24"/>
      <c r="H62" s="94"/>
      <c r="I62" s="99">
        <f>(C62+F62+1)*0.4</f>
        <v>5.6000000000000005</v>
      </c>
      <c r="J62" s="100">
        <f>(D62+G62+1)*0.4</f>
        <v>13.600000000000001</v>
      </c>
      <c r="K62" s="115"/>
    </row>
    <row r="63" spans="1:11" s="7" customFormat="1" ht="15.75" x14ac:dyDescent="0.2">
      <c r="A63" s="20" t="s">
        <v>6208</v>
      </c>
      <c r="B63" s="73">
        <v>202</v>
      </c>
      <c r="C63" s="176">
        <v>13</v>
      </c>
      <c r="D63" s="37"/>
      <c r="E63" s="87"/>
      <c r="F63" s="91"/>
      <c r="G63" s="24"/>
      <c r="H63" s="94"/>
      <c r="I63" s="91"/>
      <c r="J63" s="84"/>
      <c r="K63" s="111"/>
    </row>
    <row r="64" spans="1:11" s="7" customFormat="1" ht="31.5" x14ac:dyDescent="0.2">
      <c r="A64" s="19" t="s">
        <v>827</v>
      </c>
      <c r="B64" s="73">
        <v>1376</v>
      </c>
      <c r="C64" s="83">
        <v>13</v>
      </c>
      <c r="D64" s="32">
        <v>33</v>
      </c>
      <c r="E64" s="84">
        <v>3</v>
      </c>
      <c r="F64" s="91"/>
      <c r="G64" s="24"/>
      <c r="H64" s="94"/>
      <c r="I64" s="99">
        <f>(C64+F64+1)*0.4</f>
        <v>5.6000000000000005</v>
      </c>
      <c r="J64" s="100">
        <f>(D64+G64+1)*0.4</f>
        <v>13.600000000000001</v>
      </c>
      <c r="K64" s="115"/>
    </row>
    <row r="65" spans="1:11" s="7" customFormat="1" ht="15.75" x14ac:dyDescent="0.2">
      <c r="A65" s="20" t="s">
        <v>6209</v>
      </c>
      <c r="B65" s="73">
        <v>1376</v>
      </c>
      <c r="C65" s="176">
        <v>13</v>
      </c>
      <c r="D65" s="37"/>
      <c r="E65" s="87"/>
      <c r="F65" s="91"/>
      <c r="G65" s="24"/>
      <c r="H65" s="94"/>
      <c r="I65" s="91"/>
      <c r="J65" s="84"/>
      <c r="K65" s="111"/>
    </row>
    <row r="66" spans="1:11" s="7" customFormat="1" ht="15.75" x14ac:dyDescent="0.2">
      <c r="A66" s="19" t="s">
        <v>828</v>
      </c>
      <c r="B66" s="73">
        <v>17752</v>
      </c>
      <c r="C66" s="83">
        <v>25</v>
      </c>
      <c r="D66" s="32">
        <v>63</v>
      </c>
      <c r="E66" s="84">
        <v>4</v>
      </c>
      <c r="F66" s="91"/>
      <c r="G66" s="24"/>
      <c r="H66" s="94"/>
      <c r="I66" s="99">
        <f>(C66+F66+1)*0.4</f>
        <v>10.4</v>
      </c>
      <c r="J66" s="100">
        <f>(D66+G66+1)*0.4</f>
        <v>25.6</v>
      </c>
      <c r="K66" s="115"/>
    </row>
    <row r="67" spans="1:11" s="7" customFormat="1" ht="15.75" x14ac:dyDescent="0.2">
      <c r="A67" s="20" t="s">
        <v>6210</v>
      </c>
      <c r="B67" s="73">
        <v>17752</v>
      </c>
      <c r="C67" s="176">
        <v>25</v>
      </c>
      <c r="D67" s="37"/>
      <c r="E67" s="87"/>
      <c r="F67" s="91"/>
      <c r="G67" s="24"/>
      <c r="H67" s="94"/>
      <c r="I67" s="91"/>
      <c r="J67" s="84"/>
      <c r="K67" s="111"/>
    </row>
    <row r="68" spans="1:11" s="7" customFormat="1" ht="15.75" x14ac:dyDescent="0.2">
      <c r="A68" s="19" t="s">
        <v>829</v>
      </c>
      <c r="B68" s="73">
        <v>778</v>
      </c>
      <c r="C68" s="83">
        <v>13</v>
      </c>
      <c r="D68" s="32">
        <v>33</v>
      </c>
      <c r="E68" s="84">
        <v>3</v>
      </c>
      <c r="F68" s="91"/>
      <c r="G68" s="24"/>
      <c r="H68" s="94"/>
      <c r="I68" s="99">
        <f>(C68+F68+1)*0.4</f>
        <v>5.6000000000000005</v>
      </c>
      <c r="J68" s="100">
        <f>(D68+G68+1)*0.4</f>
        <v>13.600000000000001</v>
      </c>
      <c r="K68" s="115"/>
    </row>
    <row r="69" spans="1:11" s="7" customFormat="1" ht="15.75" x14ac:dyDescent="0.2">
      <c r="A69" s="20" t="s">
        <v>6211</v>
      </c>
      <c r="B69" s="73">
        <v>778</v>
      </c>
      <c r="C69" s="176">
        <v>13</v>
      </c>
      <c r="D69" s="37"/>
      <c r="E69" s="87"/>
      <c r="F69" s="91"/>
      <c r="G69" s="24"/>
      <c r="H69" s="94"/>
      <c r="I69" s="91"/>
      <c r="J69" s="84"/>
      <c r="K69" s="111"/>
    </row>
    <row r="70" spans="1:11" s="7" customFormat="1" ht="15.75" x14ac:dyDescent="0.2">
      <c r="A70" s="19" t="s">
        <v>830</v>
      </c>
      <c r="B70" s="73">
        <v>7992</v>
      </c>
      <c r="C70" s="83">
        <v>19</v>
      </c>
      <c r="D70" s="32">
        <v>48</v>
      </c>
      <c r="E70" s="84">
        <v>3</v>
      </c>
      <c r="F70" s="91"/>
      <c r="G70" s="24"/>
      <c r="H70" s="94"/>
      <c r="I70" s="99">
        <f>(C70+F70+1)*0.4</f>
        <v>8</v>
      </c>
      <c r="J70" s="100">
        <f>(D70+G70+1)*0.4</f>
        <v>19.600000000000001</v>
      </c>
      <c r="K70" s="115"/>
    </row>
    <row r="71" spans="1:11" s="7" customFormat="1" ht="15.75" x14ac:dyDescent="0.2">
      <c r="A71" s="20" t="s">
        <v>6212</v>
      </c>
      <c r="B71" s="73">
        <v>7992</v>
      </c>
      <c r="C71" s="176">
        <v>19</v>
      </c>
      <c r="D71" s="37"/>
      <c r="E71" s="87"/>
      <c r="F71" s="91"/>
      <c r="G71" s="24"/>
      <c r="H71" s="94"/>
      <c r="I71" s="91"/>
      <c r="J71" s="84"/>
      <c r="K71" s="111"/>
    </row>
    <row r="72" spans="1:11" s="7" customFormat="1" ht="15.75" x14ac:dyDescent="0.2">
      <c r="A72" s="19" t="s">
        <v>15</v>
      </c>
      <c r="B72" s="73">
        <v>3283</v>
      </c>
      <c r="C72" s="83">
        <v>15</v>
      </c>
      <c r="D72" s="32">
        <v>38</v>
      </c>
      <c r="E72" s="84">
        <v>3</v>
      </c>
      <c r="F72" s="91"/>
      <c r="G72" s="24"/>
      <c r="H72" s="94"/>
      <c r="I72" s="99">
        <f>(C72+F72+1)*0.4</f>
        <v>6.4</v>
      </c>
      <c r="J72" s="100">
        <f>(D72+G72+1)*0.4</f>
        <v>15.600000000000001</v>
      </c>
      <c r="K72" s="115"/>
    </row>
    <row r="73" spans="1:11" s="7" customFormat="1" ht="15.75" x14ac:dyDescent="0.2">
      <c r="A73" s="20" t="s">
        <v>6213</v>
      </c>
      <c r="B73" s="73">
        <v>3283</v>
      </c>
      <c r="C73" s="176">
        <v>15</v>
      </c>
      <c r="D73" s="37"/>
      <c r="E73" s="87"/>
      <c r="F73" s="91"/>
      <c r="G73" s="24"/>
      <c r="H73" s="94"/>
      <c r="I73" s="91"/>
      <c r="J73" s="84"/>
      <c r="K73" s="111"/>
    </row>
    <row r="74" spans="1:11" s="18" customFormat="1" ht="31.5" x14ac:dyDescent="0.2">
      <c r="A74" s="11" t="s">
        <v>1272</v>
      </c>
      <c r="B74" s="72">
        <v>7790</v>
      </c>
      <c r="C74" s="81"/>
      <c r="D74" s="37"/>
      <c r="E74" s="87"/>
      <c r="F74" s="92"/>
      <c r="H74" s="94"/>
      <c r="I74" s="92"/>
      <c r="J74" s="82"/>
      <c r="K74" s="137"/>
    </row>
    <row r="75" spans="1:11" s="7" customFormat="1" ht="31.5" x14ac:dyDescent="0.2">
      <c r="A75" s="19" t="s">
        <v>16</v>
      </c>
      <c r="B75" s="73">
        <v>6567</v>
      </c>
      <c r="C75" s="85">
        <v>19</v>
      </c>
      <c r="D75" s="32">
        <f>SUM(D76:D86)</f>
        <v>48</v>
      </c>
      <c r="E75" s="84">
        <v>3</v>
      </c>
      <c r="F75" s="91">
        <f>SUM(F77:F87)</f>
        <v>32</v>
      </c>
      <c r="G75" s="24">
        <f>SUM(G77:G87)</f>
        <v>85</v>
      </c>
      <c r="H75" s="94"/>
      <c r="I75" s="99">
        <f>(C75+F75+1)*0.4</f>
        <v>20.8</v>
      </c>
      <c r="J75" s="100">
        <f>(D75+G75+1)*0.4</f>
        <v>53.6</v>
      </c>
      <c r="K75" s="115">
        <f>10*0.6</f>
        <v>6</v>
      </c>
    </row>
    <row r="76" spans="1:11" ht="15.75" x14ac:dyDescent="0.2">
      <c r="A76" s="20" t="s">
        <v>17</v>
      </c>
      <c r="B76" s="73">
        <v>6037</v>
      </c>
      <c r="C76" s="85">
        <v>17</v>
      </c>
      <c r="D76" s="32">
        <v>43</v>
      </c>
      <c r="E76" s="84"/>
      <c r="F76" s="93"/>
      <c r="G76" s="8"/>
      <c r="H76" s="94"/>
      <c r="I76" s="93"/>
      <c r="J76" s="94"/>
      <c r="K76" s="138"/>
    </row>
    <row r="77" spans="1:11" s="61" customFormat="1" ht="15.75" x14ac:dyDescent="0.2">
      <c r="A77" s="13" t="s">
        <v>5579</v>
      </c>
      <c r="B77" s="74">
        <v>3047</v>
      </c>
      <c r="C77" s="86"/>
      <c r="D77" s="37"/>
      <c r="E77" s="87"/>
      <c r="F77" s="93">
        <v>5</v>
      </c>
      <c r="G77" s="8">
        <v>13</v>
      </c>
      <c r="H77" s="94">
        <f t="shared" ref="H77:H135" si="1">IF(F77=1,1,2)</f>
        <v>2</v>
      </c>
      <c r="I77" s="93"/>
      <c r="J77" s="94"/>
      <c r="K77" s="138"/>
    </row>
    <row r="78" spans="1:11" s="61" customFormat="1" ht="15.75" x14ac:dyDescent="0.2">
      <c r="A78" s="13" t="s">
        <v>5580</v>
      </c>
      <c r="B78" s="74">
        <v>428</v>
      </c>
      <c r="C78" s="86"/>
      <c r="D78" s="37"/>
      <c r="E78" s="87"/>
      <c r="F78" s="93">
        <v>3</v>
      </c>
      <c r="G78" s="8">
        <v>8</v>
      </c>
      <c r="H78" s="94">
        <f t="shared" si="1"/>
        <v>2</v>
      </c>
      <c r="I78" s="93"/>
      <c r="J78" s="94"/>
      <c r="K78" s="138"/>
    </row>
    <row r="79" spans="1:11" s="61" customFormat="1" ht="15.75" x14ac:dyDescent="0.2">
      <c r="A79" s="13" t="s">
        <v>5581</v>
      </c>
      <c r="B79" s="74">
        <v>540</v>
      </c>
      <c r="C79" s="86"/>
      <c r="D79" s="37"/>
      <c r="E79" s="87"/>
      <c r="F79" s="93">
        <v>3</v>
      </c>
      <c r="G79" s="8">
        <v>8</v>
      </c>
      <c r="H79" s="94">
        <f t="shared" si="1"/>
        <v>2</v>
      </c>
      <c r="I79" s="93"/>
      <c r="J79" s="94"/>
      <c r="K79" s="138"/>
    </row>
    <row r="80" spans="1:11" s="61" customFormat="1" ht="15.75" x14ac:dyDescent="0.2">
      <c r="A80" s="13" t="s">
        <v>5582</v>
      </c>
      <c r="B80" s="74">
        <v>241</v>
      </c>
      <c r="C80" s="86"/>
      <c r="D80" s="37"/>
      <c r="E80" s="87"/>
      <c r="F80" s="93">
        <v>3</v>
      </c>
      <c r="G80" s="8">
        <v>8</v>
      </c>
      <c r="H80" s="94">
        <f t="shared" si="1"/>
        <v>2</v>
      </c>
      <c r="I80" s="93"/>
      <c r="J80" s="94"/>
      <c r="K80" s="138"/>
    </row>
    <row r="81" spans="1:11" s="61" customFormat="1" ht="15.75" x14ac:dyDescent="0.2">
      <c r="A81" s="13" t="s">
        <v>5583</v>
      </c>
      <c r="B81" s="74">
        <v>638</v>
      </c>
      <c r="C81" s="86"/>
      <c r="D81" s="37"/>
      <c r="E81" s="87"/>
      <c r="F81" s="93">
        <v>3</v>
      </c>
      <c r="G81" s="8">
        <v>8</v>
      </c>
      <c r="H81" s="94">
        <f t="shared" si="1"/>
        <v>2</v>
      </c>
      <c r="I81" s="93"/>
      <c r="J81" s="94"/>
      <c r="K81" s="138"/>
    </row>
    <row r="82" spans="1:11" s="61" customFormat="1" ht="15.75" x14ac:dyDescent="0.2">
      <c r="A82" s="13" t="s">
        <v>2832</v>
      </c>
      <c r="B82" s="74">
        <v>451</v>
      </c>
      <c r="C82" s="86"/>
      <c r="D82" s="37"/>
      <c r="E82" s="87"/>
      <c r="F82" s="93">
        <v>3</v>
      </c>
      <c r="G82" s="8">
        <v>8</v>
      </c>
      <c r="H82" s="94">
        <f t="shared" si="1"/>
        <v>2</v>
      </c>
      <c r="I82" s="93"/>
      <c r="J82" s="94"/>
      <c r="K82" s="138"/>
    </row>
    <row r="83" spans="1:11" s="61" customFormat="1" ht="15.75" x14ac:dyDescent="0.2">
      <c r="A83" s="13" t="s">
        <v>5584</v>
      </c>
      <c r="B83" s="74">
        <v>264</v>
      </c>
      <c r="C83" s="86"/>
      <c r="D83" s="37"/>
      <c r="E83" s="87"/>
      <c r="F83" s="93">
        <v>3</v>
      </c>
      <c r="G83" s="8">
        <v>8</v>
      </c>
      <c r="H83" s="94">
        <f t="shared" si="1"/>
        <v>2</v>
      </c>
      <c r="I83" s="93"/>
      <c r="J83" s="94"/>
      <c r="K83" s="138"/>
    </row>
    <row r="84" spans="1:11" s="61" customFormat="1" ht="15.75" x14ac:dyDescent="0.2">
      <c r="A84" s="13" t="s">
        <v>5585</v>
      </c>
      <c r="B84" s="74">
        <v>204</v>
      </c>
      <c r="C84" s="86"/>
      <c r="D84" s="37"/>
      <c r="E84" s="87"/>
      <c r="F84" s="93">
        <v>3</v>
      </c>
      <c r="G84" s="8">
        <v>8</v>
      </c>
      <c r="H84" s="94">
        <f t="shared" si="1"/>
        <v>2</v>
      </c>
      <c r="I84" s="93"/>
      <c r="J84" s="94"/>
      <c r="K84" s="138"/>
    </row>
    <row r="85" spans="1:11" s="61" customFormat="1" ht="15.75" x14ac:dyDescent="0.2">
      <c r="A85" s="13" t="s">
        <v>5586</v>
      </c>
      <c r="B85" s="74">
        <v>224</v>
      </c>
      <c r="C85" s="86"/>
      <c r="D85" s="37"/>
      <c r="E85" s="87"/>
      <c r="F85" s="93">
        <v>3</v>
      </c>
      <c r="G85" s="8">
        <v>8</v>
      </c>
      <c r="H85" s="94">
        <f t="shared" si="1"/>
        <v>2</v>
      </c>
      <c r="I85" s="93"/>
      <c r="J85" s="94"/>
      <c r="K85" s="138"/>
    </row>
    <row r="86" spans="1:11" ht="15.75" x14ac:dyDescent="0.2">
      <c r="A86" s="20" t="s">
        <v>49</v>
      </c>
      <c r="B86" s="73">
        <v>530</v>
      </c>
      <c r="C86" s="85">
        <v>2</v>
      </c>
      <c r="D86" s="32">
        <v>5</v>
      </c>
      <c r="E86" s="84"/>
      <c r="F86" s="93"/>
      <c r="G86" s="8"/>
      <c r="H86" s="94"/>
      <c r="I86" s="93"/>
      <c r="J86" s="94"/>
      <c r="K86" s="138"/>
    </row>
    <row r="87" spans="1:11" s="61" customFormat="1" ht="15.75" x14ac:dyDescent="0.2">
      <c r="A87" s="13" t="s">
        <v>5587</v>
      </c>
      <c r="B87" s="74">
        <v>530</v>
      </c>
      <c r="C87" s="86"/>
      <c r="D87" s="37"/>
      <c r="E87" s="87"/>
      <c r="F87" s="93">
        <v>3</v>
      </c>
      <c r="G87" s="8">
        <v>8</v>
      </c>
      <c r="H87" s="94">
        <f t="shared" si="1"/>
        <v>2</v>
      </c>
      <c r="I87" s="93"/>
      <c r="J87" s="94"/>
      <c r="K87" s="138"/>
    </row>
    <row r="88" spans="1:11" s="7" customFormat="1" ht="31.5" x14ac:dyDescent="0.2">
      <c r="A88" s="19" t="s">
        <v>1271</v>
      </c>
      <c r="B88" s="73">
        <v>1223</v>
      </c>
      <c r="C88" s="85">
        <v>13</v>
      </c>
      <c r="D88" s="32">
        <v>33</v>
      </c>
      <c r="E88" s="84">
        <v>3</v>
      </c>
      <c r="F88" s="91"/>
      <c r="G88" s="24"/>
      <c r="H88" s="94"/>
      <c r="I88" s="99">
        <f>(C88+F88+1)*0.4</f>
        <v>5.6000000000000005</v>
      </c>
      <c r="J88" s="100">
        <f>(D88+G88+1)*0.4</f>
        <v>13.600000000000001</v>
      </c>
      <c r="K88" s="115"/>
    </row>
    <row r="89" spans="1:11" s="7" customFormat="1" ht="31.5" x14ac:dyDescent="0.2">
      <c r="A89" s="20" t="s">
        <v>6214</v>
      </c>
      <c r="B89" s="73">
        <v>1223</v>
      </c>
      <c r="C89" s="85">
        <v>13</v>
      </c>
      <c r="D89" s="37"/>
      <c r="E89" s="87"/>
      <c r="F89" s="91"/>
      <c r="G89" s="24"/>
      <c r="H89" s="94"/>
      <c r="I89" s="91"/>
      <c r="J89" s="84"/>
      <c r="K89" s="111"/>
    </row>
    <row r="90" spans="1:11" s="18" customFormat="1" ht="31.5" x14ac:dyDescent="0.2">
      <c r="A90" s="11" t="s">
        <v>57</v>
      </c>
      <c r="B90" s="72">
        <v>3903</v>
      </c>
      <c r="C90" s="81"/>
      <c r="D90" s="37"/>
      <c r="E90" s="87"/>
      <c r="F90" s="92"/>
      <c r="H90" s="94"/>
      <c r="I90" s="92"/>
      <c r="J90" s="82"/>
      <c r="K90" s="137"/>
    </row>
    <row r="91" spans="1:11" s="7" customFormat="1" ht="15.75" x14ac:dyDescent="0.2">
      <c r="A91" s="19" t="s">
        <v>58</v>
      </c>
      <c r="B91" s="73">
        <v>2335</v>
      </c>
      <c r="C91" s="85">
        <v>15</v>
      </c>
      <c r="D91" s="32">
        <v>38</v>
      </c>
      <c r="E91" s="84">
        <v>3</v>
      </c>
      <c r="F91" s="91">
        <f>SUM(F93:F94)</f>
        <v>6</v>
      </c>
      <c r="G91" s="24">
        <f>SUM(G93:G94)</f>
        <v>16</v>
      </c>
      <c r="H91" s="94"/>
      <c r="I91" s="99">
        <f>(C91+F91+1)*0.4</f>
        <v>8.8000000000000007</v>
      </c>
      <c r="J91" s="100">
        <f>(D91+G91+1)*0.4</f>
        <v>22</v>
      </c>
      <c r="K91" s="115">
        <f>2*0.6</f>
        <v>1.2</v>
      </c>
    </row>
    <row r="92" spans="1:11" s="7" customFormat="1" ht="15.75" x14ac:dyDescent="0.2">
      <c r="A92" s="20" t="s">
        <v>6215</v>
      </c>
      <c r="B92" s="73">
        <v>2335</v>
      </c>
      <c r="C92" s="85">
        <v>15</v>
      </c>
      <c r="D92" s="37"/>
      <c r="E92" s="87"/>
      <c r="F92" s="91"/>
      <c r="G92" s="24"/>
      <c r="H92" s="94"/>
      <c r="I92" s="91"/>
      <c r="J92" s="84"/>
      <c r="K92" s="111"/>
    </row>
    <row r="93" spans="1:11" s="61" customFormat="1" ht="15.75" x14ac:dyDescent="0.2">
      <c r="A93" s="13" t="s">
        <v>5588</v>
      </c>
      <c r="B93" s="74">
        <v>1225</v>
      </c>
      <c r="C93" s="86"/>
      <c r="D93" s="37"/>
      <c r="E93" s="87"/>
      <c r="F93" s="93">
        <v>3</v>
      </c>
      <c r="G93" s="8">
        <v>8</v>
      </c>
      <c r="H93" s="94">
        <f t="shared" si="1"/>
        <v>2</v>
      </c>
      <c r="I93" s="93"/>
      <c r="J93" s="94"/>
      <c r="K93" s="138"/>
    </row>
    <row r="94" spans="1:11" s="61" customFormat="1" ht="15.75" x14ac:dyDescent="0.2">
      <c r="A94" s="13" t="s">
        <v>5589</v>
      </c>
      <c r="B94" s="74">
        <v>1110</v>
      </c>
      <c r="C94" s="86"/>
      <c r="D94" s="37"/>
      <c r="E94" s="87"/>
      <c r="F94" s="93">
        <v>3</v>
      </c>
      <c r="G94" s="8">
        <v>8</v>
      </c>
      <c r="H94" s="94">
        <f t="shared" si="1"/>
        <v>2</v>
      </c>
      <c r="I94" s="93"/>
      <c r="J94" s="94"/>
      <c r="K94" s="138"/>
    </row>
    <row r="95" spans="1:11" s="7" customFormat="1" ht="15.75" x14ac:dyDescent="0.2">
      <c r="A95" s="19" t="s">
        <v>416</v>
      </c>
      <c r="B95" s="73">
        <v>1568</v>
      </c>
      <c r="C95" s="85">
        <v>13</v>
      </c>
      <c r="D95" s="32">
        <v>33</v>
      </c>
      <c r="E95" s="84">
        <v>3</v>
      </c>
      <c r="F95" s="91">
        <f>SUM(F97:F98)</f>
        <v>6</v>
      </c>
      <c r="G95" s="24">
        <f>SUM(G97:G98)</f>
        <v>16</v>
      </c>
      <c r="H95" s="94"/>
      <c r="I95" s="99">
        <f>(C95+F95+1)*0.4</f>
        <v>8</v>
      </c>
      <c r="J95" s="100">
        <f>(D95+G95+1)*0.4</f>
        <v>20</v>
      </c>
      <c r="K95" s="115">
        <f>2*0.6</f>
        <v>1.2</v>
      </c>
    </row>
    <row r="96" spans="1:11" s="7" customFormat="1" ht="15.75" x14ac:dyDescent="0.2">
      <c r="A96" s="20" t="s">
        <v>6216</v>
      </c>
      <c r="B96" s="73">
        <v>1568</v>
      </c>
      <c r="C96" s="85">
        <v>13</v>
      </c>
      <c r="D96" s="37"/>
      <c r="E96" s="87"/>
      <c r="F96" s="91"/>
      <c r="G96" s="24"/>
      <c r="H96" s="94"/>
      <c r="I96" s="91"/>
      <c r="J96" s="84"/>
      <c r="K96" s="111"/>
    </row>
    <row r="97" spans="1:11" s="61" customFormat="1" ht="15.75" x14ac:dyDescent="0.2">
      <c r="A97" s="13" t="s">
        <v>5590</v>
      </c>
      <c r="B97" s="74">
        <v>854</v>
      </c>
      <c r="C97" s="86"/>
      <c r="D97" s="37"/>
      <c r="E97" s="87"/>
      <c r="F97" s="93">
        <v>3</v>
      </c>
      <c r="G97" s="8">
        <v>8</v>
      </c>
      <c r="H97" s="94">
        <f t="shared" si="1"/>
        <v>2</v>
      </c>
      <c r="I97" s="93"/>
      <c r="J97" s="94"/>
      <c r="K97" s="138"/>
    </row>
    <row r="98" spans="1:11" s="61" customFormat="1" ht="15.75" x14ac:dyDescent="0.2">
      <c r="A98" s="13" t="s">
        <v>5591</v>
      </c>
      <c r="B98" s="74">
        <v>714</v>
      </c>
      <c r="C98" s="86"/>
      <c r="D98" s="37"/>
      <c r="E98" s="87"/>
      <c r="F98" s="93">
        <v>3</v>
      </c>
      <c r="G98" s="8">
        <v>8</v>
      </c>
      <c r="H98" s="94">
        <f t="shared" si="1"/>
        <v>2</v>
      </c>
      <c r="I98" s="93"/>
      <c r="J98" s="94"/>
      <c r="K98" s="138"/>
    </row>
    <row r="99" spans="1:11" s="18" customFormat="1" ht="15.75" x14ac:dyDescent="0.2">
      <c r="A99" s="11" t="s">
        <v>417</v>
      </c>
      <c r="B99" s="72">
        <v>38137</v>
      </c>
      <c r="C99" s="81"/>
      <c r="D99" s="37"/>
      <c r="E99" s="87"/>
      <c r="F99" s="92"/>
      <c r="H99" s="94"/>
      <c r="I99" s="92"/>
      <c r="J99" s="82"/>
      <c r="K99" s="137"/>
    </row>
    <row r="100" spans="1:11" s="7" customFormat="1" ht="15.75" x14ac:dyDescent="0.2">
      <c r="A100" s="19" t="s">
        <v>418</v>
      </c>
      <c r="B100" s="73">
        <v>37089</v>
      </c>
      <c r="C100" s="85">
        <v>29</v>
      </c>
      <c r="D100" s="36">
        <f>SUM(D101:D108)</f>
        <v>73</v>
      </c>
      <c r="E100" s="88">
        <v>4</v>
      </c>
      <c r="F100" s="91">
        <f>SUM(F102:F109)</f>
        <v>36</v>
      </c>
      <c r="G100" s="24">
        <f>SUM(G102:G109)</f>
        <v>93</v>
      </c>
      <c r="H100" s="94"/>
      <c r="I100" s="99">
        <f>(C100+F100+1)*0.4</f>
        <v>26.400000000000002</v>
      </c>
      <c r="J100" s="100">
        <f>(D100+G100+1)*0.4</f>
        <v>66.8</v>
      </c>
      <c r="K100" s="115">
        <f>6*0.6</f>
        <v>3.5999999999999996</v>
      </c>
    </row>
    <row r="101" spans="1:11" ht="15.75" x14ac:dyDescent="0.2">
      <c r="A101" s="20" t="s">
        <v>419</v>
      </c>
      <c r="B101" s="73">
        <v>8192</v>
      </c>
      <c r="C101" s="85">
        <v>6</v>
      </c>
      <c r="D101" s="32">
        <v>15</v>
      </c>
      <c r="E101" s="84"/>
      <c r="F101" s="93"/>
      <c r="G101" s="8"/>
      <c r="H101" s="94"/>
      <c r="I101" s="93"/>
      <c r="J101" s="94"/>
      <c r="K101" s="138"/>
    </row>
    <row r="102" spans="1:11" s="61" customFormat="1" ht="15.75" x14ac:dyDescent="0.2">
      <c r="A102" s="13" t="s">
        <v>5592</v>
      </c>
      <c r="B102" s="74">
        <v>4746</v>
      </c>
      <c r="C102" s="86"/>
      <c r="D102" s="37"/>
      <c r="E102" s="87"/>
      <c r="F102" s="93">
        <v>5</v>
      </c>
      <c r="G102" s="8">
        <v>13</v>
      </c>
      <c r="H102" s="94">
        <f t="shared" si="1"/>
        <v>2</v>
      </c>
      <c r="I102" s="93"/>
      <c r="J102" s="94"/>
      <c r="K102" s="138"/>
    </row>
    <row r="103" spans="1:11" s="61" customFormat="1" ht="15.75" x14ac:dyDescent="0.2">
      <c r="A103" s="13" t="s">
        <v>5593</v>
      </c>
      <c r="B103" s="74">
        <v>3446</v>
      </c>
      <c r="C103" s="86"/>
      <c r="D103" s="37"/>
      <c r="E103" s="87"/>
      <c r="F103" s="93">
        <v>5</v>
      </c>
      <c r="G103" s="8">
        <v>13</v>
      </c>
      <c r="H103" s="94">
        <f t="shared" si="1"/>
        <v>2</v>
      </c>
      <c r="I103" s="93"/>
      <c r="J103" s="94"/>
      <c r="K103" s="138"/>
    </row>
    <row r="104" spans="1:11" ht="15.75" x14ac:dyDescent="0.2">
      <c r="A104" s="20" t="s">
        <v>210</v>
      </c>
      <c r="B104" s="73">
        <v>7467</v>
      </c>
      <c r="C104" s="85">
        <v>6</v>
      </c>
      <c r="D104" s="32">
        <v>15</v>
      </c>
      <c r="E104" s="84"/>
      <c r="F104" s="93"/>
      <c r="G104" s="8"/>
      <c r="H104" s="94"/>
      <c r="I104" s="93"/>
      <c r="J104" s="94"/>
      <c r="K104" s="138"/>
    </row>
    <row r="105" spans="1:11" s="61" customFormat="1" ht="15.75" x14ac:dyDescent="0.2">
      <c r="A105" s="13" t="s">
        <v>5594</v>
      </c>
      <c r="B105" s="74">
        <v>2622</v>
      </c>
      <c r="C105" s="86"/>
      <c r="D105" s="37"/>
      <c r="E105" s="87"/>
      <c r="F105" s="93">
        <v>5</v>
      </c>
      <c r="G105" s="8">
        <v>13</v>
      </c>
      <c r="H105" s="94">
        <f t="shared" si="1"/>
        <v>2</v>
      </c>
      <c r="I105" s="93"/>
      <c r="J105" s="94"/>
      <c r="K105" s="138"/>
    </row>
    <row r="106" spans="1:11" s="61" customFormat="1" ht="15.75" x14ac:dyDescent="0.2">
      <c r="A106" s="13" t="s">
        <v>5595</v>
      </c>
      <c r="B106" s="74">
        <v>2132</v>
      </c>
      <c r="C106" s="86"/>
      <c r="D106" s="37"/>
      <c r="E106" s="87"/>
      <c r="F106" s="93">
        <v>5</v>
      </c>
      <c r="G106" s="8">
        <v>13</v>
      </c>
      <c r="H106" s="94">
        <f t="shared" si="1"/>
        <v>2</v>
      </c>
      <c r="I106" s="93"/>
      <c r="J106" s="94"/>
      <c r="K106" s="138"/>
    </row>
    <row r="107" spans="1:11" s="61" customFormat="1" ht="15.75" x14ac:dyDescent="0.2">
      <c r="A107" s="13" t="s">
        <v>5596</v>
      </c>
      <c r="B107" s="74">
        <v>2713</v>
      </c>
      <c r="C107" s="86"/>
      <c r="D107" s="37"/>
      <c r="E107" s="87"/>
      <c r="F107" s="93">
        <v>5</v>
      </c>
      <c r="G107" s="8">
        <v>13</v>
      </c>
      <c r="H107" s="94">
        <f t="shared" si="1"/>
        <v>2</v>
      </c>
      <c r="I107" s="93"/>
      <c r="J107" s="94"/>
      <c r="K107" s="138"/>
    </row>
    <row r="108" spans="1:11" ht="15.75" x14ac:dyDescent="0.2">
      <c r="A108" s="20" t="s">
        <v>215</v>
      </c>
      <c r="B108" s="73">
        <v>21430</v>
      </c>
      <c r="C108" s="85">
        <v>17</v>
      </c>
      <c r="D108" s="32">
        <v>43</v>
      </c>
      <c r="E108" s="84"/>
      <c r="F108" s="93"/>
      <c r="G108" s="8"/>
      <c r="H108" s="94"/>
      <c r="I108" s="93"/>
      <c r="J108" s="94"/>
      <c r="K108" s="138"/>
    </row>
    <row r="109" spans="1:11" s="61" customFormat="1" ht="15.75" x14ac:dyDescent="0.2">
      <c r="A109" s="13" t="s">
        <v>5597</v>
      </c>
      <c r="B109" s="74">
        <v>21430</v>
      </c>
      <c r="C109" s="86"/>
      <c r="D109" s="37"/>
      <c r="E109" s="87"/>
      <c r="F109" s="93">
        <v>11</v>
      </c>
      <c r="G109" s="8">
        <v>28</v>
      </c>
      <c r="H109" s="94">
        <f t="shared" si="1"/>
        <v>2</v>
      </c>
      <c r="I109" s="93"/>
      <c r="J109" s="94"/>
      <c r="K109" s="138"/>
    </row>
    <row r="110" spans="1:11" s="7" customFormat="1" ht="31.5" x14ac:dyDescent="0.2">
      <c r="A110" s="19" t="s">
        <v>211</v>
      </c>
      <c r="B110" s="73">
        <v>1048</v>
      </c>
      <c r="C110" s="85">
        <v>13</v>
      </c>
      <c r="D110" s="32">
        <v>33</v>
      </c>
      <c r="E110" s="84">
        <v>3</v>
      </c>
      <c r="F110" s="91">
        <f>SUM(F112:F114)</f>
        <v>7</v>
      </c>
      <c r="G110" s="24">
        <f>SUM(G112:G114)</f>
        <v>19</v>
      </c>
      <c r="H110" s="94"/>
      <c r="I110" s="99">
        <f>(C110+F112+F113+1)*0.4</f>
        <v>8</v>
      </c>
      <c r="J110" s="99">
        <f>(D110+G112+G113+1)*0.4</f>
        <v>20</v>
      </c>
      <c r="K110" s="115">
        <f>3*0.6</f>
        <v>1.7999999999999998</v>
      </c>
    </row>
    <row r="111" spans="1:11" s="7" customFormat="1" ht="15.75" x14ac:dyDescent="0.2">
      <c r="A111" s="20" t="s">
        <v>6217</v>
      </c>
      <c r="B111" s="73">
        <v>1048</v>
      </c>
      <c r="C111" s="85">
        <v>13</v>
      </c>
      <c r="D111" s="37"/>
      <c r="E111" s="87"/>
      <c r="F111" s="91"/>
      <c r="G111" s="24"/>
      <c r="H111" s="94"/>
      <c r="I111" s="91"/>
      <c r="J111" s="84"/>
      <c r="K111" s="111"/>
    </row>
    <row r="112" spans="1:11" s="61" customFormat="1" ht="15.75" x14ac:dyDescent="0.2">
      <c r="A112" s="13" t="s">
        <v>5598</v>
      </c>
      <c r="B112" s="74">
        <v>215</v>
      </c>
      <c r="C112" s="86"/>
      <c r="D112" s="37"/>
      <c r="E112" s="87"/>
      <c r="F112" s="93">
        <v>3</v>
      </c>
      <c r="G112" s="8">
        <v>8</v>
      </c>
      <c r="H112" s="94">
        <f t="shared" si="1"/>
        <v>2</v>
      </c>
      <c r="I112" s="93"/>
      <c r="J112" s="94"/>
      <c r="K112" s="138"/>
    </row>
    <row r="113" spans="1:11" s="61" customFormat="1" ht="15.75" x14ac:dyDescent="0.2">
      <c r="A113" s="13" t="s">
        <v>2478</v>
      </c>
      <c r="B113" s="74">
        <v>791</v>
      </c>
      <c r="C113" s="86"/>
      <c r="D113" s="37"/>
      <c r="E113" s="87"/>
      <c r="F113" s="93">
        <v>3</v>
      </c>
      <c r="G113" s="8">
        <v>8</v>
      </c>
      <c r="H113" s="94">
        <f t="shared" si="1"/>
        <v>2</v>
      </c>
      <c r="I113" s="93"/>
      <c r="J113" s="94"/>
      <c r="K113" s="138"/>
    </row>
    <row r="114" spans="1:11" s="61" customFormat="1" ht="15.75" x14ac:dyDescent="0.2">
      <c r="A114" s="13" t="s">
        <v>5599</v>
      </c>
      <c r="B114" s="74">
        <v>42</v>
      </c>
      <c r="C114" s="86"/>
      <c r="D114" s="37"/>
      <c r="E114" s="87"/>
      <c r="F114" s="93">
        <v>1</v>
      </c>
      <c r="G114" s="8">
        <v>3</v>
      </c>
      <c r="H114" s="94">
        <f t="shared" si="1"/>
        <v>1</v>
      </c>
      <c r="I114" s="93"/>
      <c r="J114" s="94"/>
      <c r="K114" s="138"/>
    </row>
    <row r="115" spans="1:11" s="18" customFormat="1" ht="15.75" x14ac:dyDescent="0.2">
      <c r="A115" s="11" t="s">
        <v>1107</v>
      </c>
      <c r="B115" s="72">
        <v>10130</v>
      </c>
      <c r="C115" s="81"/>
      <c r="D115" s="37"/>
      <c r="E115" s="87"/>
      <c r="F115" s="92"/>
      <c r="H115" s="94"/>
      <c r="I115" s="92"/>
      <c r="J115" s="82"/>
      <c r="K115" s="137"/>
    </row>
    <row r="116" spans="1:11" s="7" customFormat="1" ht="15.75" x14ac:dyDescent="0.2">
      <c r="A116" s="19" t="s">
        <v>1108</v>
      </c>
      <c r="B116" s="73">
        <v>810</v>
      </c>
      <c r="C116" s="85">
        <v>13</v>
      </c>
      <c r="D116" s="32">
        <v>33</v>
      </c>
      <c r="E116" s="84">
        <v>3</v>
      </c>
      <c r="F116" s="91"/>
      <c r="G116" s="24"/>
      <c r="H116" s="94"/>
      <c r="I116" s="99">
        <f>(C116+F116+1)*0.4</f>
        <v>5.6000000000000005</v>
      </c>
      <c r="J116" s="100">
        <f>(D116+G116+1)*0.4</f>
        <v>13.600000000000001</v>
      </c>
      <c r="K116" s="115"/>
    </row>
    <row r="117" spans="1:11" s="7" customFormat="1" ht="15.75" x14ac:dyDescent="0.2">
      <c r="A117" s="20" t="s">
        <v>6218</v>
      </c>
      <c r="B117" s="73">
        <v>810</v>
      </c>
      <c r="C117" s="85">
        <v>13</v>
      </c>
      <c r="D117" s="37"/>
      <c r="E117" s="87"/>
      <c r="F117" s="91"/>
      <c r="G117" s="24"/>
      <c r="H117" s="94"/>
      <c r="I117" s="91"/>
      <c r="J117" s="84"/>
      <c r="K117" s="111"/>
    </row>
    <row r="118" spans="1:11" s="7" customFormat="1" ht="15.75" x14ac:dyDescent="0.2">
      <c r="A118" s="19" t="s">
        <v>1109</v>
      </c>
      <c r="B118" s="73">
        <v>5302</v>
      </c>
      <c r="C118" s="85">
        <v>19</v>
      </c>
      <c r="D118" s="32">
        <v>48</v>
      </c>
      <c r="E118" s="84">
        <v>3</v>
      </c>
      <c r="F118" s="91">
        <f>SUM(F120:F124)</f>
        <v>15</v>
      </c>
      <c r="G118" s="24">
        <f>SUM(G120:G124)</f>
        <v>40</v>
      </c>
      <c r="H118" s="94"/>
      <c r="I118" s="99">
        <f>(C118+F118+1)*0.4</f>
        <v>14</v>
      </c>
      <c r="J118" s="100">
        <f>(D118+G118+1)*0.4</f>
        <v>35.6</v>
      </c>
      <c r="K118" s="115">
        <f>5*0.6</f>
        <v>3</v>
      </c>
    </row>
    <row r="119" spans="1:11" s="7" customFormat="1" ht="15.75" x14ac:dyDescent="0.2">
      <c r="A119" s="20" t="s">
        <v>6219</v>
      </c>
      <c r="B119" s="73">
        <v>5302</v>
      </c>
      <c r="C119" s="85">
        <v>19</v>
      </c>
      <c r="D119" s="37"/>
      <c r="E119" s="87"/>
      <c r="F119" s="91"/>
      <c r="G119" s="24"/>
      <c r="H119" s="94"/>
      <c r="I119" s="91"/>
      <c r="J119" s="84"/>
      <c r="K119" s="111"/>
    </row>
    <row r="120" spans="1:11" s="61" customFormat="1" ht="15.75" x14ac:dyDescent="0.2">
      <c r="A120" s="13" t="s">
        <v>5600</v>
      </c>
      <c r="B120" s="74">
        <v>1268</v>
      </c>
      <c r="C120" s="86"/>
      <c r="D120" s="37"/>
      <c r="E120" s="87"/>
      <c r="F120" s="93">
        <v>3</v>
      </c>
      <c r="G120" s="8">
        <v>8</v>
      </c>
      <c r="H120" s="94">
        <f t="shared" si="1"/>
        <v>2</v>
      </c>
      <c r="I120" s="93"/>
      <c r="J120" s="94"/>
      <c r="K120" s="138"/>
    </row>
    <row r="121" spans="1:11" s="61" customFormat="1" ht="15.75" x14ac:dyDescent="0.2">
      <c r="A121" s="13" t="s">
        <v>5601</v>
      </c>
      <c r="B121" s="74">
        <v>1379</v>
      </c>
      <c r="C121" s="86"/>
      <c r="D121" s="37"/>
      <c r="E121" s="87"/>
      <c r="F121" s="93">
        <v>3</v>
      </c>
      <c r="G121" s="8">
        <v>8</v>
      </c>
      <c r="H121" s="94">
        <f t="shared" si="1"/>
        <v>2</v>
      </c>
      <c r="I121" s="93"/>
      <c r="J121" s="94"/>
      <c r="K121" s="138"/>
    </row>
    <row r="122" spans="1:11" s="61" customFormat="1" ht="15.75" x14ac:dyDescent="0.2">
      <c r="A122" s="13" t="s">
        <v>5602</v>
      </c>
      <c r="B122" s="74">
        <v>902</v>
      </c>
      <c r="C122" s="86"/>
      <c r="D122" s="37"/>
      <c r="E122" s="87"/>
      <c r="F122" s="93">
        <v>3</v>
      </c>
      <c r="G122" s="8">
        <v>8</v>
      </c>
      <c r="H122" s="94">
        <f t="shared" si="1"/>
        <v>2</v>
      </c>
      <c r="I122" s="93"/>
      <c r="J122" s="94"/>
      <c r="K122" s="138"/>
    </row>
    <row r="123" spans="1:11" s="61" customFormat="1" ht="15.75" x14ac:dyDescent="0.2">
      <c r="A123" s="13" t="s">
        <v>5603</v>
      </c>
      <c r="B123" s="74">
        <v>987</v>
      </c>
      <c r="C123" s="86"/>
      <c r="D123" s="37"/>
      <c r="E123" s="87"/>
      <c r="F123" s="93">
        <v>3</v>
      </c>
      <c r="G123" s="8">
        <v>8</v>
      </c>
      <c r="H123" s="94">
        <f t="shared" si="1"/>
        <v>2</v>
      </c>
      <c r="I123" s="93"/>
      <c r="J123" s="94"/>
      <c r="K123" s="138"/>
    </row>
    <row r="124" spans="1:11" s="61" customFormat="1" ht="15.75" x14ac:dyDescent="0.2">
      <c r="A124" s="13" t="s">
        <v>4100</v>
      </c>
      <c r="B124" s="74">
        <v>766</v>
      </c>
      <c r="C124" s="86"/>
      <c r="D124" s="37"/>
      <c r="E124" s="87"/>
      <c r="F124" s="93">
        <v>3</v>
      </c>
      <c r="G124" s="8">
        <v>8</v>
      </c>
      <c r="H124" s="94">
        <f t="shared" si="1"/>
        <v>2</v>
      </c>
      <c r="I124" s="93"/>
      <c r="J124" s="94"/>
      <c r="K124" s="138"/>
    </row>
    <row r="125" spans="1:11" s="7" customFormat="1" ht="15.75" x14ac:dyDescent="0.2">
      <c r="A125" s="19" t="s">
        <v>1110</v>
      </c>
      <c r="B125" s="73">
        <v>1241</v>
      </c>
      <c r="C125" s="85">
        <v>13</v>
      </c>
      <c r="D125" s="32">
        <v>33</v>
      </c>
      <c r="E125" s="84">
        <v>3</v>
      </c>
      <c r="F125" s="91"/>
      <c r="G125" s="24"/>
      <c r="H125" s="94"/>
      <c r="I125" s="99">
        <f>(C125+F125+1)*0.4</f>
        <v>5.6000000000000005</v>
      </c>
      <c r="J125" s="100">
        <f>(D125+G125+1)*0.4</f>
        <v>13.600000000000001</v>
      </c>
      <c r="K125" s="115"/>
    </row>
    <row r="126" spans="1:11" s="7" customFormat="1" ht="15.75" x14ac:dyDescent="0.2">
      <c r="A126" s="20" t="s">
        <v>6220</v>
      </c>
      <c r="B126" s="73">
        <v>1241</v>
      </c>
      <c r="C126" s="85">
        <v>13</v>
      </c>
      <c r="D126" s="37"/>
      <c r="E126" s="87"/>
      <c r="F126" s="91"/>
      <c r="G126" s="24"/>
      <c r="H126" s="94"/>
      <c r="I126" s="91"/>
      <c r="J126" s="84"/>
      <c r="K126" s="111"/>
    </row>
    <row r="127" spans="1:11" s="7" customFormat="1" ht="15.75" x14ac:dyDescent="0.2">
      <c r="A127" s="19" t="s">
        <v>1111</v>
      </c>
      <c r="B127" s="73">
        <v>2777</v>
      </c>
      <c r="C127" s="85">
        <v>15</v>
      </c>
      <c r="D127" s="32">
        <v>38</v>
      </c>
      <c r="E127" s="84">
        <v>3</v>
      </c>
      <c r="F127" s="91">
        <f>SUM(F129:F130)</f>
        <v>6</v>
      </c>
      <c r="G127" s="24">
        <f>SUM(G129:G130)</f>
        <v>16</v>
      </c>
      <c r="H127" s="94"/>
      <c r="I127" s="99">
        <f>(C127+F127+1)*0.4</f>
        <v>8.8000000000000007</v>
      </c>
      <c r="J127" s="100">
        <f>(D127+G127+1)*0.4</f>
        <v>22</v>
      </c>
      <c r="K127" s="115">
        <f>2*0.6</f>
        <v>1.2</v>
      </c>
    </row>
    <row r="128" spans="1:11" s="7" customFormat="1" ht="15.75" x14ac:dyDescent="0.2">
      <c r="A128" s="20" t="s">
        <v>6221</v>
      </c>
      <c r="B128" s="73">
        <v>2777</v>
      </c>
      <c r="C128" s="85">
        <v>15</v>
      </c>
      <c r="D128" s="37"/>
      <c r="E128" s="87"/>
      <c r="F128" s="91"/>
      <c r="G128" s="24"/>
      <c r="H128" s="94"/>
      <c r="I128" s="91"/>
      <c r="J128" s="84"/>
      <c r="K128" s="111"/>
    </row>
    <row r="129" spans="1:11" s="61" customFormat="1" ht="15.75" x14ac:dyDescent="0.2">
      <c r="A129" s="13" t="s">
        <v>2055</v>
      </c>
      <c r="B129" s="74">
        <v>1898</v>
      </c>
      <c r="C129" s="86"/>
      <c r="D129" s="37"/>
      <c r="E129" s="87"/>
      <c r="F129" s="93">
        <v>3</v>
      </c>
      <c r="G129" s="8">
        <v>8</v>
      </c>
      <c r="H129" s="94">
        <f t="shared" si="1"/>
        <v>2</v>
      </c>
      <c r="I129" s="93"/>
      <c r="J129" s="94"/>
      <c r="K129" s="138"/>
    </row>
    <row r="130" spans="1:11" s="61" customFormat="1" ht="15.75" x14ac:dyDescent="0.2">
      <c r="A130" s="13" t="s">
        <v>5604</v>
      </c>
      <c r="B130" s="74">
        <v>879</v>
      </c>
      <c r="C130" s="86"/>
      <c r="D130" s="37"/>
      <c r="E130" s="87"/>
      <c r="F130" s="93">
        <v>3</v>
      </c>
      <c r="G130" s="8">
        <v>8</v>
      </c>
      <c r="H130" s="94">
        <f t="shared" si="1"/>
        <v>2</v>
      </c>
      <c r="I130" s="93"/>
      <c r="J130" s="94"/>
      <c r="K130" s="138"/>
    </row>
    <row r="131" spans="1:11" s="18" customFormat="1" ht="15.75" x14ac:dyDescent="0.2">
      <c r="A131" s="11" t="s">
        <v>1096</v>
      </c>
      <c r="B131" s="72">
        <v>10704</v>
      </c>
      <c r="C131" s="81"/>
      <c r="D131" s="37"/>
      <c r="E131" s="87"/>
      <c r="F131" s="92"/>
      <c r="H131" s="94"/>
      <c r="I131" s="92"/>
      <c r="J131" s="82"/>
      <c r="K131" s="137"/>
    </row>
    <row r="132" spans="1:11" s="7" customFormat="1" ht="15.75" x14ac:dyDescent="0.2">
      <c r="A132" s="19" t="s">
        <v>1097</v>
      </c>
      <c r="B132" s="73">
        <v>10704</v>
      </c>
      <c r="C132" s="85">
        <v>25</v>
      </c>
      <c r="D132" s="32">
        <v>63</v>
      </c>
      <c r="E132" s="84">
        <v>4</v>
      </c>
      <c r="F132" s="91">
        <f>SUM(F134:F135)</f>
        <v>10</v>
      </c>
      <c r="G132" s="24">
        <f>SUM(G134:G135)</f>
        <v>26</v>
      </c>
      <c r="H132" s="94"/>
      <c r="I132" s="99">
        <f>(C132+F132+1)*0.4</f>
        <v>14.4</v>
      </c>
      <c r="J132" s="100">
        <f>(D132+G132+1)*0.4</f>
        <v>36</v>
      </c>
      <c r="K132" s="115">
        <f>2*0.6</f>
        <v>1.2</v>
      </c>
    </row>
    <row r="133" spans="1:11" s="7" customFormat="1" ht="15.75" x14ac:dyDescent="0.2">
      <c r="A133" s="20" t="s">
        <v>6222</v>
      </c>
      <c r="B133" s="73">
        <v>10704</v>
      </c>
      <c r="C133" s="85">
        <v>25</v>
      </c>
      <c r="D133" s="37"/>
      <c r="E133" s="87"/>
      <c r="F133" s="91"/>
      <c r="G133" s="24"/>
      <c r="H133" s="94"/>
      <c r="I133" s="91"/>
      <c r="J133" s="84"/>
      <c r="K133" s="111"/>
    </row>
    <row r="134" spans="1:11" s="61" customFormat="1" ht="15.75" x14ac:dyDescent="0.2">
      <c r="A134" s="13" t="s">
        <v>5605</v>
      </c>
      <c r="B134" s="74">
        <v>2095</v>
      </c>
      <c r="C134" s="86"/>
      <c r="D134" s="37"/>
      <c r="E134" s="87"/>
      <c r="F134" s="93">
        <v>5</v>
      </c>
      <c r="G134" s="8">
        <v>13</v>
      </c>
      <c r="H134" s="94">
        <f t="shared" si="1"/>
        <v>2</v>
      </c>
      <c r="I134" s="93"/>
      <c r="J134" s="94"/>
      <c r="K134" s="138"/>
    </row>
    <row r="135" spans="1:11" s="61" customFormat="1" ht="15.75" x14ac:dyDescent="0.2">
      <c r="A135" s="13" t="s">
        <v>5606</v>
      </c>
      <c r="B135" s="74">
        <v>8609</v>
      </c>
      <c r="C135" s="86"/>
      <c r="D135" s="37"/>
      <c r="E135" s="87"/>
      <c r="F135" s="93">
        <v>5</v>
      </c>
      <c r="G135" s="8">
        <v>13</v>
      </c>
      <c r="H135" s="94">
        <f t="shared" si="1"/>
        <v>2</v>
      </c>
      <c r="I135" s="93"/>
      <c r="J135" s="94"/>
      <c r="K135" s="138"/>
    </row>
    <row r="136" spans="1:11" s="18" customFormat="1" ht="15.75" x14ac:dyDescent="0.2">
      <c r="A136" s="11" t="s">
        <v>196</v>
      </c>
      <c r="B136" s="72">
        <v>22539</v>
      </c>
      <c r="C136" s="81"/>
      <c r="D136" s="37"/>
      <c r="E136" s="87"/>
      <c r="F136" s="92"/>
      <c r="H136" s="94"/>
      <c r="I136" s="92"/>
      <c r="J136" s="82"/>
      <c r="K136" s="137"/>
    </row>
    <row r="137" spans="1:11" s="7" customFormat="1" ht="15.75" x14ac:dyDescent="0.2">
      <c r="A137" s="19" t="s">
        <v>197</v>
      </c>
      <c r="B137" s="73">
        <v>1961</v>
      </c>
      <c r="C137" s="85">
        <v>13</v>
      </c>
      <c r="D137" s="32">
        <v>33</v>
      </c>
      <c r="E137" s="84">
        <v>3</v>
      </c>
      <c r="F137" s="91">
        <f>SUM(F139:F144)</f>
        <v>12</v>
      </c>
      <c r="G137" s="24">
        <f>SUM(G139:G144)</f>
        <v>33</v>
      </c>
      <c r="H137" s="94"/>
      <c r="I137" s="99">
        <f>(C137+F139+F140+F144+1)*0.4</f>
        <v>9.2000000000000011</v>
      </c>
      <c r="J137" s="99">
        <f>(D137+G139+G140+G144+1)*0.4</f>
        <v>23.200000000000003</v>
      </c>
      <c r="K137" s="115">
        <f>6*0.6</f>
        <v>3.5999999999999996</v>
      </c>
    </row>
    <row r="138" spans="1:11" s="7" customFormat="1" ht="15.75" x14ac:dyDescent="0.2">
      <c r="A138" s="20" t="s">
        <v>6223</v>
      </c>
      <c r="B138" s="73">
        <v>1961</v>
      </c>
      <c r="C138" s="85">
        <v>13</v>
      </c>
      <c r="D138" s="37"/>
      <c r="E138" s="87"/>
      <c r="F138" s="91"/>
      <c r="G138" s="24"/>
      <c r="H138" s="94"/>
      <c r="I138" s="91"/>
      <c r="J138" s="84"/>
      <c r="K138" s="111"/>
    </row>
    <row r="139" spans="1:11" s="61" customFormat="1" ht="15.75" x14ac:dyDescent="0.2">
      <c r="A139" s="13" t="s">
        <v>5607</v>
      </c>
      <c r="B139" s="74">
        <v>536</v>
      </c>
      <c r="C139" s="86"/>
      <c r="D139" s="37"/>
      <c r="E139" s="87"/>
      <c r="F139" s="93">
        <v>3</v>
      </c>
      <c r="G139" s="8">
        <v>8</v>
      </c>
      <c r="H139" s="94">
        <f t="shared" ref="H139:H199" si="2">IF(F139=1,1,2)</f>
        <v>2</v>
      </c>
      <c r="I139" s="93"/>
      <c r="J139" s="94"/>
      <c r="K139" s="138"/>
    </row>
    <row r="140" spans="1:11" s="61" customFormat="1" ht="15.75" x14ac:dyDescent="0.2">
      <c r="A140" s="13" t="s">
        <v>5608</v>
      </c>
      <c r="B140" s="74">
        <v>446</v>
      </c>
      <c r="C140" s="86"/>
      <c r="D140" s="37"/>
      <c r="E140" s="87"/>
      <c r="F140" s="93">
        <v>3</v>
      </c>
      <c r="G140" s="8">
        <v>8</v>
      </c>
      <c r="H140" s="94">
        <f t="shared" si="2"/>
        <v>2</v>
      </c>
      <c r="I140" s="93"/>
      <c r="J140" s="94"/>
      <c r="K140" s="138"/>
    </row>
    <row r="141" spans="1:11" s="61" customFormat="1" ht="15.75" x14ac:dyDescent="0.2">
      <c r="A141" s="13" t="s">
        <v>5609</v>
      </c>
      <c r="B141" s="74">
        <v>182</v>
      </c>
      <c r="C141" s="86"/>
      <c r="D141" s="37"/>
      <c r="E141" s="87"/>
      <c r="F141" s="93">
        <v>1</v>
      </c>
      <c r="G141" s="8">
        <v>3</v>
      </c>
      <c r="H141" s="94">
        <f t="shared" si="2"/>
        <v>1</v>
      </c>
      <c r="I141" s="93"/>
      <c r="J141" s="94"/>
      <c r="K141" s="138"/>
    </row>
    <row r="142" spans="1:11" s="61" customFormat="1" ht="15.75" x14ac:dyDescent="0.2">
      <c r="A142" s="13" t="s">
        <v>5610</v>
      </c>
      <c r="B142" s="74">
        <v>75</v>
      </c>
      <c r="C142" s="86"/>
      <c r="D142" s="37"/>
      <c r="E142" s="87"/>
      <c r="F142" s="93">
        <v>1</v>
      </c>
      <c r="G142" s="8">
        <v>3</v>
      </c>
      <c r="H142" s="94">
        <f t="shared" si="2"/>
        <v>1</v>
      </c>
      <c r="I142" s="93"/>
      <c r="J142" s="94"/>
      <c r="K142" s="138"/>
    </row>
    <row r="143" spans="1:11" s="61" customFormat="1" ht="15.75" x14ac:dyDescent="0.2">
      <c r="A143" s="13" t="s">
        <v>5611</v>
      </c>
      <c r="B143" s="74">
        <v>154</v>
      </c>
      <c r="C143" s="86"/>
      <c r="D143" s="37"/>
      <c r="E143" s="87"/>
      <c r="F143" s="93">
        <v>1</v>
      </c>
      <c r="G143" s="8">
        <v>3</v>
      </c>
      <c r="H143" s="94">
        <f t="shared" si="2"/>
        <v>1</v>
      </c>
      <c r="I143" s="93"/>
      <c r="J143" s="94"/>
      <c r="K143" s="138"/>
    </row>
    <row r="144" spans="1:11" s="61" customFormat="1" ht="15.75" x14ac:dyDescent="0.2">
      <c r="A144" s="13" t="s">
        <v>5612</v>
      </c>
      <c r="B144" s="74">
        <v>568</v>
      </c>
      <c r="C144" s="86"/>
      <c r="D144" s="37"/>
      <c r="E144" s="87"/>
      <c r="F144" s="93">
        <v>3</v>
      </c>
      <c r="G144" s="8">
        <v>8</v>
      </c>
      <c r="H144" s="94">
        <f t="shared" si="2"/>
        <v>2</v>
      </c>
      <c r="I144" s="93"/>
      <c r="J144" s="94"/>
      <c r="K144" s="138"/>
    </row>
    <row r="145" spans="1:11" s="7" customFormat="1" ht="31.5" x14ac:dyDescent="0.2">
      <c r="A145" s="19" t="s">
        <v>305</v>
      </c>
      <c r="B145" s="73">
        <v>20578</v>
      </c>
      <c r="C145" s="85">
        <v>25</v>
      </c>
      <c r="D145" s="36">
        <f>SUM(D146:D176)</f>
        <v>65</v>
      </c>
      <c r="E145" s="88">
        <v>4</v>
      </c>
      <c r="F145" s="91">
        <f>SUM(F147:F177)</f>
        <v>70</v>
      </c>
      <c r="G145" s="24">
        <f>SUM(G147:G177)</f>
        <v>188</v>
      </c>
      <c r="H145" s="94"/>
      <c r="I145" s="99">
        <f>(C145+F145+1-F152-F153-F156-F158-F161)*0.4</f>
        <v>36.4</v>
      </c>
      <c r="J145" s="99">
        <f>(D145+G145+1-G152-G153-G156-G158-G161)*0.4</f>
        <v>95.600000000000009</v>
      </c>
      <c r="K145" s="115">
        <f>26*0.6</f>
        <v>15.6</v>
      </c>
    </row>
    <row r="146" spans="1:11" ht="15.75" x14ac:dyDescent="0.2">
      <c r="A146" s="20" t="s">
        <v>316</v>
      </c>
      <c r="B146" s="73">
        <v>213</v>
      </c>
      <c r="C146" s="85">
        <v>1</v>
      </c>
      <c r="D146" s="32">
        <v>3</v>
      </c>
      <c r="E146" s="84"/>
      <c r="F146" s="93"/>
      <c r="G146" s="8"/>
      <c r="H146" s="94"/>
      <c r="I146" s="93"/>
      <c r="J146" s="94"/>
      <c r="K146" s="138"/>
    </row>
    <row r="147" spans="1:11" s="61" customFormat="1" ht="15.75" x14ac:dyDescent="0.2">
      <c r="A147" s="13" t="s">
        <v>5613</v>
      </c>
      <c r="B147" s="74">
        <v>213</v>
      </c>
      <c r="C147" s="86"/>
      <c r="D147" s="37"/>
      <c r="E147" s="87"/>
      <c r="F147" s="93">
        <v>3</v>
      </c>
      <c r="G147" s="8">
        <v>8</v>
      </c>
      <c r="H147" s="94">
        <f t="shared" si="2"/>
        <v>2</v>
      </c>
      <c r="I147" s="93"/>
      <c r="J147" s="94"/>
      <c r="K147" s="138"/>
    </row>
    <row r="148" spans="1:11" ht="15.75" x14ac:dyDescent="0.2">
      <c r="A148" s="20" t="s">
        <v>317</v>
      </c>
      <c r="B148" s="73">
        <v>4889</v>
      </c>
      <c r="C148" s="85">
        <v>5</v>
      </c>
      <c r="D148" s="32">
        <v>13</v>
      </c>
      <c r="E148" s="84"/>
      <c r="F148" s="93"/>
      <c r="G148" s="8"/>
      <c r="H148" s="94"/>
      <c r="I148" s="93"/>
      <c r="J148" s="94"/>
      <c r="K148" s="138"/>
    </row>
    <row r="149" spans="1:11" s="61" customFormat="1" ht="15.75" x14ac:dyDescent="0.2">
      <c r="A149" s="13" t="s">
        <v>5614</v>
      </c>
      <c r="B149" s="74">
        <v>773</v>
      </c>
      <c r="C149" s="86"/>
      <c r="D149" s="37"/>
      <c r="E149" s="87"/>
      <c r="F149" s="93">
        <v>3</v>
      </c>
      <c r="G149" s="8">
        <v>8</v>
      </c>
      <c r="H149" s="94">
        <f t="shared" si="2"/>
        <v>2</v>
      </c>
      <c r="I149" s="93"/>
      <c r="J149" s="94"/>
      <c r="K149" s="138"/>
    </row>
    <row r="150" spans="1:11" s="61" customFormat="1" ht="15.75" x14ac:dyDescent="0.2">
      <c r="A150" s="13" t="s">
        <v>5615</v>
      </c>
      <c r="B150" s="74">
        <v>1617</v>
      </c>
      <c r="C150" s="86"/>
      <c r="D150" s="37"/>
      <c r="E150" s="87"/>
      <c r="F150" s="93">
        <v>3</v>
      </c>
      <c r="G150" s="8">
        <v>8</v>
      </c>
      <c r="H150" s="94">
        <f t="shared" si="2"/>
        <v>2</v>
      </c>
      <c r="I150" s="93"/>
      <c r="J150" s="94"/>
      <c r="K150" s="138"/>
    </row>
    <row r="151" spans="1:11" s="61" customFormat="1" ht="15.75" x14ac:dyDescent="0.2">
      <c r="A151" s="13" t="s">
        <v>5616</v>
      </c>
      <c r="B151" s="74">
        <v>526</v>
      </c>
      <c r="C151" s="86"/>
      <c r="D151" s="37"/>
      <c r="E151" s="87"/>
      <c r="F151" s="93">
        <v>3</v>
      </c>
      <c r="G151" s="8">
        <v>8</v>
      </c>
      <c r="H151" s="94">
        <f t="shared" si="2"/>
        <v>2</v>
      </c>
      <c r="I151" s="93"/>
      <c r="J151" s="94"/>
      <c r="K151" s="138"/>
    </row>
    <row r="152" spans="1:11" s="61" customFormat="1" ht="15.75" x14ac:dyDescent="0.2">
      <c r="A152" s="13" t="s">
        <v>5617</v>
      </c>
      <c r="B152" s="74">
        <v>102</v>
      </c>
      <c r="C152" s="86"/>
      <c r="D152" s="37"/>
      <c r="E152" s="87"/>
      <c r="F152" s="93">
        <v>1</v>
      </c>
      <c r="G152" s="8">
        <v>3</v>
      </c>
      <c r="H152" s="94">
        <f t="shared" si="2"/>
        <v>1</v>
      </c>
      <c r="I152" s="93"/>
      <c r="J152" s="94"/>
      <c r="K152" s="138"/>
    </row>
    <row r="153" spans="1:11" s="61" customFormat="1" ht="15.75" x14ac:dyDescent="0.2">
      <c r="A153" s="13" t="s">
        <v>1800</v>
      </c>
      <c r="B153" s="74">
        <v>56</v>
      </c>
      <c r="C153" s="86"/>
      <c r="D153" s="37"/>
      <c r="E153" s="87"/>
      <c r="F153" s="93">
        <v>1</v>
      </c>
      <c r="G153" s="8">
        <v>3</v>
      </c>
      <c r="H153" s="94">
        <f t="shared" si="2"/>
        <v>1</v>
      </c>
      <c r="I153" s="93"/>
      <c r="J153" s="94"/>
      <c r="K153" s="138"/>
    </row>
    <row r="154" spans="1:11" s="61" customFormat="1" ht="15.75" x14ac:dyDescent="0.2">
      <c r="A154" s="13" t="s">
        <v>5618</v>
      </c>
      <c r="B154" s="74">
        <v>504</v>
      </c>
      <c r="C154" s="86"/>
      <c r="D154" s="37"/>
      <c r="E154" s="87"/>
      <c r="F154" s="93">
        <v>3</v>
      </c>
      <c r="G154" s="8">
        <v>8</v>
      </c>
      <c r="H154" s="94">
        <f t="shared" si="2"/>
        <v>2</v>
      </c>
      <c r="I154" s="93"/>
      <c r="J154" s="94"/>
      <c r="K154" s="138"/>
    </row>
    <row r="155" spans="1:11" s="61" customFormat="1" ht="15.75" x14ac:dyDescent="0.2">
      <c r="A155" s="13" t="s">
        <v>5619</v>
      </c>
      <c r="B155" s="74">
        <v>395</v>
      </c>
      <c r="C155" s="86"/>
      <c r="D155" s="37"/>
      <c r="E155" s="87"/>
      <c r="F155" s="93">
        <v>3</v>
      </c>
      <c r="G155" s="8">
        <v>8</v>
      </c>
      <c r="H155" s="94">
        <f t="shared" si="2"/>
        <v>2</v>
      </c>
      <c r="I155" s="93"/>
      <c r="J155" s="94"/>
      <c r="K155" s="138"/>
    </row>
    <row r="156" spans="1:11" s="61" customFormat="1" ht="15.75" x14ac:dyDescent="0.2">
      <c r="A156" s="13" t="s">
        <v>1938</v>
      </c>
      <c r="B156" s="74">
        <v>93</v>
      </c>
      <c r="C156" s="86"/>
      <c r="D156" s="37"/>
      <c r="E156" s="87"/>
      <c r="F156" s="93">
        <v>1</v>
      </c>
      <c r="G156" s="8">
        <v>3</v>
      </c>
      <c r="H156" s="94">
        <f t="shared" si="2"/>
        <v>1</v>
      </c>
      <c r="I156" s="93"/>
      <c r="J156" s="94"/>
      <c r="K156" s="138"/>
    </row>
    <row r="157" spans="1:11" s="61" customFormat="1" ht="15.75" x14ac:dyDescent="0.2">
      <c r="A157" s="13" t="s">
        <v>5620</v>
      </c>
      <c r="B157" s="74">
        <v>227</v>
      </c>
      <c r="C157" s="86"/>
      <c r="D157" s="37"/>
      <c r="E157" s="87"/>
      <c r="F157" s="93">
        <v>3</v>
      </c>
      <c r="G157" s="8">
        <v>8</v>
      </c>
      <c r="H157" s="94">
        <f t="shared" si="2"/>
        <v>2</v>
      </c>
      <c r="I157" s="93"/>
      <c r="J157" s="94"/>
      <c r="K157" s="138"/>
    </row>
    <row r="158" spans="1:11" s="61" customFormat="1" ht="15.75" x14ac:dyDescent="0.2">
      <c r="A158" s="13" t="s">
        <v>5621</v>
      </c>
      <c r="B158" s="74">
        <v>106</v>
      </c>
      <c r="C158" s="86"/>
      <c r="D158" s="37"/>
      <c r="E158" s="87"/>
      <c r="F158" s="93">
        <v>1</v>
      </c>
      <c r="G158" s="8">
        <v>3</v>
      </c>
      <c r="H158" s="94">
        <f t="shared" si="2"/>
        <v>1</v>
      </c>
      <c r="I158" s="93"/>
      <c r="J158" s="94"/>
      <c r="K158" s="138"/>
    </row>
    <row r="159" spans="1:11" s="61" customFormat="1" ht="15.75" x14ac:dyDescent="0.2">
      <c r="A159" s="13" t="s">
        <v>5010</v>
      </c>
      <c r="B159" s="74">
        <v>490</v>
      </c>
      <c r="C159" s="86"/>
      <c r="D159" s="37"/>
      <c r="E159" s="87"/>
      <c r="F159" s="93">
        <v>3</v>
      </c>
      <c r="G159" s="8">
        <v>8</v>
      </c>
      <c r="H159" s="94">
        <f t="shared" si="2"/>
        <v>2</v>
      </c>
      <c r="I159" s="93"/>
      <c r="J159" s="94"/>
      <c r="K159" s="138"/>
    </row>
    <row r="160" spans="1:11" ht="15.75" x14ac:dyDescent="0.2">
      <c r="A160" s="20" t="s">
        <v>1008</v>
      </c>
      <c r="B160" s="73">
        <v>148</v>
      </c>
      <c r="C160" s="85">
        <v>1</v>
      </c>
      <c r="D160" s="32">
        <v>3</v>
      </c>
      <c r="E160" s="84"/>
      <c r="F160" s="93"/>
      <c r="G160" s="8"/>
      <c r="H160" s="94"/>
      <c r="I160" s="93"/>
      <c r="J160" s="94"/>
      <c r="K160" s="138"/>
    </row>
    <row r="161" spans="1:11" s="61" customFormat="1" ht="15.75" x14ac:dyDescent="0.2">
      <c r="A161" s="13" t="s">
        <v>2400</v>
      </c>
      <c r="B161" s="74">
        <v>148</v>
      </c>
      <c r="C161" s="86"/>
      <c r="D161" s="37"/>
      <c r="E161" s="87"/>
      <c r="F161" s="93">
        <v>1</v>
      </c>
      <c r="G161" s="8">
        <v>3</v>
      </c>
      <c r="H161" s="94">
        <f t="shared" si="2"/>
        <v>1</v>
      </c>
      <c r="I161" s="93"/>
      <c r="J161" s="94"/>
      <c r="K161" s="138"/>
    </row>
    <row r="162" spans="1:11" ht="15.75" x14ac:dyDescent="0.2">
      <c r="A162" s="20" t="s">
        <v>658</v>
      </c>
      <c r="B162" s="73">
        <v>391</v>
      </c>
      <c r="C162" s="85">
        <v>1</v>
      </c>
      <c r="D162" s="32">
        <v>3</v>
      </c>
      <c r="E162" s="84"/>
      <c r="F162" s="93"/>
      <c r="G162" s="8"/>
      <c r="H162" s="94"/>
      <c r="I162" s="93"/>
      <c r="J162" s="94"/>
      <c r="K162" s="138"/>
    </row>
    <row r="163" spans="1:11" s="61" customFormat="1" ht="15.75" x14ac:dyDescent="0.2">
      <c r="A163" s="13" t="s">
        <v>5622</v>
      </c>
      <c r="B163" s="74">
        <v>391</v>
      </c>
      <c r="C163" s="86"/>
      <c r="D163" s="37"/>
      <c r="E163" s="87"/>
      <c r="F163" s="93">
        <v>3</v>
      </c>
      <c r="G163" s="8">
        <v>8</v>
      </c>
      <c r="H163" s="94">
        <f t="shared" si="2"/>
        <v>2</v>
      </c>
      <c r="I163" s="93"/>
      <c r="J163" s="94"/>
      <c r="K163" s="138"/>
    </row>
    <row r="164" spans="1:11" ht="15.75" x14ac:dyDescent="0.2">
      <c r="A164" s="20" t="s">
        <v>659</v>
      </c>
      <c r="B164" s="73">
        <v>14708</v>
      </c>
      <c r="C164" s="85">
        <v>16</v>
      </c>
      <c r="D164" s="32">
        <v>40</v>
      </c>
      <c r="E164" s="84"/>
      <c r="F164" s="93"/>
      <c r="G164" s="8"/>
      <c r="H164" s="94"/>
      <c r="I164" s="93"/>
      <c r="J164" s="94"/>
      <c r="K164" s="138"/>
    </row>
    <row r="165" spans="1:11" s="61" customFormat="1" ht="15.75" x14ac:dyDescent="0.2">
      <c r="A165" s="13" t="s">
        <v>5623</v>
      </c>
      <c r="B165" s="74">
        <v>1366</v>
      </c>
      <c r="C165" s="86"/>
      <c r="D165" s="37"/>
      <c r="E165" s="87"/>
      <c r="F165" s="93">
        <v>3</v>
      </c>
      <c r="G165" s="8">
        <v>8</v>
      </c>
      <c r="H165" s="94">
        <f t="shared" si="2"/>
        <v>2</v>
      </c>
      <c r="I165" s="93"/>
      <c r="J165" s="94"/>
      <c r="K165" s="138"/>
    </row>
    <row r="166" spans="1:11" s="61" customFormat="1" ht="15.75" x14ac:dyDescent="0.2">
      <c r="A166" s="13" t="s">
        <v>5624</v>
      </c>
      <c r="B166" s="74">
        <v>8897</v>
      </c>
      <c r="C166" s="86"/>
      <c r="D166" s="37"/>
      <c r="E166" s="87"/>
      <c r="F166" s="93">
        <v>5</v>
      </c>
      <c r="G166" s="8">
        <v>13</v>
      </c>
      <c r="H166" s="94">
        <f t="shared" si="2"/>
        <v>2</v>
      </c>
      <c r="I166" s="93"/>
      <c r="J166" s="94"/>
      <c r="K166" s="138"/>
    </row>
    <row r="167" spans="1:11" s="61" customFormat="1" ht="15.75" x14ac:dyDescent="0.2">
      <c r="A167" s="13" t="s">
        <v>5625</v>
      </c>
      <c r="B167" s="74">
        <v>809</v>
      </c>
      <c r="C167" s="86"/>
      <c r="D167" s="37"/>
      <c r="E167" s="87"/>
      <c r="F167" s="93">
        <v>3</v>
      </c>
      <c r="G167" s="8">
        <v>8</v>
      </c>
      <c r="H167" s="94">
        <f t="shared" si="2"/>
        <v>2</v>
      </c>
      <c r="I167" s="93"/>
      <c r="J167" s="94"/>
      <c r="K167" s="138"/>
    </row>
    <row r="168" spans="1:11" s="61" customFormat="1" ht="15.75" x14ac:dyDescent="0.2">
      <c r="A168" s="13" t="s">
        <v>5626</v>
      </c>
      <c r="B168" s="74">
        <v>515</v>
      </c>
      <c r="C168" s="86"/>
      <c r="D168" s="37"/>
      <c r="E168" s="87"/>
      <c r="F168" s="93">
        <v>3</v>
      </c>
      <c r="G168" s="8">
        <v>8</v>
      </c>
      <c r="H168" s="94">
        <f t="shared" si="2"/>
        <v>2</v>
      </c>
      <c r="I168" s="93"/>
      <c r="J168" s="94"/>
      <c r="K168" s="138"/>
    </row>
    <row r="169" spans="1:11" s="61" customFormat="1" ht="15.75" x14ac:dyDescent="0.2">
      <c r="A169" s="13" t="s">
        <v>1738</v>
      </c>
      <c r="B169" s="74">
        <v>235</v>
      </c>
      <c r="C169" s="86"/>
      <c r="D169" s="37"/>
      <c r="E169" s="87"/>
      <c r="F169" s="93">
        <v>3</v>
      </c>
      <c r="G169" s="8">
        <v>8</v>
      </c>
      <c r="H169" s="94">
        <f t="shared" si="2"/>
        <v>2</v>
      </c>
      <c r="I169" s="93"/>
      <c r="J169" s="94"/>
      <c r="K169" s="138"/>
    </row>
    <row r="170" spans="1:11" s="61" customFormat="1" ht="15.75" x14ac:dyDescent="0.2">
      <c r="A170" s="13" t="s">
        <v>5627</v>
      </c>
      <c r="B170" s="74">
        <v>743</v>
      </c>
      <c r="C170" s="86"/>
      <c r="D170" s="37"/>
      <c r="E170" s="87"/>
      <c r="F170" s="93">
        <v>3</v>
      </c>
      <c r="G170" s="8">
        <v>8</v>
      </c>
      <c r="H170" s="94">
        <f t="shared" si="2"/>
        <v>2</v>
      </c>
      <c r="I170" s="93"/>
      <c r="J170" s="94"/>
      <c r="K170" s="138"/>
    </row>
    <row r="171" spans="1:11" s="61" customFormat="1" ht="15.75" x14ac:dyDescent="0.2">
      <c r="A171" s="13" t="s">
        <v>5628</v>
      </c>
      <c r="B171" s="74">
        <v>217</v>
      </c>
      <c r="C171" s="86"/>
      <c r="D171" s="37"/>
      <c r="E171" s="87"/>
      <c r="F171" s="93">
        <v>3</v>
      </c>
      <c r="G171" s="8">
        <v>8</v>
      </c>
      <c r="H171" s="94">
        <f t="shared" si="2"/>
        <v>2</v>
      </c>
      <c r="I171" s="93"/>
      <c r="J171" s="94"/>
      <c r="K171" s="138"/>
    </row>
    <row r="172" spans="1:11" s="61" customFormat="1" ht="15.75" x14ac:dyDescent="0.2">
      <c r="A172" s="13" t="s">
        <v>5629</v>
      </c>
      <c r="B172" s="74">
        <v>441</v>
      </c>
      <c r="C172" s="86"/>
      <c r="D172" s="37"/>
      <c r="E172" s="87"/>
      <c r="F172" s="93">
        <v>3</v>
      </c>
      <c r="G172" s="8">
        <v>8</v>
      </c>
      <c r="H172" s="94">
        <f t="shared" si="2"/>
        <v>2</v>
      </c>
      <c r="I172" s="93"/>
      <c r="J172" s="94"/>
      <c r="K172" s="138"/>
    </row>
    <row r="173" spans="1:11" s="61" customFormat="1" ht="15.75" x14ac:dyDescent="0.2">
      <c r="A173" s="13" t="s">
        <v>5630</v>
      </c>
      <c r="B173" s="74">
        <v>709</v>
      </c>
      <c r="C173" s="86"/>
      <c r="D173" s="37"/>
      <c r="E173" s="87"/>
      <c r="F173" s="93">
        <v>3</v>
      </c>
      <c r="G173" s="8">
        <v>8</v>
      </c>
      <c r="H173" s="94">
        <f t="shared" si="2"/>
        <v>2</v>
      </c>
      <c r="I173" s="93"/>
      <c r="J173" s="94"/>
      <c r="K173" s="138"/>
    </row>
    <row r="174" spans="1:11" s="61" customFormat="1" ht="15.75" x14ac:dyDescent="0.2">
      <c r="A174" s="13" t="s">
        <v>1782</v>
      </c>
      <c r="B174" s="74">
        <v>244</v>
      </c>
      <c r="C174" s="86"/>
      <c r="D174" s="37"/>
      <c r="E174" s="87"/>
      <c r="F174" s="93">
        <v>3</v>
      </c>
      <c r="G174" s="8">
        <v>8</v>
      </c>
      <c r="H174" s="94">
        <f t="shared" si="2"/>
        <v>2</v>
      </c>
      <c r="I174" s="93"/>
      <c r="J174" s="94"/>
      <c r="K174" s="138"/>
    </row>
    <row r="175" spans="1:11" s="61" customFormat="1" ht="15.75" x14ac:dyDescent="0.2">
      <c r="A175" s="13" t="s">
        <v>5631</v>
      </c>
      <c r="B175" s="74">
        <v>532</v>
      </c>
      <c r="C175" s="86"/>
      <c r="D175" s="37"/>
      <c r="E175" s="87"/>
      <c r="F175" s="93">
        <v>3</v>
      </c>
      <c r="G175" s="8">
        <v>8</v>
      </c>
      <c r="H175" s="94">
        <f t="shared" si="2"/>
        <v>2</v>
      </c>
      <c r="I175" s="93"/>
      <c r="J175" s="94"/>
      <c r="K175" s="138"/>
    </row>
    <row r="176" spans="1:11" ht="15.75" x14ac:dyDescent="0.2">
      <c r="A176" s="20" t="s">
        <v>372</v>
      </c>
      <c r="B176" s="73">
        <v>229</v>
      </c>
      <c r="C176" s="85">
        <v>1</v>
      </c>
      <c r="D176" s="32">
        <v>3</v>
      </c>
      <c r="E176" s="84"/>
      <c r="F176" s="93"/>
      <c r="G176" s="8"/>
      <c r="H176" s="94"/>
      <c r="I176" s="93"/>
      <c r="J176" s="94"/>
      <c r="K176" s="138"/>
    </row>
    <row r="177" spans="1:11" s="61" customFormat="1" ht="15.75" x14ac:dyDescent="0.2">
      <c r="A177" s="13" t="s">
        <v>5632</v>
      </c>
      <c r="B177" s="74">
        <v>229</v>
      </c>
      <c r="C177" s="86"/>
      <c r="D177" s="37"/>
      <c r="E177" s="87"/>
      <c r="F177" s="93">
        <v>3</v>
      </c>
      <c r="G177" s="8">
        <v>8</v>
      </c>
      <c r="H177" s="94">
        <f t="shared" si="2"/>
        <v>2</v>
      </c>
      <c r="I177" s="93"/>
      <c r="J177" s="94"/>
      <c r="K177" s="138"/>
    </row>
    <row r="178" spans="1:11" s="18" customFormat="1" ht="15.75" x14ac:dyDescent="0.2">
      <c r="A178" s="11" t="s">
        <v>373</v>
      </c>
      <c r="B178" s="72">
        <v>15785</v>
      </c>
      <c r="C178" s="81"/>
      <c r="D178" s="37"/>
      <c r="E178" s="87"/>
      <c r="F178" s="92"/>
      <c r="H178" s="94"/>
      <c r="I178" s="92"/>
      <c r="J178" s="82"/>
      <c r="K178" s="137"/>
    </row>
    <row r="179" spans="1:11" s="7" customFormat="1" ht="15.75" x14ac:dyDescent="0.2">
      <c r="A179" s="19" t="s">
        <v>231</v>
      </c>
      <c r="B179" s="73">
        <v>1265</v>
      </c>
      <c r="C179" s="85">
        <v>13</v>
      </c>
      <c r="D179" s="32">
        <v>33</v>
      </c>
      <c r="E179" s="84">
        <v>3</v>
      </c>
      <c r="F179" s="91"/>
      <c r="G179" s="24"/>
      <c r="H179" s="94"/>
      <c r="I179" s="99">
        <f>(C179+F179+1)*0.4</f>
        <v>5.6000000000000005</v>
      </c>
      <c r="J179" s="100">
        <f>(D179+G179+1)*0.4</f>
        <v>13.600000000000001</v>
      </c>
      <c r="K179" s="115"/>
    </row>
    <row r="180" spans="1:11" s="7" customFormat="1" ht="15.75" x14ac:dyDescent="0.2">
      <c r="A180" s="20" t="s">
        <v>6224</v>
      </c>
      <c r="B180" s="73">
        <v>1265</v>
      </c>
      <c r="C180" s="85">
        <v>13</v>
      </c>
      <c r="D180" s="37"/>
      <c r="E180" s="87"/>
      <c r="F180" s="91"/>
      <c r="G180" s="24"/>
      <c r="H180" s="94"/>
      <c r="I180" s="91"/>
      <c r="J180" s="84"/>
      <c r="K180" s="111"/>
    </row>
    <row r="181" spans="1:11" s="7" customFormat="1" ht="15.75" x14ac:dyDescent="0.2">
      <c r="A181" s="19" t="s">
        <v>232</v>
      </c>
      <c r="B181" s="73">
        <v>14520</v>
      </c>
      <c r="C181" s="85">
        <v>25</v>
      </c>
      <c r="D181" s="32">
        <v>63</v>
      </c>
      <c r="E181" s="84">
        <v>4</v>
      </c>
      <c r="F181" s="91">
        <f>SUM(F183:F189)</f>
        <v>25</v>
      </c>
      <c r="G181" s="24">
        <f>SUM(G183:G189)</f>
        <v>66</v>
      </c>
      <c r="H181" s="94"/>
      <c r="I181" s="99">
        <f>(C181+F181+1)*0.4</f>
        <v>20.400000000000002</v>
      </c>
      <c r="J181" s="100">
        <f>(D181+G181+1)*0.4</f>
        <v>52</v>
      </c>
      <c r="K181" s="115">
        <f>7*0.6</f>
        <v>4.2</v>
      </c>
    </row>
    <row r="182" spans="1:11" s="7" customFormat="1" ht="15.75" x14ac:dyDescent="0.2">
      <c r="A182" s="20" t="s">
        <v>6225</v>
      </c>
      <c r="B182" s="73">
        <v>14520</v>
      </c>
      <c r="C182" s="85">
        <v>25</v>
      </c>
      <c r="D182" s="37"/>
      <c r="E182" s="87"/>
      <c r="F182" s="91"/>
      <c r="G182" s="24"/>
      <c r="H182" s="94"/>
      <c r="I182" s="91"/>
      <c r="J182" s="84"/>
      <c r="K182" s="111"/>
    </row>
    <row r="183" spans="1:11" s="61" customFormat="1" ht="15.75" x14ac:dyDescent="0.2">
      <c r="A183" s="13" t="s">
        <v>5633</v>
      </c>
      <c r="B183" s="74">
        <v>3134</v>
      </c>
      <c r="C183" s="86"/>
      <c r="D183" s="37"/>
      <c r="E183" s="87"/>
      <c r="F183" s="93">
        <v>5</v>
      </c>
      <c r="G183" s="8">
        <v>13</v>
      </c>
      <c r="H183" s="94">
        <f t="shared" si="2"/>
        <v>2</v>
      </c>
      <c r="I183" s="93"/>
      <c r="J183" s="94"/>
      <c r="K183" s="138"/>
    </row>
    <row r="184" spans="1:11" s="61" customFormat="1" ht="15.75" x14ac:dyDescent="0.2">
      <c r="A184" s="13" t="s">
        <v>5634</v>
      </c>
      <c r="B184" s="74">
        <v>6204</v>
      </c>
      <c r="C184" s="86"/>
      <c r="D184" s="37"/>
      <c r="E184" s="87"/>
      <c r="F184" s="93">
        <v>5</v>
      </c>
      <c r="G184" s="8">
        <v>13</v>
      </c>
      <c r="H184" s="94">
        <f t="shared" si="2"/>
        <v>2</v>
      </c>
      <c r="I184" s="93"/>
      <c r="J184" s="94"/>
      <c r="K184" s="138"/>
    </row>
    <row r="185" spans="1:11" s="61" customFormat="1" ht="15.75" x14ac:dyDescent="0.2">
      <c r="A185" s="13" t="s">
        <v>5635</v>
      </c>
      <c r="B185" s="74">
        <v>1302</v>
      </c>
      <c r="C185" s="86"/>
      <c r="D185" s="37"/>
      <c r="E185" s="87"/>
      <c r="F185" s="93">
        <v>3</v>
      </c>
      <c r="G185" s="8">
        <v>8</v>
      </c>
      <c r="H185" s="94">
        <f t="shared" si="2"/>
        <v>2</v>
      </c>
      <c r="I185" s="93"/>
      <c r="J185" s="94"/>
      <c r="K185" s="138"/>
    </row>
    <row r="186" spans="1:11" s="61" customFormat="1" ht="15.75" x14ac:dyDescent="0.2">
      <c r="A186" s="13" t="s">
        <v>5636</v>
      </c>
      <c r="B186" s="74">
        <v>1138</v>
      </c>
      <c r="C186" s="86"/>
      <c r="D186" s="37"/>
      <c r="E186" s="87"/>
      <c r="F186" s="93">
        <v>3</v>
      </c>
      <c r="G186" s="8">
        <v>8</v>
      </c>
      <c r="H186" s="94">
        <f t="shared" si="2"/>
        <v>2</v>
      </c>
      <c r="I186" s="93"/>
      <c r="J186" s="94"/>
      <c r="K186" s="138"/>
    </row>
    <row r="187" spans="1:11" s="61" customFormat="1" ht="15.75" x14ac:dyDescent="0.2">
      <c r="A187" s="13" t="s">
        <v>5637</v>
      </c>
      <c r="B187" s="74">
        <v>546</v>
      </c>
      <c r="C187" s="86"/>
      <c r="D187" s="37"/>
      <c r="E187" s="87"/>
      <c r="F187" s="93">
        <v>3</v>
      </c>
      <c r="G187" s="8">
        <v>8</v>
      </c>
      <c r="H187" s="94">
        <f t="shared" si="2"/>
        <v>2</v>
      </c>
      <c r="I187" s="93"/>
      <c r="J187" s="94"/>
      <c r="K187" s="138"/>
    </row>
    <row r="188" spans="1:11" s="61" customFormat="1" ht="15.75" x14ac:dyDescent="0.2">
      <c r="A188" s="13" t="s">
        <v>5638</v>
      </c>
      <c r="B188" s="74">
        <v>877</v>
      </c>
      <c r="C188" s="86"/>
      <c r="D188" s="37"/>
      <c r="E188" s="87"/>
      <c r="F188" s="93">
        <v>3</v>
      </c>
      <c r="G188" s="8">
        <v>8</v>
      </c>
      <c r="H188" s="94">
        <f t="shared" si="2"/>
        <v>2</v>
      </c>
      <c r="I188" s="93"/>
      <c r="J188" s="94"/>
      <c r="K188" s="138"/>
    </row>
    <row r="189" spans="1:11" s="61" customFormat="1" ht="15.75" x14ac:dyDescent="0.2">
      <c r="A189" s="13" t="s">
        <v>5639</v>
      </c>
      <c r="B189" s="74">
        <v>1319</v>
      </c>
      <c r="C189" s="86"/>
      <c r="D189" s="37"/>
      <c r="E189" s="87"/>
      <c r="F189" s="93">
        <v>3</v>
      </c>
      <c r="G189" s="8">
        <v>8</v>
      </c>
      <c r="H189" s="94">
        <f t="shared" si="2"/>
        <v>2</v>
      </c>
      <c r="I189" s="93"/>
      <c r="J189" s="94"/>
      <c r="K189" s="138"/>
    </row>
    <row r="190" spans="1:11" s="18" customFormat="1" ht="15.75" x14ac:dyDescent="0.2">
      <c r="A190" s="11" t="s">
        <v>235</v>
      </c>
      <c r="B190" s="72">
        <v>129521</v>
      </c>
      <c r="C190" s="81"/>
      <c r="D190" s="37"/>
      <c r="E190" s="87"/>
      <c r="F190" s="92"/>
      <c r="H190" s="94"/>
      <c r="I190" s="92"/>
      <c r="J190" s="82"/>
      <c r="K190" s="137"/>
    </row>
    <row r="191" spans="1:11" s="7" customFormat="1" ht="15.75" x14ac:dyDescent="0.2">
      <c r="A191" s="19" t="s">
        <v>236</v>
      </c>
      <c r="B191" s="73">
        <v>584</v>
      </c>
      <c r="C191" s="85">
        <v>13</v>
      </c>
      <c r="D191" s="32">
        <v>33</v>
      </c>
      <c r="E191" s="84">
        <v>3</v>
      </c>
      <c r="F191" s="91"/>
      <c r="G191" s="24"/>
      <c r="H191" s="94"/>
      <c r="I191" s="99">
        <f>(C191+F191+1)*0.4</f>
        <v>5.6000000000000005</v>
      </c>
      <c r="J191" s="100">
        <f>(D191+G191+1)*0.4</f>
        <v>13.600000000000001</v>
      </c>
      <c r="K191" s="115"/>
    </row>
    <row r="192" spans="1:11" s="7" customFormat="1" ht="15.75" x14ac:dyDescent="0.2">
      <c r="A192" s="20" t="s">
        <v>6226</v>
      </c>
      <c r="B192" s="73">
        <v>584</v>
      </c>
      <c r="C192" s="85">
        <v>13</v>
      </c>
      <c r="D192" s="37"/>
      <c r="E192" s="87"/>
      <c r="F192" s="91"/>
      <c r="G192" s="24"/>
      <c r="H192" s="94"/>
      <c r="I192" s="91"/>
      <c r="J192" s="84"/>
      <c r="K192" s="111"/>
    </row>
    <row r="193" spans="1:11" s="7" customFormat="1" ht="15.75" x14ac:dyDescent="0.2">
      <c r="A193" s="19" t="s">
        <v>237</v>
      </c>
      <c r="B193" s="73">
        <v>125113</v>
      </c>
      <c r="C193" s="85">
        <v>43</v>
      </c>
      <c r="D193" s="36">
        <f>SUM(D194:D245)</f>
        <v>111</v>
      </c>
      <c r="E193" s="88">
        <v>4</v>
      </c>
      <c r="F193" s="91">
        <f>SUM(F195:F246)</f>
        <v>147</v>
      </c>
      <c r="G193" s="24">
        <f>SUM(G195:G246)</f>
        <v>387</v>
      </c>
      <c r="H193" s="94"/>
      <c r="I193" s="99">
        <f>(C193+F193+1-F202-F203-F218-F229-F233-F235-F236-F237)*0.4</f>
        <v>73.2</v>
      </c>
      <c r="J193" s="99">
        <f>(D193+G193+1-G202-G203-G218-G229-G233-G235-G236-G237)*0.4</f>
        <v>190.8</v>
      </c>
      <c r="K193" s="115">
        <f>43*0.6</f>
        <v>25.8</v>
      </c>
    </row>
    <row r="194" spans="1:11" ht="15.75" x14ac:dyDescent="0.2">
      <c r="A194" s="20" t="s">
        <v>238</v>
      </c>
      <c r="B194" s="73">
        <v>7786</v>
      </c>
      <c r="C194" s="85">
        <v>3</v>
      </c>
      <c r="D194" s="32">
        <v>8</v>
      </c>
      <c r="E194" s="84"/>
      <c r="F194" s="93"/>
      <c r="G194" s="8"/>
      <c r="H194" s="94"/>
      <c r="I194" s="93"/>
      <c r="J194" s="94"/>
      <c r="K194" s="138"/>
    </row>
    <row r="195" spans="1:11" s="61" customFormat="1" ht="15.75" x14ac:dyDescent="0.2">
      <c r="A195" s="13" t="s">
        <v>2242</v>
      </c>
      <c r="B195" s="74">
        <v>5695</v>
      </c>
      <c r="C195" s="86"/>
      <c r="D195" s="37"/>
      <c r="E195" s="87"/>
      <c r="F195" s="93">
        <v>5</v>
      </c>
      <c r="G195" s="8">
        <v>13</v>
      </c>
      <c r="H195" s="94">
        <f t="shared" si="2"/>
        <v>2</v>
      </c>
      <c r="I195" s="93"/>
      <c r="J195" s="94"/>
      <c r="K195" s="138"/>
    </row>
    <row r="196" spans="1:11" s="61" customFormat="1" ht="15.75" x14ac:dyDescent="0.2">
      <c r="A196" s="13" t="s">
        <v>5640</v>
      </c>
      <c r="B196" s="74">
        <v>1060</v>
      </c>
      <c r="C196" s="86"/>
      <c r="D196" s="37"/>
      <c r="E196" s="87"/>
      <c r="F196" s="93">
        <v>3</v>
      </c>
      <c r="G196" s="8">
        <v>8</v>
      </c>
      <c r="H196" s="94">
        <f t="shared" si="2"/>
        <v>2</v>
      </c>
      <c r="I196" s="93"/>
      <c r="J196" s="94"/>
      <c r="K196" s="138"/>
    </row>
    <row r="197" spans="1:11" s="61" customFormat="1" ht="15.75" x14ac:dyDescent="0.2">
      <c r="A197" s="13" t="s">
        <v>5641</v>
      </c>
      <c r="B197" s="74">
        <v>1031</v>
      </c>
      <c r="C197" s="86"/>
      <c r="D197" s="37"/>
      <c r="E197" s="87"/>
      <c r="F197" s="93">
        <v>3</v>
      </c>
      <c r="G197" s="8">
        <v>8</v>
      </c>
      <c r="H197" s="94">
        <f t="shared" si="2"/>
        <v>2</v>
      </c>
      <c r="I197" s="93"/>
      <c r="J197" s="94"/>
      <c r="K197" s="138"/>
    </row>
    <row r="198" spans="1:11" ht="15.75" x14ac:dyDescent="0.2">
      <c r="A198" s="20" t="s">
        <v>724</v>
      </c>
      <c r="B198" s="73">
        <v>2127</v>
      </c>
      <c r="C198" s="85">
        <v>1</v>
      </c>
      <c r="D198" s="32">
        <v>3</v>
      </c>
      <c r="E198" s="84"/>
      <c r="F198" s="93"/>
      <c r="G198" s="8"/>
      <c r="H198" s="94"/>
      <c r="I198" s="93"/>
      <c r="J198" s="94"/>
      <c r="K198" s="138"/>
    </row>
    <row r="199" spans="1:11" s="61" customFormat="1" ht="15.75" x14ac:dyDescent="0.2">
      <c r="A199" s="13" t="s">
        <v>5642</v>
      </c>
      <c r="B199" s="74">
        <v>1167</v>
      </c>
      <c r="C199" s="86"/>
      <c r="D199" s="37"/>
      <c r="E199" s="87"/>
      <c r="F199" s="93">
        <v>3</v>
      </c>
      <c r="G199" s="8">
        <v>8</v>
      </c>
      <c r="H199" s="94">
        <f t="shared" si="2"/>
        <v>2</v>
      </c>
      <c r="I199" s="93"/>
      <c r="J199" s="94"/>
      <c r="K199" s="138"/>
    </row>
    <row r="200" spans="1:11" s="61" customFormat="1" ht="15.75" x14ac:dyDescent="0.2">
      <c r="A200" s="13" t="s">
        <v>5643</v>
      </c>
      <c r="B200" s="74">
        <v>277</v>
      </c>
      <c r="C200" s="86"/>
      <c r="D200" s="37"/>
      <c r="E200" s="87"/>
      <c r="F200" s="93">
        <v>3</v>
      </c>
      <c r="G200" s="8">
        <v>8</v>
      </c>
      <c r="H200" s="94">
        <f t="shared" ref="H200:H263" si="3">IF(F200=1,1,2)</f>
        <v>2</v>
      </c>
      <c r="I200" s="93"/>
      <c r="J200" s="94"/>
      <c r="K200" s="138"/>
    </row>
    <row r="201" spans="1:11" s="61" customFormat="1" ht="15.75" x14ac:dyDescent="0.2">
      <c r="A201" s="13" t="s">
        <v>5644</v>
      </c>
      <c r="B201" s="74">
        <v>388</v>
      </c>
      <c r="C201" s="86"/>
      <c r="D201" s="37"/>
      <c r="E201" s="87"/>
      <c r="F201" s="93">
        <v>3</v>
      </c>
      <c r="G201" s="8">
        <v>8</v>
      </c>
      <c r="H201" s="94">
        <f t="shared" si="3"/>
        <v>2</v>
      </c>
      <c r="I201" s="93"/>
      <c r="J201" s="94"/>
      <c r="K201" s="138"/>
    </row>
    <row r="202" spans="1:11" s="61" customFormat="1" ht="15.75" x14ac:dyDescent="0.2">
      <c r="A202" s="13" t="s">
        <v>5645</v>
      </c>
      <c r="B202" s="74">
        <v>169</v>
      </c>
      <c r="C202" s="86"/>
      <c r="D202" s="37"/>
      <c r="E202" s="87"/>
      <c r="F202" s="93">
        <v>1</v>
      </c>
      <c r="G202" s="8">
        <v>3</v>
      </c>
      <c r="H202" s="94">
        <f t="shared" si="3"/>
        <v>1</v>
      </c>
      <c r="I202" s="93"/>
      <c r="J202" s="94"/>
      <c r="K202" s="138"/>
    </row>
    <row r="203" spans="1:11" s="61" customFormat="1" ht="15.75" x14ac:dyDescent="0.2">
      <c r="A203" s="13" t="s">
        <v>5646</v>
      </c>
      <c r="B203" s="74">
        <v>126</v>
      </c>
      <c r="C203" s="86"/>
      <c r="D203" s="37"/>
      <c r="E203" s="87"/>
      <c r="F203" s="93">
        <v>1</v>
      </c>
      <c r="G203" s="8">
        <v>3</v>
      </c>
      <c r="H203" s="94">
        <f t="shared" si="3"/>
        <v>1</v>
      </c>
      <c r="I203" s="93"/>
      <c r="J203" s="94"/>
      <c r="K203" s="138"/>
    </row>
    <row r="204" spans="1:11" ht="15.75" x14ac:dyDescent="0.2">
      <c r="A204" s="20" t="s">
        <v>351</v>
      </c>
      <c r="B204" s="73">
        <v>7940</v>
      </c>
      <c r="C204" s="85">
        <v>3</v>
      </c>
      <c r="D204" s="32">
        <v>8</v>
      </c>
      <c r="E204" s="84"/>
      <c r="F204" s="93"/>
      <c r="G204" s="8"/>
      <c r="H204" s="94"/>
      <c r="I204" s="93"/>
      <c r="J204" s="94"/>
      <c r="K204" s="138"/>
    </row>
    <row r="205" spans="1:11" s="61" customFormat="1" ht="15.75" x14ac:dyDescent="0.2">
      <c r="A205" s="13" t="s">
        <v>5647</v>
      </c>
      <c r="B205" s="74">
        <v>7291</v>
      </c>
      <c r="C205" s="86"/>
      <c r="D205" s="37"/>
      <c r="E205" s="87"/>
      <c r="F205" s="93">
        <v>5</v>
      </c>
      <c r="G205" s="8">
        <v>13</v>
      </c>
      <c r="H205" s="94">
        <f t="shared" si="3"/>
        <v>2</v>
      </c>
      <c r="I205" s="93"/>
      <c r="J205" s="94"/>
      <c r="K205" s="138"/>
    </row>
    <row r="206" spans="1:11" s="61" customFormat="1" ht="15.75" x14ac:dyDescent="0.2">
      <c r="A206" s="13" t="s">
        <v>5648</v>
      </c>
      <c r="B206" s="74">
        <v>649</v>
      </c>
      <c r="C206" s="86"/>
      <c r="D206" s="37"/>
      <c r="E206" s="87"/>
      <c r="F206" s="93">
        <v>3</v>
      </c>
      <c r="G206" s="8">
        <v>8</v>
      </c>
      <c r="H206" s="94">
        <f t="shared" si="3"/>
        <v>2</v>
      </c>
      <c r="I206" s="93"/>
      <c r="J206" s="94"/>
      <c r="K206" s="138"/>
    </row>
    <row r="207" spans="1:11" ht="15.75" x14ac:dyDescent="0.2">
      <c r="A207" s="20" t="s">
        <v>352</v>
      </c>
      <c r="B207" s="73">
        <v>12717</v>
      </c>
      <c r="C207" s="85">
        <v>4</v>
      </c>
      <c r="D207" s="32">
        <v>10</v>
      </c>
      <c r="E207" s="84"/>
      <c r="F207" s="93"/>
      <c r="G207" s="8"/>
      <c r="H207" s="94"/>
      <c r="I207" s="93"/>
      <c r="J207" s="94"/>
      <c r="K207" s="138"/>
    </row>
    <row r="208" spans="1:11" s="61" customFormat="1" ht="15.75" x14ac:dyDescent="0.2">
      <c r="A208" s="13" t="s">
        <v>5649</v>
      </c>
      <c r="B208" s="74">
        <v>12717</v>
      </c>
      <c r="C208" s="86"/>
      <c r="D208" s="37"/>
      <c r="E208" s="87"/>
      <c r="F208" s="93">
        <v>11</v>
      </c>
      <c r="G208" s="8">
        <v>28</v>
      </c>
      <c r="H208" s="94">
        <f t="shared" si="3"/>
        <v>2</v>
      </c>
      <c r="I208" s="93"/>
      <c r="J208" s="94"/>
      <c r="K208" s="138"/>
    </row>
    <row r="209" spans="1:11" ht="15.75" x14ac:dyDescent="0.2">
      <c r="A209" s="20" t="s">
        <v>861</v>
      </c>
      <c r="B209" s="73">
        <v>10416</v>
      </c>
      <c r="C209" s="85">
        <v>4</v>
      </c>
      <c r="D209" s="32">
        <v>10</v>
      </c>
      <c r="E209" s="84"/>
      <c r="F209" s="93"/>
      <c r="G209" s="8"/>
      <c r="H209" s="94"/>
      <c r="I209" s="93"/>
      <c r="J209" s="94"/>
      <c r="K209" s="138"/>
    </row>
    <row r="210" spans="1:11" s="61" customFormat="1" ht="15.75" x14ac:dyDescent="0.2">
      <c r="A210" s="13" t="s">
        <v>5650</v>
      </c>
      <c r="B210" s="74">
        <v>4739</v>
      </c>
      <c r="C210" s="86"/>
      <c r="D210" s="37"/>
      <c r="E210" s="87"/>
      <c r="F210" s="93">
        <v>5</v>
      </c>
      <c r="G210" s="8">
        <v>13</v>
      </c>
      <c r="H210" s="94">
        <f t="shared" si="3"/>
        <v>2</v>
      </c>
      <c r="I210" s="93"/>
      <c r="J210" s="94"/>
      <c r="K210" s="138"/>
    </row>
    <row r="211" spans="1:11" s="61" customFormat="1" ht="15.75" x14ac:dyDescent="0.2">
      <c r="A211" s="13" t="s">
        <v>5651</v>
      </c>
      <c r="B211" s="74">
        <v>4948</v>
      </c>
      <c r="C211" s="86"/>
      <c r="D211" s="37"/>
      <c r="E211" s="87"/>
      <c r="F211" s="93">
        <v>5</v>
      </c>
      <c r="G211" s="8">
        <v>13</v>
      </c>
      <c r="H211" s="94">
        <f t="shared" si="3"/>
        <v>2</v>
      </c>
      <c r="I211" s="93"/>
      <c r="J211" s="94"/>
      <c r="K211" s="138"/>
    </row>
    <row r="212" spans="1:11" s="61" customFormat="1" ht="15.75" x14ac:dyDescent="0.2">
      <c r="A212" s="13" t="s">
        <v>5652</v>
      </c>
      <c r="B212" s="74">
        <v>729</v>
      </c>
      <c r="C212" s="86"/>
      <c r="D212" s="37"/>
      <c r="E212" s="87"/>
      <c r="F212" s="93">
        <v>3</v>
      </c>
      <c r="G212" s="8">
        <v>8</v>
      </c>
      <c r="H212" s="94">
        <f t="shared" si="3"/>
        <v>2</v>
      </c>
      <c r="I212" s="93"/>
      <c r="J212" s="94"/>
      <c r="K212" s="138"/>
    </row>
    <row r="213" spans="1:11" ht="15.75" x14ac:dyDescent="0.2">
      <c r="A213" s="20" t="s">
        <v>862</v>
      </c>
      <c r="B213" s="73">
        <v>4401</v>
      </c>
      <c r="C213" s="85">
        <v>1</v>
      </c>
      <c r="D213" s="32">
        <v>3</v>
      </c>
      <c r="E213" s="84"/>
      <c r="F213" s="93"/>
      <c r="G213" s="8"/>
      <c r="H213" s="94"/>
      <c r="I213" s="93"/>
      <c r="J213" s="94"/>
      <c r="K213" s="138"/>
    </row>
    <row r="214" spans="1:11" s="61" customFormat="1" ht="15.75" x14ac:dyDescent="0.2">
      <c r="A214" s="13" t="s">
        <v>5653</v>
      </c>
      <c r="B214" s="74">
        <v>1265</v>
      </c>
      <c r="C214" s="86"/>
      <c r="D214" s="37"/>
      <c r="E214" s="87"/>
      <c r="F214" s="93">
        <v>3</v>
      </c>
      <c r="G214" s="8">
        <v>8</v>
      </c>
      <c r="H214" s="94">
        <f t="shared" si="3"/>
        <v>2</v>
      </c>
      <c r="I214" s="93"/>
      <c r="J214" s="94"/>
      <c r="K214" s="138"/>
    </row>
    <row r="215" spans="1:11" s="61" customFormat="1" ht="15.75" x14ac:dyDescent="0.2">
      <c r="A215" s="13" t="s">
        <v>5654</v>
      </c>
      <c r="B215" s="74">
        <v>680</v>
      </c>
      <c r="C215" s="86"/>
      <c r="D215" s="37"/>
      <c r="E215" s="87"/>
      <c r="F215" s="93">
        <v>3</v>
      </c>
      <c r="G215" s="8">
        <v>8</v>
      </c>
      <c r="H215" s="94">
        <f t="shared" si="3"/>
        <v>2</v>
      </c>
      <c r="I215" s="93"/>
      <c r="J215" s="94"/>
      <c r="K215" s="138"/>
    </row>
    <row r="216" spans="1:11" s="61" customFormat="1" ht="15.75" x14ac:dyDescent="0.2">
      <c r="A216" s="13" t="s">
        <v>5655</v>
      </c>
      <c r="B216" s="74">
        <v>472</v>
      </c>
      <c r="C216" s="86"/>
      <c r="D216" s="37"/>
      <c r="E216" s="87"/>
      <c r="F216" s="93">
        <v>3</v>
      </c>
      <c r="G216" s="8">
        <v>8</v>
      </c>
      <c r="H216" s="94">
        <f t="shared" si="3"/>
        <v>2</v>
      </c>
      <c r="I216" s="93"/>
      <c r="J216" s="94"/>
      <c r="K216" s="138"/>
    </row>
    <row r="217" spans="1:11" s="61" customFormat="1" ht="15.75" x14ac:dyDescent="0.2">
      <c r="A217" s="13" t="s">
        <v>5656</v>
      </c>
      <c r="B217" s="74">
        <v>514</v>
      </c>
      <c r="C217" s="86"/>
      <c r="D217" s="37"/>
      <c r="E217" s="87"/>
      <c r="F217" s="93">
        <v>3</v>
      </c>
      <c r="G217" s="8">
        <v>8</v>
      </c>
      <c r="H217" s="94">
        <f t="shared" si="3"/>
        <v>2</v>
      </c>
      <c r="I217" s="93"/>
      <c r="J217" s="94"/>
      <c r="K217" s="138"/>
    </row>
    <row r="218" spans="1:11" s="61" customFormat="1" ht="15.75" x14ac:dyDescent="0.2">
      <c r="A218" s="13" t="s">
        <v>5367</v>
      </c>
      <c r="B218" s="74">
        <v>103</v>
      </c>
      <c r="C218" s="86"/>
      <c r="D218" s="37"/>
      <c r="E218" s="87"/>
      <c r="F218" s="93">
        <v>1</v>
      </c>
      <c r="G218" s="8">
        <v>1</v>
      </c>
      <c r="H218" s="94">
        <f t="shared" si="3"/>
        <v>1</v>
      </c>
      <c r="I218" s="93"/>
      <c r="J218" s="94"/>
      <c r="K218" s="138"/>
    </row>
    <row r="219" spans="1:11" s="61" customFormat="1" ht="15.75" x14ac:dyDescent="0.2">
      <c r="A219" s="13" t="s">
        <v>5657</v>
      </c>
      <c r="B219" s="74">
        <v>508</v>
      </c>
      <c r="C219" s="86"/>
      <c r="D219" s="37"/>
      <c r="E219" s="87"/>
      <c r="F219" s="93">
        <v>3</v>
      </c>
      <c r="G219" s="8">
        <v>8</v>
      </c>
      <c r="H219" s="94">
        <f t="shared" si="3"/>
        <v>2</v>
      </c>
      <c r="I219" s="93"/>
      <c r="J219" s="94"/>
      <c r="K219" s="138"/>
    </row>
    <row r="220" spans="1:11" s="61" customFormat="1" ht="15.75" x14ac:dyDescent="0.2">
      <c r="A220" s="13" t="s">
        <v>5658</v>
      </c>
      <c r="B220" s="74">
        <v>859</v>
      </c>
      <c r="C220" s="86"/>
      <c r="D220" s="37"/>
      <c r="E220" s="87"/>
      <c r="F220" s="93">
        <v>3</v>
      </c>
      <c r="G220" s="8">
        <v>8</v>
      </c>
      <c r="H220" s="94">
        <f t="shared" si="3"/>
        <v>2</v>
      </c>
      <c r="I220" s="93"/>
      <c r="J220" s="94"/>
      <c r="K220" s="138"/>
    </row>
    <row r="221" spans="1:11" ht="15.75" x14ac:dyDescent="0.2">
      <c r="A221" s="20" t="s">
        <v>863</v>
      </c>
      <c r="B221" s="73">
        <v>4496</v>
      </c>
      <c r="C221" s="85">
        <v>2</v>
      </c>
      <c r="D221" s="32">
        <v>5</v>
      </c>
      <c r="E221" s="84"/>
      <c r="F221" s="93"/>
      <c r="G221" s="8"/>
      <c r="H221" s="94"/>
      <c r="I221" s="93"/>
      <c r="J221" s="94"/>
      <c r="K221" s="138"/>
    </row>
    <row r="222" spans="1:11" s="61" customFormat="1" ht="15.75" x14ac:dyDescent="0.2">
      <c r="A222" s="13" t="s">
        <v>5659</v>
      </c>
      <c r="B222" s="74">
        <v>1888</v>
      </c>
      <c r="C222" s="86"/>
      <c r="D222" s="37"/>
      <c r="E222" s="87"/>
      <c r="F222" s="93">
        <v>3</v>
      </c>
      <c r="G222" s="8">
        <v>8</v>
      </c>
      <c r="H222" s="94">
        <f t="shared" si="3"/>
        <v>2</v>
      </c>
      <c r="I222" s="93"/>
      <c r="J222" s="94"/>
      <c r="K222" s="138"/>
    </row>
    <row r="223" spans="1:11" s="61" customFormat="1" ht="15.75" x14ac:dyDescent="0.2">
      <c r="A223" s="13" t="s">
        <v>5660</v>
      </c>
      <c r="B223" s="74">
        <v>1096</v>
      </c>
      <c r="C223" s="86"/>
      <c r="D223" s="37"/>
      <c r="E223" s="87"/>
      <c r="F223" s="93">
        <v>3</v>
      </c>
      <c r="G223" s="8">
        <v>8</v>
      </c>
      <c r="H223" s="94">
        <f t="shared" si="3"/>
        <v>2</v>
      </c>
      <c r="I223" s="93"/>
      <c r="J223" s="94"/>
      <c r="K223" s="138"/>
    </row>
    <row r="224" spans="1:11" s="61" customFormat="1" ht="15.75" x14ac:dyDescent="0.2">
      <c r="A224" s="13" t="s">
        <v>5661</v>
      </c>
      <c r="B224" s="74">
        <v>533</v>
      </c>
      <c r="C224" s="86"/>
      <c r="D224" s="37"/>
      <c r="E224" s="87"/>
      <c r="F224" s="93">
        <v>3</v>
      </c>
      <c r="G224" s="8">
        <v>8</v>
      </c>
      <c r="H224" s="94">
        <f t="shared" si="3"/>
        <v>2</v>
      </c>
      <c r="I224" s="93"/>
      <c r="J224" s="94"/>
      <c r="K224" s="138"/>
    </row>
    <row r="225" spans="1:11" s="61" customFormat="1" ht="15.75" x14ac:dyDescent="0.2">
      <c r="A225" s="13" t="s">
        <v>5662</v>
      </c>
      <c r="B225" s="74">
        <v>365</v>
      </c>
      <c r="C225" s="86"/>
      <c r="D225" s="37"/>
      <c r="E225" s="87"/>
      <c r="F225" s="93">
        <v>3</v>
      </c>
      <c r="G225" s="8">
        <v>8</v>
      </c>
      <c r="H225" s="94">
        <f t="shared" si="3"/>
        <v>2</v>
      </c>
      <c r="I225" s="93"/>
      <c r="J225" s="94"/>
      <c r="K225" s="138"/>
    </row>
    <row r="226" spans="1:11" s="61" customFormat="1" ht="15.75" x14ac:dyDescent="0.2">
      <c r="A226" s="13" t="s">
        <v>5663</v>
      </c>
      <c r="B226" s="74">
        <v>614</v>
      </c>
      <c r="C226" s="86"/>
      <c r="D226" s="37"/>
      <c r="E226" s="87"/>
      <c r="F226" s="93">
        <v>3</v>
      </c>
      <c r="G226" s="8">
        <v>8</v>
      </c>
      <c r="H226" s="94">
        <f t="shared" si="3"/>
        <v>2</v>
      </c>
      <c r="I226" s="93"/>
      <c r="J226" s="94"/>
      <c r="K226" s="138"/>
    </row>
    <row r="227" spans="1:11" ht="15.75" x14ac:dyDescent="0.2">
      <c r="A227" s="20" t="s">
        <v>867</v>
      </c>
      <c r="B227" s="73">
        <v>3704</v>
      </c>
      <c r="C227" s="85">
        <v>1</v>
      </c>
      <c r="D227" s="32">
        <v>3</v>
      </c>
      <c r="E227" s="84"/>
      <c r="F227" s="93"/>
      <c r="G227" s="8"/>
      <c r="H227" s="94"/>
      <c r="I227" s="93"/>
      <c r="J227" s="94"/>
      <c r="K227" s="138"/>
    </row>
    <row r="228" spans="1:11" s="61" customFormat="1" ht="15.75" x14ac:dyDescent="0.2">
      <c r="A228" s="13" t="s">
        <v>5664</v>
      </c>
      <c r="B228" s="74">
        <v>409</v>
      </c>
      <c r="C228" s="86"/>
      <c r="D228" s="37"/>
      <c r="E228" s="87"/>
      <c r="F228" s="93">
        <v>3</v>
      </c>
      <c r="G228" s="8">
        <v>8</v>
      </c>
      <c r="H228" s="94">
        <f t="shared" si="3"/>
        <v>2</v>
      </c>
      <c r="I228" s="93"/>
      <c r="J228" s="94"/>
      <c r="K228" s="138"/>
    </row>
    <row r="229" spans="1:11" s="61" customFormat="1" ht="15.75" x14ac:dyDescent="0.2">
      <c r="A229" s="13" t="s">
        <v>5665</v>
      </c>
      <c r="B229" s="74">
        <v>124</v>
      </c>
      <c r="C229" s="86"/>
      <c r="D229" s="37"/>
      <c r="E229" s="87"/>
      <c r="F229" s="93">
        <v>1</v>
      </c>
      <c r="G229" s="8">
        <v>3</v>
      </c>
      <c r="H229" s="94">
        <f t="shared" si="3"/>
        <v>1</v>
      </c>
      <c r="I229" s="93"/>
      <c r="J229" s="94"/>
      <c r="K229" s="138"/>
    </row>
    <row r="230" spans="1:11" s="61" customFormat="1" ht="15.75" x14ac:dyDescent="0.2">
      <c r="A230" s="13" t="s">
        <v>4780</v>
      </c>
      <c r="B230" s="74">
        <v>765</v>
      </c>
      <c r="C230" s="86"/>
      <c r="D230" s="37"/>
      <c r="E230" s="87"/>
      <c r="F230" s="93">
        <v>3</v>
      </c>
      <c r="G230" s="8">
        <v>8</v>
      </c>
      <c r="H230" s="94">
        <f t="shared" si="3"/>
        <v>2</v>
      </c>
      <c r="I230" s="93"/>
      <c r="J230" s="94"/>
      <c r="K230" s="138"/>
    </row>
    <row r="231" spans="1:11" s="61" customFormat="1" ht="15.75" x14ac:dyDescent="0.2">
      <c r="A231" s="13" t="s">
        <v>5666</v>
      </c>
      <c r="B231" s="74">
        <v>333</v>
      </c>
      <c r="C231" s="86"/>
      <c r="D231" s="37"/>
      <c r="E231" s="87"/>
      <c r="F231" s="93">
        <v>3</v>
      </c>
      <c r="G231" s="8">
        <v>8</v>
      </c>
      <c r="H231" s="94">
        <f t="shared" si="3"/>
        <v>2</v>
      </c>
      <c r="I231" s="93"/>
      <c r="J231" s="94"/>
      <c r="K231" s="138"/>
    </row>
    <row r="232" spans="1:11" s="61" customFormat="1" ht="15.75" x14ac:dyDescent="0.2">
      <c r="A232" s="13" t="s">
        <v>5667</v>
      </c>
      <c r="B232" s="74">
        <v>1224</v>
      </c>
      <c r="C232" s="86"/>
      <c r="D232" s="37"/>
      <c r="E232" s="87"/>
      <c r="F232" s="93">
        <v>3</v>
      </c>
      <c r="G232" s="8">
        <v>8</v>
      </c>
      <c r="H232" s="94">
        <f t="shared" si="3"/>
        <v>2</v>
      </c>
      <c r="I232" s="93"/>
      <c r="J232" s="94"/>
      <c r="K232" s="138"/>
    </row>
    <row r="233" spans="1:11" s="61" customFormat="1" ht="15.75" x14ac:dyDescent="0.2">
      <c r="A233" s="13" t="s">
        <v>5668</v>
      </c>
      <c r="B233" s="74">
        <v>160</v>
      </c>
      <c r="C233" s="86"/>
      <c r="D233" s="37"/>
      <c r="E233" s="87"/>
      <c r="F233" s="93">
        <v>1</v>
      </c>
      <c r="G233" s="8">
        <v>3</v>
      </c>
      <c r="H233" s="94">
        <f t="shared" si="3"/>
        <v>1</v>
      </c>
      <c r="I233" s="93"/>
      <c r="J233" s="94"/>
      <c r="K233" s="138"/>
    </row>
    <row r="234" spans="1:11" s="61" customFormat="1" ht="15.75" x14ac:dyDescent="0.2">
      <c r="A234" s="13" t="s">
        <v>5669</v>
      </c>
      <c r="B234" s="74">
        <v>323</v>
      </c>
      <c r="C234" s="86"/>
      <c r="D234" s="37"/>
      <c r="E234" s="87"/>
      <c r="F234" s="93">
        <v>3</v>
      </c>
      <c r="G234" s="8">
        <v>8</v>
      </c>
      <c r="H234" s="94">
        <f t="shared" si="3"/>
        <v>2</v>
      </c>
      <c r="I234" s="93"/>
      <c r="J234" s="94"/>
      <c r="K234" s="138"/>
    </row>
    <row r="235" spans="1:11" s="61" customFormat="1" ht="15.75" x14ac:dyDescent="0.2">
      <c r="A235" s="13" t="s">
        <v>5670</v>
      </c>
      <c r="B235" s="74">
        <v>139</v>
      </c>
      <c r="C235" s="86"/>
      <c r="D235" s="37"/>
      <c r="E235" s="87"/>
      <c r="F235" s="93">
        <v>1</v>
      </c>
      <c r="G235" s="8">
        <v>3</v>
      </c>
      <c r="H235" s="94">
        <f t="shared" si="3"/>
        <v>1</v>
      </c>
      <c r="I235" s="93"/>
      <c r="J235" s="94"/>
      <c r="K235" s="138"/>
    </row>
    <row r="236" spans="1:11" s="61" customFormat="1" ht="15.75" x14ac:dyDescent="0.2">
      <c r="A236" s="13" t="s">
        <v>5671</v>
      </c>
      <c r="B236" s="74">
        <v>96</v>
      </c>
      <c r="C236" s="86"/>
      <c r="D236" s="37"/>
      <c r="E236" s="87"/>
      <c r="F236" s="93">
        <v>1</v>
      </c>
      <c r="G236" s="8">
        <v>3</v>
      </c>
      <c r="H236" s="94">
        <f t="shared" si="3"/>
        <v>1</v>
      </c>
      <c r="I236" s="93"/>
      <c r="J236" s="94"/>
      <c r="K236" s="138"/>
    </row>
    <row r="237" spans="1:11" s="61" customFormat="1" ht="15.75" x14ac:dyDescent="0.2">
      <c r="A237" s="13" t="s">
        <v>5672</v>
      </c>
      <c r="B237" s="74">
        <v>131</v>
      </c>
      <c r="C237" s="86"/>
      <c r="D237" s="37"/>
      <c r="E237" s="87"/>
      <c r="F237" s="93">
        <v>1</v>
      </c>
      <c r="G237" s="8">
        <v>3</v>
      </c>
      <c r="H237" s="94">
        <f t="shared" si="3"/>
        <v>1</v>
      </c>
      <c r="I237" s="93"/>
      <c r="J237" s="94"/>
      <c r="K237" s="138"/>
    </row>
    <row r="238" spans="1:11" ht="15.75" x14ac:dyDescent="0.2">
      <c r="A238" s="20" t="s">
        <v>993</v>
      </c>
      <c r="B238" s="73">
        <v>15086</v>
      </c>
      <c r="C238" s="85">
        <v>5</v>
      </c>
      <c r="D238" s="32">
        <v>13</v>
      </c>
      <c r="E238" s="84"/>
      <c r="F238" s="93"/>
      <c r="G238" s="8"/>
      <c r="H238" s="94"/>
      <c r="I238" s="93"/>
      <c r="J238" s="94"/>
      <c r="K238" s="138"/>
    </row>
    <row r="239" spans="1:11" s="61" customFormat="1" ht="15.75" x14ac:dyDescent="0.2">
      <c r="A239" s="13" t="s">
        <v>5136</v>
      </c>
      <c r="B239" s="74">
        <v>5597</v>
      </c>
      <c r="C239" s="86"/>
      <c r="D239" s="37"/>
      <c r="E239" s="87"/>
      <c r="F239" s="93">
        <v>5</v>
      </c>
      <c r="G239" s="8">
        <v>13</v>
      </c>
      <c r="H239" s="94">
        <f t="shared" si="3"/>
        <v>2</v>
      </c>
      <c r="I239" s="93"/>
      <c r="J239" s="94"/>
      <c r="K239" s="138"/>
    </row>
    <row r="240" spans="1:11" s="61" customFormat="1" ht="15.75" x14ac:dyDescent="0.2">
      <c r="A240" s="13" t="s">
        <v>5673</v>
      </c>
      <c r="B240" s="74">
        <v>1841</v>
      </c>
      <c r="C240" s="86"/>
      <c r="D240" s="37"/>
      <c r="E240" s="87"/>
      <c r="F240" s="93">
        <v>3</v>
      </c>
      <c r="G240" s="8">
        <v>8</v>
      </c>
      <c r="H240" s="94">
        <f t="shared" si="3"/>
        <v>2</v>
      </c>
      <c r="I240" s="93"/>
      <c r="J240" s="94"/>
      <c r="K240" s="138"/>
    </row>
    <row r="241" spans="1:11" s="61" customFormat="1" ht="15.75" x14ac:dyDescent="0.2">
      <c r="A241" s="13" t="s">
        <v>4327</v>
      </c>
      <c r="B241" s="74">
        <v>2623</v>
      </c>
      <c r="C241" s="86"/>
      <c r="D241" s="37"/>
      <c r="E241" s="87"/>
      <c r="F241" s="93">
        <v>5</v>
      </c>
      <c r="G241" s="8">
        <v>13</v>
      </c>
      <c r="H241" s="94">
        <f t="shared" si="3"/>
        <v>2</v>
      </c>
      <c r="I241" s="93"/>
      <c r="J241" s="94"/>
      <c r="K241" s="138"/>
    </row>
    <row r="242" spans="1:11" s="61" customFormat="1" ht="15.75" x14ac:dyDescent="0.2">
      <c r="A242" s="13" t="s">
        <v>5674</v>
      </c>
      <c r="B242" s="74">
        <v>3643</v>
      </c>
      <c r="C242" s="86"/>
      <c r="D242" s="37"/>
      <c r="E242" s="87"/>
      <c r="F242" s="93">
        <v>5</v>
      </c>
      <c r="G242" s="8">
        <v>13</v>
      </c>
      <c r="H242" s="94">
        <f t="shared" si="3"/>
        <v>2</v>
      </c>
      <c r="I242" s="93"/>
      <c r="J242" s="94"/>
      <c r="K242" s="138"/>
    </row>
    <row r="243" spans="1:11" s="61" customFormat="1" ht="15.75" x14ac:dyDescent="0.2">
      <c r="A243" s="13" t="s">
        <v>5675</v>
      </c>
      <c r="B243" s="74">
        <v>573</v>
      </c>
      <c r="C243" s="86"/>
      <c r="D243" s="37"/>
      <c r="E243" s="87"/>
      <c r="F243" s="93">
        <v>3</v>
      </c>
      <c r="G243" s="8">
        <v>8</v>
      </c>
      <c r="H243" s="94">
        <f t="shared" si="3"/>
        <v>2</v>
      </c>
      <c r="I243" s="93"/>
      <c r="J243" s="94"/>
      <c r="K243" s="138"/>
    </row>
    <row r="244" spans="1:11" s="61" customFormat="1" ht="15.75" x14ac:dyDescent="0.2">
      <c r="A244" s="13" t="s">
        <v>1779</v>
      </c>
      <c r="B244" s="74">
        <v>809</v>
      </c>
      <c r="C244" s="86"/>
      <c r="D244" s="37"/>
      <c r="E244" s="87"/>
      <c r="F244" s="93">
        <v>3</v>
      </c>
      <c r="G244" s="8">
        <v>8</v>
      </c>
      <c r="H244" s="94">
        <f t="shared" si="3"/>
        <v>2</v>
      </c>
      <c r="I244" s="93"/>
      <c r="J244" s="94"/>
      <c r="K244" s="138"/>
    </row>
    <row r="245" spans="1:11" ht="15.75" x14ac:dyDescent="0.2">
      <c r="A245" s="20" t="s">
        <v>868</v>
      </c>
      <c r="B245" s="73">
        <v>56440</v>
      </c>
      <c r="C245" s="85">
        <v>19</v>
      </c>
      <c r="D245" s="32">
        <v>48</v>
      </c>
      <c r="E245" s="84"/>
      <c r="F245" s="93"/>
      <c r="G245" s="8"/>
      <c r="H245" s="94"/>
      <c r="I245" s="93"/>
      <c r="J245" s="94"/>
      <c r="K245" s="138"/>
    </row>
    <row r="246" spans="1:11" s="61" customFormat="1" ht="15.75" x14ac:dyDescent="0.2">
      <c r="A246" s="13" t="s">
        <v>5676</v>
      </c>
      <c r="B246" s="74">
        <v>56440</v>
      </c>
      <c r="C246" s="86"/>
      <c r="D246" s="37"/>
      <c r="E246" s="87"/>
      <c r="F246" s="93">
        <v>15</v>
      </c>
      <c r="G246" s="8">
        <v>38</v>
      </c>
      <c r="H246" s="94">
        <f t="shared" si="3"/>
        <v>2</v>
      </c>
      <c r="I246" s="93"/>
      <c r="J246" s="94"/>
      <c r="K246" s="138"/>
    </row>
    <row r="247" spans="1:11" s="7" customFormat="1" ht="15.75" x14ac:dyDescent="0.2">
      <c r="A247" s="19" t="s">
        <v>869</v>
      </c>
      <c r="B247" s="73">
        <v>2603</v>
      </c>
      <c r="C247" s="85">
        <v>15</v>
      </c>
      <c r="D247" s="32">
        <v>38</v>
      </c>
      <c r="E247" s="84">
        <v>3</v>
      </c>
      <c r="F247" s="91"/>
      <c r="G247" s="24"/>
      <c r="H247" s="94"/>
      <c r="I247" s="99">
        <f>(C247+F247+1)*0.4</f>
        <v>6.4</v>
      </c>
      <c r="J247" s="100">
        <f>(D247+G247+1)*0.4</f>
        <v>15.600000000000001</v>
      </c>
      <c r="K247" s="115"/>
    </row>
    <row r="248" spans="1:11" s="7" customFormat="1" ht="15.75" x14ac:dyDescent="0.2">
      <c r="A248" s="20" t="s">
        <v>6227</v>
      </c>
      <c r="B248" s="73">
        <v>2603</v>
      </c>
      <c r="C248" s="85">
        <v>15</v>
      </c>
      <c r="D248" s="37"/>
      <c r="E248" s="87"/>
      <c r="F248" s="91"/>
      <c r="G248" s="24"/>
      <c r="H248" s="94"/>
      <c r="I248" s="91"/>
      <c r="J248" s="84"/>
      <c r="K248" s="111"/>
    </row>
    <row r="249" spans="1:11" s="7" customFormat="1" ht="15.75" x14ac:dyDescent="0.2">
      <c r="A249" s="19" t="s">
        <v>870</v>
      </c>
      <c r="B249" s="73">
        <v>746</v>
      </c>
      <c r="C249" s="85">
        <v>13</v>
      </c>
      <c r="D249" s="32">
        <v>33</v>
      </c>
      <c r="E249" s="84">
        <v>3</v>
      </c>
      <c r="F249" s="91">
        <f>SUM(F251:F252)</f>
        <v>6</v>
      </c>
      <c r="G249" s="24">
        <f>SUM(G251:G252)</f>
        <v>16</v>
      </c>
      <c r="H249" s="94"/>
      <c r="I249" s="99">
        <f>(C249+F249+1)*0.4</f>
        <v>8</v>
      </c>
      <c r="J249" s="100">
        <f>(D249+G249+1)*0.4</f>
        <v>20</v>
      </c>
      <c r="K249" s="115">
        <f>2*0.6</f>
        <v>1.2</v>
      </c>
    </row>
    <row r="250" spans="1:11" s="7" customFormat="1" ht="15.75" x14ac:dyDescent="0.2">
      <c r="A250" s="20" t="s">
        <v>6228</v>
      </c>
      <c r="B250" s="73">
        <v>746</v>
      </c>
      <c r="C250" s="85">
        <v>13</v>
      </c>
      <c r="D250" s="37"/>
      <c r="E250" s="87"/>
      <c r="F250" s="91"/>
      <c r="G250" s="24"/>
      <c r="H250" s="94"/>
      <c r="I250" s="91"/>
      <c r="J250" s="84"/>
      <c r="K250" s="111"/>
    </row>
    <row r="251" spans="1:11" s="61" customFormat="1" ht="15.75" x14ac:dyDescent="0.2">
      <c r="A251" s="13" t="s">
        <v>2213</v>
      </c>
      <c r="B251" s="74">
        <v>419</v>
      </c>
      <c r="C251" s="86"/>
      <c r="D251" s="37"/>
      <c r="E251" s="87"/>
      <c r="F251" s="93">
        <v>3</v>
      </c>
      <c r="G251" s="8">
        <v>8</v>
      </c>
      <c r="H251" s="94">
        <f t="shared" si="3"/>
        <v>2</v>
      </c>
      <c r="I251" s="93"/>
      <c r="J251" s="94"/>
      <c r="K251" s="138"/>
    </row>
    <row r="252" spans="1:11" s="61" customFormat="1" ht="15.75" x14ac:dyDescent="0.2">
      <c r="A252" s="13" t="s">
        <v>5677</v>
      </c>
      <c r="B252" s="74">
        <v>327</v>
      </c>
      <c r="C252" s="86"/>
      <c r="D252" s="37"/>
      <c r="E252" s="87"/>
      <c r="F252" s="93">
        <v>3</v>
      </c>
      <c r="G252" s="8">
        <v>8</v>
      </c>
      <c r="H252" s="94">
        <f t="shared" si="3"/>
        <v>2</v>
      </c>
      <c r="I252" s="93"/>
      <c r="J252" s="94"/>
      <c r="K252" s="138"/>
    </row>
    <row r="253" spans="1:11" s="7" customFormat="1" ht="31.5" x14ac:dyDescent="0.2">
      <c r="A253" s="19" t="s">
        <v>1004</v>
      </c>
      <c r="B253" s="73">
        <v>475</v>
      </c>
      <c r="C253" s="85">
        <v>13</v>
      </c>
      <c r="D253" s="32">
        <v>33</v>
      </c>
      <c r="E253" s="84">
        <v>3</v>
      </c>
      <c r="F253" s="91"/>
      <c r="G253" s="24"/>
      <c r="H253" s="94"/>
      <c r="I253" s="99">
        <f>(C253+F253+1)*0.4</f>
        <v>5.6000000000000005</v>
      </c>
      <c r="J253" s="100">
        <f>(D253+G253+1)*0.4</f>
        <v>13.600000000000001</v>
      </c>
      <c r="K253" s="115"/>
    </row>
    <row r="254" spans="1:11" s="7" customFormat="1" ht="15.75" x14ac:dyDescent="0.2">
      <c r="A254" s="20" t="s">
        <v>6229</v>
      </c>
      <c r="B254" s="73">
        <v>475</v>
      </c>
      <c r="C254" s="85">
        <v>13</v>
      </c>
      <c r="D254" s="37"/>
      <c r="E254" s="87"/>
      <c r="F254" s="91"/>
      <c r="G254" s="24"/>
      <c r="H254" s="94"/>
      <c r="I254" s="91"/>
      <c r="J254" s="84"/>
      <c r="K254" s="111"/>
    </row>
    <row r="255" spans="1:11" s="18" customFormat="1" ht="15.75" x14ac:dyDescent="0.2">
      <c r="A255" s="11" t="s">
        <v>1005</v>
      </c>
      <c r="B255" s="72">
        <v>21124</v>
      </c>
      <c r="C255" s="81"/>
      <c r="D255" s="37"/>
      <c r="E255" s="87"/>
      <c r="F255" s="92"/>
      <c r="H255" s="94"/>
      <c r="I255" s="92"/>
      <c r="J255" s="82"/>
      <c r="K255" s="137"/>
    </row>
    <row r="256" spans="1:11" s="7" customFormat="1" ht="31.5" x14ac:dyDescent="0.2">
      <c r="A256" s="19" t="s">
        <v>1006</v>
      </c>
      <c r="B256" s="73">
        <v>21124</v>
      </c>
      <c r="C256" s="85">
        <v>25</v>
      </c>
      <c r="D256" s="36">
        <f>SUM(D257:D265)</f>
        <v>63</v>
      </c>
      <c r="E256" s="88">
        <v>4</v>
      </c>
      <c r="F256" s="91">
        <f>SUM(F258:F268)</f>
        <v>39</v>
      </c>
      <c r="G256" s="24">
        <f>SUM(G258:G268)</f>
        <v>102</v>
      </c>
      <c r="H256" s="94"/>
      <c r="I256" s="99">
        <f>(C256+F256+1)*0.4</f>
        <v>26</v>
      </c>
      <c r="J256" s="100">
        <f>(D256+G256+1)*0.4</f>
        <v>66.400000000000006</v>
      </c>
      <c r="K256" s="115">
        <f>9*0.6</f>
        <v>5.3999999999999995</v>
      </c>
    </row>
    <row r="257" spans="1:11" ht="15.75" x14ac:dyDescent="0.2">
      <c r="A257" s="20" t="s">
        <v>1007</v>
      </c>
      <c r="B257" s="73">
        <v>3611</v>
      </c>
      <c r="C257" s="85">
        <v>4</v>
      </c>
      <c r="D257" s="32">
        <v>10</v>
      </c>
      <c r="E257" s="84"/>
      <c r="F257" s="93"/>
      <c r="G257" s="8"/>
      <c r="H257" s="94"/>
      <c r="I257" s="93"/>
      <c r="J257" s="94"/>
      <c r="K257" s="138"/>
    </row>
    <row r="258" spans="1:11" s="61" customFormat="1" ht="15.75" x14ac:dyDescent="0.2">
      <c r="A258" s="13" t="s">
        <v>5678</v>
      </c>
      <c r="B258" s="74">
        <v>1856</v>
      </c>
      <c r="C258" s="86"/>
      <c r="D258" s="37"/>
      <c r="E258" s="87"/>
      <c r="F258" s="93">
        <v>3</v>
      </c>
      <c r="G258" s="8">
        <v>8</v>
      </c>
      <c r="H258" s="94">
        <f t="shared" si="3"/>
        <v>2</v>
      </c>
      <c r="I258" s="93"/>
      <c r="J258" s="94"/>
      <c r="K258" s="138"/>
    </row>
    <row r="259" spans="1:11" s="61" customFormat="1" ht="15.75" x14ac:dyDescent="0.2">
      <c r="A259" s="13" t="s">
        <v>5679</v>
      </c>
      <c r="B259" s="74">
        <v>565</v>
      </c>
      <c r="C259" s="86"/>
      <c r="D259" s="37"/>
      <c r="E259" s="87"/>
      <c r="F259" s="93">
        <v>3</v>
      </c>
      <c r="G259" s="8">
        <v>8</v>
      </c>
      <c r="H259" s="94">
        <f t="shared" si="3"/>
        <v>2</v>
      </c>
      <c r="I259" s="93"/>
      <c r="J259" s="94"/>
      <c r="K259" s="138"/>
    </row>
    <row r="260" spans="1:11" s="61" customFormat="1" ht="15.75" x14ac:dyDescent="0.2">
      <c r="A260" s="13" t="s">
        <v>5680</v>
      </c>
      <c r="B260" s="74">
        <v>909</v>
      </c>
      <c r="C260" s="86"/>
      <c r="D260" s="37"/>
      <c r="E260" s="87"/>
      <c r="F260" s="93">
        <v>3</v>
      </c>
      <c r="G260" s="8">
        <v>8</v>
      </c>
      <c r="H260" s="94">
        <f t="shared" si="3"/>
        <v>2</v>
      </c>
      <c r="I260" s="93"/>
      <c r="J260" s="94"/>
      <c r="K260" s="138"/>
    </row>
    <row r="261" spans="1:11" s="61" customFormat="1" ht="15.75" x14ac:dyDescent="0.2">
      <c r="A261" s="13" t="s">
        <v>5681</v>
      </c>
      <c r="B261" s="74">
        <v>281</v>
      </c>
      <c r="C261" s="86"/>
      <c r="D261" s="37"/>
      <c r="E261" s="87"/>
      <c r="F261" s="93">
        <v>3</v>
      </c>
      <c r="G261" s="8">
        <v>8</v>
      </c>
      <c r="H261" s="94">
        <f t="shared" si="3"/>
        <v>2</v>
      </c>
      <c r="I261" s="93"/>
      <c r="J261" s="94"/>
      <c r="K261" s="138"/>
    </row>
    <row r="262" spans="1:11" ht="15.75" x14ac:dyDescent="0.2">
      <c r="A262" s="20" t="s">
        <v>997</v>
      </c>
      <c r="B262" s="73">
        <v>13399</v>
      </c>
      <c r="C262" s="85">
        <v>16</v>
      </c>
      <c r="D262" s="32">
        <v>40</v>
      </c>
      <c r="E262" s="84"/>
      <c r="F262" s="93"/>
      <c r="G262" s="8"/>
      <c r="H262" s="94"/>
      <c r="I262" s="93"/>
      <c r="J262" s="94"/>
      <c r="K262" s="138"/>
    </row>
    <row r="263" spans="1:11" s="61" customFormat="1" ht="15.75" x14ac:dyDescent="0.2">
      <c r="A263" s="13" t="s">
        <v>5682</v>
      </c>
      <c r="B263" s="74">
        <v>11039</v>
      </c>
      <c r="C263" s="86"/>
      <c r="D263" s="37"/>
      <c r="E263" s="87"/>
      <c r="F263" s="93">
        <v>11</v>
      </c>
      <c r="G263" s="8">
        <v>28</v>
      </c>
      <c r="H263" s="94">
        <f t="shared" si="3"/>
        <v>2</v>
      </c>
      <c r="I263" s="93"/>
      <c r="J263" s="94"/>
      <c r="K263" s="138"/>
    </row>
    <row r="264" spans="1:11" s="61" customFormat="1" ht="15.75" x14ac:dyDescent="0.2">
      <c r="A264" s="13" t="s">
        <v>5683</v>
      </c>
      <c r="B264" s="74">
        <v>2360</v>
      </c>
      <c r="C264" s="86"/>
      <c r="D264" s="37"/>
      <c r="E264" s="87"/>
      <c r="F264" s="93">
        <v>5</v>
      </c>
      <c r="G264" s="8">
        <v>13</v>
      </c>
      <c r="H264" s="94">
        <f t="shared" ref="H264:H286" si="4">IF(F264=1,1,2)</f>
        <v>2</v>
      </c>
      <c r="I264" s="93"/>
      <c r="J264" s="94"/>
      <c r="K264" s="138"/>
    </row>
    <row r="265" spans="1:11" ht="15.75" x14ac:dyDescent="0.2">
      <c r="A265" s="20" t="s">
        <v>76</v>
      </c>
      <c r="B265" s="73">
        <v>4114</v>
      </c>
      <c r="C265" s="85">
        <v>5</v>
      </c>
      <c r="D265" s="32">
        <v>13</v>
      </c>
      <c r="E265" s="84"/>
      <c r="F265" s="93"/>
      <c r="G265" s="8"/>
      <c r="H265" s="94"/>
      <c r="I265" s="93"/>
      <c r="J265" s="94"/>
      <c r="K265" s="138"/>
    </row>
    <row r="266" spans="1:11" s="61" customFormat="1" ht="15.75" x14ac:dyDescent="0.2">
      <c r="A266" s="13" t="s">
        <v>4712</v>
      </c>
      <c r="B266" s="74">
        <v>2121</v>
      </c>
      <c r="C266" s="86"/>
      <c r="D266" s="37"/>
      <c r="E266" s="87"/>
      <c r="F266" s="93">
        <v>5</v>
      </c>
      <c r="G266" s="8">
        <v>13</v>
      </c>
      <c r="H266" s="94">
        <f t="shared" si="4"/>
        <v>2</v>
      </c>
      <c r="I266" s="93"/>
      <c r="J266" s="94"/>
      <c r="K266" s="138"/>
    </row>
    <row r="267" spans="1:11" s="61" customFormat="1" ht="15.75" x14ac:dyDescent="0.2">
      <c r="A267" s="13" t="s">
        <v>5684</v>
      </c>
      <c r="B267" s="74">
        <v>967</v>
      </c>
      <c r="C267" s="86"/>
      <c r="D267" s="37"/>
      <c r="E267" s="87"/>
      <c r="F267" s="93">
        <v>3</v>
      </c>
      <c r="G267" s="8">
        <v>8</v>
      </c>
      <c r="H267" s="94">
        <f t="shared" si="4"/>
        <v>2</v>
      </c>
      <c r="I267" s="93"/>
      <c r="J267" s="94"/>
      <c r="K267" s="138"/>
    </row>
    <row r="268" spans="1:11" s="61" customFormat="1" ht="15.75" x14ac:dyDescent="0.2">
      <c r="A268" s="13" t="s">
        <v>5685</v>
      </c>
      <c r="B268" s="74">
        <v>1026</v>
      </c>
      <c r="C268" s="86"/>
      <c r="D268" s="37"/>
      <c r="E268" s="87"/>
      <c r="F268" s="93">
        <v>3</v>
      </c>
      <c r="G268" s="8">
        <v>8</v>
      </c>
      <c r="H268" s="94">
        <f t="shared" si="4"/>
        <v>2</v>
      </c>
      <c r="I268" s="93"/>
      <c r="J268" s="94"/>
      <c r="K268" s="138"/>
    </row>
    <row r="269" spans="1:11" s="18" customFormat="1" ht="15.75" x14ac:dyDescent="0.2">
      <c r="A269" s="11" t="s">
        <v>11</v>
      </c>
      <c r="B269" s="72">
        <v>8934</v>
      </c>
      <c r="C269" s="81"/>
      <c r="D269" s="37"/>
      <c r="E269" s="87"/>
      <c r="F269" s="92"/>
      <c r="H269" s="94"/>
      <c r="I269" s="92"/>
      <c r="J269" s="82"/>
      <c r="K269" s="137"/>
    </row>
    <row r="270" spans="1:11" s="7" customFormat="1" ht="31.5" x14ac:dyDescent="0.2">
      <c r="A270" s="19" t="s">
        <v>12</v>
      </c>
      <c r="B270" s="73">
        <v>8934</v>
      </c>
      <c r="C270" s="177">
        <v>19</v>
      </c>
      <c r="D270" s="36">
        <f>SUM(D271:D283)</f>
        <v>49</v>
      </c>
      <c r="E270" s="88">
        <v>3</v>
      </c>
      <c r="F270" s="91">
        <f>SUM(F272:F286)</f>
        <v>33</v>
      </c>
      <c r="G270" s="24">
        <f>SUM(G272:G286)</f>
        <v>89</v>
      </c>
      <c r="H270" s="94"/>
      <c r="I270" s="99">
        <f>(C270+F270+1-F272-F275-F279-F285)*0.4</f>
        <v>19.600000000000001</v>
      </c>
      <c r="J270" s="99">
        <f>(D270+G270+1-G272-G275-G279-G285)*0.4</f>
        <v>50.800000000000004</v>
      </c>
      <c r="K270" s="115">
        <f>13*0.6</f>
        <v>7.8</v>
      </c>
    </row>
    <row r="271" spans="1:11" ht="15.75" x14ac:dyDescent="0.2">
      <c r="A271" s="20" t="s">
        <v>13</v>
      </c>
      <c r="B271" s="73">
        <v>2276</v>
      </c>
      <c r="C271" s="85">
        <v>5</v>
      </c>
      <c r="D271" s="32">
        <v>13</v>
      </c>
      <c r="E271" s="84"/>
      <c r="F271" s="93"/>
      <c r="G271" s="8"/>
      <c r="H271" s="94"/>
      <c r="I271" s="93"/>
      <c r="J271" s="94"/>
      <c r="K271" s="138"/>
    </row>
    <row r="272" spans="1:11" s="61" customFormat="1" ht="15.75" x14ac:dyDescent="0.2">
      <c r="A272" s="13" t="s">
        <v>5686</v>
      </c>
      <c r="B272" s="74">
        <v>79</v>
      </c>
      <c r="C272" s="86"/>
      <c r="D272" s="37"/>
      <c r="E272" s="87"/>
      <c r="F272" s="93">
        <v>1</v>
      </c>
      <c r="G272" s="8">
        <v>3</v>
      </c>
      <c r="H272" s="94">
        <f t="shared" si="4"/>
        <v>1</v>
      </c>
      <c r="I272" s="93"/>
      <c r="J272" s="94"/>
      <c r="K272" s="138"/>
    </row>
    <row r="273" spans="1:11" s="61" customFormat="1" ht="15.75" x14ac:dyDescent="0.2">
      <c r="A273" s="13" t="s">
        <v>2555</v>
      </c>
      <c r="B273" s="74">
        <v>282</v>
      </c>
      <c r="C273" s="86"/>
      <c r="D273" s="37"/>
      <c r="E273" s="87"/>
      <c r="F273" s="93">
        <v>3</v>
      </c>
      <c r="G273" s="8">
        <v>8</v>
      </c>
      <c r="H273" s="94">
        <f t="shared" si="4"/>
        <v>2</v>
      </c>
      <c r="I273" s="93"/>
      <c r="J273" s="94"/>
      <c r="K273" s="138"/>
    </row>
    <row r="274" spans="1:11" s="61" customFormat="1" ht="15.75" x14ac:dyDescent="0.2">
      <c r="A274" s="13" t="s">
        <v>4167</v>
      </c>
      <c r="B274" s="74">
        <v>214</v>
      </c>
      <c r="C274" s="86"/>
      <c r="D274" s="37"/>
      <c r="E274" s="87"/>
      <c r="F274" s="93">
        <v>3</v>
      </c>
      <c r="G274" s="8">
        <v>8</v>
      </c>
      <c r="H274" s="94">
        <f t="shared" si="4"/>
        <v>2</v>
      </c>
      <c r="I274" s="93"/>
      <c r="J274" s="94"/>
      <c r="K274" s="138"/>
    </row>
    <row r="275" spans="1:11" s="61" customFormat="1" ht="15.75" x14ac:dyDescent="0.2">
      <c r="A275" s="13" t="s">
        <v>5687</v>
      </c>
      <c r="B275" s="74">
        <v>148</v>
      </c>
      <c r="C275" s="86"/>
      <c r="D275" s="37"/>
      <c r="E275" s="87"/>
      <c r="F275" s="93">
        <v>1</v>
      </c>
      <c r="G275" s="8">
        <v>3</v>
      </c>
      <c r="H275" s="94">
        <f t="shared" si="4"/>
        <v>1</v>
      </c>
      <c r="I275" s="93"/>
      <c r="J275" s="94"/>
      <c r="K275" s="138"/>
    </row>
    <row r="276" spans="1:11" s="61" customFormat="1" ht="15.75" x14ac:dyDescent="0.2">
      <c r="A276" s="13" t="s">
        <v>5688</v>
      </c>
      <c r="B276" s="74">
        <v>391</v>
      </c>
      <c r="C276" s="86"/>
      <c r="D276" s="37"/>
      <c r="E276" s="87"/>
      <c r="F276" s="93">
        <v>3</v>
      </c>
      <c r="G276" s="8">
        <v>8</v>
      </c>
      <c r="H276" s="94">
        <f t="shared" si="4"/>
        <v>2</v>
      </c>
      <c r="I276" s="93"/>
      <c r="J276" s="94"/>
      <c r="K276" s="138"/>
    </row>
    <row r="277" spans="1:11" s="61" customFormat="1" ht="15.75" x14ac:dyDescent="0.2">
      <c r="A277" s="13" t="s">
        <v>4961</v>
      </c>
      <c r="B277" s="74">
        <v>309</v>
      </c>
      <c r="C277" s="86"/>
      <c r="D277" s="37"/>
      <c r="E277" s="87"/>
      <c r="F277" s="93">
        <v>3</v>
      </c>
      <c r="G277" s="8">
        <v>8</v>
      </c>
      <c r="H277" s="94">
        <f t="shared" si="4"/>
        <v>2</v>
      </c>
      <c r="I277" s="93"/>
      <c r="J277" s="94"/>
      <c r="K277" s="138"/>
    </row>
    <row r="278" spans="1:11" s="61" customFormat="1" ht="15.75" x14ac:dyDescent="0.2">
      <c r="A278" s="13" t="s">
        <v>5689</v>
      </c>
      <c r="B278" s="74">
        <v>491</v>
      </c>
      <c r="C278" s="86"/>
      <c r="D278" s="37"/>
      <c r="E278" s="87"/>
      <c r="F278" s="93">
        <v>3</v>
      </c>
      <c r="G278" s="8">
        <v>8</v>
      </c>
      <c r="H278" s="94">
        <f t="shared" si="4"/>
        <v>2</v>
      </c>
      <c r="I278" s="93"/>
      <c r="J278" s="94"/>
      <c r="K278" s="138"/>
    </row>
    <row r="279" spans="1:11" s="61" customFormat="1" ht="15.75" x14ac:dyDescent="0.2">
      <c r="A279" s="13" t="s">
        <v>5690</v>
      </c>
      <c r="B279" s="74">
        <v>117</v>
      </c>
      <c r="C279" s="86"/>
      <c r="D279" s="37"/>
      <c r="E279" s="87"/>
      <c r="F279" s="93">
        <v>1</v>
      </c>
      <c r="G279" s="8">
        <v>3</v>
      </c>
      <c r="H279" s="94">
        <f t="shared" si="4"/>
        <v>1</v>
      </c>
      <c r="I279" s="93"/>
      <c r="J279" s="94"/>
      <c r="K279" s="138"/>
    </row>
    <row r="280" spans="1:11" s="61" customFormat="1" ht="15.75" x14ac:dyDescent="0.2">
      <c r="A280" s="13" t="s">
        <v>5691</v>
      </c>
      <c r="B280" s="74">
        <v>245</v>
      </c>
      <c r="C280" s="86"/>
      <c r="D280" s="37"/>
      <c r="E280" s="87"/>
      <c r="F280" s="93">
        <v>3</v>
      </c>
      <c r="G280" s="8">
        <v>8</v>
      </c>
      <c r="H280" s="94">
        <f t="shared" si="4"/>
        <v>2</v>
      </c>
      <c r="I280" s="93"/>
      <c r="J280" s="94"/>
      <c r="K280" s="138"/>
    </row>
    <row r="281" spans="1:11" ht="15.75" x14ac:dyDescent="0.2">
      <c r="A281" s="20" t="s">
        <v>283</v>
      </c>
      <c r="B281" s="73">
        <v>566</v>
      </c>
      <c r="C281" s="85">
        <v>1</v>
      </c>
      <c r="D281" s="32">
        <v>3</v>
      </c>
      <c r="E281" s="84"/>
      <c r="F281" s="93"/>
      <c r="G281" s="8"/>
      <c r="H281" s="94"/>
      <c r="I281" s="93"/>
      <c r="J281" s="94"/>
      <c r="K281" s="138"/>
    </row>
    <row r="282" spans="1:11" s="61" customFormat="1" ht="15.75" x14ac:dyDescent="0.2">
      <c r="A282" s="13" t="s">
        <v>4646</v>
      </c>
      <c r="B282" s="74">
        <v>566</v>
      </c>
      <c r="C282" s="86"/>
      <c r="D282" s="37"/>
      <c r="E282" s="87"/>
      <c r="F282" s="93">
        <v>3</v>
      </c>
      <c r="G282" s="8">
        <v>8</v>
      </c>
      <c r="H282" s="94">
        <f t="shared" si="4"/>
        <v>2</v>
      </c>
      <c r="I282" s="93"/>
      <c r="J282" s="94"/>
      <c r="K282" s="138"/>
    </row>
    <row r="283" spans="1:11" ht="15.75" x14ac:dyDescent="0.2">
      <c r="A283" s="20" t="s">
        <v>1056</v>
      </c>
      <c r="B283" s="73">
        <v>6092</v>
      </c>
      <c r="C283" s="85">
        <v>13</v>
      </c>
      <c r="D283" s="32">
        <v>33</v>
      </c>
      <c r="E283" s="84"/>
      <c r="F283" s="93"/>
      <c r="G283" s="8"/>
      <c r="H283" s="94"/>
      <c r="I283" s="93"/>
      <c r="J283" s="94"/>
      <c r="K283" s="138"/>
    </row>
    <row r="284" spans="1:11" s="61" customFormat="1" ht="15.75" x14ac:dyDescent="0.2">
      <c r="A284" s="13" t="s">
        <v>5692</v>
      </c>
      <c r="B284" s="74">
        <v>5111</v>
      </c>
      <c r="C284" s="86"/>
      <c r="D284" s="37"/>
      <c r="E284" s="87"/>
      <c r="F284" s="93">
        <v>5</v>
      </c>
      <c r="G284" s="8">
        <v>13</v>
      </c>
      <c r="H284" s="94">
        <f t="shared" si="4"/>
        <v>2</v>
      </c>
      <c r="I284" s="93"/>
      <c r="J284" s="94"/>
      <c r="K284" s="138"/>
    </row>
    <row r="285" spans="1:11" s="61" customFormat="1" ht="15.75" x14ac:dyDescent="0.2">
      <c r="A285" s="13" t="s">
        <v>5693</v>
      </c>
      <c r="B285" s="74">
        <v>183</v>
      </c>
      <c r="C285" s="86"/>
      <c r="D285" s="37"/>
      <c r="E285" s="87"/>
      <c r="F285" s="93">
        <v>1</v>
      </c>
      <c r="G285" s="8">
        <v>3</v>
      </c>
      <c r="H285" s="94">
        <f t="shared" si="4"/>
        <v>1</v>
      </c>
      <c r="I285" s="93"/>
      <c r="J285" s="94"/>
      <c r="K285" s="138"/>
    </row>
    <row r="286" spans="1:11" s="61" customFormat="1" ht="16.5" thickBot="1" x14ac:dyDescent="0.25">
      <c r="A286" s="15" t="s">
        <v>5694</v>
      </c>
      <c r="B286" s="76">
        <v>798</v>
      </c>
      <c r="C286" s="122"/>
      <c r="D286" s="38"/>
      <c r="E286" s="123"/>
      <c r="F286" s="124">
        <v>3</v>
      </c>
      <c r="G286" s="125">
        <v>8</v>
      </c>
      <c r="H286" s="126">
        <f t="shared" si="4"/>
        <v>2</v>
      </c>
      <c r="I286" s="124"/>
      <c r="J286" s="126"/>
      <c r="K286" s="140"/>
    </row>
    <row r="287" spans="1:11" ht="15.75" thickTop="1" x14ac:dyDescent="0.2">
      <c r="B287" s="4"/>
      <c r="C287" s="4"/>
    </row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684"/>
  <sheetViews>
    <sheetView zoomScaleNormal="75" workbookViewId="0">
      <pane xSplit="1" ySplit="2" topLeftCell="D3" activePane="bottomRight" state="frozenSplit"/>
      <selection pane="topRight" activeCell="B1" sqref="B1"/>
      <selection pane="bottomLeft" activeCell="A4" sqref="A4"/>
      <selection pane="bottomRight" activeCell="A2" sqref="A2"/>
    </sheetView>
  </sheetViews>
  <sheetFormatPr defaultRowHeight="15.75" x14ac:dyDescent="0.2"/>
  <cols>
    <col min="1" max="1" width="55.7109375" style="8" bestFit="1" customWidth="1"/>
    <col min="2" max="3" width="16" style="2" customWidth="1"/>
    <col min="4" max="8" width="15.85546875" style="2" customWidth="1"/>
    <col min="9" max="9" width="16" style="2" customWidth="1"/>
    <col min="10" max="10" width="16.140625" style="2" customWidth="1"/>
    <col min="11" max="11" width="16.85546875" style="2" customWidth="1"/>
    <col min="12" max="16384" width="9.140625" style="2"/>
  </cols>
  <sheetData>
    <row r="1" spans="1:11" s="8" customFormat="1" ht="50.25" customHeight="1" thickTop="1" x14ac:dyDescent="0.25">
      <c r="A1" s="105"/>
      <c r="B1" s="106"/>
      <c r="C1" s="193" t="s">
        <v>6238</v>
      </c>
      <c r="D1" s="194"/>
      <c r="E1" s="195"/>
      <c r="F1" s="193" t="s">
        <v>6247</v>
      </c>
      <c r="G1" s="194"/>
      <c r="H1" s="195"/>
      <c r="I1" s="196" t="s">
        <v>6239</v>
      </c>
      <c r="J1" s="197"/>
      <c r="K1" s="107"/>
    </row>
    <row r="2" spans="1:11" s="8" customFormat="1" ht="141.75" x14ac:dyDescent="0.2">
      <c r="A2" s="108"/>
      <c r="B2" s="70" t="s">
        <v>6248</v>
      </c>
      <c r="C2" s="77" t="s">
        <v>6240</v>
      </c>
      <c r="D2" s="69" t="s">
        <v>6241</v>
      </c>
      <c r="E2" s="78" t="s">
        <v>6246</v>
      </c>
      <c r="F2" s="77" t="s">
        <v>6240</v>
      </c>
      <c r="G2" s="69" t="s">
        <v>6241</v>
      </c>
      <c r="H2" s="78" t="s">
        <v>6246</v>
      </c>
      <c r="I2" s="77" t="s">
        <v>6242</v>
      </c>
      <c r="J2" s="78" t="s">
        <v>6243</v>
      </c>
      <c r="K2" s="109" t="s">
        <v>6244</v>
      </c>
    </row>
    <row r="3" spans="1:11" s="1" customFormat="1" ht="14.25" customHeight="1" x14ac:dyDescent="0.2">
      <c r="A3" s="25" t="s">
        <v>96</v>
      </c>
      <c r="B3" s="174">
        <v>624408</v>
      </c>
      <c r="C3" s="175"/>
      <c r="D3" s="39"/>
      <c r="E3" s="182"/>
      <c r="F3" s="166"/>
      <c r="H3" s="167"/>
      <c r="I3" s="166"/>
      <c r="J3" s="167"/>
      <c r="K3" s="168"/>
    </row>
    <row r="4" spans="1:11" s="3" customFormat="1" x14ac:dyDescent="0.2">
      <c r="A4" s="26" t="s">
        <v>97</v>
      </c>
      <c r="B4" s="72">
        <v>305017</v>
      </c>
      <c r="C4" s="81"/>
      <c r="D4" s="34"/>
      <c r="E4" s="164"/>
      <c r="F4" s="183"/>
      <c r="H4" s="184"/>
      <c r="I4" s="183"/>
      <c r="J4" s="184"/>
      <c r="K4" s="185"/>
    </row>
    <row r="5" spans="1:11" s="5" customFormat="1" ht="31.5" x14ac:dyDescent="0.2">
      <c r="A5" s="29" t="s">
        <v>98</v>
      </c>
      <c r="B5" s="73">
        <v>16072</v>
      </c>
      <c r="C5" s="85">
        <v>25</v>
      </c>
      <c r="D5" s="36">
        <f>SUM(D6:D22)</f>
        <v>63</v>
      </c>
      <c r="E5" s="84">
        <v>4</v>
      </c>
      <c r="F5" s="91">
        <f>SUM(F7:F35)</f>
        <v>77</v>
      </c>
      <c r="G5" s="24">
        <f>SUM(G7:G35)</f>
        <v>206</v>
      </c>
      <c r="H5" s="84"/>
      <c r="I5" s="99">
        <f>(C5+F5+1-F15-F16-F24)*0.4</f>
        <v>40</v>
      </c>
      <c r="J5" s="99">
        <f>(D5+G5+1-G15-G16-G24)*0.4</f>
        <v>104.4</v>
      </c>
      <c r="K5" s="115">
        <f>27*0.6</f>
        <v>16.2</v>
      </c>
    </row>
    <row r="6" spans="1:11" s="5" customFormat="1" x14ac:dyDescent="0.2">
      <c r="A6" s="30" t="s">
        <v>99</v>
      </c>
      <c r="B6" s="73">
        <v>5064</v>
      </c>
      <c r="C6" s="85">
        <v>8</v>
      </c>
      <c r="D6" s="36">
        <v>20</v>
      </c>
      <c r="E6" s="88"/>
      <c r="F6" s="91"/>
      <c r="G6" s="24"/>
      <c r="H6" s="84"/>
      <c r="I6" s="91"/>
      <c r="J6" s="84"/>
      <c r="K6" s="111"/>
    </row>
    <row r="7" spans="1:11" x14ac:dyDescent="0.2">
      <c r="A7" s="27" t="s">
        <v>5695</v>
      </c>
      <c r="B7" s="74">
        <v>3901</v>
      </c>
      <c r="C7" s="86"/>
      <c r="D7" s="37"/>
      <c r="E7" s="87"/>
      <c r="F7" s="93">
        <v>5</v>
      </c>
      <c r="G7" s="8">
        <v>13</v>
      </c>
      <c r="H7" s="94">
        <f>IF(F7=1,1,2)</f>
        <v>2</v>
      </c>
      <c r="I7" s="93"/>
      <c r="J7" s="94"/>
      <c r="K7" s="138"/>
    </row>
    <row r="8" spans="1:11" x14ac:dyDescent="0.2">
      <c r="A8" s="27" t="s">
        <v>5696</v>
      </c>
      <c r="B8" s="74">
        <v>1163</v>
      </c>
      <c r="C8" s="86"/>
      <c r="D8" s="37"/>
      <c r="E8" s="87"/>
      <c r="F8" s="93">
        <v>3</v>
      </c>
      <c r="G8" s="8">
        <v>8</v>
      </c>
      <c r="H8" s="94">
        <f t="shared" ref="H8:H71" si="0">IF(F8=1,1,2)</f>
        <v>2</v>
      </c>
      <c r="I8" s="93"/>
      <c r="J8" s="94"/>
      <c r="K8" s="138"/>
    </row>
    <row r="9" spans="1:11" s="5" customFormat="1" x14ac:dyDescent="0.2">
      <c r="A9" s="30" t="s">
        <v>348</v>
      </c>
      <c r="B9" s="73">
        <v>4943</v>
      </c>
      <c r="C9" s="85">
        <v>8</v>
      </c>
      <c r="D9" s="36">
        <v>20</v>
      </c>
      <c r="E9" s="88"/>
      <c r="F9" s="91"/>
      <c r="G9" s="8"/>
      <c r="H9" s="94"/>
      <c r="I9" s="91"/>
      <c r="J9" s="84"/>
      <c r="K9" s="111"/>
    </row>
    <row r="10" spans="1:11" x14ac:dyDescent="0.2">
      <c r="A10" s="27" t="s">
        <v>5697</v>
      </c>
      <c r="B10" s="74">
        <v>284</v>
      </c>
      <c r="C10" s="86"/>
      <c r="D10" s="37"/>
      <c r="E10" s="87"/>
      <c r="F10" s="93">
        <v>3</v>
      </c>
      <c r="G10" s="8">
        <v>8</v>
      </c>
      <c r="H10" s="94">
        <f t="shared" si="0"/>
        <v>2</v>
      </c>
      <c r="I10" s="93"/>
      <c r="J10" s="94"/>
      <c r="K10" s="138"/>
    </row>
    <row r="11" spans="1:11" x14ac:dyDescent="0.2">
      <c r="A11" s="27" t="s">
        <v>5698</v>
      </c>
      <c r="B11" s="74">
        <v>261</v>
      </c>
      <c r="C11" s="86"/>
      <c r="D11" s="37"/>
      <c r="E11" s="87"/>
      <c r="F11" s="93">
        <v>3</v>
      </c>
      <c r="G11" s="8">
        <v>8</v>
      </c>
      <c r="H11" s="94">
        <f t="shared" si="0"/>
        <v>2</v>
      </c>
      <c r="I11" s="93"/>
      <c r="J11" s="94"/>
      <c r="K11" s="138"/>
    </row>
    <row r="12" spans="1:11" x14ac:dyDescent="0.2">
      <c r="A12" s="27" t="s">
        <v>2296</v>
      </c>
      <c r="B12" s="74">
        <v>250</v>
      </c>
      <c r="C12" s="86"/>
      <c r="D12" s="37"/>
      <c r="E12" s="87"/>
      <c r="F12" s="93">
        <v>3</v>
      </c>
      <c r="G12" s="8">
        <v>8</v>
      </c>
      <c r="H12" s="94">
        <f t="shared" si="0"/>
        <v>2</v>
      </c>
      <c r="I12" s="93"/>
      <c r="J12" s="94"/>
      <c r="K12" s="138"/>
    </row>
    <row r="13" spans="1:11" x14ac:dyDescent="0.2">
      <c r="A13" s="27" t="s">
        <v>5699</v>
      </c>
      <c r="B13" s="74">
        <v>461</v>
      </c>
      <c r="C13" s="86"/>
      <c r="D13" s="37"/>
      <c r="E13" s="87"/>
      <c r="F13" s="93">
        <v>3</v>
      </c>
      <c r="G13" s="8">
        <v>8</v>
      </c>
      <c r="H13" s="94">
        <f t="shared" si="0"/>
        <v>2</v>
      </c>
      <c r="I13" s="93"/>
      <c r="J13" s="94"/>
      <c r="K13" s="138"/>
    </row>
    <row r="14" spans="1:11" x14ac:dyDescent="0.2">
      <c r="A14" s="27" t="s">
        <v>2832</v>
      </c>
      <c r="B14" s="74">
        <v>595</v>
      </c>
      <c r="C14" s="86"/>
      <c r="D14" s="37"/>
      <c r="E14" s="87"/>
      <c r="F14" s="93">
        <v>3</v>
      </c>
      <c r="G14" s="8">
        <v>8</v>
      </c>
      <c r="H14" s="94">
        <f t="shared" si="0"/>
        <v>2</v>
      </c>
      <c r="I14" s="93"/>
      <c r="J14" s="94"/>
      <c r="K14" s="138"/>
    </row>
    <row r="15" spans="1:11" x14ac:dyDescent="0.2">
      <c r="A15" s="27" t="s">
        <v>5700</v>
      </c>
      <c r="B15" s="74">
        <v>176</v>
      </c>
      <c r="C15" s="86"/>
      <c r="D15" s="37"/>
      <c r="E15" s="87"/>
      <c r="F15" s="93">
        <v>1</v>
      </c>
      <c r="G15" s="8">
        <v>3</v>
      </c>
      <c r="H15" s="94">
        <f t="shared" si="0"/>
        <v>1</v>
      </c>
      <c r="I15" s="93"/>
      <c r="J15" s="94"/>
      <c r="K15" s="138"/>
    </row>
    <row r="16" spans="1:11" x14ac:dyDescent="0.2">
      <c r="A16" s="27" t="s">
        <v>5701</v>
      </c>
      <c r="B16" s="74">
        <v>154</v>
      </c>
      <c r="C16" s="86"/>
      <c r="D16" s="37"/>
      <c r="E16" s="87"/>
      <c r="F16" s="93">
        <v>1</v>
      </c>
      <c r="G16" s="8">
        <v>3</v>
      </c>
      <c r="H16" s="94">
        <f t="shared" si="0"/>
        <v>1</v>
      </c>
      <c r="I16" s="93"/>
      <c r="J16" s="94"/>
      <c r="K16" s="138"/>
    </row>
    <row r="17" spans="1:11" x14ac:dyDescent="0.2">
      <c r="A17" s="27" t="s">
        <v>3214</v>
      </c>
      <c r="B17" s="74">
        <v>981</v>
      </c>
      <c r="C17" s="86"/>
      <c r="D17" s="37"/>
      <c r="E17" s="87"/>
      <c r="F17" s="93">
        <v>3</v>
      </c>
      <c r="G17" s="8">
        <v>8</v>
      </c>
      <c r="H17" s="94">
        <f t="shared" si="0"/>
        <v>2</v>
      </c>
      <c r="I17" s="93"/>
      <c r="J17" s="94"/>
      <c r="K17" s="138"/>
    </row>
    <row r="18" spans="1:11" x14ac:dyDescent="0.2">
      <c r="A18" s="27" t="s">
        <v>5702</v>
      </c>
      <c r="B18" s="74">
        <v>627</v>
      </c>
      <c r="C18" s="86"/>
      <c r="D18" s="37"/>
      <c r="E18" s="87"/>
      <c r="F18" s="93">
        <v>3</v>
      </c>
      <c r="G18" s="8">
        <v>8</v>
      </c>
      <c r="H18" s="94">
        <f t="shared" si="0"/>
        <v>2</v>
      </c>
      <c r="I18" s="93"/>
      <c r="J18" s="94"/>
      <c r="K18" s="138"/>
    </row>
    <row r="19" spans="1:11" x14ac:dyDescent="0.2">
      <c r="A19" s="27" t="s">
        <v>5703</v>
      </c>
      <c r="B19" s="74">
        <v>334</v>
      </c>
      <c r="C19" s="86"/>
      <c r="D19" s="37"/>
      <c r="E19" s="87"/>
      <c r="F19" s="93">
        <v>3</v>
      </c>
      <c r="G19" s="8">
        <v>8</v>
      </c>
      <c r="H19" s="94">
        <f t="shared" si="0"/>
        <v>2</v>
      </c>
      <c r="I19" s="93"/>
      <c r="J19" s="94"/>
      <c r="K19" s="138"/>
    </row>
    <row r="20" spans="1:11" x14ac:dyDescent="0.2">
      <c r="A20" s="27" t="s">
        <v>5155</v>
      </c>
      <c r="B20" s="74">
        <v>820</v>
      </c>
      <c r="C20" s="86"/>
      <c r="D20" s="37"/>
      <c r="E20" s="87"/>
      <c r="F20" s="93">
        <v>3</v>
      </c>
      <c r="G20" s="8">
        <v>8</v>
      </c>
      <c r="H20" s="94">
        <f t="shared" si="0"/>
        <v>2</v>
      </c>
      <c r="I20" s="93"/>
      <c r="J20" s="94"/>
      <c r="K20" s="138"/>
    </row>
    <row r="21" spans="1:11" s="5" customFormat="1" x14ac:dyDescent="0.2">
      <c r="A21" s="30" t="s">
        <v>353</v>
      </c>
      <c r="B21" s="73">
        <v>6065</v>
      </c>
      <c r="C21" s="85">
        <v>9</v>
      </c>
      <c r="D21" s="36">
        <v>23</v>
      </c>
      <c r="E21" s="88"/>
      <c r="F21" s="91"/>
      <c r="G21" s="8"/>
      <c r="H21" s="94"/>
      <c r="I21" s="91"/>
      <c r="J21" s="84"/>
      <c r="K21" s="111"/>
    </row>
    <row r="22" spans="1:11" x14ac:dyDescent="0.2">
      <c r="A22" s="27" t="s">
        <v>2107</v>
      </c>
      <c r="B22" s="74">
        <v>386</v>
      </c>
      <c r="C22" s="86"/>
      <c r="D22" s="37"/>
      <c r="E22" s="87"/>
      <c r="F22" s="93">
        <v>3</v>
      </c>
      <c r="G22" s="8">
        <v>8</v>
      </c>
      <c r="H22" s="94">
        <f t="shared" si="0"/>
        <v>2</v>
      </c>
      <c r="I22" s="93"/>
      <c r="J22" s="94"/>
      <c r="K22" s="138"/>
    </row>
    <row r="23" spans="1:11" x14ac:dyDescent="0.2">
      <c r="A23" s="27" t="s">
        <v>5704</v>
      </c>
      <c r="B23" s="74">
        <v>825</v>
      </c>
      <c r="C23" s="86"/>
      <c r="D23" s="37"/>
      <c r="E23" s="87"/>
      <c r="F23" s="93">
        <v>3</v>
      </c>
      <c r="G23" s="8">
        <v>8</v>
      </c>
      <c r="H23" s="94">
        <f t="shared" si="0"/>
        <v>2</v>
      </c>
      <c r="I23" s="93"/>
      <c r="J23" s="94"/>
      <c r="K23" s="138"/>
    </row>
    <row r="24" spans="1:11" x14ac:dyDescent="0.2">
      <c r="A24" s="27" t="s">
        <v>5705</v>
      </c>
      <c r="B24" s="74">
        <v>166</v>
      </c>
      <c r="C24" s="86"/>
      <c r="D24" s="37"/>
      <c r="E24" s="87"/>
      <c r="F24" s="93">
        <v>1</v>
      </c>
      <c r="G24" s="8">
        <v>3</v>
      </c>
      <c r="H24" s="94">
        <f t="shared" si="0"/>
        <v>1</v>
      </c>
      <c r="I24" s="93"/>
      <c r="J24" s="94"/>
      <c r="K24" s="138"/>
    </row>
    <row r="25" spans="1:11" x14ac:dyDescent="0.2">
      <c r="A25" s="27" t="s">
        <v>5706</v>
      </c>
      <c r="B25" s="74">
        <v>213</v>
      </c>
      <c r="C25" s="86"/>
      <c r="D25" s="37"/>
      <c r="E25" s="87"/>
      <c r="F25" s="93">
        <v>3</v>
      </c>
      <c r="G25" s="8">
        <v>8</v>
      </c>
      <c r="H25" s="94">
        <f t="shared" si="0"/>
        <v>2</v>
      </c>
      <c r="I25" s="93"/>
      <c r="J25" s="94"/>
      <c r="K25" s="138"/>
    </row>
    <row r="26" spans="1:11" x14ac:dyDescent="0.2">
      <c r="A26" s="27" t="s">
        <v>5707</v>
      </c>
      <c r="B26" s="74">
        <v>287</v>
      </c>
      <c r="C26" s="86"/>
      <c r="D26" s="37"/>
      <c r="E26" s="87"/>
      <c r="F26" s="93">
        <v>3</v>
      </c>
      <c r="G26" s="8">
        <v>8</v>
      </c>
      <c r="H26" s="94">
        <f t="shared" si="0"/>
        <v>2</v>
      </c>
      <c r="I26" s="93"/>
      <c r="J26" s="94"/>
      <c r="K26" s="138"/>
    </row>
    <row r="27" spans="1:11" x14ac:dyDescent="0.2">
      <c r="A27" s="27" t="s">
        <v>5708</v>
      </c>
      <c r="B27" s="74">
        <v>271</v>
      </c>
      <c r="C27" s="86"/>
      <c r="D27" s="37"/>
      <c r="E27" s="87"/>
      <c r="F27" s="93">
        <v>3</v>
      </c>
      <c r="G27" s="8">
        <v>8</v>
      </c>
      <c r="H27" s="94">
        <f t="shared" si="0"/>
        <v>2</v>
      </c>
      <c r="I27" s="93"/>
      <c r="J27" s="94"/>
      <c r="K27" s="138"/>
    </row>
    <row r="28" spans="1:11" x14ac:dyDescent="0.2">
      <c r="A28" s="27" t="s">
        <v>2555</v>
      </c>
      <c r="B28" s="74">
        <v>226</v>
      </c>
      <c r="C28" s="86"/>
      <c r="D28" s="37"/>
      <c r="E28" s="87"/>
      <c r="F28" s="93">
        <v>3</v>
      </c>
      <c r="G28" s="8">
        <v>8</v>
      </c>
      <c r="H28" s="94">
        <f t="shared" si="0"/>
        <v>2</v>
      </c>
      <c r="I28" s="93"/>
      <c r="J28" s="94"/>
      <c r="K28" s="138"/>
    </row>
    <row r="29" spans="1:11" x14ac:dyDescent="0.2">
      <c r="A29" s="27" t="s">
        <v>5709</v>
      </c>
      <c r="B29" s="74">
        <v>315</v>
      </c>
      <c r="C29" s="86"/>
      <c r="D29" s="37"/>
      <c r="E29" s="87"/>
      <c r="F29" s="93">
        <v>3</v>
      </c>
      <c r="G29" s="8">
        <v>8</v>
      </c>
      <c r="H29" s="94">
        <f t="shared" si="0"/>
        <v>2</v>
      </c>
      <c r="I29" s="93"/>
      <c r="J29" s="94"/>
      <c r="K29" s="138"/>
    </row>
    <row r="30" spans="1:11" x14ac:dyDescent="0.2">
      <c r="A30" s="27" t="s">
        <v>5710</v>
      </c>
      <c r="B30" s="74">
        <v>886</v>
      </c>
      <c r="C30" s="86"/>
      <c r="D30" s="37"/>
      <c r="E30" s="87"/>
      <c r="F30" s="93">
        <v>3</v>
      </c>
      <c r="G30" s="8">
        <v>8</v>
      </c>
      <c r="H30" s="94">
        <f t="shared" si="0"/>
        <v>2</v>
      </c>
      <c r="I30" s="93"/>
      <c r="J30" s="94"/>
      <c r="K30" s="138"/>
    </row>
    <row r="31" spans="1:11" x14ac:dyDescent="0.2">
      <c r="A31" s="27" t="s">
        <v>5711</v>
      </c>
      <c r="B31" s="74">
        <v>314</v>
      </c>
      <c r="C31" s="86"/>
      <c r="D31" s="37"/>
      <c r="E31" s="87"/>
      <c r="F31" s="93">
        <v>3</v>
      </c>
      <c r="G31" s="8">
        <v>8</v>
      </c>
      <c r="H31" s="94">
        <f t="shared" si="0"/>
        <v>2</v>
      </c>
      <c r="I31" s="93"/>
      <c r="J31" s="94"/>
      <c r="K31" s="138"/>
    </row>
    <row r="32" spans="1:11" x14ac:dyDescent="0.2">
      <c r="A32" s="27" t="s">
        <v>3424</v>
      </c>
      <c r="B32" s="74">
        <v>539</v>
      </c>
      <c r="C32" s="86"/>
      <c r="D32" s="37"/>
      <c r="E32" s="87"/>
      <c r="F32" s="93">
        <v>3</v>
      </c>
      <c r="G32" s="8">
        <v>8</v>
      </c>
      <c r="H32" s="94">
        <f t="shared" si="0"/>
        <v>2</v>
      </c>
      <c r="I32" s="93"/>
      <c r="J32" s="94"/>
      <c r="K32" s="138"/>
    </row>
    <row r="33" spans="1:11" x14ac:dyDescent="0.2">
      <c r="A33" s="27" t="s">
        <v>3781</v>
      </c>
      <c r="B33" s="74">
        <v>502</v>
      </c>
      <c r="C33" s="86"/>
      <c r="D33" s="37"/>
      <c r="E33" s="87"/>
      <c r="F33" s="93">
        <v>3</v>
      </c>
      <c r="G33" s="8">
        <v>8</v>
      </c>
      <c r="H33" s="94">
        <f t="shared" si="0"/>
        <v>2</v>
      </c>
      <c r="I33" s="93"/>
      <c r="J33" s="94"/>
      <c r="K33" s="138"/>
    </row>
    <row r="34" spans="1:11" x14ac:dyDescent="0.2">
      <c r="A34" s="27" t="s">
        <v>5712</v>
      </c>
      <c r="B34" s="74">
        <v>435</v>
      </c>
      <c r="C34" s="86"/>
      <c r="D34" s="37"/>
      <c r="E34" s="87"/>
      <c r="F34" s="93">
        <v>3</v>
      </c>
      <c r="G34" s="8">
        <v>8</v>
      </c>
      <c r="H34" s="94">
        <f t="shared" si="0"/>
        <v>2</v>
      </c>
      <c r="I34" s="93"/>
      <c r="J34" s="94"/>
      <c r="K34" s="138"/>
    </row>
    <row r="35" spans="1:11" x14ac:dyDescent="0.2">
      <c r="A35" s="27" t="s">
        <v>5713</v>
      </c>
      <c r="B35" s="74">
        <v>700</v>
      </c>
      <c r="C35" s="86"/>
      <c r="D35" s="37"/>
      <c r="E35" s="87"/>
      <c r="F35" s="93">
        <v>3</v>
      </c>
      <c r="G35" s="8">
        <v>8</v>
      </c>
      <c r="H35" s="94">
        <f t="shared" si="0"/>
        <v>2</v>
      </c>
      <c r="I35" s="93"/>
      <c r="J35" s="94"/>
      <c r="K35" s="138"/>
    </row>
    <row r="36" spans="1:11" s="5" customFormat="1" x14ac:dyDescent="0.2">
      <c r="A36" s="29" t="s">
        <v>965</v>
      </c>
      <c r="B36" s="181">
        <v>4436</v>
      </c>
      <c r="C36" s="91">
        <v>15</v>
      </c>
      <c r="D36" s="36">
        <v>38</v>
      </c>
      <c r="E36" s="88">
        <v>3</v>
      </c>
      <c r="F36" s="91">
        <f>SUM(F38:F53)</f>
        <v>30</v>
      </c>
      <c r="G36" s="24">
        <f>SUM(G38:G53)</f>
        <v>83</v>
      </c>
      <c r="H36" s="94"/>
      <c r="I36" s="99">
        <f>(C36+F38+F39+F40+F43+F44+F52+F53+1)*0.4</f>
        <v>14.8</v>
      </c>
      <c r="J36" s="99">
        <f>(D36+G38+G39+G40+G43+G44+G52+G53+1)*0.4</f>
        <v>38</v>
      </c>
      <c r="K36" s="115">
        <f>16*0.6</f>
        <v>9.6</v>
      </c>
    </row>
    <row r="37" spans="1:11" s="5" customFormat="1" x14ac:dyDescent="0.2">
      <c r="A37" s="30" t="s">
        <v>6199</v>
      </c>
      <c r="B37" s="181">
        <v>4436</v>
      </c>
      <c r="C37" s="91">
        <v>15</v>
      </c>
      <c r="D37" s="37"/>
      <c r="E37" s="87"/>
      <c r="F37" s="91"/>
      <c r="G37" s="8"/>
      <c r="H37" s="94"/>
      <c r="I37" s="91"/>
      <c r="J37" s="84"/>
      <c r="K37" s="111"/>
    </row>
    <row r="38" spans="1:11" x14ac:dyDescent="0.2">
      <c r="A38" s="27" t="s">
        <v>2107</v>
      </c>
      <c r="B38" s="74">
        <v>274</v>
      </c>
      <c r="C38" s="86"/>
      <c r="D38" s="37"/>
      <c r="E38" s="87"/>
      <c r="F38" s="93">
        <v>3</v>
      </c>
      <c r="G38" s="8">
        <v>8</v>
      </c>
      <c r="H38" s="94">
        <f t="shared" si="0"/>
        <v>2</v>
      </c>
      <c r="I38" s="93"/>
      <c r="J38" s="94"/>
      <c r="K38" s="138"/>
    </row>
    <row r="39" spans="1:11" x14ac:dyDescent="0.2">
      <c r="A39" s="27" t="s">
        <v>5714</v>
      </c>
      <c r="B39" s="74">
        <v>698</v>
      </c>
      <c r="C39" s="86"/>
      <c r="D39" s="37"/>
      <c r="E39" s="87"/>
      <c r="F39" s="93">
        <v>3</v>
      </c>
      <c r="G39" s="8">
        <v>8</v>
      </c>
      <c r="H39" s="94">
        <f t="shared" si="0"/>
        <v>2</v>
      </c>
      <c r="I39" s="93"/>
      <c r="J39" s="94"/>
      <c r="K39" s="138"/>
    </row>
    <row r="40" spans="1:11" x14ac:dyDescent="0.2">
      <c r="A40" s="27" t="s">
        <v>5715</v>
      </c>
      <c r="B40" s="74">
        <v>908</v>
      </c>
      <c r="C40" s="86"/>
      <c r="D40" s="37"/>
      <c r="E40" s="87"/>
      <c r="F40" s="93">
        <v>3</v>
      </c>
      <c r="G40" s="8">
        <v>8</v>
      </c>
      <c r="H40" s="94">
        <f t="shared" si="0"/>
        <v>2</v>
      </c>
      <c r="I40" s="93"/>
      <c r="J40" s="94"/>
      <c r="K40" s="138"/>
    </row>
    <row r="41" spans="1:11" x14ac:dyDescent="0.2">
      <c r="A41" s="27" t="s">
        <v>4394</v>
      </c>
      <c r="B41" s="74">
        <v>113</v>
      </c>
      <c r="C41" s="86"/>
      <c r="D41" s="37"/>
      <c r="E41" s="87"/>
      <c r="F41" s="93">
        <v>1</v>
      </c>
      <c r="G41" s="8">
        <v>3</v>
      </c>
      <c r="H41" s="94">
        <f t="shared" si="0"/>
        <v>1</v>
      </c>
      <c r="I41" s="93"/>
      <c r="J41" s="94"/>
      <c r="K41" s="138"/>
    </row>
    <row r="42" spans="1:11" x14ac:dyDescent="0.2">
      <c r="A42" s="27" t="s">
        <v>5716</v>
      </c>
      <c r="B42" s="74">
        <v>102</v>
      </c>
      <c r="C42" s="86"/>
      <c r="D42" s="37"/>
      <c r="E42" s="87"/>
      <c r="F42" s="93">
        <v>1</v>
      </c>
      <c r="G42" s="8">
        <v>3</v>
      </c>
      <c r="H42" s="94">
        <f t="shared" si="0"/>
        <v>1</v>
      </c>
      <c r="I42" s="93"/>
      <c r="J42" s="94"/>
      <c r="K42" s="138"/>
    </row>
    <row r="43" spans="1:11" x14ac:dyDescent="0.2">
      <c r="A43" s="27" t="s">
        <v>5717</v>
      </c>
      <c r="B43" s="74">
        <v>302</v>
      </c>
      <c r="C43" s="86"/>
      <c r="D43" s="37"/>
      <c r="E43" s="87"/>
      <c r="F43" s="93">
        <v>3</v>
      </c>
      <c r="G43" s="8">
        <v>8</v>
      </c>
      <c r="H43" s="94">
        <f t="shared" si="0"/>
        <v>2</v>
      </c>
      <c r="I43" s="93"/>
      <c r="J43" s="94"/>
      <c r="K43" s="138"/>
    </row>
    <row r="44" spans="1:11" s="60" customFormat="1" x14ac:dyDescent="0.2">
      <c r="A44" s="27" t="s">
        <v>5718</v>
      </c>
      <c r="B44" s="74">
        <v>399</v>
      </c>
      <c r="C44" s="86"/>
      <c r="D44" s="37"/>
      <c r="E44" s="87"/>
      <c r="F44" s="93">
        <v>3</v>
      </c>
      <c r="G44" s="8">
        <v>8</v>
      </c>
      <c r="H44" s="94">
        <f t="shared" si="0"/>
        <v>2</v>
      </c>
      <c r="I44" s="152"/>
      <c r="J44" s="153"/>
      <c r="K44" s="154"/>
    </row>
    <row r="45" spans="1:11" x14ac:dyDescent="0.2">
      <c r="A45" s="27" t="s">
        <v>5719</v>
      </c>
      <c r="B45" s="74">
        <v>117</v>
      </c>
      <c r="C45" s="86"/>
      <c r="D45" s="37"/>
      <c r="E45" s="87"/>
      <c r="F45" s="93">
        <v>1</v>
      </c>
      <c r="G45" s="8">
        <v>3</v>
      </c>
      <c r="H45" s="94">
        <f t="shared" si="0"/>
        <v>1</v>
      </c>
      <c r="I45" s="93"/>
      <c r="J45" s="94"/>
      <c r="K45" s="138"/>
    </row>
    <row r="46" spans="1:11" x14ac:dyDescent="0.2">
      <c r="A46" s="27" t="s">
        <v>5720</v>
      </c>
      <c r="B46" s="74">
        <v>52</v>
      </c>
      <c r="C46" s="86"/>
      <c r="D46" s="37"/>
      <c r="E46" s="87"/>
      <c r="F46" s="93">
        <v>1</v>
      </c>
      <c r="G46" s="8">
        <v>3</v>
      </c>
      <c r="H46" s="94">
        <f t="shared" si="0"/>
        <v>1</v>
      </c>
      <c r="I46" s="93"/>
      <c r="J46" s="94"/>
      <c r="K46" s="138"/>
    </row>
    <row r="47" spans="1:11" x14ac:dyDescent="0.2">
      <c r="A47" s="27" t="s">
        <v>5721</v>
      </c>
      <c r="B47" s="74">
        <v>119</v>
      </c>
      <c r="C47" s="86"/>
      <c r="D47" s="37"/>
      <c r="E47" s="87"/>
      <c r="F47" s="93">
        <v>1</v>
      </c>
      <c r="G47" s="8">
        <v>3</v>
      </c>
      <c r="H47" s="94">
        <f t="shared" si="0"/>
        <v>1</v>
      </c>
      <c r="I47" s="93"/>
      <c r="J47" s="94"/>
      <c r="K47" s="138"/>
    </row>
    <row r="48" spans="1:11" x14ac:dyDescent="0.2">
      <c r="A48" s="27" t="s">
        <v>5722</v>
      </c>
      <c r="B48" s="74">
        <v>132</v>
      </c>
      <c r="C48" s="86"/>
      <c r="D48" s="37"/>
      <c r="E48" s="87"/>
      <c r="F48" s="93">
        <v>1</v>
      </c>
      <c r="G48" s="8">
        <v>3</v>
      </c>
      <c r="H48" s="94">
        <f t="shared" si="0"/>
        <v>1</v>
      </c>
      <c r="I48" s="93"/>
      <c r="J48" s="94"/>
      <c r="K48" s="138"/>
    </row>
    <row r="49" spans="1:11" x14ac:dyDescent="0.2">
      <c r="A49" s="27" t="s">
        <v>5723</v>
      </c>
      <c r="B49" s="74">
        <v>131</v>
      </c>
      <c r="C49" s="86"/>
      <c r="D49" s="37"/>
      <c r="E49" s="87"/>
      <c r="F49" s="93">
        <v>1</v>
      </c>
      <c r="G49" s="8">
        <v>3</v>
      </c>
      <c r="H49" s="94">
        <f t="shared" si="0"/>
        <v>1</v>
      </c>
      <c r="I49" s="93"/>
      <c r="J49" s="94"/>
      <c r="K49" s="138"/>
    </row>
    <row r="50" spans="1:11" x14ac:dyDescent="0.2">
      <c r="A50" s="27" t="s">
        <v>5724</v>
      </c>
      <c r="B50" s="74">
        <v>147</v>
      </c>
      <c r="C50" s="86"/>
      <c r="D50" s="37"/>
      <c r="E50" s="87"/>
      <c r="F50" s="93">
        <v>1</v>
      </c>
      <c r="G50" s="8">
        <v>3</v>
      </c>
      <c r="H50" s="94">
        <f t="shared" si="0"/>
        <v>1</v>
      </c>
      <c r="I50" s="93"/>
      <c r="J50" s="94"/>
      <c r="K50" s="138"/>
    </row>
    <row r="51" spans="1:11" x14ac:dyDescent="0.2">
      <c r="A51" s="27" t="s">
        <v>4028</v>
      </c>
      <c r="B51" s="74">
        <v>194</v>
      </c>
      <c r="C51" s="86"/>
      <c r="D51" s="37"/>
      <c r="E51" s="87"/>
      <c r="F51" s="93">
        <v>1</v>
      </c>
      <c r="G51" s="8">
        <v>3</v>
      </c>
      <c r="H51" s="94">
        <f t="shared" si="0"/>
        <v>1</v>
      </c>
      <c r="I51" s="93"/>
      <c r="J51" s="94"/>
      <c r="K51" s="138"/>
    </row>
    <row r="52" spans="1:11" x14ac:dyDescent="0.2">
      <c r="A52" s="27" t="s">
        <v>5725</v>
      </c>
      <c r="B52" s="74">
        <v>305</v>
      </c>
      <c r="C52" s="86"/>
      <c r="D52" s="37"/>
      <c r="E52" s="87"/>
      <c r="F52" s="93">
        <v>3</v>
      </c>
      <c r="G52" s="8">
        <v>8</v>
      </c>
      <c r="H52" s="94">
        <f t="shared" si="0"/>
        <v>2</v>
      </c>
      <c r="I52" s="93"/>
      <c r="J52" s="94"/>
      <c r="K52" s="138"/>
    </row>
    <row r="53" spans="1:11" x14ac:dyDescent="0.2">
      <c r="A53" s="27" t="s">
        <v>5726</v>
      </c>
      <c r="B53" s="74">
        <v>443</v>
      </c>
      <c r="C53" s="86"/>
      <c r="D53" s="37"/>
      <c r="E53" s="87"/>
      <c r="F53" s="93">
        <v>3</v>
      </c>
      <c r="G53" s="8">
        <v>8</v>
      </c>
      <c r="H53" s="94">
        <f t="shared" si="0"/>
        <v>2</v>
      </c>
      <c r="I53" s="93"/>
      <c r="J53" s="94"/>
      <c r="K53" s="138"/>
    </row>
    <row r="54" spans="1:11" s="5" customFormat="1" x14ac:dyDescent="0.2">
      <c r="A54" s="29" t="s">
        <v>50</v>
      </c>
      <c r="B54" s="73">
        <v>14167</v>
      </c>
      <c r="C54" s="85">
        <v>25</v>
      </c>
      <c r="D54" s="36">
        <f>SUM(D55:D86)</f>
        <v>64</v>
      </c>
      <c r="E54" s="88">
        <v>4</v>
      </c>
      <c r="F54" s="91">
        <f>SUM(F56:F89)</f>
        <v>81</v>
      </c>
      <c r="G54" s="24">
        <f>SUM(G56:G89)</f>
        <v>218</v>
      </c>
      <c r="H54" s="94"/>
      <c r="I54" s="99">
        <f>(C54+F54+1-F59-F62-F64-F67-F69-F75-F89)*0.4</f>
        <v>40</v>
      </c>
      <c r="J54" s="99">
        <f>(D54+G54+1-G59-G62-G64-G67-G69-G75-G89)*0.4</f>
        <v>104.80000000000001</v>
      </c>
      <c r="K54" s="115">
        <f>31*0.6</f>
        <v>18.599999999999998</v>
      </c>
    </row>
    <row r="55" spans="1:11" s="5" customFormat="1" x14ac:dyDescent="0.2">
      <c r="A55" s="30" t="s">
        <v>51</v>
      </c>
      <c r="B55" s="73">
        <v>4241</v>
      </c>
      <c r="C55" s="85">
        <v>8</v>
      </c>
      <c r="D55" s="36">
        <v>20</v>
      </c>
      <c r="E55" s="88"/>
      <c r="F55" s="91"/>
      <c r="G55" s="8"/>
      <c r="H55" s="94"/>
      <c r="I55" s="91"/>
      <c r="J55" s="84"/>
      <c r="K55" s="111"/>
    </row>
    <row r="56" spans="1:11" x14ac:dyDescent="0.2">
      <c r="A56" s="27" t="s">
        <v>2006</v>
      </c>
      <c r="B56" s="74">
        <v>2096</v>
      </c>
      <c r="C56" s="86"/>
      <c r="D56" s="37"/>
      <c r="E56" s="87"/>
      <c r="F56" s="93">
        <v>5</v>
      </c>
      <c r="G56" s="8">
        <v>13</v>
      </c>
      <c r="H56" s="94">
        <f t="shared" si="0"/>
        <v>2</v>
      </c>
      <c r="I56" s="93"/>
      <c r="J56" s="94"/>
      <c r="K56" s="138"/>
    </row>
    <row r="57" spans="1:11" x14ac:dyDescent="0.2">
      <c r="A57" s="27" t="s">
        <v>3793</v>
      </c>
      <c r="B57" s="74">
        <v>604</v>
      </c>
      <c r="C57" s="86"/>
      <c r="D57" s="37"/>
      <c r="E57" s="87"/>
      <c r="F57" s="93">
        <v>3</v>
      </c>
      <c r="G57" s="8">
        <v>8</v>
      </c>
      <c r="H57" s="94">
        <f t="shared" si="0"/>
        <v>2</v>
      </c>
      <c r="I57" s="93"/>
      <c r="J57" s="94"/>
      <c r="K57" s="138"/>
    </row>
    <row r="58" spans="1:11" x14ac:dyDescent="0.2">
      <c r="A58" s="27" t="s">
        <v>5727</v>
      </c>
      <c r="B58" s="74">
        <v>310</v>
      </c>
      <c r="C58" s="86"/>
      <c r="D58" s="37"/>
      <c r="E58" s="87"/>
      <c r="F58" s="93">
        <v>3</v>
      </c>
      <c r="G58" s="8">
        <v>8</v>
      </c>
      <c r="H58" s="94">
        <f t="shared" si="0"/>
        <v>2</v>
      </c>
      <c r="I58" s="93"/>
      <c r="J58" s="94"/>
      <c r="K58" s="138"/>
    </row>
    <row r="59" spans="1:11" x14ac:dyDescent="0.2">
      <c r="A59" s="27" t="s">
        <v>5728</v>
      </c>
      <c r="B59" s="74">
        <v>169</v>
      </c>
      <c r="C59" s="86"/>
      <c r="D59" s="37"/>
      <c r="E59" s="87"/>
      <c r="F59" s="93">
        <v>1</v>
      </c>
      <c r="G59" s="8">
        <v>3</v>
      </c>
      <c r="H59" s="94">
        <f t="shared" si="0"/>
        <v>1</v>
      </c>
      <c r="I59" s="93"/>
      <c r="J59" s="94"/>
      <c r="K59" s="138"/>
    </row>
    <row r="60" spans="1:11" s="60" customFormat="1" x14ac:dyDescent="0.2">
      <c r="A60" s="27" t="s">
        <v>5729</v>
      </c>
      <c r="B60" s="74">
        <v>206</v>
      </c>
      <c r="C60" s="86"/>
      <c r="D60" s="37"/>
      <c r="E60" s="87"/>
      <c r="F60" s="93">
        <v>3</v>
      </c>
      <c r="G60" s="8">
        <v>8</v>
      </c>
      <c r="H60" s="94">
        <f t="shared" si="0"/>
        <v>2</v>
      </c>
      <c r="I60" s="152"/>
      <c r="J60" s="153"/>
      <c r="K60" s="154"/>
    </row>
    <row r="61" spans="1:11" x14ac:dyDescent="0.2">
      <c r="A61" s="27" t="s">
        <v>2165</v>
      </c>
      <c r="B61" s="74">
        <v>662</v>
      </c>
      <c r="C61" s="86"/>
      <c r="D61" s="37"/>
      <c r="E61" s="87"/>
      <c r="F61" s="93">
        <v>3</v>
      </c>
      <c r="G61" s="8">
        <v>8</v>
      </c>
      <c r="H61" s="94">
        <f t="shared" si="0"/>
        <v>2</v>
      </c>
      <c r="I61" s="93"/>
      <c r="J61" s="94"/>
      <c r="K61" s="138"/>
    </row>
    <row r="62" spans="1:11" x14ac:dyDescent="0.2">
      <c r="A62" s="27" t="s">
        <v>5730</v>
      </c>
      <c r="B62" s="74">
        <v>194</v>
      </c>
      <c r="C62" s="86"/>
      <c r="D62" s="37"/>
      <c r="E62" s="87"/>
      <c r="F62" s="93">
        <v>1</v>
      </c>
      <c r="G62" s="8">
        <v>3</v>
      </c>
      <c r="H62" s="94">
        <f t="shared" si="0"/>
        <v>1</v>
      </c>
      <c r="I62" s="93"/>
      <c r="J62" s="94"/>
      <c r="K62" s="138"/>
    </row>
    <row r="63" spans="1:11" s="5" customFormat="1" x14ac:dyDescent="0.2">
      <c r="A63" s="30" t="s">
        <v>31</v>
      </c>
      <c r="B63" s="73">
        <v>4137</v>
      </c>
      <c r="C63" s="85">
        <v>7</v>
      </c>
      <c r="D63" s="36">
        <v>18</v>
      </c>
      <c r="E63" s="88"/>
      <c r="F63" s="91"/>
      <c r="G63" s="8"/>
      <c r="H63" s="94"/>
      <c r="I63" s="91"/>
      <c r="J63" s="84"/>
      <c r="K63" s="111"/>
    </row>
    <row r="64" spans="1:11" x14ac:dyDescent="0.2">
      <c r="A64" s="27" t="s">
        <v>5731</v>
      </c>
      <c r="B64" s="74">
        <v>139</v>
      </c>
      <c r="C64" s="86"/>
      <c r="D64" s="37"/>
      <c r="E64" s="87"/>
      <c r="F64" s="93">
        <v>1</v>
      </c>
      <c r="G64" s="8">
        <v>3</v>
      </c>
      <c r="H64" s="94">
        <f t="shared" si="0"/>
        <v>1</v>
      </c>
      <c r="I64" s="93"/>
      <c r="J64" s="94"/>
      <c r="K64" s="138"/>
    </row>
    <row r="65" spans="1:11" x14ac:dyDescent="0.2">
      <c r="A65" s="27" t="s">
        <v>1449</v>
      </c>
      <c r="B65" s="74">
        <v>785</v>
      </c>
      <c r="C65" s="86"/>
      <c r="D65" s="37"/>
      <c r="E65" s="87"/>
      <c r="F65" s="93">
        <v>3</v>
      </c>
      <c r="G65" s="8">
        <v>8</v>
      </c>
      <c r="H65" s="94">
        <f t="shared" si="0"/>
        <v>2</v>
      </c>
      <c r="I65" s="93"/>
      <c r="J65" s="94"/>
      <c r="K65" s="138"/>
    </row>
    <row r="66" spans="1:11" x14ac:dyDescent="0.2">
      <c r="A66" s="27" t="s">
        <v>5732</v>
      </c>
      <c r="B66" s="74">
        <v>265</v>
      </c>
      <c r="C66" s="86"/>
      <c r="D66" s="37"/>
      <c r="E66" s="87"/>
      <c r="F66" s="93">
        <v>3</v>
      </c>
      <c r="G66" s="8">
        <v>8</v>
      </c>
      <c r="H66" s="94">
        <f t="shared" si="0"/>
        <v>2</v>
      </c>
      <c r="I66" s="93"/>
      <c r="J66" s="94"/>
      <c r="K66" s="138"/>
    </row>
    <row r="67" spans="1:11" x14ac:dyDescent="0.2">
      <c r="A67" s="27" t="s">
        <v>5733</v>
      </c>
      <c r="B67" s="74">
        <v>76</v>
      </c>
      <c r="C67" s="86"/>
      <c r="D67" s="37"/>
      <c r="E67" s="87"/>
      <c r="F67" s="93">
        <v>1</v>
      </c>
      <c r="G67" s="8">
        <v>3</v>
      </c>
      <c r="H67" s="94">
        <f t="shared" si="0"/>
        <v>1</v>
      </c>
      <c r="I67" s="93"/>
      <c r="J67" s="94"/>
      <c r="K67" s="138"/>
    </row>
    <row r="68" spans="1:11" x14ac:dyDescent="0.2">
      <c r="A68" s="27" t="s">
        <v>5734</v>
      </c>
      <c r="B68" s="74">
        <v>742</v>
      </c>
      <c r="C68" s="86"/>
      <c r="D68" s="37"/>
      <c r="E68" s="87"/>
      <c r="F68" s="93">
        <v>3</v>
      </c>
      <c r="G68" s="8">
        <v>8</v>
      </c>
      <c r="H68" s="94">
        <f t="shared" si="0"/>
        <v>2</v>
      </c>
      <c r="I68" s="93"/>
      <c r="J68" s="94"/>
      <c r="K68" s="138"/>
    </row>
    <row r="69" spans="1:11" x14ac:dyDescent="0.2">
      <c r="A69" s="27" t="s">
        <v>1585</v>
      </c>
      <c r="B69" s="74">
        <v>163</v>
      </c>
      <c r="C69" s="86"/>
      <c r="D69" s="37"/>
      <c r="E69" s="87"/>
      <c r="F69" s="93">
        <v>1</v>
      </c>
      <c r="G69" s="8">
        <v>3</v>
      </c>
      <c r="H69" s="94">
        <f t="shared" si="0"/>
        <v>1</v>
      </c>
      <c r="I69" s="93"/>
      <c r="J69" s="94"/>
      <c r="K69" s="138"/>
    </row>
    <row r="70" spans="1:11" x14ac:dyDescent="0.2">
      <c r="A70" s="27" t="s">
        <v>5735</v>
      </c>
      <c r="B70" s="74">
        <v>289</v>
      </c>
      <c r="C70" s="86"/>
      <c r="D70" s="37"/>
      <c r="E70" s="87"/>
      <c r="F70" s="93">
        <v>3</v>
      </c>
      <c r="G70" s="8">
        <v>8</v>
      </c>
      <c r="H70" s="94">
        <f t="shared" si="0"/>
        <v>2</v>
      </c>
      <c r="I70" s="93"/>
      <c r="J70" s="94"/>
      <c r="K70" s="138"/>
    </row>
    <row r="71" spans="1:11" x14ac:dyDescent="0.2">
      <c r="A71" s="27" t="s">
        <v>5736</v>
      </c>
      <c r="B71" s="74">
        <v>425</v>
      </c>
      <c r="C71" s="86"/>
      <c r="D71" s="37"/>
      <c r="E71" s="87"/>
      <c r="F71" s="93">
        <v>3</v>
      </c>
      <c r="G71" s="8">
        <v>8</v>
      </c>
      <c r="H71" s="94">
        <f t="shared" si="0"/>
        <v>2</v>
      </c>
      <c r="I71" s="93"/>
      <c r="J71" s="94"/>
      <c r="K71" s="138"/>
    </row>
    <row r="72" spans="1:11" x14ac:dyDescent="0.2">
      <c r="A72" s="27" t="s">
        <v>5737</v>
      </c>
      <c r="B72" s="74">
        <v>370</v>
      </c>
      <c r="C72" s="86"/>
      <c r="D72" s="37"/>
      <c r="E72" s="87"/>
      <c r="F72" s="93">
        <v>3</v>
      </c>
      <c r="G72" s="8">
        <v>8</v>
      </c>
      <c r="H72" s="94">
        <f t="shared" ref="H72:H135" si="1">IF(F72=1,1,2)</f>
        <v>2</v>
      </c>
      <c r="I72" s="93"/>
      <c r="J72" s="94"/>
      <c r="K72" s="138"/>
    </row>
    <row r="73" spans="1:11" x14ac:dyDescent="0.2">
      <c r="A73" s="27" t="s">
        <v>5738</v>
      </c>
      <c r="B73" s="74">
        <v>252</v>
      </c>
      <c r="C73" s="86"/>
      <c r="D73" s="37"/>
      <c r="E73" s="87"/>
      <c r="F73" s="93">
        <v>3</v>
      </c>
      <c r="G73" s="8">
        <v>8</v>
      </c>
      <c r="H73" s="94">
        <f t="shared" si="1"/>
        <v>2</v>
      </c>
      <c r="I73" s="93"/>
      <c r="J73" s="94"/>
      <c r="K73" s="138"/>
    </row>
    <row r="74" spans="1:11" x14ac:dyDescent="0.2">
      <c r="A74" s="27" t="s">
        <v>1993</v>
      </c>
      <c r="B74" s="74">
        <v>207</v>
      </c>
      <c r="C74" s="86"/>
      <c r="D74" s="37"/>
      <c r="E74" s="87"/>
      <c r="F74" s="93">
        <v>3</v>
      </c>
      <c r="G74" s="8">
        <v>8</v>
      </c>
      <c r="H74" s="94">
        <f t="shared" si="1"/>
        <v>2</v>
      </c>
      <c r="I74" s="93"/>
      <c r="J74" s="94"/>
      <c r="K74" s="138"/>
    </row>
    <row r="75" spans="1:11" x14ac:dyDescent="0.2">
      <c r="A75" s="27" t="s">
        <v>5739</v>
      </c>
      <c r="B75" s="74">
        <v>194</v>
      </c>
      <c r="C75" s="86"/>
      <c r="D75" s="37"/>
      <c r="E75" s="87"/>
      <c r="F75" s="93">
        <v>1</v>
      </c>
      <c r="G75" s="8">
        <v>3</v>
      </c>
      <c r="H75" s="94">
        <f t="shared" si="1"/>
        <v>1</v>
      </c>
      <c r="I75" s="93"/>
      <c r="J75" s="94"/>
      <c r="K75" s="138"/>
    </row>
    <row r="76" spans="1:11" x14ac:dyDescent="0.2">
      <c r="A76" s="27" t="s">
        <v>5740</v>
      </c>
      <c r="B76" s="74">
        <v>230</v>
      </c>
      <c r="C76" s="86"/>
      <c r="D76" s="37"/>
      <c r="E76" s="87"/>
      <c r="F76" s="93">
        <v>3</v>
      </c>
      <c r="G76" s="8">
        <v>8</v>
      </c>
      <c r="H76" s="94">
        <f t="shared" si="1"/>
        <v>2</v>
      </c>
      <c r="I76" s="93"/>
      <c r="J76" s="94"/>
      <c r="K76" s="138"/>
    </row>
    <row r="77" spans="1:11" s="5" customFormat="1" x14ac:dyDescent="0.2">
      <c r="A77" s="30" t="s">
        <v>546</v>
      </c>
      <c r="B77" s="73">
        <v>4076</v>
      </c>
      <c r="C77" s="85">
        <v>7</v>
      </c>
      <c r="D77" s="36">
        <v>18</v>
      </c>
      <c r="E77" s="88"/>
      <c r="F77" s="91"/>
      <c r="G77" s="8"/>
      <c r="H77" s="94"/>
      <c r="I77" s="91"/>
      <c r="J77" s="84"/>
      <c r="K77" s="111"/>
    </row>
    <row r="78" spans="1:11" x14ac:dyDescent="0.2">
      <c r="A78" s="27" t="s">
        <v>5741</v>
      </c>
      <c r="B78" s="74">
        <v>655</v>
      </c>
      <c r="C78" s="86"/>
      <c r="D78" s="37"/>
      <c r="E78" s="87"/>
      <c r="F78" s="93">
        <v>3</v>
      </c>
      <c r="G78" s="8">
        <v>8</v>
      </c>
      <c r="H78" s="94">
        <f t="shared" si="1"/>
        <v>2</v>
      </c>
      <c r="I78" s="93"/>
      <c r="J78" s="94"/>
      <c r="K78" s="138"/>
    </row>
    <row r="79" spans="1:11" x14ac:dyDescent="0.2">
      <c r="A79" s="27" t="s">
        <v>5742</v>
      </c>
      <c r="B79" s="74">
        <v>1148</v>
      </c>
      <c r="C79" s="86"/>
      <c r="D79" s="37"/>
      <c r="E79" s="87"/>
      <c r="F79" s="93">
        <v>3</v>
      </c>
      <c r="G79" s="8">
        <v>8</v>
      </c>
      <c r="H79" s="94">
        <f t="shared" si="1"/>
        <v>2</v>
      </c>
      <c r="I79" s="93"/>
      <c r="J79" s="94"/>
      <c r="K79" s="138"/>
    </row>
    <row r="80" spans="1:11" x14ac:dyDescent="0.2">
      <c r="A80" s="27" t="s">
        <v>2521</v>
      </c>
      <c r="B80" s="74">
        <v>297</v>
      </c>
      <c r="C80" s="86"/>
      <c r="D80" s="37"/>
      <c r="E80" s="87"/>
      <c r="F80" s="93">
        <v>3</v>
      </c>
      <c r="G80" s="8">
        <v>8</v>
      </c>
      <c r="H80" s="94">
        <f t="shared" si="1"/>
        <v>2</v>
      </c>
      <c r="I80" s="93"/>
      <c r="J80" s="94"/>
      <c r="K80" s="138"/>
    </row>
    <row r="81" spans="1:11" x14ac:dyDescent="0.2">
      <c r="A81" s="27" t="s">
        <v>5743</v>
      </c>
      <c r="B81" s="74">
        <v>208</v>
      </c>
      <c r="C81" s="86"/>
      <c r="D81" s="37"/>
      <c r="E81" s="87"/>
      <c r="F81" s="93">
        <v>3</v>
      </c>
      <c r="G81" s="8">
        <v>8</v>
      </c>
      <c r="H81" s="94">
        <f t="shared" si="1"/>
        <v>2</v>
      </c>
      <c r="I81" s="93"/>
      <c r="J81" s="94"/>
      <c r="K81" s="138"/>
    </row>
    <row r="82" spans="1:11" x14ac:dyDescent="0.2">
      <c r="A82" s="27" t="s">
        <v>5744</v>
      </c>
      <c r="B82" s="74">
        <v>628</v>
      </c>
      <c r="C82" s="86"/>
      <c r="D82" s="37"/>
      <c r="E82" s="87"/>
      <c r="F82" s="93">
        <v>3</v>
      </c>
      <c r="G82" s="8">
        <v>8</v>
      </c>
      <c r="H82" s="94">
        <f t="shared" si="1"/>
        <v>2</v>
      </c>
      <c r="I82" s="93"/>
      <c r="J82" s="94"/>
      <c r="K82" s="138"/>
    </row>
    <row r="83" spans="1:11" x14ac:dyDescent="0.2">
      <c r="A83" s="27" t="s">
        <v>5745</v>
      </c>
      <c r="B83" s="74">
        <v>467</v>
      </c>
      <c r="C83" s="86"/>
      <c r="D83" s="37"/>
      <c r="E83" s="87"/>
      <c r="F83" s="93">
        <v>3</v>
      </c>
      <c r="G83" s="8">
        <v>8</v>
      </c>
      <c r="H83" s="94">
        <f t="shared" si="1"/>
        <v>2</v>
      </c>
      <c r="I83" s="93"/>
      <c r="J83" s="94"/>
      <c r="K83" s="138"/>
    </row>
    <row r="84" spans="1:11" s="60" customFormat="1" x14ac:dyDescent="0.2">
      <c r="A84" s="27" t="s">
        <v>5746</v>
      </c>
      <c r="B84" s="74">
        <v>269</v>
      </c>
      <c r="C84" s="86"/>
      <c r="D84" s="37"/>
      <c r="E84" s="87"/>
      <c r="F84" s="93">
        <v>3</v>
      </c>
      <c r="G84" s="8">
        <v>8</v>
      </c>
      <c r="H84" s="94">
        <f t="shared" si="1"/>
        <v>2</v>
      </c>
      <c r="I84" s="152"/>
      <c r="J84" s="153"/>
      <c r="K84" s="154"/>
    </row>
    <row r="85" spans="1:11" x14ac:dyDescent="0.2">
      <c r="A85" s="27" t="s">
        <v>5747</v>
      </c>
      <c r="B85" s="74">
        <v>404</v>
      </c>
      <c r="C85" s="86"/>
      <c r="D85" s="37"/>
      <c r="E85" s="87"/>
      <c r="F85" s="93">
        <v>3</v>
      </c>
      <c r="G85" s="8">
        <v>8</v>
      </c>
      <c r="H85" s="94">
        <f t="shared" si="1"/>
        <v>2</v>
      </c>
      <c r="I85" s="93"/>
      <c r="J85" s="94"/>
      <c r="K85" s="138"/>
    </row>
    <row r="86" spans="1:11" s="5" customFormat="1" x14ac:dyDescent="0.2">
      <c r="A86" s="30" t="s">
        <v>593</v>
      </c>
      <c r="B86" s="73">
        <v>1713</v>
      </c>
      <c r="C86" s="85">
        <v>3</v>
      </c>
      <c r="D86" s="36">
        <v>8</v>
      </c>
      <c r="E86" s="88"/>
      <c r="F86" s="91"/>
      <c r="G86" s="8"/>
      <c r="H86" s="94"/>
      <c r="I86" s="91"/>
      <c r="J86" s="84"/>
      <c r="K86" s="111"/>
    </row>
    <row r="87" spans="1:11" x14ac:dyDescent="0.2">
      <c r="A87" s="27" t="s">
        <v>5748</v>
      </c>
      <c r="B87" s="74">
        <v>1345</v>
      </c>
      <c r="C87" s="86"/>
      <c r="D87" s="37"/>
      <c r="E87" s="87"/>
      <c r="F87" s="93">
        <v>3</v>
      </c>
      <c r="G87" s="8">
        <v>8</v>
      </c>
      <c r="H87" s="94">
        <f t="shared" si="1"/>
        <v>2</v>
      </c>
      <c r="I87" s="93"/>
      <c r="J87" s="94"/>
      <c r="K87" s="138"/>
    </row>
    <row r="88" spans="1:11" x14ac:dyDescent="0.2">
      <c r="A88" s="27" t="s">
        <v>5749</v>
      </c>
      <c r="B88" s="74">
        <v>212</v>
      </c>
      <c r="C88" s="86"/>
      <c r="D88" s="37"/>
      <c r="E88" s="87"/>
      <c r="F88" s="93">
        <v>3</v>
      </c>
      <c r="G88" s="8">
        <v>8</v>
      </c>
      <c r="H88" s="94">
        <f t="shared" si="1"/>
        <v>2</v>
      </c>
      <c r="I88" s="93"/>
      <c r="J88" s="94"/>
      <c r="K88" s="138"/>
    </row>
    <row r="89" spans="1:11" x14ac:dyDescent="0.2">
      <c r="A89" s="27" t="s">
        <v>5750</v>
      </c>
      <c r="B89" s="74">
        <v>156</v>
      </c>
      <c r="C89" s="86"/>
      <c r="D89" s="37"/>
      <c r="E89" s="87"/>
      <c r="F89" s="93">
        <v>1</v>
      </c>
      <c r="G89" s="8">
        <v>3</v>
      </c>
      <c r="H89" s="94">
        <f t="shared" si="1"/>
        <v>1</v>
      </c>
      <c r="I89" s="93"/>
      <c r="J89" s="94"/>
      <c r="K89" s="138"/>
    </row>
    <row r="90" spans="1:11" s="5" customFormat="1" ht="31.5" x14ac:dyDescent="0.2">
      <c r="A90" s="29" t="s">
        <v>1171</v>
      </c>
      <c r="B90" s="73">
        <v>179302</v>
      </c>
      <c r="C90" s="85">
        <v>43</v>
      </c>
      <c r="D90" s="36">
        <f>SUM(D91:D116)</f>
        <v>110</v>
      </c>
      <c r="E90" s="88">
        <v>4</v>
      </c>
      <c r="F90" s="91">
        <f>SUM(F92:F119)</f>
        <v>114</v>
      </c>
      <c r="G90" s="24">
        <f>SUM(G92:G119)</f>
        <v>297</v>
      </c>
      <c r="H90" s="94"/>
      <c r="I90" s="99">
        <f>(C90+F90+1-F96-F115)*0.4</f>
        <v>62.400000000000006</v>
      </c>
      <c r="J90" s="99">
        <f>(D90+G90+1-G96-G115)*0.4</f>
        <v>160.80000000000001</v>
      </c>
      <c r="K90" s="115">
        <f>24*0.6</f>
        <v>14.399999999999999</v>
      </c>
    </row>
    <row r="91" spans="1:11" s="5" customFormat="1" x14ac:dyDescent="0.2">
      <c r="A91" s="30" t="s">
        <v>1341</v>
      </c>
      <c r="B91" s="73">
        <v>2525</v>
      </c>
      <c r="C91" s="85">
        <v>1</v>
      </c>
      <c r="D91" s="36">
        <v>3</v>
      </c>
      <c r="E91" s="88"/>
      <c r="F91" s="91"/>
      <c r="G91" s="8"/>
      <c r="H91" s="94"/>
      <c r="I91" s="91"/>
      <c r="J91" s="84"/>
      <c r="K91" s="111"/>
    </row>
    <row r="92" spans="1:11" x14ac:dyDescent="0.2">
      <c r="A92" s="27" t="s">
        <v>5751</v>
      </c>
      <c r="B92" s="74">
        <v>569</v>
      </c>
      <c r="C92" s="86"/>
      <c r="D92" s="37"/>
      <c r="E92" s="87"/>
      <c r="F92" s="93">
        <v>3</v>
      </c>
      <c r="G92" s="8">
        <v>8</v>
      </c>
      <c r="H92" s="94">
        <f t="shared" si="1"/>
        <v>2</v>
      </c>
      <c r="I92" s="93"/>
      <c r="J92" s="94"/>
      <c r="K92" s="138"/>
    </row>
    <row r="93" spans="1:11" x14ac:dyDescent="0.2">
      <c r="A93" s="27" t="s">
        <v>5752</v>
      </c>
      <c r="B93" s="74">
        <v>325</v>
      </c>
      <c r="C93" s="86"/>
      <c r="D93" s="37"/>
      <c r="E93" s="87"/>
      <c r="F93" s="93">
        <v>3</v>
      </c>
      <c r="G93" s="8">
        <v>8</v>
      </c>
      <c r="H93" s="94">
        <f t="shared" si="1"/>
        <v>2</v>
      </c>
      <c r="I93" s="93"/>
      <c r="J93" s="94"/>
      <c r="K93" s="138"/>
    </row>
    <row r="94" spans="1:11" x14ac:dyDescent="0.2">
      <c r="A94" s="27" t="s">
        <v>5753</v>
      </c>
      <c r="B94" s="74">
        <v>1040</v>
      </c>
      <c r="C94" s="86"/>
      <c r="D94" s="37"/>
      <c r="E94" s="87"/>
      <c r="F94" s="93">
        <v>3</v>
      </c>
      <c r="G94" s="8">
        <v>8</v>
      </c>
      <c r="H94" s="94">
        <f t="shared" si="1"/>
        <v>2</v>
      </c>
      <c r="I94" s="93"/>
      <c r="J94" s="94"/>
      <c r="K94" s="138"/>
    </row>
    <row r="95" spans="1:11" x14ac:dyDescent="0.2">
      <c r="A95" s="27" t="s">
        <v>5754</v>
      </c>
      <c r="B95" s="74">
        <v>219</v>
      </c>
      <c r="C95" s="86"/>
      <c r="D95" s="37"/>
      <c r="E95" s="87"/>
      <c r="F95" s="93">
        <v>3</v>
      </c>
      <c r="G95" s="8">
        <v>8</v>
      </c>
      <c r="H95" s="94">
        <f t="shared" si="1"/>
        <v>2</v>
      </c>
      <c r="I95" s="93"/>
      <c r="J95" s="94"/>
      <c r="K95" s="138"/>
    </row>
    <row r="96" spans="1:11" x14ac:dyDescent="0.2">
      <c r="A96" s="27" t="s">
        <v>5755</v>
      </c>
      <c r="B96" s="74">
        <v>105</v>
      </c>
      <c r="C96" s="86"/>
      <c r="D96" s="37"/>
      <c r="E96" s="87"/>
      <c r="F96" s="93">
        <v>1</v>
      </c>
      <c r="G96" s="8">
        <v>3</v>
      </c>
      <c r="H96" s="94">
        <f t="shared" si="1"/>
        <v>1</v>
      </c>
      <c r="I96" s="93"/>
      <c r="J96" s="94"/>
      <c r="K96" s="138"/>
    </row>
    <row r="97" spans="1:11" x14ac:dyDescent="0.2">
      <c r="A97" s="27" t="s">
        <v>5756</v>
      </c>
      <c r="B97" s="74">
        <v>267</v>
      </c>
      <c r="C97" s="86"/>
      <c r="D97" s="37"/>
      <c r="E97" s="87"/>
      <c r="F97" s="93">
        <v>3</v>
      </c>
      <c r="G97" s="8">
        <v>8</v>
      </c>
      <c r="H97" s="94">
        <f t="shared" si="1"/>
        <v>2</v>
      </c>
      <c r="I97" s="93"/>
      <c r="J97" s="94"/>
      <c r="K97" s="138"/>
    </row>
    <row r="98" spans="1:11" s="5" customFormat="1" x14ac:dyDescent="0.2">
      <c r="A98" s="30" t="s">
        <v>560</v>
      </c>
      <c r="B98" s="73">
        <v>156842</v>
      </c>
      <c r="C98" s="85">
        <v>37</v>
      </c>
      <c r="D98" s="36">
        <v>93</v>
      </c>
      <c r="E98" s="87"/>
      <c r="F98" s="91"/>
      <c r="G98" s="8"/>
      <c r="H98" s="94"/>
      <c r="I98" s="91"/>
      <c r="J98" s="84"/>
      <c r="K98" s="111"/>
    </row>
    <row r="99" spans="1:11" ht="31.5" x14ac:dyDescent="0.2">
      <c r="A99" s="27" t="s">
        <v>5757</v>
      </c>
      <c r="B99" s="150">
        <v>17841</v>
      </c>
      <c r="C99" s="86"/>
      <c r="D99" s="36"/>
      <c r="E99" s="88"/>
      <c r="F99" s="93">
        <v>11</v>
      </c>
      <c r="G99" s="8">
        <v>28</v>
      </c>
      <c r="H99" s="94">
        <f t="shared" si="1"/>
        <v>2</v>
      </c>
      <c r="I99" s="93"/>
      <c r="J99" s="94"/>
      <c r="K99" s="138"/>
    </row>
    <row r="100" spans="1:11" ht="31.5" x14ac:dyDescent="0.2">
      <c r="A100" s="27" t="s">
        <v>5758</v>
      </c>
      <c r="B100" s="150">
        <v>23078</v>
      </c>
      <c r="C100" s="86"/>
      <c r="D100" s="36"/>
      <c r="E100" s="88"/>
      <c r="F100" s="93">
        <v>11</v>
      </c>
      <c r="G100" s="8">
        <v>28</v>
      </c>
      <c r="H100" s="94">
        <f t="shared" si="1"/>
        <v>2</v>
      </c>
      <c r="I100" s="93"/>
      <c r="J100" s="94"/>
      <c r="K100" s="138"/>
    </row>
    <row r="101" spans="1:11" ht="63" x14ac:dyDescent="0.2">
      <c r="A101" s="27" t="s">
        <v>5759</v>
      </c>
      <c r="B101" s="150">
        <v>40783</v>
      </c>
      <c r="C101" s="86"/>
      <c r="D101" s="36"/>
      <c r="E101" s="88"/>
      <c r="F101" s="93">
        <v>11</v>
      </c>
      <c r="G101" s="8">
        <v>28</v>
      </c>
      <c r="H101" s="94">
        <f t="shared" si="1"/>
        <v>2</v>
      </c>
      <c r="I101" s="93"/>
      <c r="J101" s="94"/>
      <c r="K101" s="138"/>
    </row>
    <row r="102" spans="1:11" ht="47.25" x14ac:dyDescent="0.2">
      <c r="A102" s="27" t="s">
        <v>5760</v>
      </c>
      <c r="B102" s="150">
        <v>67799</v>
      </c>
      <c r="C102" s="86"/>
      <c r="D102" s="36"/>
      <c r="E102" s="88"/>
      <c r="F102" s="93">
        <v>15</v>
      </c>
      <c r="G102" s="8">
        <v>38</v>
      </c>
      <c r="H102" s="94">
        <f t="shared" si="1"/>
        <v>2</v>
      </c>
      <c r="I102" s="93"/>
      <c r="J102" s="94"/>
      <c r="K102" s="138"/>
    </row>
    <row r="103" spans="1:11" x14ac:dyDescent="0.2">
      <c r="A103" s="27" t="s">
        <v>5761</v>
      </c>
      <c r="B103" s="74">
        <v>2384</v>
      </c>
      <c r="C103" s="86"/>
      <c r="D103" s="37"/>
      <c r="E103" s="87"/>
      <c r="F103" s="93">
        <v>5</v>
      </c>
      <c r="G103" s="8">
        <v>13</v>
      </c>
      <c r="H103" s="94">
        <f t="shared" si="1"/>
        <v>2</v>
      </c>
      <c r="I103" s="93"/>
      <c r="J103" s="94"/>
      <c r="K103" s="138"/>
    </row>
    <row r="104" spans="1:11" s="60" customFormat="1" x14ac:dyDescent="0.2">
      <c r="A104" s="27" t="s">
        <v>5762</v>
      </c>
      <c r="B104" s="74">
        <v>1596</v>
      </c>
      <c r="C104" s="86"/>
      <c r="D104" s="37"/>
      <c r="E104" s="87"/>
      <c r="F104" s="93">
        <v>3</v>
      </c>
      <c r="G104" s="8">
        <v>8</v>
      </c>
      <c r="H104" s="94">
        <f t="shared" si="1"/>
        <v>2</v>
      </c>
      <c r="I104" s="152"/>
      <c r="J104" s="153"/>
      <c r="K104" s="154"/>
    </row>
    <row r="105" spans="1:11" x14ac:dyDescent="0.2">
      <c r="A105" s="27" t="s">
        <v>5763</v>
      </c>
      <c r="B105" s="74">
        <v>1133</v>
      </c>
      <c r="C105" s="86"/>
      <c r="D105" s="37"/>
      <c r="E105" s="87"/>
      <c r="F105" s="93">
        <v>3</v>
      </c>
      <c r="G105" s="8">
        <v>8</v>
      </c>
      <c r="H105" s="94">
        <f t="shared" si="1"/>
        <v>2</v>
      </c>
      <c r="I105" s="93"/>
      <c r="J105" s="94"/>
      <c r="K105" s="138"/>
    </row>
    <row r="106" spans="1:11" x14ac:dyDescent="0.2">
      <c r="A106" s="27" t="s">
        <v>5764</v>
      </c>
      <c r="B106" s="74">
        <v>1263</v>
      </c>
      <c r="C106" s="86"/>
      <c r="D106" s="37"/>
      <c r="E106" s="87"/>
      <c r="F106" s="93">
        <v>3</v>
      </c>
      <c r="G106" s="8">
        <v>8</v>
      </c>
      <c r="H106" s="94">
        <f t="shared" si="1"/>
        <v>2</v>
      </c>
      <c r="I106" s="93"/>
      <c r="J106" s="94"/>
      <c r="K106" s="138"/>
    </row>
    <row r="107" spans="1:11" x14ac:dyDescent="0.2">
      <c r="A107" s="27" t="s">
        <v>5765</v>
      </c>
      <c r="B107" s="74">
        <v>965</v>
      </c>
      <c r="C107" s="86"/>
      <c r="D107" s="37"/>
      <c r="E107" s="87"/>
      <c r="F107" s="93">
        <v>3</v>
      </c>
      <c r="G107" s="8">
        <v>8</v>
      </c>
      <c r="H107" s="94">
        <f t="shared" si="1"/>
        <v>2</v>
      </c>
      <c r="I107" s="93"/>
      <c r="J107" s="94"/>
      <c r="K107" s="138"/>
    </row>
    <row r="108" spans="1:11" s="5" customFormat="1" x14ac:dyDescent="0.2">
      <c r="A108" s="30" t="s">
        <v>949</v>
      </c>
      <c r="B108" s="73">
        <v>14624</v>
      </c>
      <c r="C108" s="85">
        <v>3</v>
      </c>
      <c r="D108" s="36">
        <v>8</v>
      </c>
      <c r="E108" s="88"/>
      <c r="F108" s="91"/>
      <c r="G108" s="8"/>
      <c r="H108" s="94"/>
      <c r="I108" s="91"/>
      <c r="J108" s="84"/>
      <c r="K108" s="111"/>
    </row>
    <row r="109" spans="1:11" x14ac:dyDescent="0.2">
      <c r="A109" s="27" t="s">
        <v>5766</v>
      </c>
      <c r="B109" s="74">
        <v>13090</v>
      </c>
      <c r="C109" s="86"/>
      <c r="D109" s="37"/>
      <c r="E109" s="87"/>
      <c r="F109" s="93">
        <v>11</v>
      </c>
      <c r="G109" s="8">
        <v>28</v>
      </c>
      <c r="H109" s="94">
        <f t="shared" si="1"/>
        <v>2</v>
      </c>
      <c r="I109" s="93"/>
      <c r="J109" s="94"/>
      <c r="K109" s="138"/>
    </row>
    <row r="110" spans="1:11" x14ac:dyDescent="0.2">
      <c r="A110" s="27" t="s">
        <v>1356</v>
      </c>
      <c r="B110" s="74">
        <v>1534</v>
      </c>
      <c r="C110" s="86"/>
      <c r="D110" s="37"/>
      <c r="E110" s="87"/>
      <c r="F110" s="93">
        <v>3</v>
      </c>
      <c r="G110" s="8">
        <v>8</v>
      </c>
      <c r="H110" s="94">
        <f t="shared" si="1"/>
        <v>2</v>
      </c>
      <c r="I110" s="93"/>
      <c r="J110" s="94"/>
      <c r="K110" s="138"/>
    </row>
    <row r="111" spans="1:11" s="5" customFormat="1" x14ac:dyDescent="0.2">
      <c r="A111" s="30" t="s">
        <v>811</v>
      </c>
      <c r="B111" s="73">
        <v>1890</v>
      </c>
      <c r="C111" s="85">
        <v>1</v>
      </c>
      <c r="D111" s="36">
        <v>3</v>
      </c>
      <c r="E111" s="88"/>
      <c r="F111" s="91"/>
      <c r="G111" s="8"/>
      <c r="H111" s="94"/>
      <c r="I111" s="91"/>
      <c r="J111" s="84"/>
      <c r="K111" s="111"/>
    </row>
    <row r="112" spans="1:11" x14ac:dyDescent="0.2">
      <c r="A112" s="27" t="s">
        <v>5767</v>
      </c>
      <c r="B112" s="74">
        <v>613</v>
      </c>
      <c r="C112" s="86"/>
      <c r="D112" s="37"/>
      <c r="E112" s="87"/>
      <c r="F112" s="93">
        <v>3</v>
      </c>
      <c r="G112" s="8">
        <v>8</v>
      </c>
      <c r="H112" s="94">
        <f t="shared" si="1"/>
        <v>2</v>
      </c>
      <c r="I112" s="93"/>
      <c r="J112" s="94"/>
      <c r="K112" s="138"/>
    </row>
    <row r="113" spans="1:11" x14ac:dyDescent="0.2">
      <c r="A113" s="27" t="s">
        <v>5768</v>
      </c>
      <c r="B113" s="74">
        <v>849</v>
      </c>
      <c r="C113" s="86"/>
      <c r="D113" s="37"/>
      <c r="E113" s="87"/>
      <c r="F113" s="93">
        <v>3</v>
      </c>
      <c r="G113" s="8">
        <v>8</v>
      </c>
      <c r="H113" s="94">
        <f t="shared" si="1"/>
        <v>2</v>
      </c>
      <c r="I113" s="93"/>
      <c r="J113" s="94"/>
      <c r="K113" s="138"/>
    </row>
    <row r="114" spans="1:11" x14ac:dyDescent="0.2">
      <c r="A114" s="27" t="s">
        <v>5769</v>
      </c>
      <c r="B114" s="74">
        <v>257</v>
      </c>
      <c r="C114" s="86"/>
      <c r="D114" s="37"/>
      <c r="E114" s="87"/>
      <c r="F114" s="93">
        <v>3</v>
      </c>
      <c r="G114" s="8">
        <v>8</v>
      </c>
      <c r="H114" s="94">
        <f t="shared" si="1"/>
        <v>2</v>
      </c>
      <c r="I114" s="93"/>
      <c r="J114" s="94"/>
      <c r="K114" s="138"/>
    </row>
    <row r="115" spans="1:11" x14ac:dyDescent="0.2">
      <c r="A115" s="27" t="s">
        <v>5770</v>
      </c>
      <c r="B115" s="74">
        <v>171</v>
      </c>
      <c r="C115" s="86"/>
      <c r="D115" s="37"/>
      <c r="E115" s="87"/>
      <c r="F115" s="93">
        <v>1</v>
      </c>
      <c r="G115" s="8">
        <v>3</v>
      </c>
      <c r="H115" s="94">
        <f t="shared" si="1"/>
        <v>1</v>
      </c>
      <c r="I115" s="93"/>
      <c r="J115" s="94"/>
      <c r="K115" s="138"/>
    </row>
    <row r="116" spans="1:11" s="5" customFormat="1" x14ac:dyDescent="0.2">
      <c r="A116" s="30" t="s">
        <v>561</v>
      </c>
      <c r="B116" s="73">
        <v>3421</v>
      </c>
      <c r="C116" s="85">
        <v>1</v>
      </c>
      <c r="D116" s="36">
        <v>3</v>
      </c>
      <c r="E116" s="88"/>
      <c r="F116" s="91"/>
      <c r="G116" s="8"/>
      <c r="H116" s="94"/>
      <c r="I116" s="91"/>
      <c r="J116" s="84"/>
      <c r="K116" s="111"/>
    </row>
    <row r="117" spans="1:11" x14ac:dyDescent="0.2">
      <c r="A117" s="27" t="s">
        <v>5771</v>
      </c>
      <c r="B117" s="74">
        <v>1368</v>
      </c>
      <c r="C117" s="86"/>
      <c r="D117" s="37"/>
      <c r="E117" s="87"/>
      <c r="F117" s="93">
        <v>3</v>
      </c>
      <c r="G117" s="8">
        <v>8</v>
      </c>
      <c r="H117" s="94">
        <f t="shared" si="1"/>
        <v>2</v>
      </c>
      <c r="I117" s="93"/>
      <c r="J117" s="94"/>
      <c r="K117" s="138"/>
    </row>
    <row r="118" spans="1:11" x14ac:dyDescent="0.2">
      <c r="A118" s="27" t="s">
        <v>3001</v>
      </c>
      <c r="B118" s="74">
        <v>733</v>
      </c>
      <c r="C118" s="86"/>
      <c r="D118" s="37"/>
      <c r="E118" s="87"/>
      <c r="F118" s="93">
        <v>3</v>
      </c>
      <c r="G118" s="8">
        <v>8</v>
      </c>
      <c r="H118" s="94">
        <f t="shared" si="1"/>
        <v>2</v>
      </c>
      <c r="I118" s="93"/>
      <c r="J118" s="94"/>
      <c r="K118" s="138"/>
    </row>
    <row r="119" spans="1:11" x14ac:dyDescent="0.2">
      <c r="A119" s="27" t="s">
        <v>5772</v>
      </c>
      <c r="B119" s="74">
        <v>1320</v>
      </c>
      <c r="C119" s="86"/>
      <c r="D119" s="37"/>
      <c r="E119" s="87"/>
      <c r="F119" s="93">
        <v>3</v>
      </c>
      <c r="G119" s="8">
        <v>8</v>
      </c>
      <c r="H119" s="94">
        <f t="shared" si="1"/>
        <v>2</v>
      </c>
      <c r="I119" s="93"/>
      <c r="J119" s="94"/>
      <c r="K119" s="138"/>
    </row>
    <row r="120" spans="1:11" s="5" customFormat="1" x14ac:dyDescent="0.2">
      <c r="A120" s="29" t="s">
        <v>557</v>
      </c>
      <c r="B120" s="73">
        <v>25734</v>
      </c>
      <c r="C120" s="85">
        <v>25</v>
      </c>
      <c r="D120" s="36">
        <f>SUM(D121:D133)</f>
        <v>63</v>
      </c>
      <c r="E120" s="88">
        <v>4</v>
      </c>
      <c r="F120" s="91">
        <f>SUM(F122:F142)</f>
        <v>53</v>
      </c>
      <c r="G120" s="24">
        <f>SUM(G122:G142)</f>
        <v>142</v>
      </c>
      <c r="H120" s="94"/>
      <c r="I120" s="99">
        <f>(C120+F120+1-F130-F131-F133-F134-F136-F137-F138)*0.4</f>
        <v>28.8</v>
      </c>
      <c r="J120" s="99">
        <f>(D120+G120+1-G130-G131-G133-G134-G136-G137-G138)*0.4</f>
        <v>74</v>
      </c>
      <c r="K120" s="115">
        <f>19*0.6</f>
        <v>11.4</v>
      </c>
    </row>
    <row r="121" spans="1:11" s="5" customFormat="1" x14ac:dyDescent="0.2">
      <c r="A121" s="30" t="s">
        <v>558</v>
      </c>
      <c r="B121" s="73">
        <v>20918</v>
      </c>
      <c r="C121" s="85">
        <v>20</v>
      </c>
      <c r="D121" s="36">
        <v>50</v>
      </c>
      <c r="E121" s="88"/>
      <c r="F121" s="91"/>
      <c r="G121" s="8"/>
      <c r="H121" s="94"/>
      <c r="I121" s="91"/>
      <c r="J121" s="84"/>
      <c r="K121" s="111"/>
    </row>
    <row r="122" spans="1:11" x14ac:dyDescent="0.2">
      <c r="A122" s="27" t="s">
        <v>5773</v>
      </c>
      <c r="B122" s="74">
        <v>16256</v>
      </c>
      <c r="C122" s="86"/>
      <c r="D122" s="37"/>
      <c r="E122" s="87"/>
      <c r="F122" s="93">
        <v>11</v>
      </c>
      <c r="G122" s="8">
        <v>28</v>
      </c>
      <c r="H122" s="94">
        <f t="shared" si="1"/>
        <v>2</v>
      </c>
      <c r="I122" s="93"/>
      <c r="J122" s="94"/>
      <c r="K122" s="138"/>
    </row>
    <row r="123" spans="1:11" s="60" customFormat="1" x14ac:dyDescent="0.2">
      <c r="A123" s="27" t="s">
        <v>2836</v>
      </c>
      <c r="B123" s="74">
        <v>921</v>
      </c>
      <c r="C123" s="86"/>
      <c r="D123" s="37"/>
      <c r="E123" s="87"/>
      <c r="F123" s="93">
        <v>3</v>
      </c>
      <c r="G123" s="8">
        <v>8</v>
      </c>
      <c r="H123" s="94">
        <f t="shared" si="1"/>
        <v>2</v>
      </c>
      <c r="I123" s="152"/>
      <c r="J123" s="153"/>
      <c r="K123" s="154"/>
    </row>
    <row r="124" spans="1:11" x14ac:dyDescent="0.2">
      <c r="A124" s="27" t="s">
        <v>5774</v>
      </c>
      <c r="B124" s="74">
        <v>1337</v>
      </c>
      <c r="C124" s="86"/>
      <c r="D124" s="37"/>
      <c r="E124" s="87"/>
      <c r="F124" s="93">
        <v>3</v>
      </c>
      <c r="G124" s="8">
        <v>8</v>
      </c>
      <c r="H124" s="94">
        <f t="shared" si="1"/>
        <v>2</v>
      </c>
      <c r="I124" s="93"/>
      <c r="J124" s="94"/>
      <c r="K124" s="138"/>
    </row>
    <row r="125" spans="1:11" x14ac:dyDescent="0.2">
      <c r="A125" s="27" t="s">
        <v>2579</v>
      </c>
      <c r="B125" s="74">
        <v>1832</v>
      </c>
      <c r="C125" s="86"/>
      <c r="D125" s="37"/>
      <c r="E125" s="87"/>
      <c r="F125" s="93">
        <v>3</v>
      </c>
      <c r="G125" s="8">
        <v>8</v>
      </c>
      <c r="H125" s="94">
        <f t="shared" si="1"/>
        <v>2</v>
      </c>
      <c r="I125" s="93"/>
      <c r="J125" s="94"/>
      <c r="K125" s="138"/>
    </row>
    <row r="126" spans="1:11" x14ac:dyDescent="0.2">
      <c r="A126" s="27" t="s">
        <v>5775</v>
      </c>
      <c r="B126" s="74">
        <v>572</v>
      </c>
      <c r="C126" s="86"/>
      <c r="D126" s="37"/>
      <c r="E126" s="87"/>
      <c r="F126" s="93">
        <v>3</v>
      </c>
      <c r="G126" s="8">
        <v>8</v>
      </c>
      <c r="H126" s="94">
        <f t="shared" si="1"/>
        <v>2</v>
      </c>
      <c r="I126" s="93"/>
      <c r="J126" s="94"/>
      <c r="K126" s="138"/>
    </row>
    <row r="127" spans="1:11" s="5" customFormat="1" x14ac:dyDescent="0.2">
      <c r="A127" s="30" t="s">
        <v>151</v>
      </c>
      <c r="B127" s="73">
        <v>2564</v>
      </c>
      <c r="C127" s="85">
        <v>3</v>
      </c>
      <c r="D127" s="36">
        <v>8</v>
      </c>
      <c r="E127" s="88"/>
      <c r="F127" s="91"/>
      <c r="G127" s="8"/>
      <c r="H127" s="94"/>
      <c r="I127" s="91"/>
      <c r="J127" s="84"/>
      <c r="K127" s="111"/>
    </row>
    <row r="128" spans="1:11" x14ac:dyDescent="0.2">
      <c r="A128" s="27" t="s">
        <v>5776</v>
      </c>
      <c r="B128" s="74">
        <v>2094</v>
      </c>
      <c r="C128" s="86"/>
      <c r="D128" s="37"/>
      <c r="E128" s="87"/>
      <c r="F128" s="93">
        <v>5</v>
      </c>
      <c r="G128" s="8">
        <v>13</v>
      </c>
      <c r="H128" s="94">
        <f t="shared" si="1"/>
        <v>2</v>
      </c>
      <c r="I128" s="93"/>
      <c r="J128" s="94"/>
      <c r="K128" s="138"/>
    </row>
    <row r="129" spans="1:11" x14ac:dyDescent="0.2">
      <c r="A129" s="27" t="s">
        <v>4001</v>
      </c>
      <c r="B129" s="74">
        <v>222</v>
      </c>
      <c r="C129" s="86"/>
      <c r="D129" s="37"/>
      <c r="E129" s="87"/>
      <c r="F129" s="93">
        <v>3</v>
      </c>
      <c r="G129" s="8">
        <v>8</v>
      </c>
      <c r="H129" s="94">
        <f t="shared" si="1"/>
        <v>2</v>
      </c>
      <c r="I129" s="93"/>
      <c r="J129" s="94"/>
      <c r="K129" s="138"/>
    </row>
    <row r="130" spans="1:11" x14ac:dyDescent="0.2">
      <c r="A130" s="27" t="s">
        <v>2231</v>
      </c>
      <c r="B130" s="74">
        <v>132</v>
      </c>
      <c r="C130" s="86"/>
      <c r="D130" s="37"/>
      <c r="E130" s="87"/>
      <c r="F130" s="93">
        <v>1</v>
      </c>
      <c r="G130" s="8">
        <v>3</v>
      </c>
      <c r="H130" s="94">
        <f t="shared" si="1"/>
        <v>1</v>
      </c>
      <c r="I130" s="93"/>
      <c r="J130" s="94"/>
      <c r="K130" s="138"/>
    </row>
    <row r="131" spans="1:11" x14ac:dyDescent="0.2">
      <c r="A131" s="27" t="s">
        <v>5777</v>
      </c>
      <c r="B131" s="74">
        <v>116</v>
      </c>
      <c r="C131" s="86"/>
      <c r="D131" s="37"/>
      <c r="E131" s="87"/>
      <c r="F131" s="93">
        <v>1</v>
      </c>
      <c r="G131" s="8">
        <v>3</v>
      </c>
      <c r="H131" s="94">
        <f t="shared" si="1"/>
        <v>1</v>
      </c>
      <c r="I131" s="93"/>
      <c r="J131" s="94"/>
      <c r="K131" s="138"/>
    </row>
    <row r="132" spans="1:11" s="5" customFormat="1" x14ac:dyDescent="0.2">
      <c r="A132" s="30" t="s">
        <v>382</v>
      </c>
      <c r="B132" s="73">
        <v>2252</v>
      </c>
      <c r="C132" s="85">
        <v>2</v>
      </c>
      <c r="D132" s="36">
        <v>5</v>
      </c>
      <c r="E132" s="88"/>
      <c r="F132" s="91"/>
      <c r="G132" s="8"/>
      <c r="H132" s="94"/>
      <c r="I132" s="91"/>
      <c r="J132" s="84"/>
      <c r="K132" s="111"/>
    </row>
    <row r="133" spans="1:11" x14ac:dyDescent="0.2">
      <c r="A133" s="27" t="s">
        <v>2380</v>
      </c>
      <c r="B133" s="74">
        <v>34</v>
      </c>
      <c r="C133" s="86"/>
      <c r="D133" s="37"/>
      <c r="E133" s="87"/>
      <c r="F133" s="93">
        <v>1</v>
      </c>
      <c r="G133" s="8">
        <v>3</v>
      </c>
      <c r="H133" s="94">
        <f t="shared" si="1"/>
        <v>1</v>
      </c>
      <c r="I133" s="93"/>
      <c r="J133" s="94"/>
      <c r="K133" s="138"/>
    </row>
    <row r="134" spans="1:11" x14ac:dyDescent="0.2">
      <c r="A134" s="27" t="s">
        <v>5778</v>
      </c>
      <c r="B134" s="74">
        <v>197</v>
      </c>
      <c r="C134" s="86"/>
      <c r="D134" s="37"/>
      <c r="E134" s="87"/>
      <c r="F134" s="93">
        <v>1</v>
      </c>
      <c r="G134" s="8">
        <v>3</v>
      </c>
      <c r="H134" s="94">
        <f t="shared" si="1"/>
        <v>1</v>
      </c>
      <c r="I134" s="93"/>
      <c r="J134" s="94"/>
      <c r="K134" s="138"/>
    </row>
    <row r="135" spans="1:11" x14ac:dyDescent="0.2">
      <c r="A135" s="27" t="s">
        <v>5779</v>
      </c>
      <c r="B135" s="74">
        <v>206</v>
      </c>
      <c r="C135" s="86"/>
      <c r="D135" s="37"/>
      <c r="E135" s="87"/>
      <c r="F135" s="93">
        <v>3</v>
      </c>
      <c r="G135" s="8">
        <v>8</v>
      </c>
      <c r="H135" s="94">
        <f t="shared" si="1"/>
        <v>2</v>
      </c>
      <c r="I135" s="93"/>
      <c r="J135" s="94"/>
      <c r="K135" s="138"/>
    </row>
    <row r="136" spans="1:11" x14ac:dyDescent="0.2">
      <c r="A136" s="27" t="s">
        <v>4493</v>
      </c>
      <c r="B136" s="74">
        <v>115</v>
      </c>
      <c r="C136" s="86"/>
      <c r="D136" s="37"/>
      <c r="E136" s="87"/>
      <c r="F136" s="93">
        <v>1</v>
      </c>
      <c r="G136" s="8">
        <v>3</v>
      </c>
      <c r="H136" s="94">
        <f t="shared" ref="H136:H199" si="2">IF(F136=1,1,2)</f>
        <v>1</v>
      </c>
      <c r="I136" s="93"/>
      <c r="J136" s="94"/>
      <c r="K136" s="138"/>
    </row>
    <row r="137" spans="1:11" x14ac:dyDescent="0.2">
      <c r="A137" s="27" t="s">
        <v>4975</v>
      </c>
      <c r="B137" s="74">
        <v>44</v>
      </c>
      <c r="C137" s="86"/>
      <c r="D137" s="37"/>
      <c r="E137" s="87"/>
      <c r="F137" s="93">
        <v>1</v>
      </c>
      <c r="G137" s="8">
        <v>3</v>
      </c>
      <c r="H137" s="94">
        <f t="shared" si="2"/>
        <v>1</v>
      </c>
      <c r="I137" s="93"/>
      <c r="J137" s="94"/>
      <c r="K137" s="138"/>
    </row>
    <row r="138" spans="1:11" x14ac:dyDescent="0.2">
      <c r="A138" s="27" t="s">
        <v>5780</v>
      </c>
      <c r="B138" s="74">
        <v>34</v>
      </c>
      <c r="C138" s="86"/>
      <c r="D138" s="37"/>
      <c r="E138" s="87"/>
      <c r="F138" s="93">
        <v>1</v>
      </c>
      <c r="G138" s="8">
        <v>3</v>
      </c>
      <c r="H138" s="94">
        <f t="shared" si="2"/>
        <v>1</v>
      </c>
      <c r="I138" s="93"/>
      <c r="J138" s="94"/>
      <c r="K138" s="138"/>
    </row>
    <row r="139" spans="1:11" x14ac:dyDescent="0.2">
      <c r="A139" s="27" t="s">
        <v>5781</v>
      </c>
      <c r="B139" s="74">
        <v>249</v>
      </c>
      <c r="C139" s="86"/>
      <c r="D139" s="37"/>
      <c r="E139" s="87"/>
      <c r="F139" s="93">
        <v>3</v>
      </c>
      <c r="G139" s="8">
        <v>8</v>
      </c>
      <c r="H139" s="94">
        <f t="shared" si="2"/>
        <v>2</v>
      </c>
      <c r="I139" s="93"/>
      <c r="J139" s="94"/>
      <c r="K139" s="138"/>
    </row>
    <row r="140" spans="1:11" x14ac:dyDescent="0.2">
      <c r="A140" s="27" t="s">
        <v>3339</v>
      </c>
      <c r="B140" s="74">
        <v>222</v>
      </c>
      <c r="C140" s="86"/>
      <c r="D140" s="37"/>
      <c r="E140" s="87"/>
      <c r="F140" s="93">
        <v>3</v>
      </c>
      <c r="G140" s="8">
        <v>8</v>
      </c>
      <c r="H140" s="94">
        <f t="shared" si="2"/>
        <v>2</v>
      </c>
      <c r="I140" s="93"/>
      <c r="J140" s="94"/>
      <c r="K140" s="138"/>
    </row>
    <row r="141" spans="1:11" x14ac:dyDescent="0.2">
      <c r="A141" s="27" t="s">
        <v>5620</v>
      </c>
      <c r="B141" s="74">
        <v>207</v>
      </c>
      <c r="C141" s="86"/>
      <c r="D141" s="37"/>
      <c r="E141" s="87"/>
      <c r="F141" s="93">
        <v>3</v>
      </c>
      <c r="G141" s="8">
        <v>8</v>
      </c>
      <c r="H141" s="94">
        <f t="shared" si="2"/>
        <v>2</v>
      </c>
      <c r="I141" s="93"/>
      <c r="J141" s="94"/>
      <c r="K141" s="138"/>
    </row>
    <row r="142" spans="1:11" x14ac:dyDescent="0.2">
      <c r="A142" s="27" t="s">
        <v>5782</v>
      </c>
      <c r="B142" s="74">
        <v>944</v>
      </c>
      <c r="C142" s="86"/>
      <c r="D142" s="37"/>
      <c r="E142" s="87"/>
      <c r="F142" s="93">
        <v>3</v>
      </c>
      <c r="G142" s="8">
        <v>8</v>
      </c>
      <c r="H142" s="94">
        <f t="shared" si="2"/>
        <v>2</v>
      </c>
      <c r="I142" s="93"/>
      <c r="J142" s="94"/>
      <c r="K142" s="138"/>
    </row>
    <row r="143" spans="1:11" s="5" customFormat="1" ht="31.5" x14ac:dyDescent="0.2">
      <c r="A143" s="29" t="s">
        <v>1023</v>
      </c>
      <c r="B143" s="73">
        <v>14165</v>
      </c>
      <c r="C143" s="85">
        <v>25</v>
      </c>
      <c r="D143" s="36">
        <f>SUM(D144:D164)</f>
        <v>64</v>
      </c>
      <c r="E143" s="88">
        <v>4</v>
      </c>
      <c r="F143" s="91">
        <f>SUM(F145:F178)</f>
        <v>84</v>
      </c>
      <c r="G143" s="24">
        <f>SUM(G145:G178)</f>
        <v>226</v>
      </c>
      <c r="H143" s="94"/>
      <c r="I143" s="99">
        <f>(C143+F143+1-F157-F163-F165-F170-F171-F174-F176)*0.4</f>
        <v>41.2</v>
      </c>
      <c r="J143" s="99">
        <f>(D143+G143+1-G157-G163-G165-G170-G171-G174-G176)*0.4</f>
        <v>108</v>
      </c>
      <c r="K143" s="115">
        <f>32*0.6</f>
        <v>19.2</v>
      </c>
    </row>
    <row r="144" spans="1:11" s="5" customFormat="1" x14ac:dyDescent="0.2">
      <c r="A144" s="30" t="s">
        <v>1024</v>
      </c>
      <c r="B144" s="73">
        <v>8547</v>
      </c>
      <c r="C144" s="85">
        <v>15</v>
      </c>
      <c r="D144" s="36">
        <v>38</v>
      </c>
      <c r="E144" s="88"/>
      <c r="F144" s="91"/>
      <c r="G144" s="8"/>
      <c r="H144" s="94"/>
      <c r="I144" s="91"/>
      <c r="J144" s="84"/>
      <c r="K144" s="111"/>
    </row>
    <row r="145" spans="1:11" x14ac:dyDescent="0.2">
      <c r="A145" s="27" t="s">
        <v>5783</v>
      </c>
      <c r="B145" s="74">
        <v>3927</v>
      </c>
      <c r="C145" s="86"/>
      <c r="D145" s="37"/>
      <c r="E145" s="87"/>
      <c r="F145" s="93">
        <v>5</v>
      </c>
      <c r="G145" s="8">
        <v>13</v>
      </c>
      <c r="H145" s="94">
        <f t="shared" si="2"/>
        <v>2</v>
      </c>
      <c r="I145" s="93"/>
      <c r="J145" s="94"/>
      <c r="K145" s="138"/>
    </row>
    <row r="146" spans="1:11" x14ac:dyDescent="0.2">
      <c r="A146" s="27" t="s">
        <v>5784</v>
      </c>
      <c r="B146" s="74">
        <v>347</v>
      </c>
      <c r="C146" s="86"/>
      <c r="D146" s="37"/>
      <c r="E146" s="87"/>
      <c r="F146" s="93">
        <v>3</v>
      </c>
      <c r="G146" s="8">
        <v>8</v>
      </c>
      <c r="H146" s="94">
        <f t="shared" si="2"/>
        <v>2</v>
      </c>
      <c r="I146" s="93"/>
      <c r="J146" s="94"/>
      <c r="K146" s="138"/>
    </row>
    <row r="147" spans="1:11" x14ac:dyDescent="0.2">
      <c r="A147" s="27" t="s">
        <v>3086</v>
      </c>
      <c r="B147" s="74">
        <v>287</v>
      </c>
      <c r="C147" s="86"/>
      <c r="D147" s="37"/>
      <c r="E147" s="87"/>
      <c r="F147" s="93">
        <v>3</v>
      </c>
      <c r="G147" s="8">
        <v>8</v>
      </c>
      <c r="H147" s="94">
        <f t="shared" si="2"/>
        <v>2</v>
      </c>
      <c r="I147" s="93"/>
      <c r="J147" s="94"/>
      <c r="K147" s="138"/>
    </row>
    <row r="148" spans="1:11" x14ac:dyDescent="0.2">
      <c r="A148" s="27" t="s">
        <v>5785</v>
      </c>
      <c r="B148" s="74">
        <v>421</v>
      </c>
      <c r="C148" s="86"/>
      <c r="D148" s="37"/>
      <c r="E148" s="87"/>
      <c r="F148" s="93">
        <v>3</v>
      </c>
      <c r="G148" s="8">
        <v>8</v>
      </c>
      <c r="H148" s="94">
        <f t="shared" si="2"/>
        <v>2</v>
      </c>
      <c r="I148" s="93"/>
      <c r="J148" s="94"/>
      <c r="K148" s="138"/>
    </row>
    <row r="149" spans="1:11" x14ac:dyDescent="0.2">
      <c r="A149" s="27" t="s">
        <v>1535</v>
      </c>
      <c r="B149" s="74">
        <v>234</v>
      </c>
      <c r="C149" s="86"/>
      <c r="D149" s="37"/>
      <c r="E149" s="87"/>
      <c r="F149" s="93">
        <v>3</v>
      </c>
      <c r="G149" s="8">
        <v>8</v>
      </c>
      <c r="H149" s="94">
        <f t="shared" si="2"/>
        <v>2</v>
      </c>
      <c r="I149" s="93"/>
      <c r="J149" s="94"/>
      <c r="K149" s="138"/>
    </row>
    <row r="150" spans="1:11" x14ac:dyDescent="0.2">
      <c r="A150" s="27" t="s">
        <v>5786</v>
      </c>
      <c r="B150" s="74">
        <v>387</v>
      </c>
      <c r="C150" s="86"/>
      <c r="D150" s="37"/>
      <c r="E150" s="87"/>
      <c r="F150" s="93">
        <v>3</v>
      </c>
      <c r="G150" s="8">
        <v>8</v>
      </c>
      <c r="H150" s="94">
        <f t="shared" si="2"/>
        <v>2</v>
      </c>
      <c r="I150" s="93"/>
      <c r="J150" s="94"/>
      <c r="K150" s="138"/>
    </row>
    <row r="151" spans="1:11" x14ac:dyDescent="0.2">
      <c r="A151" s="27" t="s">
        <v>5787</v>
      </c>
      <c r="B151" s="74">
        <v>479</v>
      </c>
      <c r="C151" s="86"/>
      <c r="D151" s="37"/>
      <c r="E151" s="87"/>
      <c r="F151" s="93">
        <v>3</v>
      </c>
      <c r="G151" s="8">
        <v>8</v>
      </c>
      <c r="H151" s="94">
        <f t="shared" si="2"/>
        <v>2</v>
      </c>
      <c r="I151" s="93"/>
      <c r="J151" s="94"/>
      <c r="K151" s="138"/>
    </row>
    <row r="152" spans="1:11" x14ac:dyDescent="0.2">
      <c r="A152" s="27" t="s">
        <v>2121</v>
      </c>
      <c r="B152" s="74">
        <v>310</v>
      </c>
      <c r="C152" s="86"/>
      <c r="D152" s="37"/>
      <c r="E152" s="87"/>
      <c r="F152" s="93">
        <v>3</v>
      </c>
      <c r="G152" s="8">
        <v>8</v>
      </c>
      <c r="H152" s="94">
        <f t="shared" si="2"/>
        <v>2</v>
      </c>
      <c r="I152" s="93"/>
      <c r="J152" s="94"/>
      <c r="K152" s="138"/>
    </row>
    <row r="153" spans="1:11" x14ac:dyDescent="0.2">
      <c r="A153" s="27" t="s">
        <v>5788</v>
      </c>
      <c r="B153" s="74">
        <v>389</v>
      </c>
      <c r="C153" s="86"/>
      <c r="D153" s="37"/>
      <c r="E153" s="87"/>
      <c r="F153" s="93">
        <v>3</v>
      </c>
      <c r="G153" s="8">
        <v>8</v>
      </c>
      <c r="H153" s="94">
        <f t="shared" si="2"/>
        <v>2</v>
      </c>
      <c r="I153" s="93"/>
      <c r="J153" s="94"/>
      <c r="K153" s="138"/>
    </row>
    <row r="154" spans="1:11" x14ac:dyDescent="0.2">
      <c r="A154" s="27" t="s">
        <v>1784</v>
      </c>
      <c r="B154" s="74">
        <v>349</v>
      </c>
      <c r="C154" s="86"/>
      <c r="D154" s="37"/>
      <c r="E154" s="87"/>
      <c r="F154" s="93">
        <v>3</v>
      </c>
      <c r="G154" s="8">
        <v>8</v>
      </c>
      <c r="H154" s="94">
        <f t="shared" si="2"/>
        <v>2</v>
      </c>
      <c r="I154" s="93"/>
      <c r="J154" s="94"/>
      <c r="K154" s="138"/>
    </row>
    <row r="155" spans="1:11" x14ac:dyDescent="0.2">
      <c r="A155" s="27" t="s">
        <v>1682</v>
      </c>
      <c r="B155" s="74">
        <v>389</v>
      </c>
      <c r="C155" s="86"/>
      <c r="D155" s="37"/>
      <c r="E155" s="87"/>
      <c r="F155" s="93">
        <v>3</v>
      </c>
      <c r="G155" s="8">
        <v>8</v>
      </c>
      <c r="H155" s="94">
        <f t="shared" si="2"/>
        <v>2</v>
      </c>
      <c r="I155" s="93"/>
      <c r="J155" s="94"/>
      <c r="K155" s="138"/>
    </row>
    <row r="156" spans="1:11" x14ac:dyDescent="0.2">
      <c r="A156" s="27" t="s">
        <v>5789</v>
      </c>
      <c r="B156" s="74">
        <v>364</v>
      </c>
      <c r="C156" s="86"/>
      <c r="D156" s="37"/>
      <c r="E156" s="87"/>
      <c r="F156" s="93">
        <v>3</v>
      </c>
      <c r="G156" s="8">
        <v>8</v>
      </c>
      <c r="H156" s="94">
        <f t="shared" si="2"/>
        <v>2</v>
      </c>
      <c r="I156" s="93"/>
      <c r="J156" s="94"/>
      <c r="K156" s="138"/>
    </row>
    <row r="157" spans="1:11" x14ac:dyDescent="0.2">
      <c r="A157" s="27" t="s">
        <v>5790</v>
      </c>
      <c r="B157" s="74">
        <v>158</v>
      </c>
      <c r="C157" s="86"/>
      <c r="D157" s="37"/>
      <c r="E157" s="87"/>
      <c r="F157" s="93">
        <v>1</v>
      </c>
      <c r="G157" s="8">
        <v>3</v>
      </c>
      <c r="H157" s="94">
        <f t="shared" si="2"/>
        <v>1</v>
      </c>
      <c r="I157" s="93"/>
      <c r="J157" s="94"/>
      <c r="K157" s="138"/>
    </row>
    <row r="158" spans="1:11" x14ac:dyDescent="0.2">
      <c r="A158" s="27" t="s">
        <v>5791</v>
      </c>
      <c r="B158" s="74">
        <v>506</v>
      </c>
      <c r="C158" s="86"/>
      <c r="D158" s="37"/>
      <c r="E158" s="87"/>
      <c r="F158" s="93">
        <v>3</v>
      </c>
      <c r="G158" s="8">
        <v>8</v>
      </c>
      <c r="H158" s="94">
        <f t="shared" si="2"/>
        <v>2</v>
      </c>
      <c r="I158" s="93"/>
      <c r="J158" s="94"/>
      <c r="K158" s="138"/>
    </row>
    <row r="159" spans="1:11" s="5" customFormat="1" x14ac:dyDescent="0.2">
      <c r="A159" s="30" t="s">
        <v>69</v>
      </c>
      <c r="B159" s="73">
        <v>1588</v>
      </c>
      <c r="C159" s="85">
        <v>3</v>
      </c>
      <c r="D159" s="36">
        <v>8</v>
      </c>
      <c r="E159" s="88"/>
      <c r="F159" s="91"/>
      <c r="G159" s="8"/>
      <c r="H159" s="94"/>
      <c r="I159" s="91"/>
      <c r="J159" s="84"/>
      <c r="K159" s="111"/>
    </row>
    <row r="160" spans="1:11" x14ac:dyDescent="0.2">
      <c r="A160" s="27" t="s">
        <v>5792</v>
      </c>
      <c r="B160" s="74">
        <v>347</v>
      </c>
      <c r="C160" s="86"/>
      <c r="D160" s="37"/>
      <c r="E160" s="87"/>
      <c r="F160" s="93">
        <v>3</v>
      </c>
      <c r="G160" s="8">
        <v>8</v>
      </c>
      <c r="H160" s="94">
        <f t="shared" si="2"/>
        <v>2</v>
      </c>
      <c r="I160" s="93"/>
      <c r="J160" s="94"/>
      <c r="K160" s="138"/>
    </row>
    <row r="161" spans="1:11" x14ac:dyDescent="0.2">
      <c r="A161" s="27" t="s">
        <v>5793</v>
      </c>
      <c r="B161" s="74">
        <v>219</v>
      </c>
      <c r="C161" s="86"/>
      <c r="D161" s="37"/>
      <c r="E161" s="87"/>
      <c r="F161" s="93">
        <v>3</v>
      </c>
      <c r="G161" s="8">
        <v>8</v>
      </c>
      <c r="H161" s="94">
        <f t="shared" si="2"/>
        <v>2</v>
      </c>
      <c r="I161" s="93"/>
      <c r="J161" s="94"/>
      <c r="K161" s="138"/>
    </row>
    <row r="162" spans="1:11" x14ac:dyDescent="0.2">
      <c r="A162" s="27" t="s">
        <v>5794</v>
      </c>
      <c r="B162" s="74">
        <v>956</v>
      </c>
      <c r="C162" s="86"/>
      <c r="D162" s="37"/>
      <c r="E162" s="87"/>
      <c r="F162" s="93">
        <v>3</v>
      </c>
      <c r="G162" s="8">
        <v>8</v>
      </c>
      <c r="H162" s="94">
        <f t="shared" si="2"/>
        <v>2</v>
      </c>
      <c r="I162" s="93"/>
      <c r="J162" s="94"/>
      <c r="K162" s="138"/>
    </row>
    <row r="163" spans="1:11" x14ac:dyDescent="0.2">
      <c r="A163" s="27" t="s">
        <v>5795</v>
      </c>
      <c r="B163" s="74">
        <v>66</v>
      </c>
      <c r="C163" s="86"/>
      <c r="D163" s="37"/>
      <c r="E163" s="87"/>
      <c r="F163" s="93">
        <v>1</v>
      </c>
      <c r="G163" s="8">
        <v>3</v>
      </c>
      <c r="H163" s="94">
        <f t="shared" si="2"/>
        <v>1</v>
      </c>
      <c r="I163" s="93"/>
      <c r="J163" s="94"/>
      <c r="K163" s="138"/>
    </row>
    <row r="164" spans="1:11" s="5" customFormat="1" x14ac:dyDescent="0.2">
      <c r="A164" s="30" t="s">
        <v>438</v>
      </c>
      <c r="B164" s="73">
        <v>4030</v>
      </c>
      <c r="C164" s="85">
        <v>7</v>
      </c>
      <c r="D164" s="36">
        <v>18</v>
      </c>
      <c r="E164" s="88"/>
      <c r="F164" s="91"/>
      <c r="G164" s="8"/>
      <c r="H164" s="94"/>
      <c r="I164" s="91"/>
      <c r="J164" s="84"/>
      <c r="K164" s="111"/>
    </row>
    <row r="165" spans="1:11" x14ac:dyDescent="0.2">
      <c r="A165" s="27" t="s">
        <v>5796</v>
      </c>
      <c r="B165" s="74">
        <v>114</v>
      </c>
      <c r="C165" s="86"/>
      <c r="D165" s="37"/>
      <c r="E165" s="87"/>
      <c r="F165" s="93">
        <v>1</v>
      </c>
      <c r="G165" s="8">
        <v>3</v>
      </c>
      <c r="H165" s="94">
        <f t="shared" si="2"/>
        <v>1</v>
      </c>
      <c r="I165" s="93"/>
      <c r="J165" s="94"/>
      <c r="K165" s="138"/>
    </row>
    <row r="166" spans="1:11" x14ac:dyDescent="0.2">
      <c r="A166" s="27" t="s">
        <v>5797</v>
      </c>
      <c r="B166" s="74">
        <v>278</v>
      </c>
      <c r="C166" s="86"/>
      <c r="D166" s="37"/>
      <c r="E166" s="87"/>
      <c r="F166" s="93">
        <v>3</v>
      </c>
      <c r="G166" s="8">
        <v>8</v>
      </c>
      <c r="H166" s="94">
        <f t="shared" si="2"/>
        <v>2</v>
      </c>
      <c r="I166" s="93"/>
      <c r="J166" s="94"/>
      <c r="K166" s="138"/>
    </row>
    <row r="167" spans="1:11" x14ac:dyDescent="0.2">
      <c r="A167" s="27" t="s">
        <v>2242</v>
      </c>
      <c r="B167" s="74">
        <v>236</v>
      </c>
      <c r="C167" s="86"/>
      <c r="D167" s="37"/>
      <c r="E167" s="87"/>
      <c r="F167" s="93">
        <v>3</v>
      </c>
      <c r="G167" s="8">
        <v>8</v>
      </c>
      <c r="H167" s="94">
        <f t="shared" si="2"/>
        <v>2</v>
      </c>
      <c r="I167" s="93"/>
      <c r="J167" s="94"/>
      <c r="K167" s="138"/>
    </row>
    <row r="168" spans="1:11" x14ac:dyDescent="0.2">
      <c r="A168" s="27" t="s">
        <v>5798</v>
      </c>
      <c r="B168" s="74">
        <v>201</v>
      </c>
      <c r="C168" s="86"/>
      <c r="D168" s="37"/>
      <c r="E168" s="87"/>
      <c r="F168" s="93">
        <v>3</v>
      </c>
      <c r="G168" s="8">
        <v>8</v>
      </c>
      <c r="H168" s="94">
        <f t="shared" si="2"/>
        <v>2</v>
      </c>
      <c r="I168" s="93"/>
      <c r="J168" s="94"/>
      <c r="K168" s="138"/>
    </row>
    <row r="169" spans="1:11" x14ac:dyDescent="0.2">
      <c r="A169" s="27" t="s">
        <v>4152</v>
      </c>
      <c r="B169" s="74">
        <v>364</v>
      </c>
      <c r="C169" s="86"/>
      <c r="D169" s="37"/>
      <c r="E169" s="87"/>
      <c r="F169" s="93">
        <v>3</v>
      </c>
      <c r="G169" s="8">
        <v>8</v>
      </c>
      <c r="H169" s="94">
        <f t="shared" si="2"/>
        <v>2</v>
      </c>
      <c r="I169" s="93"/>
      <c r="J169" s="94"/>
      <c r="K169" s="138"/>
    </row>
    <row r="170" spans="1:11" x14ac:dyDescent="0.2">
      <c r="A170" s="27" t="s">
        <v>2051</v>
      </c>
      <c r="B170" s="74">
        <v>190</v>
      </c>
      <c r="C170" s="86"/>
      <c r="D170" s="37"/>
      <c r="E170" s="87"/>
      <c r="F170" s="93">
        <v>1</v>
      </c>
      <c r="G170" s="8">
        <v>3</v>
      </c>
      <c r="H170" s="94">
        <f t="shared" si="2"/>
        <v>1</v>
      </c>
      <c r="I170" s="93"/>
      <c r="J170" s="94"/>
      <c r="K170" s="138"/>
    </row>
    <row r="171" spans="1:11" s="60" customFormat="1" x14ac:dyDescent="0.2">
      <c r="A171" s="27" t="s">
        <v>5799</v>
      </c>
      <c r="B171" s="74">
        <v>78</v>
      </c>
      <c r="C171" s="86"/>
      <c r="D171" s="37"/>
      <c r="E171" s="87"/>
      <c r="F171" s="93">
        <v>1</v>
      </c>
      <c r="G171" s="8">
        <v>3</v>
      </c>
      <c r="H171" s="94">
        <f t="shared" si="2"/>
        <v>1</v>
      </c>
      <c r="I171" s="152"/>
      <c r="J171" s="153"/>
      <c r="K171" s="154"/>
    </row>
    <row r="172" spans="1:11" x14ac:dyDescent="0.2">
      <c r="A172" s="27" t="s">
        <v>5800</v>
      </c>
      <c r="B172" s="74">
        <v>223</v>
      </c>
      <c r="C172" s="86"/>
      <c r="D172" s="37"/>
      <c r="E172" s="87"/>
      <c r="F172" s="93">
        <v>3</v>
      </c>
      <c r="G172" s="8">
        <v>8</v>
      </c>
      <c r="H172" s="94">
        <f t="shared" si="2"/>
        <v>2</v>
      </c>
      <c r="I172" s="93"/>
      <c r="J172" s="94"/>
      <c r="K172" s="138"/>
    </row>
    <row r="173" spans="1:11" x14ac:dyDescent="0.2">
      <c r="A173" s="27" t="s">
        <v>4015</v>
      </c>
      <c r="B173" s="74">
        <v>1285</v>
      </c>
      <c r="C173" s="86"/>
      <c r="D173" s="37"/>
      <c r="E173" s="87"/>
      <c r="F173" s="93">
        <v>3</v>
      </c>
      <c r="G173" s="8">
        <v>8</v>
      </c>
      <c r="H173" s="94">
        <f t="shared" si="2"/>
        <v>2</v>
      </c>
      <c r="I173" s="93"/>
      <c r="J173" s="94"/>
      <c r="K173" s="138"/>
    </row>
    <row r="174" spans="1:11" x14ac:dyDescent="0.2">
      <c r="A174" s="27" t="s">
        <v>5801</v>
      </c>
      <c r="B174" s="74">
        <v>70</v>
      </c>
      <c r="C174" s="86"/>
      <c r="D174" s="37"/>
      <c r="E174" s="87"/>
      <c r="F174" s="93">
        <v>1</v>
      </c>
      <c r="G174" s="8">
        <v>3</v>
      </c>
      <c r="H174" s="94">
        <f t="shared" si="2"/>
        <v>1</v>
      </c>
      <c r="I174" s="93"/>
      <c r="J174" s="94"/>
      <c r="K174" s="138"/>
    </row>
    <row r="175" spans="1:11" x14ac:dyDescent="0.2">
      <c r="A175" s="27" t="s">
        <v>5802</v>
      </c>
      <c r="B175" s="74">
        <v>225</v>
      </c>
      <c r="C175" s="86"/>
      <c r="D175" s="37"/>
      <c r="E175" s="87"/>
      <c r="F175" s="93">
        <v>3</v>
      </c>
      <c r="G175" s="8">
        <v>8</v>
      </c>
      <c r="H175" s="94">
        <f t="shared" si="2"/>
        <v>2</v>
      </c>
      <c r="I175" s="93"/>
      <c r="J175" s="94"/>
      <c r="K175" s="138"/>
    </row>
    <row r="176" spans="1:11" x14ac:dyDescent="0.2">
      <c r="A176" s="27" t="s">
        <v>5803</v>
      </c>
      <c r="B176" s="74">
        <v>137</v>
      </c>
      <c r="C176" s="86"/>
      <c r="D176" s="37"/>
      <c r="E176" s="87"/>
      <c r="F176" s="93">
        <v>1</v>
      </c>
      <c r="G176" s="8">
        <v>3</v>
      </c>
      <c r="H176" s="94">
        <f t="shared" si="2"/>
        <v>1</v>
      </c>
      <c r="I176" s="93"/>
      <c r="J176" s="94"/>
      <c r="K176" s="138"/>
    </row>
    <row r="177" spans="1:11" x14ac:dyDescent="0.2">
      <c r="A177" s="27" t="s">
        <v>3588</v>
      </c>
      <c r="B177" s="74">
        <v>301</v>
      </c>
      <c r="C177" s="86"/>
      <c r="D177" s="37"/>
      <c r="E177" s="87"/>
      <c r="F177" s="93">
        <v>3</v>
      </c>
      <c r="G177" s="8">
        <v>8</v>
      </c>
      <c r="H177" s="94">
        <f t="shared" si="2"/>
        <v>2</v>
      </c>
      <c r="I177" s="93"/>
      <c r="J177" s="94"/>
      <c r="K177" s="138"/>
    </row>
    <row r="178" spans="1:11" x14ac:dyDescent="0.2">
      <c r="A178" s="27" t="s">
        <v>5804</v>
      </c>
      <c r="B178" s="74">
        <v>328</v>
      </c>
      <c r="C178" s="86"/>
      <c r="D178" s="37"/>
      <c r="E178" s="87"/>
      <c r="F178" s="93">
        <v>3</v>
      </c>
      <c r="G178" s="8">
        <v>8</v>
      </c>
      <c r="H178" s="94">
        <f t="shared" si="2"/>
        <v>2</v>
      </c>
      <c r="I178" s="93"/>
      <c r="J178" s="94"/>
      <c r="K178" s="138"/>
    </row>
    <row r="179" spans="1:11" s="5" customFormat="1" ht="31.5" x14ac:dyDescent="0.2">
      <c r="A179" s="29" t="s">
        <v>219</v>
      </c>
      <c r="B179" s="73">
        <v>23921</v>
      </c>
      <c r="C179" s="85">
        <v>25</v>
      </c>
      <c r="D179" s="36">
        <f>SUM(D180:D197)</f>
        <v>63</v>
      </c>
      <c r="E179" s="88">
        <v>4</v>
      </c>
      <c r="F179" s="91">
        <f>SUM(F181:F208)</f>
        <v>70</v>
      </c>
      <c r="G179" s="24">
        <f>SUM(G181:G208)</f>
        <v>188</v>
      </c>
      <c r="H179" s="94"/>
      <c r="I179" s="99">
        <f>(C179+F179+1-F186-F190-F191-F195-F200-F204)*0.4</f>
        <v>36</v>
      </c>
      <c r="J179" s="99">
        <f>(D179+G179+1-G186-G190-G191-G195-G200-G204)*0.4</f>
        <v>93.600000000000009</v>
      </c>
      <c r="K179" s="115">
        <f>26*0.6</f>
        <v>15.6</v>
      </c>
    </row>
    <row r="180" spans="1:11" s="5" customFormat="1" x14ac:dyDescent="0.2">
      <c r="A180" s="30" t="s">
        <v>220</v>
      </c>
      <c r="B180" s="73">
        <v>2565</v>
      </c>
      <c r="C180" s="85">
        <v>3</v>
      </c>
      <c r="D180" s="36">
        <v>8</v>
      </c>
      <c r="E180" s="88"/>
      <c r="F180" s="91"/>
      <c r="G180" s="8"/>
      <c r="H180" s="94"/>
      <c r="I180" s="91"/>
      <c r="J180" s="84"/>
      <c r="K180" s="111"/>
    </row>
    <row r="181" spans="1:11" x14ac:dyDescent="0.2">
      <c r="A181" s="27" t="s">
        <v>5805</v>
      </c>
      <c r="B181" s="74">
        <v>1756</v>
      </c>
      <c r="C181" s="86"/>
      <c r="D181" s="37"/>
      <c r="E181" s="87"/>
      <c r="F181" s="93">
        <v>3</v>
      </c>
      <c r="G181" s="8">
        <v>8</v>
      </c>
      <c r="H181" s="94">
        <f t="shared" si="2"/>
        <v>2</v>
      </c>
      <c r="I181" s="93"/>
      <c r="J181" s="94"/>
      <c r="K181" s="138"/>
    </row>
    <row r="182" spans="1:11" x14ac:dyDescent="0.2">
      <c r="A182" s="27" t="s">
        <v>5806</v>
      </c>
      <c r="B182" s="74">
        <v>508</v>
      </c>
      <c r="C182" s="86"/>
      <c r="D182" s="37"/>
      <c r="E182" s="87"/>
      <c r="F182" s="93">
        <v>3</v>
      </c>
      <c r="G182" s="8">
        <v>8</v>
      </c>
      <c r="H182" s="94">
        <f t="shared" si="2"/>
        <v>2</v>
      </c>
      <c r="I182" s="93"/>
      <c r="J182" s="94"/>
      <c r="K182" s="138"/>
    </row>
    <row r="183" spans="1:11" x14ac:dyDescent="0.2">
      <c r="A183" s="27" t="s">
        <v>5807</v>
      </c>
      <c r="B183" s="74">
        <v>301</v>
      </c>
      <c r="C183" s="86"/>
      <c r="D183" s="37"/>
      <c r="E183" s="87"/>
      <c r="F183" s="93">
        <v>3</v>
      </c>
      <c r="G183" s="8">
        <v>8</v>
      </c>
      <c r="H183" s="94">
        <f t="shared" si="2"/>
        <v>2</v>
      </c>
      <c r="I183" s="93"/>
      <c r="J183" s="94"/>
      <c r="K183" s="138"/>
    </row>
    <row r="184" spans="1:11" s="5" customFormat="1" x14ac:dyDescent="0.2">
      <c r="A184" s="30" t="s">
        <v>239</v>
      </c>
      <c r="B184" s="73">
        <v>11399</v>
      </c>
      <c r="C184" s="85">
        <v>12</v>
      </c>
      <c r="D184" s="36">
        <v>30</v>
      </c>
      <c r="E184" s="88"/>
      <c r="F184" s="91"/>
      <c r="G184" s="8"/>
      <c r="H184" s="94"/>
      <c r="I184" s="91"/>
      <c r="J184" s="84"/>
      <c r="K184" s="111"/>
    </row>
    <row r="185" spans="1:11" x14ac:dyDescent="0.2">
      <c r="A185" s="27" t="s">
        <v>5808</v>
      </c>
      <c r="B185" s="74">
        <v>6869</v>
      </c>
      <c r="C185" s="86"/>
      <c r="D185" s="37"/>
      <c r="E185" s="87"/>
      <c r="F185" s="93">
        <v>5</v>
      </c>
      <c r="G185" s="8">
        <v>13</v>
      </c>
      <c r="H185" s="94">
        <f t="shared" si="2"/>
        <v>2</v>
      </c>
      <c r="I185" s="93"/>
      <c r="J185" s="94"/>
      <c r="K185" s="138"/>
    </row>
    <row r="186" spans="1:11" x14ac:dyDescent="0.2">
      <c r="A186" s="27" t="s">
        <v>5809</v>
      </c>
      <c r="B186" s="74">
        <v>162</v>
      </c>
      <c r="C186" s="86"/>
      <c r="D186" s="37"/>
      <c r="E186" s="87"/>
      <c r="F186" s="93">
        <v>1</v>
      </c>
      <c r="G186" s="8">
        <v>3</v>
      </c>
      <c r="H186" s="94">
        <f t="shared" si="2"/>
        <v>1</v>
      </c>
      <c r="I186" s="93"/>
      <c r="J186" s="94"/>
      <c r="K186" s="138"/>
    </row>
    <row r="187" spans="1:11" x14ac:dyDescent="0.2">
      <c r="A187" s="27" t="s">
        <v>5810</v>
      </c>
      <c r="B187" s="74">
        <v>534</v>
      </c>
      <c r="C187" s="86"/>
      <c r="D187" s="37"/>
      <c r="E187" s="87"/>
      <c r="F187" s="93">
        <v>3</v>
      </c>
      <c r="G187" s="8">
        <v>8</v>
      </c>
      <c r="H187" s="94">
        <f t="shared" si="2"/>
        <v>2</v>
      </c>
      <c r="I187" s="93"/>
      <c r="J187" s="94"/>
      <c r="K187" s="138"/>
    </row>
    <row r="188" spans="1:11" x14ac:dyDescent="0.2">
      <c r="A188" s="27" t="s">
        <v>5811</v>
      </c>
      <c r="B188" s="74">
        <v>833</v>
      </c>
      <c r="C188" s="86"/>
      <c r="D188" s="37"/>
      <c r="E188" s="87"/>
      <c r="F188" s="93">
        <v>3</v>
      </c>
      <c r="G188" s="8">
        <v>8</v>
      </c>
      <c r="H188" s="94">
        <f t="shared" si="2"/>
        <v>2</v>
      </c>
      <c r="I188" s="93"/>
      <c r="J188" s="94"/>
      <c r="K188" s="138"/>
    </row>
    <row r="189" spans="1:11" x14ac:dyDescent="0.2">
      <c r="A189" s="27" t="s">
        <v>4015</v>
      </c>
      <c r="B189" s="74">
        <v>252</v>
      </c>
      <c r="C189" s="86"/>
      <c r="D189" s="37"/>
      <c r="E189" s="87"/>
      <c r="F189" s="93">
        <v>3</v>
      </c>
      <c r="G189" s="8">
        <v>8</v>
      </c>
      <c r="H189" s="94">
        <f t="shared" si="2"/>
        <v>2</v>
      </c>
      <c r="I189" s="93"/>
      <c r="J189" s="94"/>
      <c r="K189" s="138"/>
    </row>
    <row r="190" spans="1:11" x14ac:dyDescent="0.2">
      <c r="A190" s="27" t="s">
        <v>5812</v>
      </c>
      <c r="B190" s="74">
        <v>115</v>
      </c>
      <c r="C190" s="86"/>
      <c r="D190" s="37"/>
      <c r="E190" s="87"/>
      <c r="F190" s="93">
        <v>1</v>
      </c>
      <c r="G190" s="8">
        <v>3</v>
      </c>
      <c r="H190" s="94">
        <f t="shared" si="2"/>
        <v>1</v>
      </c>
      <c r="I190" s="93"/>
      <c r="J190" s="94"/>
      <c r="K190" s="138"/>
    </row>
    <row r="191" spans="1:11" x14ac:dyDescent="0.2">
      <c r="A191" s="27" t="s">
        <v>5813</v>
      </c>
      <c r="B191" s="74">
        <v>110</v>
      </c>
      <c r="C191" s="86"/>
      <c r="D191" s="37"/>
      <c r="E191" s="87"/>
      <c r="F191" s="93">
        <v>1</v>
      </c>
      <c r="G191" s="8">
        <v>3</v>
      </c>
      <c r="H191" s="94">
        <f t="shared" si="2"/>
        <v>1</v>
      </c>
      <c r="I191" s="93"/>
      <c r="J191" s="94"/>
      <c r="K191" s="138"/>
    </row>
    <row r="192" spans="1:11" x14ac:dyDescent="0.2">
      <c r="A192" s="27" t="s">
        <v>5814</v>
      </c>
      <c r="B192" s="74">
        <v>813</v>
      </c>
      <c r="C192" s="86"/>
      <c r="D192" s="37"/>
      <c r="E192" s="87"/>
      <c r="F192" s="93">
        <v>3</v>
      </c>
      <c r="G192" s="8">
        <v>8</v>
      </c>
      <c r="H192" s="94">
        <f t="shared" si="2"/>
        <v>2</v>
      </c>
      <c r="I192" s="93"/>
      <c r="J192" s="94"/>
      <c r="K192" s="138"/>
    </row>
    <row r="193" spans="1:11" x14ac:dyDescent="0.2">
      <c r="A193" s="27" t="s">
        <v>5815</v>
      </c>
      <c r="B193" s="74">
        <v>388</v>
      </c>
      <c r="C193" s="86"/>
      <c r="D193" s="37"/>
      <c r="E193" s="87"/>
      <c r="F193" s="93">
        <v>3</v>
      </c>
      <c r="G193" s="8">
        <v>8</v>
      </c>
      <c r="H193" s="94">
        <f t="shared" si="2"/>
        <v>2</v>
      </c>
      <c r="I193" s="93"/>
      <c r="J193" s="94"/>
      <c r="K193" s="138"/>
    </row>
    <row r="194" spans="1:11" x14ac:dyDescent="0.2">
      <c r="A194" s="27" t="s">
        <v>5816</v>
      </c>
      <c r="B194" s="74">
        <v>872</v>
      </c>
      <c r="C194" s="86"/>
      <c r="D194" s="37"/>
      <c r="E194" s="87"/>
      <c r="F194" s="93">
        <v>3</v>
      </c>
      <c r="G194" s="8">
        <v>8</v>
      </c>
      <c r="H194" s="94">
        <f t="shared" si="2"/>
        <v>2</v>
      </c>
      <c r="I194" s="93"/>
      <c r="J194" s="94"/>
      <c r="K194" s="138"/>
    </row>
    <row r="195" spans="1:11" x14ac:dyDescent="0.2">
      <c r="A195" s="27" t="s">
        <v>5817</v>
      </c>
      <c r="B195" s="74">
        <v>116</v>
      </c>
      <c r="C195" s="86"/>
      <c r="D195" s="37"/>
      <c r="E195" s="87"/>
      <c r="F195" s="93">
        <v>1</v>
      </c>
      <c r="G195" s="8">
        <v>3</v>
      </c>
      <c r="H195" s="94">
        <f t="shared" si="2"/>
        <v>1</v>
      </c>
      <c r="I195" s="93"/>
      <c r="J195" s="94"/>
      <c r="K195" s="138"/>
    </row>
    <row r="196" spans="1:11" x14ac:dyDescent="0.2">
      <c r="A196" s="27" t="s">
        <v>5818</v>
      </c>
      <c r="B196" s="74">
        <v>335</v>
      </c>
      <c r="C196" s="86"/>
      <c r="D196" s="37"/>
      <c r="E196" s="87"/>
      <c r="F196" s="93">
        <v>3</v>
      </c>
      <c r="G196" s="8">
        <v>8</v>
      </c>
      <c r="H196" s="94">
        <f t="shared" si="2"/>
        <v>2</v>
      </c>
      <c r="I196" s="93"/>
      <c r="J196" s="94"/>
      <c r="K196" s="138"/>
    </row>
    <row r="197" spans="1:11" s="5" customFormat="1" x14ac:dyDescent="0.2">
      <c r="A197" s="30" t="s">
        <v>556</v>
      </c>
      <c r="B197" s="73">
        <v>9957</v>
      </c>
      <c r="C197" s="85">
        <v>10</v>
      </c>
      <c r="D197" s="36">
        <v>25</v>
      </c>
      <c r="E197" s="88"/>
      <c r="F197" s="91"/>
      <c r="G197" s="8"/>
      <c r="H197" s="94"/>
      <c r="I197" s="91"/>
      <c r="J197" s="84"/>
      <c r="K197" s="111"/>
    </row>
    <row r="198" spans="1:11" x14ac:dyDescent="0.2">
      <c r="A198" s="27" t="s">
        <v>5819</v>
      </c>
      <c r="B198" s="74">
        <v>5515</v>
      </c>
      <c r="C198" s="86"/>
      <c r="D198" s="37"/>
      <c r="E198" s="87"/>
      <c r="F198" s="93">
        <v>5</v>
      </c>
      <c r="G198" s="8">
        <v>13</v>
      </c>
      <c r="H198" s="94">
        <f t="shared" si="2"/>
        <v>2</v>
      </c>
      <c r="I198" s="93"/>
      <c r="J198" s="94"/>
      <c r="K198" s="138"/>
    </row>
    <row r="199" spans="1:11" x14ac:dyDescent="0.2">
      <c r="A199" s="27" t="s">
        <v>5820</v>
      </c>
      <c r="B199" s="74">
        <v>729</v>
      </c>
      <c r="C199" s="86"/>
      <c r="D199" s="37"/>
      <c r="E199" s="87"/>
      <c r="F199" s="93">
        <v>3</v>
      </c>
      <c r="G199" s="8">
        <v>8</v>
      </c>
      <c r="H199" s="94">
        <f t="shared" si="2"/>
        <v>2</v>
      </c>
      <c r="I199" s="93"/>
      <c r="J199" s="94"/>
      <c r="K199" s="138"/>
    </row>
    <row r="200" spans="1:11" x14ac:dyDescent="0.2">
      <c r="A200" s="27" t="s">
        <v>5821</v>
      </c>
      <c r="B200" s="74">
        <v>138</v>
      </c>
      <c r="C200" s="86"/>
      <c r="D200" s="37"/>
      <c r="E200" s="87"/>
      <c r="F200" s="93">
        <v>1</v>
      </c>
      <c r="G200" s="8">
        <v>3</v>
      </c>
      <c r="H200" s="94">
        <f t="shared" ref="H200:H263" si="3">IF(F200=1,1,2)</f>
        <v>1</v>
      </c>
      <c r="I200" s="93"/>
      <c r="J200" s="94"/>
      <c r="K200" s="138"/>
    </row>
    <row r="201" spans="1:11" x14ac:dyDescent="0.2">
      <c r="A201" s="27" t="s">
        <v>3908</v>
      </c>
      <c r="B201" s="74">
        <v>280</v>
      </c>
      <c r="C201" s="86"/>
      <c r="D201" s="37"/>
      <c r="E201" s="87"/>
      <c r="F201" s="93">
        <v>3</v>
      </c>
      <c r="G201" s="8">
        <v>8</v>
      </c>
      <c r="H201" s="94">
        <f t="shared" si="3"/>
        <v>2</v>
      </c>
      <c r="I201" s="93"/>
      <c r="J201" s="94"/>
      <c r="K201" s="138"/>
    </row>
    <row r="202" spans="1:11" x14ac:dyDescent="0.2">
      <c r="A202" s="27" t="s">
        <v>5822</v>
      </c>
      <c r="B202" s="74">
        <v>795</v>
      </c>
      <c r="C202" s="86"/>
      <c r="D202" s="37"/>
      <c r="E202" s="87"/>
      <c r="F202" s="93">
        <v>3</v>
      </c>
      <c r="G202" s="8">
        <v>8</v>
      </c>
      <c r="H202" s="94">
        <f t="shared" si="3"/>
        <v>2</v>
      </c>
      <c r="I202" s="93"/>
      <c r="J202" s="94"/>
      <c r="K202" s="138"/>
    </row>
    <row r="203" spans="1:11" x14ac:dyDescent="0.2">
      <c r="A203" s="27" t="s">
        <v>3586</v>
      </c>
      <c r="B203" s="74">
        <v>240</v>
      </c>
      <c r="C203" s="86"/>
      <c r="D203" s="37"/>
      <c r="E203" s="87"/>
      <c r="F203" s="93">
        <v>3</v>
      </c>
      <c r="G203" s="8">
        <v>8</v>
      </c>
      <c r="H203" s="94">
        <f t="shared" si="3"/>
        <v>2</v>
      </c>
      <c r="I203" s="93"/>
      <c r="J203" s="94"/>
      <c r="K203" s="138"/>
    </row>
    <row r="204" spans="1:11" x14ac:dyDescent="0.2">
      <c r="A204" s="27" t="s">
        <v>5823</v>
      </c>
      <c r="B204" s="74">
        <v>100</v>
      </c>
      <c r="C204" s="86"/>
      <c r="D204" s="37"/>
      <c r="E204" s="87"/>
      <c r="F204" s="93">
        <v>1</v>
      </c>
      <c r="G204" s="8">
        <v>3</v>
      </c>
      <c r="H204" s="94">
        <f t="shared" si="3"/>
        <v>1</v>
      </c>
      <c r="I204" s="93"/>
      <c r="J204" s="94"/>
      <c r="K204" s="138"/>
    </row>
    <row r="205" spans="1:11" x14ac:dyDescent="0.2">
      <c r="A205" s="27" t="s">
        <v>5824</v>
      </c>
      <c r="B205" s="74">
        <v>425</v>
      </c>
      <c r="C205" s="86"/>
      <c r="D205" s="37"/>
      <c r="E205" s="87"/>
      <c r="F205" s="93">
        <v>3</v>
      </c>
      <c r="G205" s="8">
        <v>8</v>
      </c>
      <c r="H205" s="94">
        <f t="shared" si="3"/>
        <v>2</v>
      </c>
      <c r="I205" s="93"/>
      <c r="J205" s="94"/>
      <c r="K205" s="138"/>
    </row>
    <row r="206" spans="1:11" x14ac:dyDescent="0.2">
      <c r="A206" s="27" t="s">
        <v>5825</v>
      </c>
      <c r="B206" s="74">
        <v>799</v>
      </c>
      <c r="C206" s="86"/>
      <c r="D206" s="37"/>
      <c r="E206" s="87"/>
      <c r="F206" s="93">
        <v>3</v>
      </c>
      <c r="G206" s="8">
        <v>8</v>
      </c>
      <c r="H206" s="94">
        <f t="shared" si="3"/>
        <v>2</v>
      </c>
      <c r="I206" s="93"/>
      <c r="J206" s="94"/>
      <c r="K206" s="138"/>
    </row>
    <row r="207" spans="1:11" x14ac:dyDescent="0.2">
      <c r="A207" s="27" t="s">
        <v>5826</v>
      </c>
      <c r="B207" s="74">
        <v>369</v>
      </c>
      <c r="C207" s="86"/>
      <c r="D207" s="37"/>
      <c r="E207" s="87"/>
      <c r="F207" s="93">
        <v>3</v>
      </c>
      <c r="G207" s="8">
        <v>8</v>
      </c>
      <c r="H207" s="94">
        <f t="shared" si="3"/>
        <v>2</v>
      </c>
      <c r="I207" s="93"/>
      <c r="J207" s="94"/>
      <c r="K207" s="138"/>
    </row>
    <row r="208" spans="1:11" x14ac:dyDescent="0.2">
      <c r="A208" s="27" t="s">
        <v>2884</v>
      </c>
      <c r="B208" s="74">
        <v>567</v>
      </c>
      <c r="C208" s="86"/>
      <c r="D208" s="37"/>
      <c r="E208" s="87"/>
      <c r="F208" s="93">
        <v>3</v>
      </c>
      <c r="G208" s="8">
        <v>8</v>
      </c>
      <c r="H208" s="94">
        <f t="shared" si="3"/>
        <v>2</v>
      </c>
      <c r="I208" s="93"/>
      <c r="J208" s="94"/>
      <c r="K208" s="138"/>
    </row>
    <row r="209" spans="1:11" s="5" customFormat="1" x14ac:dyDescent="0.2">
      <c r="A209" s="29" t="s">
        <v>849</v>
      </c>
      <c r="B209" s="73">
        <v>27220</v>
      </c>
      <c r="C209" s="85">
        <v>25</v>
      </c>
      <c r="D209" s="36">
        <f>SUM(D210:D229)</f>
        <v>64</v>
      </c>
      <c r="E209" s="88">
        <v>4</v>
      </c>
      <c r="F209" s="91">
        <f>SUM(F211:F235)</f>
        <v>70</v>
      </c>
      <c r="G209" s="24">
        <f>SUM(G211:G235)</f>
        <v>186</v>
      </c>
      <c r="H209" s="94"/>
      <c r="I209" s="99">
        <f>(C209+F209+1-F218-F221-F228-F234)*0.4</f>
        <v>36.800000000000004</v>
      </c>
      <c r="J209" s="99">
        <f>(D209+G209+1-G218-G221-G228-G234)*0.4</f>
        <v>95.600000000000009</v>
      </c>
      <c r="K209" s="115">
        <f>22*0.6</f>
        <v>13.2</v>
      </c>
    </row>
    <row r="210" spans="1:11" s="5" customFormat="1" x14ac:dyDescent="0.2">
      <c r="A210" s="30" t="s">
        <v>574</v>
      </c>
      <c r="B210" s="73">
        <v>12095</v>
      </c>
      <c r="C210" s="85">
        <v>11</v>
      </c>
      <c r="D210" s="36">
        <v>28</v>
      </c>
      <c r="E210" s="88"/>
      <c r="F210" s="91"/>
      <c r="G210" s="8"/>
      <c r="H210" s="94"/>
      <c r="I210" s="91"/>
      <c r="J210" s="84"/>
      <c r="K210" s="111"/>
    </row>
    <row r="211" spans="1:11" x14ac:dyDescent="0.2">
      <c r="A211" s="27" t="s">
        <v>5827</v>
      </c>
      <c r="B211" s="74">
        <v>3875</v>
      </c>
      <c r="C211" s="86"/>
      <c r="D211" s="37"/>
      <c r="E211" s="87"/>
      <c r="F211" s="93">
        <v>5</v>
      </c>
      <c r="G211" s="8">
        <v>13</v>
      </c>
      <c r="H211" s="94">
        <f t="shared" si="3"/>
        <v>2</v>
      </c>
      <c r="I211" s="93"/>
      <c r="J211" s="94"/>
      <c r="K211" s="138"/>
    </row>
    <row r="212" spans="1:11" x14ac:dyDescent="0.2">
      <c r="A212" s="27" t="s">
        <v>4302</v>
      </c>
      <c r="B212" s="74">
        <v>3487</v>
      </c>
      <c r="C212" s="86"/>
      <c r="D212" s="37"/>
      <c r="E212" s="87"/>
      <c r="F212" s="93">
        <v>5</v>
      </c>
      <c r="G212" s="8">
        <v>13</v>
      </c>
      <c r="H212" s="94">
        <f t="shared" si="3"/>
        <v>2</v>
      </c>
      <c r="I212" s="93"/>
      <c r="J212" s="94"/>
      <c r="K212" s="138"/>
    </row>
    <row r="213" spans="1:11" x14ac:dyDescent="0.2">
      <c r="A213" s="27" t="s">
        <v>1751</v>
      </c>
      <c r="B213" s="74">
        <v>2309</v>
      </c>
      <c r="C213" s="86"/>
      <c r="D213" s="37"/>
      <c r="E213" s="87"/>
      <c r="F213" s="93">
        <v>5</v>
      </c>
      <c r="G213" s="8">
        <v>13</v>
      </c>
      <c r="H213" s="94">
        <f t="shared" si="3"/>
        <v>2</v>
      </c>
      <c r="I213" s="93"/>
      <c r="J213" s="94"/>
      <c r="K213" s="138"/>
    </row>
    <row r="214" spans="1:11" x14ac:dyDescent="0.2">
      <c r="A214" s="27" t="s">
        <v>5828</v>
      </c>
      <c r="B214" s="74">
        <v>285</v>
      </c>
      <c r="C214" s="86"/>
      <c r="D214" s="37"/>
      <c r="E214" s="87"/>
      <c r="F214" s="93">
        <v>3</v>
      </c>
      <c r="G214" s="8">
        <v>8</v>
      </c>
      <c r="H214" s="94">
        <f t="shared" si="3"/>
        <v>2</v>
      </c>
      <c r="I214" s="93"/>
      <c r="J214" s="94"/>
      <c r="K214" s="138"/>
    </row>
    <row r="215" spans="1:11" x14ac:dyDescent="0.2">
      <c r="A215" s="27" t="s">
        <v>5829</v>
      </c>
      <c r="B215" s="74">
        <v>214</v>
      </c>
      <c r="C215" s="86"/>
      <c r="D215" s="37"/>
      <c r="E215" s="87"/>
      <c r="F215" s="93">
        <v>3</v>
      </c>
      <c r="G215" s="8">
        <v>8</v>
      </c>
      <c r="H215" s="94">
        <f t="shared" si="3"/>
        <v>2</v>
      </c>
      <c r="I215" s="93"/>
      <c r="J215" s="94"/>
      <c r="K215" s="138"/>
    </row>
    <row r="216" spans="1:11" x14ac:dyDescent="0.2">
      <c r="A216" s="27" t="s">
        <v>5830</v>
      </c>
      <c r="B216" s="74">
        <v>1582</v>
      </c>
      <c r="C216" s="86"/>
      <c r="D216" s="37"/>
      <c r="E216" s="87"/>
      <c r="F216" s="93">
        <v>3</v>
      </c>
      <c r="G216" s="8">
        <v>8</v>
      </c>
      <c r="H216" s="94">
        <f t="shared" si="3"/>
        <v>2</v>
      </c>
      <c r="I216" s="93"/>
      <c r="J216" s="94"/>
      <c r="K216" s="138"/>
    </row>
    <row r="217" spans="1:11" x14ac:dyDescent="0.2">
      <c r="A217" s="27" t="s">
        <v>5831</v>
      </c>
      <c r="B217" s="74">
        <v>220</v>
      </c>
      <c r="C217" s="86"/>
      <c r="D217" s="37"/>
      <c r="E217" s="87"/>
      <c r="F217" s="93">
        <v>3</v>
      </c>
      <c r="G217" s="8">
        <v>8</v>
      </c>
      <c r="H217" s="94">
        <f t="shared" si="3"/>
        <v>2</v>
      </c>
      <c r="I217" s="93"/>
      <c r="J217" s="94"/>
      <c r="K217" s="138"/>
    </row>
    <row r="218" spans="1:11" x14ac:dyDescent="0.2">
      <c r="A218" s="27" t="s">
        <v>5832</v>
      </c>
      <c r="B218" s="74">
        <v>123</v>
      </c>
      <c r="C218" s="86"/>
      <c r="D218" s="37"/>
      <c r="E218" s="87"/>
      <c r="F218" s="93">
        <v>1</v>
      </c>
      <c r="G218" s="8">
        <v>3</v>
      </c>
      <c r="H218" s="94">
        <f t="shared" si="3"/>
        <v>1</v>
      </c>
      <c r="I218" s="93"/>
      <c r="J218" s="94"/>
      <c r="K218" s="138"/>
    </row>
    <row r="219" spans="1:11" s="5" customFormat="1" x14ac:dyDescent="0.2">
      <c r="A219" s="30" t="s">
        <v>984</v>
      </c>
      <c r="B219" s="73">
        <v>2291</v>
      </c>
      <c r="C219" s="85">
        <v>2</v>
      </c>
      <c r="D219" s="36">
        <v>5</v>
      </c>
      <c r="E219" s="88"/>
      <c r="F219" s="91"/>
      <c r="G219" s="8"/>
      <c r="H219" s="94"/>
      <c r="I219" s="91"/>
      <c r="J219" s="84"/>
      <c r="K219" s="111"/>
    </row>
    <row r="220" spans="1:11" x14ac:dyDescent="0.2">
      <c r="A220" s="27" t="s">
        <v>5833</v>
      </c>
      <c r="B220" s="74">
        <v>211</v>
      </c>
      <c r="C220" s="86"/>
      <c r="D220" s="37"/>
      <c r="E220" s="87"/>
      <c r="F220" s="93">
        <v>3</v>
      </c>
      <c r="G220" s="8">
        <v>8</v>
      </c>
      <c r="H220" s="94">
        <f t="shared" si="3"/>
        <v>2</v>
      </c>
      <c r="I220" s="93"/>
      <c r="J220" s="94"/>
      <c r="K220" s="138"/>
    </row>
    <row r="221" spans="1:11" x14ac:dyDescent="0.2">
      <c r="A221" s="27" t="s">
        <v>5834</v>
      </c>
      <c r="B221" s="74">
        <v>200</v>
      </c>
      <c r="C221" s="86"/>
      <c r="D221" s="37"/>
      <c r="E221" s="87"/>
      <c r="F221" s="93">
        <v>1</v>
      </c>
      <c r="G221" s="8">
        <v>3</v>
      </c>
      <c r="H221" s="94">
        <f t="shared" si="3"/>
        <v>1</v>
      </c>
      <c r="I221" s="93"/>
      <c r="J221" s="94"/>
      <c r="K221" s="138"/>
    </row>
    <row r="222" spans="1:11" x14ac:dyDescent="0.2">
      <c r="A222" s="27" t="s">
        <v>1979</v>
      </c>
      <c r="B222" s="74">
        <v>1214</v>
      </c>
      <c r="C222" s="86"/>
      <c r="D222" s="37"/>
      <c r="E222" s="87"/>
      <c r="F222" s="93">
        <v>3</v>
      </c>
      <c r="G222" s="8">
        <v>8</v>
      </c>
      <c r="H222" s="94">
        <f t="shared" si="3"/>
        <v>2</v>
      </c>
      <c r="I222" s="93"/>
      <c r="J222" s="94"/>
      <c r="K222" s="138"/>
    </row>
    <row r="223" spans="1:11" x14ac:dyDescent="0.2">
      <c r="A223" s="27" t="s">
        <v>5335</v>
      </c>
      <c r="B223" s="74">
        <v>234</v>
      </c>
      <c r="C223" s="86"/>
      <c r="D223" s="37"/>
      <c r="E223" s="87"/>
      <c r="F223" s="93">
        <v>3</v>
      </c>
      <c r="G223" s="8">
        <v>8</v>
      </c>
      <c r="H223" s="94">
        <f t="shared" si="3"/>
        <v>2</v>
      </c>
      <c r="I223" s="93"/>
      <c r="J223" s="94"/>
      <c r="K223" s="138"/>
    </row>
    <row r="224" spans="1:11" x14ac:dyDescent="0.2">
      <c r="A224" s="27" t="s">
        <v>5835</v>
      </c>
      <c r="B224" s="74">
        <v>432</v>
      </c>
      <c r="C224" s="86"/>
      <c r="D224" s="37"/>
      <c r="E224" s="87"/>
      <c r="F224" s="93">
        <v>3</v>
      </c>
      <c r="G224" s="8">
        <v>8</v>
      </c>
      <c r="H224" s="94">
        <f t="shared" si="3"/>
        <v>2</v>
      </c>
      <c r="I224" s="93"/>
      <c r="J224" s="94"/>
      <c r="K224" s="138"/>
    </row>
    <row r="225" spans="1:11" s="5" customFormat="1" x14ac:dyDescent="0.2">
      <c r="A225" s="30" t="s">
        <v>1143</v>
      </c>
      <c r="B225" s="73">
        <v>5501</v>
      </c>
      <c r="C225" s="85">
        <v>5</v>
      </c>
      <c r="D225" s="36">
        <v>13</v>
      </c>
      <c r="E225" s="88"/>
      <c r="F225" s="91"/>
      <c r="G225" s="8"/>
      <c r="H225" s="94"/>
      <c r="I225" s="91"/>
      <c r="J225" s="84"/>
      <c r="K225" s="111"/>
    </row>
    <row r="226" spans="1:11" x14ac:dyDescent="0.2">
      <c r="A226" s="27" t="s">
        <v>5836</v>
      </c>
      <c r="B226" s="74">
        <v>3522</v>
      </c>
      <c r="C226" s="86"/>
      <c r="D226" s="37"/>
      <c r="E226" s="87"/>
      <c r="F226" s="93">
        <v>5</v>
      </c>
      <c r="G226" s="8">
        <v>13</v>
      </c>
      <c r="H226" s="94">
        <f t="shared" si="3"/>
        <v>2</v>
      </c>
      <c r="I226" s="93"/>
      <c r="J226" s="94"/>
      <c r="K226" s="138"/>
    </row>
    <row r="227" spans="1:11" x14ac:dyDescent="0.2">
      <c r="A227" s="27" t="s">
        <v>5837</v>
      </c>
      <c r="B227" s="74">
        <v>1843</v>
      </c>
      <c r="C227" s="86"/>
      <c r="D227" s="37"/>
      <c r="E227" s="87"/>
      <c r="F227" s="93">
        <v>3</v>
      </c>
      <c r="G227" s="8">
        <v>8</v>
      </c>
      <c r="H227" s="94">
        <f t="shared" si="3"/>
        <v>2</v>
      </c>
      <c r="I227" s="93"/>
      <c r="J227" s="94"/>
      <c r="K227" s="138"/>
    </row>
    <row r="228" spans="1:11" x14ac:dyDescent="0.2">
      <c r="A228" s="27" t="s">
        <v>5838</v>
      </c>
      <c r="B228" s="74">
        <v>136</v>
      </c>
      <c r="C228" s="86"/>
      <c r="D228" s="37"/>
      <c r="E228" s="87"/>
      <c r="F228" s="93">
        <v>1</v>
      </c>
      <c r="G228" s="8">
        <v>3</v>
      </c>
      <c r="H228" s="94">
        <f t="shared" si="3"/>
        <v>1</v>
      </c>
      <c r="I228" s="93"/>
      <c r="J228" s="94"/>
      <c r="K228" s="138"/>
    </row>
    <row r="229" spans="1:11" s="5" customFormat="1" x14ac:dyDescent="0.2">
      <c r="A229" s="30" t="s">
        <v>247</v>
      </c>
      <c r="B229" s="73">
        <v>7333</v>
      </c>
      <c r="C229" s="85">
        <v>7</v>
      </c>
      <c r="D229" s="36">
        <v>18</v>
      </c>
      <c r="E229" s="88"/>
      <c r="F229" s="91"/>
      <c r="G229" s="8"/>
      <c r="H229" s="94"/>
      <c r="I229" s="91"/>
      <c r="J229" s="84"/>
      <c r="K229" s="111"/>
    </row>
    <row r="230" spans="1:11" x14ac:dyDescent="0.2">
      <c r="A230" s="27" t="s">
        <v>5839</v>
      </c>
      <c r="B230" s="74">
        <v>3270</v>
      </c>
      <c r="C230" s="86"/>
      <c r="D230" s="37"/>
      <c r="E230" s="87"/>
      <c r="F230" s="93">
        <v>5</v>
      </c>
      <c r="G230" s="8">
        <v>13</v>
      </c>
      <c r="H230" s="94">
        <f t="shared" si="3"/>
        <v>2</v>
      </c>
      <c r="I230" s="93"/>
      <c r="J230" s="94"/>
      <c r="K230" s="138"/>
    </row>
    <row r="231" spans="1:11" x14ac:dyDescent="0.2">
      <c r="A231" s="27" t="s">
        <v>5840</v>
      </c>
      <c r="B231" s="74">
        <v>2985</v>
      </c>
      <c r="C231" s="86"/>
      <c r="D231" s="37"/>
      <c r="E231" s="87"/>
      <c r="F231" s="93">
        <v>5</v>
      </c>
      <c r="G231" s="8">
        <v>13</v>
      </c>
      <c r="H231" s="94">
        <f t="shared" si="3"/>
        <v>2</v>
      </c>
      <c r="I231" s="93"/>
      <c r="J231" s="94"/>
      <c r="K231" s="138"/>
    </row>
    <row r="232" spans="1:11" x14ac:dyDescent="0.2">
      <c r="A232" s="27" t="s">
        <v>5841</v>
      </c>
      <c r="B232" s="74">
        <v>238</v>
      </c>
      <c r="C232" s="86"/>
      <c r="D232" s="37"/>
      <c r="E232" s="87"/>
      <c r="F232" s="93">
        <v>3</v>
      </c>
      <c r="G232" s="8">
        <v>8</v>
      </c>
      <c r="H232" s="94">
        <f t="shared" si="3"/>
        <v>2</v>
      </c>
      <c r="I232" s="93"/>
      <c r="J232" s="94"/>
      <c r="K232" s="138"/>
    </row>
    <row r="233" spans="1:11" x14ac:dyDescent="0.2">
      <c r="A233" s="27" t="s">
        <v>5842</v>
      </c>
      <c r="B233" s="74">
        <v>406</v>
      </c>
      <c r="C233" s="86"/>
      <c r="D233" s="37"/>
      <c r="E233" s="87"/>
      <c r="F233" s="93">
        <v>3</v>
      </c>
      <c r="G233" s="8">
        <v>8</v>
      </c>
      <c r="H233" s="94">
        <f t="shared" si="3"/>
        <v>2</v>
      </c>
      <c r="I233" s="93"/>
      <c r="J233" s="94"/>
      <c r="K233" s="138"/>
    </row>
    <row r="234" spans="1:11" x14ac:dyDescent="0.2">
      <c r="A234" s="27" t="s">
        <v>5843</v>
      </c>
      <c r="B234" s="74">
        <v>86</v>
      </c>
      <c r="C234" s="86"/>
      <c r="D234" s="37"/>
      <c r="E234" s="87"/>
      <c r="F234" s="93">
        <v>1</v>
      </c>
      <c r="G234" s="8">
        <v>3</v>
      </c>
      <c r="H234" s="94">
        <f t="shared" si="3"/>
        <v>1</v>
      </c>
      <c r="I234" s="93"/>
      <c r="J234" s="94"/>
      <c r="K234" s="138"/>
    </row>
    <row r="235" spans="1:11" x14ac:dyDescent="0.2">
      <c r="A235" s="27" t="s">
        <v>5844</v>
      </c>
      <c r="B235" s="74">
        <v>348</v>
      </c>
      <c r="C235" s="86"/>
      <c r="D235" s="37"/>
      <c r="E235" s="87"/>
      <c r="F235" s="93">
        <v>3</v>
      </c>
      <c r="G235" s="8">
        <v>8</v>
      </c>
      <c r="H235" s="94">
        <f t="shared" si="3"/>
        <v>2</v>
      </c>
      <c r="I235" s="93"/>
      <c r="J235" s="94"/>
      <c r="K235" s="138"/>
    </row>
    <row r="236" spans="1:11" x14ac:dyDescent="0.2">
      <c r="A236" s="26" t="s">
        <v>288</v>
      </c>
      <c r="B236" s="72">
        <v>77819</v>
      </c>
      <c r="C236" s="81"/>
      <c r="D236" s="37"/>
      <c r="E236" s="87"/>
      <c r="F236" s="93"/>
      <c r="G236" s="8"/>
      <c r="H236" s="94"/>
      <c r="I236" s="93"/>
      <c r="J236" s="94"/>
      <c r="K236" s="138"/>
    </row>
    <row r="237" spans="1:11" s="5" customFormat="1" ht="31.5" x14ac:dyDescent="0.2">
      <c r="A237" s="29" t="s">
        <v>289</v>
      </c>
      <c r="B237" s="73">
        <v>27785</v>
      </c>
      <c r="C237" s="85">
        <v>25</v>
      </c>
      <c r="D237" s="36">
        <f>SUM(D238:D255)</f>
        <v>63</v>
      </c>
      <c r="E237" s="88">
        <v>4</v>
      </c>
      <c r="F237" s="91">
        <f>SUM(F239:F265)</f>
        <v>65</v>
      </c>
      <c r="G237" s="24">
        <f>SUM(G239:G265)</f>
        <v>175</v>
      </c>
      <c r="H237" s="94"/>
      <c r="I237" s="99">
        <f>(C237+F239+F240+F241+F243+F246+F247+F248+F250+F254+F256+F258+F262+F264+1)*0.4</f>
        <v>31.6</v>
      </c>
      <c r="J237" s="99">
        <f>(D237+G239+G240+G241+G243+G246+G247+G248+G250+G254+G256+G258+G262+G264+1)*0.4</f>
        <v>81.2</v>
      </c>
      <c r="K237" s="115">
        <f>25*0.6</f>
        <v>15</v>
      </c>
    </row>
    <row r="238" spans="1:11" s="5" customFormat="1" x14ac:dyDescent="0.2">
      <c r="A238" s="30" t="s">
        <v>290</v>
      </c>
      <c r="B238" s="73">
        <v>21562</v>
      </c>
      <c r="C238" s="85">
        <v>19</v>
      </c>
      <c r="D238" s="36">
        <v>48</v>
      </c>
      <c r="E238" s="88"/>
      <c r="F238" s="91"/>
      <c r="G238" s="8"/>
      <c r="H238" s="94"/>
      <c r="I238" s="91"/>
      <c r="J238" s="84"/>
      <c r="K238" s="111"/>
    </row>
    <row r="239" spans="1:11" x14ac:dyDescent="0.2">
      <c r="A239" s="27" t="s">
        <v>1492</v>
      </c>
      <c r="B239" s="74">
        <v>13605</v>
      </c>
      <c r="C239" s="86"/>
      <c r="D239" s="37"/>
      <c r="E239" s="87"/>
      <c r="F239" s="93">
        <v>11</v>
      </c>
      <c r="G239" s="8">
        <v>28</v>
      </c>
      <c r="H239" s="94">
        <f t="shared" si="3"/>
        <v>2</v>
      </c>
      <c r="I239" s="93"/>
      <c r="J239" s="94"/>
      <c r="K239" s="138"/>
    </row>
    <row r="240" spans="1:11" x14ac:dyDescent="0.2">
      <c r="A240" s="27" t="s">
        <v>5845</v>
      </c>
      <c r="B240" s="74">
        <v>2254</v>
      </c>
      <c r="C240" s="86"/>
      <c r="D240" s="37"/>
      <c r="E240" s="87"/>
      <c r="F240" s="93">
        <v>5</v>
      </c>
      <c r="G240" s="8">
        <v>13</v>
      </c>
      <c r="H240" s="94">
        <f t="shared" si="3"/>
        <v>2</v>
      </c>
      <c r="I240" s="93"/>
      <c r="J240" s="94"/>
      <c r="K240" s="138"/>
    </row>
    <row r="241" spans="1:11" x14ac:dyDescent="0.2">
      <c r="A241" s="27" t="s">
        <v>5846</v>
      </c>
      <c r="B241" s="74">
        <v>2630</v>
      </c>
      <c r="C241" s="86"/>
      <c r="D241" s="37"/>
      <c r="E241" s="87"/>
      <c r="F241" s="93">
        <v>5</v>
      </c>
      <c r="G241" s="8">
        <v>13</v>
      </c>
      <c r="H241" s="94">
        <f t="shared" si="3"/>
        <v>2</v>
      </c>
      <c r="I241" s="93"/>
      <c r="J241" s="94"/>
      <c r="K241" s="138"/>
    </row>
    <row r="242" spans="1:11" x14ac:dyDescent="0.2">
      <c r="A242" s="27" t="s">
        <v>5847</v>
      </c>
      <c r="B242" s="74">
        <v>170</v>
      </c>
      <c r="C242" s="86"/>
      <c r="D242" s="37"/>
      <c r="E242" s="87"/>
      <c r="F242" s="93">
        <v>1</v>
      </c>
      <c r="G242" s="8">
        <v>3</v>
      </c>
      <c r="H242" s="94">
        <f t="shared" si="3"/>
        <v>1</v>
      </c>
      <c r="I242" s="93"/>
      <c r="J242" s="94"/>
      <c r="K242" s="138"/>
    </row>
    <row r="243" spans="1:11" x14ac:dyDescent="0.2">
      <c r="A243" s="27" t="s">
        <v>5848</v>
      </c>
      <c r="B243" s="74">
        <v>254</v>
      </c>
      <c r="C243" s="86"/>
      <c r="D243" s="37"/>
      <c r="E243" s="87"/>
      <c r="F243" s="93">
        <v>3</v>
      </c>
      <c r="G243" s="8">
        <v>8</v>
      </c>
      <c r="H243" s="94">
        <f t="shared" si="3"/>
        <v>2</v>
      </c>
      <c r="I243" s="93"/>
      <c r="J243" s="94"/>
      <c r="K243" s="138"/>
    </row>
    <row r="244" spans="1:11" x14ac:dyDescent="0.2">
      <c r="A244" s="27" t="s">
        <v>5849</v>
      </c>
      <c r="B244" s="74">
        <v>52</v>
      </c>
      <c r="C244" s="86"/>
      <c r="D244" s="37"/>
      <c r="E244" s="87"/>
      <c r="F244" s="93">
        <v>1</v>
      </c>
      <c r="G244" s="8">
        <v>3</v>
      </c>
      <c r="H244" s="94">
        <f t="shared" si="3"/>
        <v>1</v>
      </c>
      <c r="I244" s="93"/>
      <c r="J244" s="94"/>
      <c r="K244" s="138"/>
    </row>
    <row r="245" spans="1:11" x14ac:dyDescent="0.2">
      <c r="A245" s="27" t="s">
        <v>5850</v>
      </c>
      <c r="B245" s="74">
        <v>31</v>
      </c>
      <c r="C245" s="86"/>
      <c r="D245" s="37"/>
      <c r="E245" s="87"/>
      <c r="F245" s="93">
        <v>1</v>
      </c>
      <c r="G245" s="8">
        <v>3</v>
      </c>
      <c r="H245" s="94">
        <f t="shared" si="3"/>
        <v>1</v>
      </c>
      <c r="I245" s="93"/>
      <c r="J245" s="94"/>
      <c r="K245" s="138"/>
    </row>
    <row r="246" spans="1:11" x14ac:dyDescent="0.2">
      <c r="A246" s="27" t="s">
        <v>5829</v>
      </c>
      <c r="B246" s="74">
        <v>1197</v>
      </c>
      <c r="C246" s="86"/>
      <c r="D246" s="37"/>
      <c r="E246" s="87"/>
      <c r="F246" s="93">
        <v>3</v>
      </c>
      <c r="G246" s="8">
        <v>8</v>
      </c>
      <c r="H246" s="94">
        <f t="shared" si="3"/>
        <v>2</v>
      </c>
      <c r="I246" s="93"/>
      <c r="J246" s="94"/>
      <c r="K246" s="138"/>
    </row>
    <row r="247" spans="1:11" x14ac:dyDescent="0.2">
      <c r="A247" s="27" t="s">
        <v>5851</v>
      </c>
      <c r="B247" s="74">
        <v>415</v>
      </c>
      <c r="C247" s="86"/>
      <c r="D247" s="37"/>
      <c r="E247" s="87"/>
      <c r="F247" s="93">
        <v>3</v>
      </c>
      <c r="G247" s="8">
        <v>8</v>
      </c>
      <c r="H247" s="94">
        <f t="shared" si="3"/>
        <v>2</v>
      </c>
      <c r="I247" s="93"/>
      <c r="J247" s="94"/>
      <c r="K247" s="138"/>
    </row>
    <row r="248" spans="1:11" x14ac:dyDescent="0.2">
      <c r="A248" s="27" t="s">
        <v>4773</v>
      </c>
      <c r="B248" s="74">
        <v>359</v>
      </c>
      <c r="C248" s="86"/>
      <c r="D248" s="37"/>
      <c r="E248" s="87"/>
      <c r="F248" s="93">
        <v>3</v>
      </c>
      <c r="G248" s="8">
        <v>8</v>
      </c>
      <c r="H248" s="94">
        <f t="shared" si="3"/>
        <v>2</v>
      </c>
      <c r="I248" s="93"/>
      <c r="J248" s="94"/>
      <c r="K248" s="138"/>
    </row>
    <row r="249" spans="1:11" x14ac:dyDescent="0.2">
      <c r="A249" s="27" t="s">
        <v>5852</v>
      </c>
      <c r="B249" s="74">
        <v>45</v>
      </c>
      <c r="C249" s="86"/>
      <c r="D249" s="37"/>
      <c r="E249" s="87"/>
      <c r="F249" s="93">
        <v>1</v>
      </c>
      <c r="G249" s="8">
        <v>3</v>
      </c>
      <c r="H249" s="94">
        <f t="shared" si="3"/>
        <v>1</v>
      </c>
      <c r="I249" s="93"/>
      <c r="J249" s="94"/>
      <c r="K249" s="138"/>
    </row>
    <row r="250" spans="1:11" x14ac:dyDescent="0.2">
      <c r="A250" s="27" t="s">
        <v>5853</v>
      </c>
      <c r="B250" s="74">
        <v>396</v>
      </c>
      <c r="C250" s="86"/>
      <c r="D250" s="37"/>
      <c r="E250" s="87"/>
      <c r="F250" s="93">
        <v>3</v>
      </c>
      <c r="G250" s="8">
        <v>8</v>
      </c>
      <c r="H250" s="94">
        <f t="shared" si="3"/>
        <v>2</v>
      </c>
      <c r="I250" s="93"/>
      <c r="J250" s="94"/>
      <c r="K250" s="138"/>
    </row>
    <row r="251" spans="1:11" x14ac:dyDescent="0.2">
      <c r="A251" s="27" t="s">
        <v>5854</v>
      </c>
      <c r="B251" s="74">
        <v>59</v>
      </c>
      <c r="C251" s="86"/>
      <c r="D251" s="37"/>
      <c r="E251" s="87"/>
      <c r="F251" s="93">
        <v>1</v>
      </c>
      <c r="G251" s="8">
        <v>3</v>
      </c>
      <c r="H251" s="94">
        <f t="shared" si="3"/>
        <v>1</v>
      </c>
      <c r="I251" s="93"/>
      <c r="J251" s="94"/>
      <c r="K251" s="138"/>
    </row>
    <row r="252" spans="1:11" x14ac:dyDescent="0.2">
      <c r="A252" s="27" t="s">
        <v>5791</v>
      </c>
      <c r="B252" s="74">
        <v>95</v>
      </c>
      <c r="C252" s="86"/>
      <c r="D252" s="37"/>
      <c r="E252" s="87"/>
      <c r="F252" s="93">
        <v>1</v>
      </c>
      <c r="G252" s="8">
        <v>3</v>
      </c>
      <c r="H252" s="94">
        <f t="shared" si="3"/>
        <v>1</v>
      </c>
      <c r="I252" s="93"/>
      <c r="J252" s="94"/>
      <c r="K252" s="138"/>
    </row>
    <row r="253" spans="1:11" s="5" customFormat="1" x14ac:dyDescent="0.2">
      <c r="A253" s="30" t="s">
        <v>455</v>
      </c>
      <c r="B253" s="73">
        <v>1903</v>
      </c>
      <c r="C253" s="85">
        <v>2</v>
      </c>
      <c r="D253" s="36">
        <v>5</v>
      </c>
      <c r="E253" s="88"/>
      <c r="F253" s="91"/>
      <c r="G253" s="8"/>
      <c r="H253" s="94"/>
      <c r="I253" s="91"/>
      <c r="J253" s="84"/>
      <c r="K253" s="111"/>
    </row>
    <row r="254" spans="1:11" x14ac:dyDescent="0.2">
      <c r="A254" s="27" t="s">
        <v>5855</v>
      </c>
      <c r="B254" s="74">
        <v>1903</v>
      </c>
      <c r="C254" s="86"/>
      <c r="D254" s="37"/>
      <c r="E254" s="87"/>
      <c r="F254" s="93">
        <v>3</v>
      </c>
      <c r="G254" s="8">
        <v>8</v>
      </c>
      <c r="H254" s="94">
        <f t="shared" si="3"/>
        <v>2</v>
      </c>
      <c r="I254" s="93"/>
      <c r="J254" s="94"/>
      <c r="K254" s="138"/>
    </row>
    <row r="255" spans="1:11" s="5" customFormat="1" x14ac:dyDescent="0.2">
      <c r="A255" s="30" t="s">
        <v>456</v>
      </c>
      <c r="B255" s="73">
        <v>4320</v>
      </c>
      <c r="C255" s="85">
        <v>4</v>
      </c>
      <c r="D255" s="36">
        <v>10</v>
      </c>
      <c r="E255" s="88"/>
      <c r="F255" s="91"/>
      <c r="G255" s="8"/>
      <c r="H255" s="94"/>
      <c r="I255" s="91"/>
      <c r="J255" s="84"/>
      <c r="K255" s="111"/>
    </row>
    <row r="256" spans="1:11" x14ac:dyDescent="0.2">
      <c r="A256" s="27" t="s">
        <v>2127</v>
      </c>
      <c r="B256" s="74">
        <v>2889</v>
      </c>
      <c r="C256" s="86"/>
      <c r="D256" s="37"/>
      <c r="E256" s="87"/>
      <c r="F256" s="93">
        <v>5</v>
      </c>
      <c r="G256" s="8">
        <v>13</v>
      </c>
      <c r="H256" s="94">
        <f t="shared" si="3"/>
        <v>2</v>
      </c>
      <c r="I256" s="93"/>
      <c r="J256" s="94"/>
      <c r="K256" s="138"/>
    </row>
    <row r="257" spans="1:11" x14ac:dyDescent="0.2">
      <c r="A257" s="27" t="s">
        <v>2077</v>
      </c>
      <c r="B257" s="74">
        <v>22</v>
      </c>
      <c r="C257" s="86"/>
      <c r="D257" s="37"/>
      <c r="E257" s="87"/>
      <c r="F257" s="93">
        <v>1</v>
      </c>
      <c r="G257" s="8">
        <v>3</v>
      </c>
      <c r="H257" s="94">
        <f t="shared" si="3"/>
        <v>1</v>
      </c>
      <c r="I257" s="93"/>
      <c r="J257" s="94"/>
      <c r="K257" s="138"/>
    </row>
    <row r="258" spans="1:11" x14ac:dyDescent="0.2">
      <c r="A258" s="27" t="s">
        <v>5856</v>
      </c>
      <c r="B258" s="74">
        <v>329</v>
      </c>
      <c r="C258" s="86"/>
      <c r="D258" s="37"/>
      <c r="E258" s="87"/>
      <c r="F258" s="93">
        <v>3</v>
      </c>
      <c r="G258" s="8">
        <v>8</v>
      </c>
      <c r="H258" s="94">
        <f t="shared" si="3"/>
        <v>2</v>
      </c>
      <c r="I258" s="93"/>
      <c r="J258" s="94"/>
      <c r="K258" s="138"/>
    </row>
    <row r="259" spans="1:11" x14ac:dyDescent="0.2">
      <c r="A259" s="27" t="s">
        <v>5374</v>
      </c>
      <c r="B259" s="74">
        <v>178</v>
      </c>
      <c r="C259" s="86"/>
      <c r="D259" s="37"/>
      <c r="E259" s="87"/>
      <c r="F259" s="93">
        <v>1</v>
      </c>
      <c r="G259" s="8">
        <v>3</v>
      </c>
      <c r="H259" s="94">
        <f t="shared" si="3"/>
        <v>1</v>
      </c>
      <c r="I259" s="93"/>
      <c r="J259" s="94"/>
      <c r="K259" s="138"/>
    </row>
    <row r="260" spans="1:11" x14ac:dyDescent="0.2">
      <c r="A260" s="27" t="s">
        <v>5857</v>
      </c>
      <c r="B260" s="74">
        <v>89</v>
      </c>
      <c r="C260" s="86"/>
      <c r="D260" s="37"/>
      <c r="E260" s="87"/>
      <c r="F260" s="93">
        <v>1</v>
      </c>
      <c r="G260" s="8">
        <v>3</v>
      </c>
      <c r="H260" s="94">
        <f t="shared" si="3"/>
        <v>1</v>
      </c>
      <c r="I260" s="93"/>
      <c r="J260" s="94"/>
      <c r="K260" s="138"/>
    </row>
    <row r="261" spans="1:11" x14ac:dyDescent="0.2">
      <c r="A261" s="27" t="s">
        <v>5858</v>
      </c>
      <c r="B261" s="74">
        <v>88</v>
      </c>
      <c r="C261" s="86"/>
      <c r="D261" s="37"/>
      <c r="E261" s="87"/>
      <c r="F261" s="93">
        <v>1</v>
      </c>
      <c r="G261" s="8">
        <v>3</v>
      </c>
      <c r="H261" s="94">
        <f t="shared" si="3"/>
        <v>1</v>
      </c>
      <c r="I261" s="93"/>
      <c r="J261" s="94"/>
      <c r="K261" s="138"/>
    </row>
    <row r="262" spans="1:11" x14ac:dyDescent="0.2">
      <c r="A262" s="27" t="s">
        <v>5859</v>
      </c>
      <c r="B262" s="74">
        <v>259</v>
      </c>
      <c r="C262" s="86"/>
      <c r="D262" s="37"/>
      <c r="E262" s="87"/>
      <c r="F262" s="93">
        <v>3</v>
      </c>
      <c r="G262" s="8">
        <v>8</v>
      </c>
      <c r="H262" s="94">
        <f t="shared" si="3"/>
        <v>2</v>
      </c>
      <c r="I262" s="93"/>
      <c r="J262" s="94"/>
      <c r="K262" s="138"/>
    </row>
    <row r="263" spans="1:11" x14ac:dyDescent="0.2">
      <c r="A263" s="27" t="s">
        <v>5860</v>
      </c>
      <c r="B263" s="74">
        <v>55</v>
      </c>
      <c r="C263" s="86"/>
      <c r="D263" s="37"/>
      <c r="E263" s="87"/>
      <c r="F263" s="93">
        <v>1</v>
      </c>
      <c r="G263" s="8">
        <v>3</v>
      </c>
      <c r="H263" s="94">
        <f t="shared" si="3"/>
        <v>1</v>
      </c>
      <c r="I263" s="93"/>
      <c r="J263" s="94"/>
      <c r="K263" s="138"/>
    </row>
    <row r="264" spans="1:11" x14ac:dyDescent="0.2">
      <c r="A264" s="27" t="s">
        <v>5861</v>
      </c>
      <c r="B264" s="74">
        <v>236</v>
      </c>
      <c r="C264" s="86"/>
      <c r="D264" s="37"/>
      <c r="E264" s="87"/>
      <c r="F264" s="93">
        <v>3</v>
      </c>
      <c r="G264" s="8">
        <v>8</v>
      </c>
      <c r="H264" s="94">
        <f t="shared" ref="H264:H327" si="4">IF(F264=1,1,2)</f>
        <v>2</v>
      </c>
      <c r="I264" s="93"/>
      <c r="J264" s="94"/>
      <c r="K264" s="138"/>
    </row>
    <row r="265" spans="1:11" x14ac:dyDescent="0.2">
      <c r="A265" s="27" t="s">
        <v>5862</v>
      </c>
      <c r="B265" s="74">
        <v>175</v>
      </c>
      <c r="C265" s="86"/>
      <c r="D265" s="37"/>
      <c r="E265" s="87"/>
      <c r="F265" s="93">
        <v>1</v>
      </c>
      <c r="G265" s="8">
        <v>3</v>
      </c>
      <c r="H265" s="94">
        <f t="shared" si="4"/>
        <v>1</v>
      </c>
      <c r="I265" s="93"/>
      <c r="J265" s="94"/>
      <c r="K265" s="138"/>
    </row>
    <row r="266" spans="1:11" s="5" customFormat="1" x14ac:dyDescent="0.2">
      <c r="A266" s="29" t="s">
        <v>642</v>
      </c>
      <c r="B266" s="73">
        <v>27338</v>
      </c>
      <c r="C266" s="85">
        <v>25</v>
      </c>
      <c r="D266" s="36">
        <f>SUM(D267:D285)</f>
        <v>63</v>
      </c>
      <c r="E266" s="88">
        <v>4</v>
      </c>
      <c r="F266" s="91">
        <f>SUM(F268:F289)</f>
        <v>55</v>
      </c>
      <c r="G266" s="24">
        <f>SUM(G268:G289)</f>
        <v>148</v>
      </c>
      <c r="H266" s="94"/>
      <c r="I266" s="99">
        <f>(C266+F266+1-F271-F275-F277-F278-F279-F280-F283-F284)*0.4</f>
        <v>29.200000000000003</v>
      </c>
      <c r="J266" s="99">
        <f>(D266+G266+1-G271-G275-G277-G278-G279-G280-G283-G284)*0.4</f>
        <v>75.2</v>
      </c>
      <c r="K266" s="115">
        <f>21*0.6</f>
        <v>12.6</v>
      </c>
    </row>
    <row r="267" spans="1:11" s="5" customFormat="1" x14ac:dyDescent="0.2">
      <c r="A267" s="30" t="s">
        <v>643</v>
      </c>
      <c r="B267" s="73">
        <v>24749</v>
      </c>
      <c r="C267" s="85">
        <v>23</v>
      </c>
      <c r="D267" s="36">
        <v>58</v>
      </c>
      <c r="E267" s="88"/>
      <c r="F267" s="91"/>
      <c r="G267" s="8"/>
      <c r="H267" s="94"/>
      <c r="I267" s="91"/>
      <c r="J267" s="84"/>
      <c r="K267" s="111"/>
    </row>
    <row r="268" spans="1:11" x14ac:dyDescent="0.2">
      <c r="A268" s="27" t="s">
        <v>5863</v>
      </c>
      <c r="B268" s="74">
        <v>17710</v>
      </c>
      <c r="C268" s="86"/>
      <c r="D268" s="37"/>
      <c r="E268" s="87"/>
      <c r="F268" s="93">
        <v>11</v>
      </c>
      <c r="G268" s="8">
        <v>28</v>
      </c>
      <c r="H268" s="94">
        <f t="shared" si="4"/>
        <v>2</v>
      </c>
      <c r="I268" s="93"/>
      <c r="J268" s="94"/>
      <c r="K268" s="138"/>
    </row>
    <row r="269" spans="1:11" x14ac:dyDescent="0.2">
      <c r="A269" s="27" t="s">
        <v>1474</v>
      </c>
      <c r="B269" s="74">
        <v>1154</v>
      </c>
      <c r="C269" s="86"/>
      <c r="D269" s="37"/>
      <c r="E269" s="87"/>
      <c r="F269" s="93">
        <v>3</v>
      </c>
      <c r="G269" s="8">
        <v>8</v>
      </c>
      <c r="H269" s="94">
        <f t="shared" si="4"/>
        <v>2</v>
      </c>
      <c r="I269" s="93"/>
      <c r="J269" s="94"/>
      <c r="K269" s="138"/>
    </row>
    <row r="270" spans="1:11" ht="31.5" customHeight="1" x14ac:dyDescent="0.2">
      <c r="A270" s="27" t="s">
        <v>2465</v>
      </c>
      <c r="B270" s="74">
        <v>1584</v>
      </c>
      <c r="C270" s="86"/>
      <c r="D270" s="37"/>
      <c r="E270" s="87"/>
      <c r="F270" s="93">
        <v>3</v>
      </c>
      <c r="G270" s="8">
        <v>8</v>
      </c>
      <c r="H270" s="94">
        <f t="shared" si="4"/>
        <v>2</v>
      </c>
      <c r="I270" s="93"/>
      <c r="J270" s="94"/>
      <c r="K270" s="138"/>
    </row>
    <row r="271" spans="1:11" x14ac:dyDescent="0.2">
      <c r="A271" s="27" t="s">
        <v>5864</v>
      </c>
      <c r="B271" s="74">
        <v>30</v>
      </c>
      <c r="C271" s="86"/>
      <c r="D271" s="37"/>
      <c r="E271" s="87"/>
      <c r="F271" s="93">
        <v>1</v>
      </c>
      <c r="G271" s="8">
        <v>3</v>
      </c>
      <c r="H271" s="94">
        <f t="shared" si="4"/>
        <v>1</v>
      </c>
      <c r="I271" s="93"/>
      <c r="J271" s="94"/>
      <c r="K271" s="138"/>
    </row>
    <row r="272" spans="1:11" s="60" customFormat="1" x14ac:dyDescent="0.2">
      <c r="A272" s="27" t="s">
        <v>5865</v>
      </c>
      <c r="B272" s="74">
        <v>539</v>
      </c>
      <c r="C272" s="86"/>
      <c r="D272" s="37"/>
      <c r="E272" s="87"/>
      <c r="F272" s="93">
        <v>3</v>
      </c>
      <c r="G272" s="8">
        <v>8</v>
      </c>
      <c r="H272" s="94">
        <f t="shared" si="4"/>
        <v>2</v>
      </c>
      <c r="I272" s="152"/>
      <c r="J272" s="153"/>
      <c r="K272" s="154"/>
    </row>
    <row r="273" spans="1:11" x14ac:dyDescent="0.2">
      <c r="A273" s="27" t="s">
        <v>5866</v>
      </c>
      <c r="B273" s="74">
        <v>383</v>
      </c>
      <c r="C273" s="86"/>
      <c r="D273" s="37"/>
      <c r="E273" s="87"/>
      <c r="F273" s="93">
        <v>3</v>
      </c>
      <c r="G273" s="8">
        <v>8</v>
      </c>
      <c r="H273" s="94">
        <f t="shared" si="4"/>
        <v>2</v>
      </c>
      <c r="I273" s="93"/>
      <c r="J273" s="94"/>
      <c r="K273" s="138"/>
    </row>
    <row r="274" spans="1:11" x14ac:dyDescent="0.2">
      <c r="A274" s="27" t="s">
        <v>5867</v>
      </c>
      <c r="B274" s="74">
        <v>969</v>
      </c>
      <c r="C274" s="86"/>
      <c r="D274" s="37"/>
      <c r="E274" s="87"/>
      <c r="F274" s="93">
        <v>3</v>
      </c>
      <c r="G274" s="8">
        <v>8</v>
      </c>
      <c r="H274" s="94">
        <f t="shared" si="4"/>
        <v>2</v>
      </c>
      <c r="I274" s="93"/>
      <c r="J274" s="94"/>
      <c r="K274" s="138"/>
    </row>
    <row r="275" spans="1:11" x14ac:dyDescent="0.2">
      <c r="A275" s="27" t="s">
        <v>5868</v>
      </c>
      <c r="B275" s="74">
        <v>120</v>
      </c>
      <c r="C275" s="86"/>
      <c r="D275" s="37"/>
      <c r="E275" s="87"/>
      <c r="F275" s="93">
        <v>1</v>
      </c>
      <c r="G275" s="8">
        <v>3</v>
      </c>
      <c r="H275" s="94">
        <f t="shared" si="4"/>
        <v>1</v>
      </c>
      <c r="I275" s="93"/>
      <c r="J275" s="94"/>
      <c r="K275" s="138"/>
    </row>
    <row r="276" spans="1:11" x14ac:dyDescent="0.2">
      <c r="A276" s="27" t="s">
        <v>5869</v>
      </c>
      <c r="B276" s="74">
        <v>388</v>
      </c>
      <c r="C276" s="86"/>
      <c r="D276" s="37"/>
      <c r="E276" s="87"/>
      <c r="F276" s="93">
        <v>3</v>
      </c>
      <c r="G276" s="8">
        <v>8</v>
      </c>
      <c r="H276" s="94">
        <f t="shared" si="4"/>
        <v>2</v>
      </c>
      <c r="I276" s="93"/>
      <c r="J276" s="94"/>
      <c r="K276" s="138"/>
    </row>
    <row r="277" spans="1:11" x14ac:dyDescent="0.2">
      <c r="A277" s="27" t="s">
        <v>5870</v>
      </c>
      <c r="B277" s="74">
        <v>127</v>
      </c>
      <c r="C277" s="86"/>
      <c r="D277" s="37"/>
      <c r="E277" s="87"/>
      <c r="F277" s="93">
        <v>1</v>
      </c>
      <c r="G277" s="8">
        <v>3</v>
      </c>
      <c r="H277" s="94">
        <f t="shared" si="4"/>
        <v>1</v>
      </c>
      <c r="I277" s="93"/>
      <c r="J277" s="94"/>
      <c r="K277" s="138"/>
    </row>
    <row r="278" spans="1:11" x14ac:dyDescent="0.2">
      <c r="A278" s="27" t="s">
        <v>3424</v>
      </c>
      <c r="B278" s="74">
        <v>5</v>
      </c>
      <c r="C278" s="86"/>
      <c r="D278" s="37"/>
      <c r="E278" s="87"/>
      <c r="F278" s="93">
        <v>1</v>
      </c>
      <c r="G278" s="8">
        <v>3</v>
      </c>
      <c r="H278" s="94">
        <f t="shared" si="4"/>
        <v>1</v>
      </c>
      <c r="I278" s="93"/>
      <c r="J278" s="94"/>
      <c r="K278" s="138"/>
    </row>
    <row r="279" spans="1:11" x14ac:dyDescent="0.2">
      <c r="A279" s="27" t="s">
        <v>5871</v>
      </c>
      <c r="B279" s="74">
        <v>74</v>
      </c>
      <c r="C279" s="86"/>
      <c r="D279" s="37"/>
      <c r="E279" s="87"/>
      <c r="F279" s="93">
        <v>1</v>
      </c>
      <c r="G279" s="8">
        <v>3</v>
      </c>
      <c r="H279" s="94">
        <f t="shared" si="4"/>
        <v>1</v>
      </c>
      <c r="I279" s="93"/>
      <c r="J279" s="94"/>
      <c r="K279" s="138"/>
    </row>
    <row r="280" spans="1:11" x14ac:dyDescent="0.2">
      <c r="A280" s="27" t="s">
        <v>5872</v>
      </c>
      <c r="B280" s="74">
        <v>128</v>
      </c>
      <c r="C280" s="86"/>
      <c r="D280" s="37"/>
      <c r="E280" s="87"/>
      <c r="F280" s="93">
        <v>1</v>
      </c>
      <c r="G280" s="8">
        <v>3</v>
      </c>
      <c r="H280" s="94">
        <f t="shared" si="4"/>
        <v>1</v>
      </c>
      <c r="I280" s="93"/>
      <c r="J280" s="94"/>
      <c r="K280" s="138"/>
    </row>
    <row r="281" spans="1:11" x14ac:dyDescent="0.2">
      <c r="A281" s="27" t="s">
        <v>3939</v>
      </c>
      <c r="B281" s="74">
        <v>518</v>
      </c>
      <c r="C281" s="86"/>
      <c r="D281" s="37"/>
      <c r="E281" s="87"/>
      <c r="F281" s="93">
        <v>3</v>
      </c>
      <c r="G281" s="8">
        <v>8</v>
      </c>
      <c r="H281" s="94">
        <f t="shared" si="4"/>
        <v>2</v>
      </c>
      <c r="I281" s="93"/>
      <c r="J281" s="94"/>
      <c r="K281" s="138"/>
    </row>
    <row r="282" spans="1:11" x14ac:dyDescent="0.2">
      <c r="A282" s="27" t="s">
        <v>5873</v>
      </c>
      <c r="B282" s="74">
        <v>827</v>
      </c>
      <c r="C282" s="86"/>
      <c r="D282" s="37"/>
      <c r="E282" s="87"/>
      <c r="F282" s="93">
        <v>3</v>
      </c>
      <c r="G282" s="8">
        <v>8</v>
      </c>
      <c r="H282" s="94">
        <f t="shared" si="4"/>
        <v>2</v>
      </c>
      <c r="I282" s="93"/>
      <c r="J282" s="94"/>
      <c r="K282" s="138"/>
    </row>
    <row r="283" spans="1:11" x14ac:dyDescent="0.2">
      <c r="A283" s="27" t="s">
        <v>5060</v>
      </c>
      <c r="B283" s="74">
        <v>74</v>
      </c>
      <c r="C283" s="86"/>
      <c r="D283" s="37"/>
      <c r="E283" s="87"/>
      <c r="F283" s="93">
        <v>1</v>
      </c>
      <c r="G283" s="8">
        <v>3</v>
      </c>
      <c r="H283" s="94">
        <f t="shared" si="4"/>
        <v>1</v>
      </c>
      <c r="I283" s="93"/>
      <c r="J283" s="94"/>
      <c r="K283" s="138"/>
    </row>
    <row r="284" spans="1:11" x14ac:dyDescent="0.2">
      <c r="A284" s="27" t="s">
        <v>2449</v>
      </c>
      <c r="B284" s="74">
        <v>119</v>
      </c>
      <c r="C284" s="86"/>
      <c r="D284" s="37"/>
      <c r="E284" s="87"/>
      <c r="F284" s="93">
        <v>1</v>
      </c>
      <c r="G284" s="8">
        <v>3</v>
      </c>
      <c r="H284" s="94">
        <f t="shared" si="4"/>
        <v>1</v>
      </c>
      <c r="I284" s="93"/>
      <c r="J284" s="94"/>
      <c r="K284" s="138"/>
    </row>
    <row r="285" spans="1:11" s="5" customFormat="1" x14ac:dyDescent="0.2">
      <c r="A285" s="30" t="s">
        <v>826</v>
      </c>
      <c r="B285" s="73">
        <v>2589</v>
      </c>
      <c r="C285" s="85">
        <v>2</v>
      </c>
      <c r="D285" s="36">
        <v>5</v>
      </c>
      <c r="E285" s="88"/>
      <c r="F285" s="91"/>
      <c r="G285" s="8"/>
      <c r="H285" s="94"/>
      <c r="I285" s="91"/>
      <c r="J285" s="84"/>
      <c r="K285" s="111"/>
    </row>
    <row r="286" spans="1:11" x14ac:dyDescent="0.2">
      <c r="A286" s="27" t="s">
        <v>3943</v>
      </c>
      <c r="B286" s="74">
        <v>900</v>
      </c>
      <c r="C286" s="86"/>
      <c r="D286" s="37"/>
      <c r="E286" s="87"/>
      <c r="F286" s="93">
        <v>3</v>
      </c>
      <c r="G286" s="8">
        <v>8</v>
      </c>
      <c r="H286" s="94">
        <f t="shared" si="4"/>
        <v>2</v>
      </c>
      <c r="I286" s="93"/>
      <c r="J286" s="94"/>
      <c r="K286" s="138"/>
    </row>
    <row r="287" spans="1:11" x14ac:dyDescent="0.2">
      <c r="A287" s="27" t="s">
        <v>5874</v>
      </c>
      <c r="B287" s="74">
        <v>314</v>
      </c>
      <c r="C287" s="86"/>
      <c r="D287" s="37"/>
      <c r="E287" s="87"/>
      <c r="F287" s="93">
        <v>3</v>
      </c>
      <c r="G287" s="8">
        <v>8</v>
      </c>
      <c r="H287" s="94">
        <f t="shared" si="4"/>
        <v>2</v>
      </c>
      <c r="I287" s="93"/>
      <c r="J287" s="94"/>
      <c r="K287" s="138"/>
    </row>
    <row r="288" spans="1:11" x14ac:dyDescent="0.2">
      <c r="A288" s="27" t="s">
        <v>2168</v>
      </c>
      <c r="B288" s="74">
        <v>879</v>
      </c>
      <c r="C288" s="86"/>
      <c r="D288" s="37"/>
      <c r="E288" s="87"/>
      <c r="F288" s="93">
        <v>3</v>
      </c>
      <c r="G288" s="8">
        <v>8</v>
      </c>
      <c r="H288" s="94">
        <f t="shared" si="4"/>
        <v>2</v>
      </c>
      <c r="I288" s="93"/>
      <c r="J288" s="94"/>
      <c r="K288" s="138"/>
    </row>
    <row r="289" spans="1:11" x14ac:dyDescent="0.2">
      <c r="A289" s="27" t="s">
        <v>5875</v>
      </c>
      <c r="B289" s="74">
        <v>496</v>
      </c>
      <c r="C289" s="86"/>
      <c r="D289" s="37"/>
      <c r="E289" s="87"/>
      <c r="F289" s="93">
        <v>3</v>
      </c>
      <c r="G289" s="8">
        <v>8</v>
      </c>
      <c r="H289" s="94">
        <f t="shared" si="4"/>
        <v>2</v>
      </c>
      <c r="I289" s="93"/>
      <c r="J289" s="94"/>
      <c r="K289" s="138"/>
    </row>
    <row r="290" spans="1:11" s="5" customFormat="1" ht="31.5" x14ac:dyDescent="0.2">
      <c r="A290" s="29" t="s">
        <v>1051</v>
      </c>
      <c r="B290" s="73">
        <v>2258</v>
      </c>
      <c r="C290" s="85">
        <v>15</v>
      </c>
      <c r="D290" s="36">
        <v>38</v>
      </c>
      <c r="E290" s="88">
        <v>3</v>
      </c>
      <c r="F290" s="91">
        <f>SUM(F292:F302)</f>
        <v>19</v>
      </c>
      <c r="G290" s="24">
        <f>SUM(G292:G302)</f>
        <v>53</v>
      </c>
      <c r="H290" s="94"/>
      <c r="I290" s="99">
        <f>(C290+F293+F295+F301+F302+1)*0.4</f>
        <v>11.200000000000001</v>
      </c>
      <c r="J290" s="99">
        <f>(D290+G293+G295+G301+G302+1)*0.4</f>
        <v>28.400000000000002</v>
      </c>
      <c r="K290" s="115">
        <f>11*0.6</f>
        <v>6.6</v>
      </c>
    </row>
    <row r="291" spans="1:11" s="5" customFormat="1" x14ac:dyDescent="0.2">
      <c r="A291" s="30" t="s">
        <v>6200</v>
      </c>
      <c r="B291" s="73">
        <v>2258</v>
      </c>
      <c r="C291" s="85">
        <v>15</v>
      </c>
      <c r="D291" s="37"/>
      <c r="E291" s="87"/>
      <c r="F291" s="91"/>
      <c r="G291" s="8"/>
      <c r="H291" s="94"/>
      <c r="I291" s="91"/>
      <c r="J291" s="84"/>
      <c r="K291" s="111"/>
    </row>
    <row r="292" spans="1:11" x14ac:dyDescent="0.2">
      <c r="A292" s="27" t="s">
        <v>5876</v>
      </c>
      <c r="B292" s="74">
        <v>182</v>
      </c>
      <c r="C292" s="86"/>
      <c r="D292" s="37"/>
      <c r="E292" s="87"/>
      <c r="F292" s="93">
        <v>1</v>
      </c>
      <c r="G292" s="8">
        <v>3</v>
      </c>
      <c r="H292" s="94">
        <f t="shared" si="4"/>
        <v>1</v>
      </c>
      <c r="I292" s="93"/>
      <c r="J292" s="94"/>
      <c r="K292" s="138"/>
    </row>
    <row r="293" spans="1:11" x14ac:dyDescent="0.2">
      <c r="A293" s="27" t="s">
        <v>5877</v>
      </c>
      <c r="B293" s="74">
        <v>544</v>
      </c>
      <c r="C293" s="86"/>
      <c r="D293" s="37"/>
      <c r="E293" s="87"/>
      <c r="F293" s="93">
        <v>3</v>
      </c>
      <c r="G293" s="8">
        <v>8</v>
      </c>
      <c r="H293" s="94">
        <f t="shared" si="4"/>
        <v>2</v>
      </c>
      <c r="I293" s="93"/>
      <c r="J293" s="94"/>
      <c r="K293" s="138"/>
    </row>
    <row r="294" spans="1:11" x14ac:dyDescent="0.2">
      <c r="A294" s="27" t="s">
        <v>3682</v>
      </c>
      <c r="B294" s="74">
        <v>82</v>
      </c>
      <c r="C294" s="86"/>
      <c r="D294" s="37"/>
      <c r="E294" s="87"/>
      <c r="F294" s="93">
        <v>1</v>
      </c>
      <c r="G294" s="8">
        <v>3</v>
      </c>
      <c r="H294" s="94">
        <f t="shared" si="4"/>
        <v>1</v>
      </c>
      <c r="I294" s="93"/>
      <c r="J294" s="94"/>
      <c r="K294" s="138"/>
    </row>
    <row r="295" spans="1:11" x14ac:dyDescent="0.2">
      <c r="A295" s="27" t="s">
        <v>5878</v>
      </c>
      <c r="B295" s="74">
        <v>222</v>
      </c>
      <c r="C295" s="86"/>
      <c r="D295" s="37"/>
      <c r="E295" s="87"/>
      <c r="F295" s="93">
        <v>3</v>
      </c>
      <c r="G295" s="8">
        <v>8</v>
      </c>
      <c r="H295" s="94">
        <f t="shared" si="4"/>
        <v>2</v>
      </c>
      <c r="I295" s="93"/>
      <c r="J295" s="94"/>
      <c r="K295" s="138"/>
    </row>
    <row r="296" spans="1:11" x14ac:dyDescent="0.2">
      <c r="A296" s="27" t="s">
        <v>5879</v>
      </c>
      <c r="B296" s="74">
        <v>107</v>
      </c>
      <c r="C296" s="86"/>
      <c r="D296" s="37"/>
      <c r="E296" s="87"/>
      <c r="F296" s="93">
        <v>1</v>
      </c>
      <c r="G296" s="8">
        <v>3</v>
      </c>
      <c r="H296" s="94">
        <f t="shared" si="4"/>
        <v>1</v>
      </c>
      <c r="I296" s="93"/>
      <c r="J296" s="94"/>
      <c r="K296" s="138"/>
    </row>
    <row r="297" spans="1:11" x14ac:dyDescent="0.2">
      <c r="A297" s="27" t="s">
        <v>5880</v>
      </c>
      <c r="B297" s="74">
        <v>62</v>
      </c>
      <c r="C297" s="86"/>
      <c r="D297" s="37"/>
      <c r="E297" s="87"/>
      <c r="F297" s="93">
        <v>1</v>
      </c>
      <c r="G297" s="8">
        <v>3</v>
      </c>
      <c r="H297" s="94">
        <f t="shared" si="4"/>
        <v>1</v>
      </c>
      <c r="I297" s="93"/>
      <c r="J297" s="94"/>
      <c r="K297" s="138"/>
    </row>
    <row r="298" spans="1:11" x14ac:dyDescent="0.2">
      <c r="A298" s="27" t="s">
        <v>5881</v>
      </c>
      <c r="B298" s="74">
        <v>45</v>
      </c>
      <c r="C298" s="86"/>
      <c r="D298" s="37"/>
      <c r="E298" s="87"/>
      <c r="F298" s="93">
        <v>1</v>
      </c>
      <c r="G298" s="8">
        <v>3</v>
      </c>
      <c r="H298" s="94">
        <f t="shared" si="4"/>
        <v>1</v>
      </c>
      <c r="I298" s="93"/>
      <c r="J298" s="94"/>
      <c r="K298" s="138"/>
    </row>
    <row r="299" spans="1:11" x14ac:dyDescent="0.2">
      <c r="A299" s="27" t="s">
        <v>5882</v>
      </c>
      <c r="B299" s="74">
        <v>96</v>
      </c>
      <c r="C299" s="86"/>
      <c r="D299" s="37"/>
      <c r="E299" s="87"/>
      <c r="F299" s="93">
        <v>1</v>
      </c>
      <c r="G299" s="8">
        <v>3</v>
      </c>
      <c r="H299" s="94">
        <f t="shared" si="4"/>
        <v>1</v>
      </c>
      <c r="I299" s="93"/>
      <c r="J299" s="94"/>
      <c r="K299" s="138"/>
    </row>
    <row r="300" spans="1:11" x14ac:dyDescent="0.2">
      <c r="A300" s="27" t="s">
        <v>1759</v>
      </c>
      <c r="B300" s="74">
        <v>107</v>
      </c>
      <c r="C300" s="86"/>
      <c r="D300" s="37"/>
      <c r="E300" s="87"/>
      <c r="F300" s="93">
        <v>1</v>
      </c>
      <c r="G300" s="8">
        <v>3</v>
      </c>
      <c r="H300" s="94">
        <f t="shared" si="4"/>
        <v>1</v>
      </c>
      <c r="I300" s="93"/>
      <c r="J300" s="94"/>
      <c r="K300" s="138"/>
    </row>
    <row r="301" spans="1:11" x14ac:dyDescent="0.2">
      <c r="A301" s="27" t="s">
        <v>5883</v>
      </c>
      <c r="B301" s="74">
        <v>609</v>
      </c>
      <c r="C301" s="86"/>
      <c r="D301" s="37"/>
      <c r="E301" s="87"/>
      <c r="F301" s="93">
        <v>3</v>
      </c>
      <c r="G301" s="8">
        <v>8</v>
      </c>
      <c r="H301" s="94">
        <f t="shared" si="4"/>
        <v>2</v>
      </c>
      <c r="I301" s="93"/>
      <c r="J301" s="94"/>
      <c r="K301" s="138"/>
    </row>
    <row r="302" spans="1:11" x14ac:dyDescent="0.2">
      <c r="A302" s="27" t="s">
        <v>5884</v>
      </c>
      <c r="B302" s="74">
        <v>202</v>
      </c>
      <c r="C302" s="86"/>
      <c r="D302" s="37"/>
      <c r="E302" s="87"/>
      <c r="F302" s="93">
        <v>3</v>
      </c>
      <c r="G302" s="8">
        <v>8</v>
      </c>
      <c r="H302" s="94">
        <f t="shared" si="4"/>
        <v>2</v>
      </c>
      <c r="I302" s="93"/>
      <c r="J302" s="94"/>
      <c r="K302" s="138"/>
    </row>
    <row r="303" spans="1:11" s="5" customFormat="1" x14ac:dyDescent="0.2">
      <c r="A303" s="29" t="s">
        <v>1037</v>
      </c>
      <c r="B303" s="73">
        <v>20438</v>
      </c>
      <c r="C303" s="85">
        <v>25</v>
      </c>
      <c r="D303" s="36">
        <f>SUM(D304:D334)</f>
        <v>63</v>
      </c>
      <c r="E303" s="88">
        <v>4</v>
      </c>
      <c r="F303" s="91">
        <f>SUM(F305:F338)</f>
        <v>75</v>
      </c>
      <c r="G303" s="24">
        <f>SUM(G305:G338)</f>
        <v>203</v>
      </c>
      <c r="H303" s="94"/>
      <c r="I303" s="99">
        <f>(C303+F303+1-F306-F309-F314-F317-F320-F321-F322-F323-F325-F327-F330-F336-F338)*0.4</f>
        <v>35.200000000000003</v>
      </c>
      <c r="J303" s="99">
        <f>(D303+G303+1-G306-G309-G314-G317-G320-G321-G322-G323-G325-G327-G330-G336-G338)*0.4</f>
        <v>91.2</v>
      </c>
      <c r="K303" s="115">
        <f>31*0.6</f>
        <v>18.599999999999998</v>
      </c>
    </row>
    <row r="304" spans="1:11" s="5" customFormat="1" x14ac:dyDescent="0.2">
      <c r="A304" s="30" t="s">
        <v>728</v>
      </c>
      <c r="B304" s="73">
        <v>2014</v>
      </c>
      <c r="C304" s="85">
        <v>2</v>
      </c>
      <c r="D304" s="36">
        <v>5</v>
      </c>
      <c r="E304" s="88"/>
      <c r="F304" s="91"/>
      <c r="G304" s="8"/>
      <c r="H304" s="94"/>
      <c r="I304" s="91"/>
      <c r="J304" s="84"/>
      <c r="K304" s="111"/>
    </row>
    <row r="305" spans="1:11" x14ac:dyDescent="0.2">
      <c r="A305" s="27" t="s">
        <v>5885</v>
      </c>
      <c r="B305" s="74">
        <v>720</v>
      </c>
      <c r="C305" s="86"/>
      <c r="D305" s="37"/>
      <c r="E305" s="87"/>
      <c r="F305" s="93">
        <v>3</v>
      </c>
      <c r="G305" s="8">
        <v>8</v>
      </c>
      <c r="H305" s="94">
        <f t="shared" si="4"/>
        <v>2</v>
      </c>
      <c r="I305" s="93"/>
      <c r="J305" s="94"/>
      <c r="K305" s="138"/>
    </row>
    <row r="306" spans="1:11" x14ac:dyDescent="0.2">
      <c r="A306" s="27" t="s">
        <v>5886</v>
      </c>
      <c r="B306" s="74">
        <v>40</v>
      </c>
      <c r="C306" s="86"/>
      <c r="D306" s="37"/>
      <c r="E306" s="87"/>
      <c r="F306" s="93">
        <v>1</v>
      </c>
      <c r="G306" s="8">
        <v>3</v>
      </c>
      <c r="H306" s="94">
        <f t="shared" si="4"/>
        <v>1</v>
      </c>
      <c r="I306" s="93"/>
      <c r="J306" s="94"/>
      <c r="K306" s="138"/>
    </row>
    <row r="307" spans="1:11" x14ac:dyDescent="0.2">
      <c r="A307" s="27" t="s">
        <v>5887</v>
      </c>
      <c r="B307" s="74">
        <v>1254</v>
      </c>
      <c r="C307" s="86"/>
      <c r="D307" s="37"/>
      <c r="E307" s="87"/>
      <c r="F307" s="93">
        <v>3</v>
      </c>
      <c r="G307" s="8">
        <v>8</v>
      </c>
      <c r="H307" s="94">
        <f t="shared" si="4"/>
        <v>2</v>
      </c>
      <c r="I307" s="93"/>
      <c r="J307" s="94"/>
      <c r="K307" s="138"/>
    </row>
    <row r="308" spans="1:11" s="5" customFormat="1" x14ac:dyDescent="0.2">
      <c r="A308" s="30" t="s">
        <v>729</v>
      </c>
      <c r="B308" s="73">
        <v>1466</v>
      </c>
      <c r="C308" s="85">
        <v>2</v>
      </c>
      <c r="D308" s="36">
        <v>5</v>
      </c>
      <c r="E308" s="88"/>
      <c r="F308" s="91"/>
      <c r="G308" s="8"/>
      <c r="H308" s="94"/>
      <c r="I308" s="91"/>
      <c r="J308" s="84"/>
      <c r="K308" s="111"/>
    </row>
    <row r="309" spans="1:11" x14ac:dyDescent="0.2">
      <c r="A309" s="27" t="s">
        <v>2071</v>
      </c>
      <c r="B309" s="74">
        <v>58</v>
      </c>
      <c r="C309" s="86"/>
      <c r="D309" s="37"/>
      <c r="E309" s="87"/>
      <c r="F309" s="93">
        <v>1</v>
      </c>
      <c r="G309" s="8">
        <v>3</v>
      </c>
      <c r="H309" s="94">
        <f t="shared" si="4"/>
        <v>1</v>
      </c>
      <c r="I309" s="93"/>
      <c r="J309" s="94"/>
      <c r="K309" s="138"/>
    </row>
    <row r="310" spans="1:11" x14ac:dyDescent="0.2">
      <c r="A310" s="27" t="s">
        <v>5888</v>
      </c>
      <c r="B310" s="74">
        <v>319</v>
      </c>
      <c r="C310" s="86"/>
      <c r="D310" s="37"/>
      <c r="E310" s="87"/>
      <c r="F310" s="93">
        <v>3</v>
      </c>
      <c r="G310" s="8">
        <v>8</v>
      </c>
      <c r="H310" s="94">
        <f t="shared" si="4"/>
        <v>2</v>
      </c>
      <c r="I310" s="93"/>
      <c r="J310" s="94"/>
      <c r="K310" s="138"/>
    </row>
    <row r="311" spans="1:11" x14ac:dyDescent="0.2">
      <c r="A311" s="27" t="s">
        <v>5889</v>
      </c>
      <c r="B311" s="74">
        <v>288</v>
      </c>
      <c r="C311" s="86"/>
      <c r="D311" s="37"/>
      <c r="E311" s="87"/>
      <c r="F311" s="93">
        <v>3</v>
      </c>
      <c r="G311" s="8">
        <v>8</v>
      </c>
      <c r="H311" s="94">
        <f t="shared" si="4"/>
        <v>2</v>
      </c>
      <c r="I311" s="93"/>
      <c r="J311" s="94"/>
      <c r="K311" s="138"/>
    </row>
    <row r="312" spans="1:11" x14ac:dyDescent="0.2">
      <c r="A312" s="27" t="s">
        <v>5890</v>
      </c>
      <c r="B312" s="74">
        <v>399</v>
      </c>
      <c r="C312" s="86"/>
      <c r="D312" s="37"/>
      <c r="E312" s="87"/>
      <c r="F312" s="93">
        <v>3</v>
      </c>
      <c r="G312" s="8">
        <v>8</v>
      </c>
      <c r="H312" s="94">
        <f t="shared" si="4"/>
        <v>2</v>
      </c>
      <c r="I312" s="93"/>
      <c r="J312" s="94"/>
      <c r="K312" s="138"/>
    </row>
    <row r="313" spans="1:11" x14ac:dyDescent="0.2">
      <c r="A313" s="27" t="s">
        <v>5891</v>
      </c>
      <c r="B313" s="74">
        <v>210</v>
      </c>
      <c r="C313" s="86"/>
      <c r="D313" s="37"/>
      <c r="E313" s="87"/>
      <c r="F313" s="93">
        <v>3</v>
      </c>
      <c r="G313" s="8">
        <v>8</v>
      </c>
      <c r="H313" s="94">
        <f t="shared" si="4"/>
        <v>2</v>
      </c>
      <c r="I313" s="93"/>
      <c r="J313" s="94"/>
      <c r="K313" s="138"/>
    </row>
    <row r="314" spans="1:11" x14ac:dyDescent="0.2">
      <c r="A314" s="27" t="s">
        <v>1748</v>
      </c>
      <c r="B314" s="74">
        <v>192</v>
      </c>
      <c r="C314" s="86"/>
      <c r="D314" s="37"/>
      <c r="E314" s="87"/>
      <c r="F314" s="93">
        <v>1</v>
      </c>
      <c r="G314" s="8">
        <v>3</v>
      </c>
      <c r="H314" s="94">
        <f t="shared" si="4"/>
        <v>1</v>
      </c>
      <c r="I314" s="93"/>
      <c r="J314" s="94"/>
      <c r="K314" s="138"/>
    </row>
    <row r="315" spans="1:11" s="5" customFormat="1" x14ac:dyDescent="0.2">
      <c r="A315" s="30" t="s">
        <v>885</v>
      </c>
      <c r="B315" s="73">
        <v>15615</v>
      </c>
      <c r="C315" s="85">
        <v>19</v>
      </c>
      <c r="D315" s="36">
        <v>48</v>
      </c>
      <c r="E315" s="88"/>
      <c r="F315" s="91"/>
      <c r="G315" s="8"/>
      <c r="H315" s="94"/>
      <c r="I315" s="91"/>
      <c r="J315" s="84"/>
      <c r="K315" s="111"/>
    </row>
    <row r="316" spans="1:11" x14ac:dyDescent="0.2">
      <c r="A316" s="27" t="s">
        <v>5892</v>
      </c>
      <c r="B316" s="74">
        <v>11166</v>
      </c>
      <c r="C316" s="86"/>
      <c r="D316" s="37"/>
      <c r="E316" s="87"/>
      <c r="F316" s="93">
        <v>11</v>
      </c>
      <c r="G316" s="8">
        <v>28</v>
      </c>
      <c r="H316" s="94">
        <f t="shared" si="4"/>
        <v>2</v>
      </c>
      <c r="I316" s="93"/>
      <c r="J316" s="94"/>
      <c r="K316" s="138"/>
    </row>
    <row r="317" spans="1:11" x14ac:dyDescent="0.2">
      <c r="A317" s="27" t="s">
        <v>5893</v>
      </c>
      <c r="B317" s="74">
        <v>111</v>
      </c>
      <c r="C317" s="86"/>
      <c r="D317" s="37"/>
      <c r="E317" s="87"/>
      <c r="F317" s="93">
        <v>1</v>
      </c>
      <c r="G317" s="8">
        <v>3</v>
      </c>
      <c r="H317" s="94">
        <f t="shared" si="4"/>
        <v>1</v>
      </c>
      <c r="I317" s="93"/>
      <c r="J317" s="94"/>
      <c r="K317" s="138"/>
    </row>
    <row r="318" spans="1:11" x14ac:dyDescent="0.2">
      <c r="A318" s="27" t="s">
        <v>5894</v>
      </c>
      <c r="B318" s="74">
        <v>237</v>
      </c>
      <c r="C318" s="86"/>
      <c r="D318" s="37"/>
      <c r="E318" s="87"/>
      <c r="F318" s="93">
        <v>3</v>
      </c>
      <c r="G318" s="8">
        <v>8</v>
      </c>
      <c r="H318" s="94">
        <f t="shared" si="4"/>
        <v>2</v>
      </c>
      <c r="I318" s="93"/>
      <c r="J318" s="94"/>
      <c r="K318" s="138"/>
    </row>
    <row r="319" spans="1:11" x14ac:dyDescent="0.2">
      <c r="A319" s="27" t="s">
        <v>5895</v>
      </c>
      <c r="B319" s="74">
        <v>232</v>
      </c>
      <c r="C319" s="86"/>
      <c r="D319" s="37"/>
      <c r="E319" s="87"/>
      <c r="F319" s="93">
        <v>3</v>
      </c>
      <c r="G319" s="8">
        <v>8</v>
      </c>
      <c r="H319" s="94">
        <f t="shared" si="4"/>
        <v>2</v>
      </c>
      <c r="I319" s="93"/>
      <c r="J319" s="94"/>
      <c r="K319" s="138"/>
    </row>
    <row r="320" spans="1:11" x14ac:dyDescent="0.2">
      <c r="A320" s="27" t="s">
        <v>5896</v>
      </c>
      <c r="B320" s="74">
        <v>68</v>
      </c>
      <c r="C320" s="86"/>
      <c r="D320" s="37"/>
      <c r="E320" s="87"/>
      <c r="F320" s="93">
        <v>1</v>
      </c>
      <c r="G320" s="8">
        <v>3</v>
      </c>
      <c r="H320" s="94">
        <f t="shared" si="4"/>
        <v>1</v>
      </c>
      <c r="I320" s="93"/>
      <c r="J320" s="94"/>
      <c r="K320" s="138"/>
    </row>
    <row r="321" spans="1:11" x14ac:dyDescent="0.2">
      <c r="A321" s="27" t="s">
        <v>5897</v>
      </c>
      <c r="B321" s="74">
        <v>97</v>
      </c>
      <c r="C321" s="86"/>
      <c r="D321" s="37"/>
      <c r="E321" s="87"/>
      <c r="F321" s="93">
        <v>1</v>
      </c>
      <c r="G321" s="8">
        <v>3</v>
      </c>
      <c r="H321" s="94">
        <f t="shared" si="4"/>
        <v>1</v>
      </c>
      <c r="I321" s="93"/>
      <c r="J321" s="94"/>
      <c r="K321" s="138"/>
    </row>
    <row r="322" spans="1:11" x14ac:dyDescent="0.2">
      <c r="A322" s="27" t="s">
        <v>5898</v>
      </c>
      <c r="B322" s="74">
        <v>120</v>
      </c>
      <c r="C322" s="86"/>
      <c r="D322" s="37"/>
      <c r="E322" s="87"/>
      <c r="F322" s="93">
        <v>1</v>
      </c>
      <c r="G322" s="8">
        <v>3</v>
      </c>
      <c r="H322" s="94">
        <f t="shared" si="4"/>
        <v>1</v>
      </c>
      <c r="I322" s="93"/>
      <c r="J322" s="94"/>
      <c r="K322" s="138"/>
    </row>
    <row r="323" spans="1:11" x14ac:dyDescent="0.2">
      <c r="A323" s="27" t="s">
        <v>5899</v>
      </c>
      <c r="B323" s="74">
        <v>124</v>
      </c>
      <c r="C323" s="86"/>
      <c r="D323" s="37"/>
      <c r="E323" s="87"/>
      <c r="F323" s="93">
        <v>1</v>
      </c>
      <c r="G323" s="8">
        <v>3</v>
      </c>
      <c r="H323" s="94">
        <f t="shared" si="4"/>
        <v>1</v>
      </c>
      <c r="I323" s="93"/>
      <c r="J323" s="94"/>
      <c r="K323" s="138"/>
    </row>
    <row r="324" spans="1:11" x14ac:dyDescent="0.2">
      <c r="A324" s="27" t="s">
        <v>5900</v>
      </c>
      <c r="B324" s="74">
        <v>320</v>
      </c>
      <c r="C324" s="86"/>
      <c r="D324" s="37"/>
      <c r="E324" s="87"/>
      <c r="F324" s="93">
        <v>3</v>
      </c>
      <c r="G324" s="8">
        <v>8</v>
      </c>
      <c r="H324" s="94">
        <f t="shared" si="4"/>
        <v>2</v>
      </c>
      <c r="I324" s="93"/>
      <c r="J324" s="94"/>
      <c r="K324" s="138"/>
    </row>
    <row r="325" spans="1:11" x14ac:dyDescent="0.2">
      <c r="A325" s="27" t="s">
        <v>2578</v>
      </c>
      <c r="B325" s="74">
        <v>162</v>
      </c>
      <c r="C325" s="86"/>
      <c r="D325" s="37"/>
      <c r="E325" s="87"/>
      <c r="F325" s="93">
        <v>1</v>
      </c>
      <c r="G325" s="8">
        <v>3</v>
      </c>
      <c r="H325" s="94">
        <f t="shared" si="4"/>
        <v>1</v>
      </c>
      <c r="I325" s="93"/>
      <c r="J325" s="94"/>
      <c r="K325" s="138"/>
    </row>
    <row r="326" spans="1:11" x14ac:dyDescent="0.2">
      <c r="A326" s="27" t="s">
        <v>5901</v>
      </c>
      <c r="B326" s="74">
        <v>820</v>
      </c>
      <c r="C326" s="86"/>
      <c r="D326" s="37"/>
      <c r="E326" s="87"/>
      <c r="F326" s="93">
        <v>3</v>
      </c>
      <c r="G326" s="8">
        <v>8</v>
      </c>
      <c r="H326" s="94">
        <f t="shared" si="4"/>
        <v>2</v>
      </c>
      <c r="I326" s="93"/>
      <c r="J326" s="94"/>
      <c r="K326" s="138"/>
    </row>
    <row r="327" spans="1:11" x14ac:dyDescent="0.2">
      <c r="A327" s="27" t="s">
        <v>5902</v>
      </c>
      <c r="B327" s="74">
        <v>114</v>
      </c>
      <c r="C327" s="86"/>
      <c r="D327" s="37"/>
      <c r="E327" s="87"/>
      <c r="F327" s="93">
        <v>1</v>
      </c>
      <c r="G327" s="8">
        <v>3</v>
      </c>
      <c r="H327" s="94">
        <f t="shared" si="4"/>
        <v>1</v>
      </c>
      <c r="I327" s="93"/>
      <c r="J327" s="94"/>
      <c r="K327" s="138"/>
    </row>
    <row r="328" spans="1:11" x14ac:dyDescent="0.2">
      <c r="A328" s="27" t="s">
        <v>5903</v>
      </c>
      <c r="B328" s="74">
        <v>306</v>
      </c>
      <c r="C328" s="86"/>
      <c r="D328" s="37"/>
      <c r="E328" s="87"/>
      <c r="F328" s="93">
        <v>3</v>
      </c>
      <c r="G328" s="8">
        <v>8</v>
      </c>
      <c r="H328" s="94">
        <f t="shared" ref="H328:H391" si="5">IF(F328=1,1,2)</f>
        <v>2</v>
      </c>
      <c r="I328" s="93"/>
      <c r="J328" s="94"/>
      <c r="K328" s="138"/>
    </row>
    <row r="329" spans="1:11" x14ac:dyDescent="0.2">
      <c r="A329" s="27" t="s">
        <v>4991</v>
      </c>
      <c r="B329" s="74">
        <v>660</v>
      </c>
      <c r="C329" s="86"/>
      <c r="D329" s="37"/>
      <c r="E329" s="87"/>
      <c r="F329" s="93">
        <v>3</v>
      </c>
      <c r="G329" s="8">
        <v>8</v>
      </c>
      <c r="H329" s="94">
        <f t="shared" si="5"/>
        <v>2</v>
      </c>
      <c r="I329" s="93"/>
      <c r="J329" s="94"/>
      <c r="K329" s="138"/>
    </row>
    <row r="330" spans="1:11" x14ac:dyDescent="0.2">
      <c r="A330" s="27" t="s">
        <v>5904</v>
      </c>
      <c r="B330" s="74">
        <v>135</v>
      </c>
      <c r="C330" s="86"/>
      <c r="D330" s="37"/>
      <c r="E330" s="87"/>
      <c r="F330" s="93">
        <v>1</v>
      </c>
      <c r="G330" s="8">
        <v>3</v>
      </c>
      <c r="H330" s="94">
        <f t="shared" si="5"/>
        <v>1</v>
      </c>
      <c r="I330" s="93"/>
      <c r="J330" s="94"/>
      <c r="K330" s="138"/>
    </row>
    <row r="331" spans="1:11" x14ac:dyDescent="0.2">
      <c r="A331" s="27" t="s">
        <v>4466</v>
      </c>
      <c r="B331" s="74">
        <v>323</v>
      </c>
      <c r="C331" s="86"/>
      <c r="D331" s="37"/>
      <c r="E331" s="87"/>
      <c r="F331" s="93">
        <v>3</v>
      </c>
      <c r="G331" s="8">
        <v>8</v>
      </c>
      <c r="H331" s="94">
        <f t="shared" si="5"/>
        <v>2</v>
      </c>
      <c r="I331" s="93"/>
      <c r="J331" s="94"/>
      <c r="K331" s="138"/>
    </row>
    <row r="332" spans="1:11" x14ac:dyDescent="0.2">
      <c r="A332" s="27" t="s">
        <v>5905</v>
      </c>
      <c r="B332" s="74">
        <v>386</v>
      </c>
      <c r="C332" s="86"/>
      <c r="D332" s="37"/>
      <c r="E332" s="87"/>
      <c r="F332" s="93">
        <v>3</v>
      </c>
      <c r="G332" s="8">
        <v>8</v>
      </c>
      <c r="H332" s="94">
        <f t="shared" si="5"/>
        <v>2</v>
      </c>
      <c r="I332" s="93"/>
      <c r="J332" s="94"/>
      <c r="K332" s="138"/>
    </row>
    <row r="333" spans="1:11" x14ac:dyDescent="0.2">
      <c r="A333" s="27" t="s">
        <v>5906</v>
      </c>
      <c r="B333" s="74">
        <v>234</v>
      </c>
      <c r="C333" s="86"/>
      <c r="D333" s="37"/>
      <c r="E333" s="87"/>
      <c r="F333" s="93">
        <v>3</v>
      </c>
      <c r="G333" s="8">
        <v>8</v>
      </c>
      <c r="H333" s="94">
        <f t="shared" si="5"/>
        <v>2</v>
      </c>
      <c r="I333" s="93"/>
      <c r="J333" s="94"/>
      <c r="K333" s="138"/>
    </row>
    <row r="334" spans="1:11" s="5" customFormat="1" x14ac:dyDescent="0.2">
      <c r="A334" s="30" t="s">
        <v>1112</v>
      </c>
      <c r="B334" s="73">
        <v>1343</v>
      </c>
      <c r="C334" s="85">
        <v>2</v>
      </c>
      <c r="D334" s="36">
        <v>5</v>
      </c>
      <c r="E334" s="88"/>
      <c r="F334" s="91"/>
      <c r="G334" s="8"/>
      <c r="H334" s="94"/>
      <c r="I334" s="91"/>
      <c r="J334" s="84"/>
      <c r="K334" s="111"/>
    </row>
    <row r="335" spans="1:11" x14ac:dyDescent="0.2">
      <c r="A335" s="27" t="s">
        <v>5907</v>
      </c>
      <c r="B335" s="74">
        <v>283</v>
      </c>
      <c r="C335" s="86"/>
      <c r="D335" s="37"/>
      <c r="E335" s="87"/>
      <c r="F335" s="93">
        <v>3</v>
      </c>
      <c r="G335" s="8">
        <v>8</v>
      </c>
      <c r="H335" s="94">
        <f t="shared" si="5"/>
        <v>2</v>
      </c>
      <c r="I335" s="93"/>
      <c r="J335" s="94"/>
      <c r="K335" s="138"/>
    </row>
    <row r="336" spans="1:11" x14ac:dyDescent="0.2">
      <c r="A336" s="27" t="s">
        <v>5908</v>
      </c>
      <c r="B336" s="74">
        <v>92</v>
      </c>
      <c r="C336" s="86"/>
      <c r="D336" s="37"/>
      <c r="E336" s="87"/>
      <c r="F336" s="93">
        <v>1</v>
      </c>
      <c r="G336" s="8">
        <v>3</v>
      </c>
      <c r="H336" s="94">
        <f t="shared" si="5"/>
        <v>1</v>
      </c>
      <c r="I336" s="93"/>
      <c r="J336" s="94"/>
      <c r="K336" s="138"/>
    </row>
    <row r="337" spans="1:11" x14ac:dyDescent="0.2">
      <c r="A337" s="27" t="s">
        <v>2128</v>
      </c>
      <c r="B337" s="74">
        <v>834</v>
      </c>
      <c r="C337" s="86"/>
      <c r="D337" s="37"/>
      <c r="E337" s="87"/>
      <c r="F337" s="93">
        <v>3</v>
      </c>
      <c r="G337" s="8">
        <v>8</v>
      </c>
      <c r="H337" s="94">
        <f t="shared" si="5"/>
        <v>2</v>
      </c>
      <c r="I337" s="93"/>
      <c r="J337" s="94"/>
      <c r="K337" s="138"/>
    </row>
    <row r="338" spans="1:11" x14ac:dyDescent="0.2">
      <c r="A338" s="27" t="s">
        <v>3977</v>
      </c>
      <c r="B338" s="74">
        <v>134</v>
      </c>
      <c r="C338" s="86"/>
      <c r="D338" s="37"/>
      <c r="E338" s="87"/>
      <c r="F338" s="93">
        <v>1</v>
      </c>
      <c r="G338" s="8">
        <v>3</v>
      </c>
      <c r="H338" s="94">
        <f t="shared" si="5"/>
        <v>1</v>
      </c>
      <c r="I338" s="93"/>
      <c r="J338" s="94"/>
      <c r="K338" s="138"/>
    </row>
    <row r="339" spans="1:11" x14ac:dyDescent="0.2">
      <c r="A339" s="26" t="s">
        <v>1090</v>
      </c>
      <c r="B339" s="72">
        <v>84866</v>
      </c>
      <c r="C339" s="81"/>
      <c r="D339" s="37"/>
      <c r="E339" s="87"/>
      <c r="F339" s="93"/>
      <c r="G339" s="8"/>
      <c r="H339" s="94"/>
      <c r="I339" s="93"/>
      <c r="J339" s="94"/>
      <c r="K339" s="138"/>
    </row>
    <row r="340" spans="1:11" s="5" customFormat="1" x14ac:dyDescent="0.2">
      <c r="A340" s="29" t="s">
        <v>1091</v>
      </c>
      <c r="B340" s="73">
        <v>7018</v>
      </c>
      <c r="C340" s="85">
        <v>19</v>
      </c>
      <c r="D340" s="36">
        <f>SUM(D341:D358)</f>
        <v>48</v>
      </c>
      <c r="E340" s="88">
        <v>3</v>
      </c>
      <c r="F340" s="91">
        <f>SUM(F342:F368)</f>
        <v>54</v>
      </c>
      <c r="G340" s="24">
        <f>SUM(G342:G368)</f>
        <v>148</v>
      </c>
      <c r="H340" s="94"/>
      <c r="I340" s="99">
        <f>(C340+F340+1-F344-F345-F347-F348-F349-F350-F351-F353-F355-F359-F360-F362)*0.4</f>
        <v>24.8</v>
      </c>
      <c r="J340" s="99">
        <f>(D340+G340+1-G344-G345-G347-G348-G349-G350-G351-G353-G355-G359-G360-G362)*0.4</f>
        <v>64.400000000000006</v>
      </c>
      <c r="K340" s="115">
        <f>26*0.6</f>
        <v>15.6</v>
      </c>
    </row>
    <row r="341" spans="1:11" s="5" customFormat="1" x14ac:dyDescent="0.2">
      <c r="A341" s="30" t="s">
        <v>1087</v>
      </c>
      <c r="B341" s="73">
        <v>3929</v>
      </c>
      <c r="C341" s="85">
        <v>11</v>
      </c>
      <c r="D341" s="36">
        <v>28</v>
      </c>
      <c r="E341" s="88"/>
      <c r="F341" s="91"/>
      <c r="G341" s="8"/>
      <c r="H341" s="94"/>
      <c r="I341" s="91"/>
      <c r="J341" s="84"/>
      <c r="K341" s="111"/>
    </row>
    <row r="342" spans="1:11" x14ac:dyDescent="0.2">
      <c r="A342" s="27" t="s">
        <v>5909</v>
      </c>
      <c r="B342" s="74">
        <v>646</v>
      </c>
      <c r="C342" s="86"/>
      <c r="D342" s="37"/>
      <c r="E342" s="87"/>
      <c r="F342" s="93">
        <v>3</v>
      </c>
      <c r="G342" s="8">
        <v>8</v>
      </c>
      <c r="H342" s="94">
        <f t="shared" si="5"/>
        <v>2</v>
      </c>
      <c r="I342" s="93"/>
      <c r="J342" s="94"/>
      <c r="K342" s="138"/>
    </row>
    <row r="343" spans="1:11" x14ac:dyDescent="0.2">
      <c r="A343" s="27" t="s">
        <v>5910</v>
      </c>
      <c r="B343" s="74">
        <v>472</v>
      </c>
      <c r="C343" s="86"/>
      <c r="D343" s="37"/>
      <c r="E343" s="87"/>
      <c r="F343" s="93">
        <v>3</v>
      </c>
      <c r="G343" s="8">
        <v>8</v>
      </c>
      <c r="H343" s="94">
        <f t="shared" si="5"/>
        <v>2</v>
      </c>
      <c r="I343" s="93"/>
      <c r="J343" s="94"/>
      <c r="K343" s="138"/>
    </row>
    <row r="344" spans="1:11" x14ac:dyDescent="0.2">
      <c r="A344" s="27" t="s">
        <v>5911</v>
      </c>
      <c r="B344" s="74">
        <v>117</v>
      </c>
      <c r="C344" s="86"/>
      <c r="D344" s="37"/>
      <c r="E344" s="87"/>
      <c r="F344" s="93">
        <v>1</v>
      </c>
      <c r="G344" s="8">
        <v>3</v>
      </c>
      <c r="H344" s="94">
        <f t="shared" si="5"/>
        <v>1</v>
      </c>
      <c r="I344" s="93"/>
      <c r="J344" s="94"/>
      <c r="K344" s="138"/>
    </row>
    <row r="345" spans="1:11" x14ac:dyDescent="0.2">
      <c r="A345" s="27" t="s">
        <v>5912</v>
      </c>
      <c r="B345" s="74">
        <v>34</v>
      </c>
      <c r="C345" s="86"/>
      <c r="D345" s="37"/>
      <c r="E345" s="87"/>
      <c r="F345" s="93">
        <v>1</v>
      </c>
      <c r="G345" s="8">
        <v>3</v>
      </c>
      <c r="H345" s="94">
        <f t="shared" si="5"/>
        <v>1</v>
      </c>
      <c r="I345" s="93"/>
      <c r="J345" s="94"/>
      <c r="K345" s="138"/>
    </row>
    <row r="346" spans="1:11" x14ac:dyDescent="0.2">
      <c r="A346" s="27" t="s">
        <v>5913</v>
      </c>
      <c r="B346" s="74">
        <v>206</v>
      </c>
      <c r="C346" s="86"/>
      <c r="D346" s="37"/>
      <c r="E346" s="87"/>
      <c r="F346" s="93">
        <v>3</v>
      </c>
      <c r="G346" s="8">
        <v>8</v>
      </c>
      <c r="H346" s="94">
        <f t="shared" si="5"/>
        <v>2</v>
      </c>
      <c r="I346" s="93"/>
      <c r="J346" s="94"/>
      <c r="K346" s="138"/>
    </row>
    <row r="347" spans="1:11" x14ac:dyDescent="0.2">
      <c r="A347" s="27" t="s">
        <v>5914</v>
      </c>
      <c r="B347" s="74">
        <v>72</v>
      </c>
      <c r="C347" s="86"/>
      <c r="D347" s="37"/>
      <c r="E347" s="87"/>
      <c r="F347" s="93">
        <v>1</v>
      </c>
      <c r="G347" s="8">
        <v>3</v>
      </c>
      <c r="H347" s="94">
        <f t="shared" si="5"/>
        <v>1</v>
      </c>
      <c r="I347" s="93"/>
      <c r="J347" s="94"/>
      <c r="K347" s="138"/>
    </row>
    <row r="348" spans="1:11" x14ac:dyDescent="0.2">
      <c r="A348" s="27" t="s">
        <v>5915</v>
      </c>
      <c r="B348" s="74">
        <v>187</v>
      </c>
      <c r="C348" s="86"/>
      <c r="D348" s="37"/>
      <c r="E348" s="87"/>
      <c r="F348" s="93">
        <v>1</v>
      </c>
      <c r="G348" s="8">
        <v>3</v>
      </c>
      <c r="H348" s="94">
        <f t="shared" si="5"/>
        <v>1</v>
      </c>
      <c r="I348" s="93"/>
      <c r="J348" s="94"/>
      <c r="K348" s="138"/>
    </row>
    <row r="349" spans="1:11" x14ac:dyDescent="0.2">
      <c r="A349" s="27" t="s">
        <v>3557</v>
      </c>
      <c r="B349" s="74">
        <v>144</v>
      </c>
      <c r="C349" s="86"/>
      <c r="D349" s="37"/>
      <c r="E349" s="87"/>
      <c r="F349" s="93">
        <v>1</v>
      </c>
      <c r="G349" s="8">
        <v>3</v>
      </c>
      <c r="H349" s="94">
        <f t="shared" si="5"/>
        <v>1</v>
      </c>
      <c r="I349" s="93"/>
      <c r="J349" s="94"/>
      <c r="K349" s="138"/>
    </row>
    <row r="350" spans="1:11" x14ac:dyDescent="0.2">
      <c r="A350" s="27" t="s">
        <v>2268</v>
      </c>
      <c r="B350" s="74">
        <v>108</v>
      </c>
      <c r="C350" s="86"/>
      <c r="D350" s="37"/>
      <c r="E350" s="87"/>
      <c r="F350" s="93">
        <v>1</v>
      </c>
      <c r="G350" s="8">
        <v>3</v>
      </c>
      <c r="H350" s="94">
        <f t="shared" si="5"/>
        <v>1</v>
      </c>
      <c r="I350" s="93"/>
      <c r="J350" s="94"/>
      <c r="K350" s="138"/>
    </row>
    <row r="351" spans="1:11" x14ac:dyDescent="0.2">
      <c r="A351" s="27" t="s">
        <v>5916</v>
      </c>
      <c r="B351" s="74">
        <v>116</v>
      </c>
      <c r="C351" s="86"/>
      <c r="D351" s="37"/>
      <c r="E351" s="87"/>
      <c r="F351" s="93">
        <v>1</v>
      </c>
      <c r="G351" s="8">
        <v>3</v>
      </c>
      <c r="H351" s="94">
        <f t="shared" si="5"/>
        <v>1</v>
      </c>
      <c r="I351" s="93"/>
      <c r="J351" s="94"/>
      <c r="K351" s="138"/>
    </row>
    <row r="352" spans="1:11" x14ac:dyDescent="0.2">
      <c r="A352" s="27" t="s">
        <v>5917</v>
      </c>
      <c r="B352" s="74">
        <v>467</v>
      </c>
      <c r="C352" s="86"/>
      <c r="D352" s="37"/>
      <c r="E352" s="87"/>
      <c r="F352" s="93">
        <v>3</v>
      </c>
      <c r="G352" s="8">
        <v>8</v>
      </c>
      <c r="H352" s="94">
        <f t="shared" si="5"/>
        <v>2</v>
      </c>
      <c r="I352" s="93"/>
      <c r="J352" s="94"/>
      <c r="K352" s="138"/>
    </row>
    <row r="353" spans="1:11" x14ac:dyDescent="0.2">
      <c r="A353" s="27" t="s">
        <v>5918</v>
      </c>
      <c r="B353" s="74">
        <v>159</v>
      </c>
      <c r="C353" s="86"/>
      <c r="D353" s="37"/>
      <c r="E353" s="87"/>
      <c r="F353" s="93">
        <v>1</v>
      </c>
      <c r="G353" s="8">
        <v>3</v>
      </c>
      <c r="H353" s="94">
        <f t="shared" si="5"/>
        <v>1</v>
      </c>
      <c r="I353" s="93"/>
      <c r="J353" s="94"/>
      <c r="K353" s="138"/>
    </row>
    <row r="354" spans="1:11" x14ac:dyDescent="0.2">
      <c r="A354" s="27" t="s">
        <v>5919</v>
      </c>
      <c r="B354" s="74">
        <v>321</v>
      </c>
      <c r="C354" s="86"/>
      <c r="D354" s="37"/>
      <c r="E354" s="87"/>
      <c r="F354" s="93">
        <v>3</v>
      </c>
      <c r="G354" s="8">
        <v>8</v>
      </c>
      <c r="H354" s="94">
        <f t="shared" si="5"/>
        <v>2</v>
      </c>
      <c r="I354" s="93"/>
      <c r="J354" s="94"/>
      <c r="K354" s="138"/>
    </row>
    <row r="355" spans="1:11" x14ac:dyDescent="0.2">
      <c r="A355" s="27" t="s">
        <v>5920</v>
      </c>
      <c r="B355" s="74">
        <v>36</v>
      </c>
      <c r="C355" s="86"/>
      <c r="D355" s="37"/>
      <c r="E355" s="87"/>
      <c r="F355" s="93">
        <v>1</v>
      </c>
      <c r="G355" s="8">
        <v>3</v>
      </c>
      <c r="H355" s="94">
        <f t="shared" si="5"/>
        <v>1</v>
      </c>
      <c r="I355" s="93"/>
      <c r="J355" s="94"/>
      <c r="K355" s="138"/>
    </row>
    <row r="356" spans="1:11" x14ac:dyDescent="0.2">
      <c r="A356" s="27" t="s">
        <v>5921</v>
      </c>
      <c r="B356" s="74">
        <v>210</v>
      </c>
      <c r="C356" s="86"/>
      <c r="D356" s="37"/>
      <c r="E356" s="87"/>
      <c r="F356" s="93">
        <v>3</v>
      </c>
      <c r="G356" s="8">
        <v>8</v>
      </c>
      <c r="H356" s="94">
        <f t="shared" si="5"/>
        <v>2</v>
      </c>
      <c r="I356" s="93"/>
      <c r="J356" s="94"/>
      <c r="K356" s="138"/>
    </row>
    <row r="357" spans="1:11" x14ac:dyDescent="0.2">
      <c r="A357" s="27" t="s">
        <v>5922</v>
      </c>
      <c r="B357" s="74">
        <v>634</v>
      </c>
      <c r="C357" s="86"/>
      <c r="D357" s="37"/>
      <c r="E357" s="87"/>
      <c r="F357" s="93">
        <v>3</v>
      </c>
      <c r="G357" s="8">
        <v>8</v>
      </c>
      <c r="H357" s="94">
        <f t="shared" si="5"/>
        <v>2</v>
      </c>
      <c r="I357" s="93"/>
      <c r="J357" s="94"/>
      <c r="K357" s="138"/>
    </row>
    <row r="358" spans="1:11" s="5" customFormat="1" x14ac:dyDescent="0.2">
      <c r="A358" s="30" t="s">
        <v>719</v>
      </c>
      <c r="B358" s="73">
        <v>3089</v>
      </c>
      <c r="C358" s="85">
        <v>8</v>
      </c>
      <c r="D358" s="36">
        <v>20</v>
      </c>
      <c r="E358" s="88"/>
      <c r="F358" s="91"/>
      <c r="G358" s="8"/>
      <c r="H358" s="94"/>
      <c r="I358" s="91"/>
      <c r="J358" s="84"/>
      <c r="K358" s="111"/>
    </row>
    <row r="359" spans="1:11" x14ac:dyDescent="0.2">
      <c r="A359" s="27" t="s">
        <v>2107</v>
      </c>
      <c r="B359" s="74">
        <v>200</v>
      </c>
      <c r="C359" s="86"/>
      <c r="D359" s="37"/>
      <c r="E359" s="87"/>
      <c r="F359" s="93">
        <v>1</v>
      </c>
      <c r="G359" s="8">
        <v>3</v>
      </c>
      <c r="H359" s="94">
        <f t="shared" si="5"/>
        <v>1</v>
      </c>
      <c r="I359" s="93"/>
      <c r="J359" s="94"/>
      <c r="K359" s="138"/>
    </row>
    <row r="360" spans="1:11" x14ac:dyDescent="0.2">
      <c r="A360" s="27" t="s">
        <v>5923</v>
      </c>
      <c r="B360" s="74">
        <v>191</v>
      </c>
      <c r="C360" s="86"/>
      <c r="D360" s="37"/>
      <c r="E360" s="87"/>
      <c r="F360" s="93">
        <v>1</v>
      </c>
      <c r="G360" s="8">
        <v>3</v>
      </c>
      <c r="H360" s="94">
        <f t="shared" si="5"/>
        <v>1</v>
      </c>
      <c r="I360" s="93"/>
      <c r="J360" s="94"/>
      <c r="K360" s="138"/>
    </row>
    <row r="361" spans="1:11" x14ac:dyDescent="0.2">
      <c r="A361" s="27" t="s">
        <v>5924</v>
      </c>
      <c r="B361" s="74">
        <v>288</v>
      </c>
      <c r="C361" s="86"/>
      <c r="D361" s="37"/>
      <c r="E361" s="87"/>
      <c r="F361" s="93">
        <v>3</v>
      </c>
      <c r="G361" s="8">
        <v>8</v>
      </c>
      <c r="H361" s="94">
        <f t="shared" si="5"/>
        <v>2</v>
      </c>
      <c r="I361" s="93"/>
      <c r="J361" s="94"/>
      <c r="K361" s="138"/>
    </row>
    <row r="362" spans="1:11" x14ac:dyDescent="0.2">
      <c r="A362" s="27" t="s">
        <v>5430</v>
      </c>
      <c r="B362" s="74">
        <v>131</v>
      </c>
      <c r="C362" s="86"/>
      <c r="D362" s="37"/>
      <c r="E362" s="87"/>
      <c r="F362" s="93">
        <v>1</v>
      </c>
      <c r="G362" s="8">
        <v>3</v>
      </c>
      <c r="H362" s="94">
        <f t="shared" si="5"/>
        <v>1</v>
      </c>
      <c r="I362" s="93"/>
      <c r="J362" s="94"/>
      <c r="K362" s="138"/>
    </row>
    <row r="363" spans="1:11" x14ac:dyDescent="0.2">
      <c r="A363" s="27" t="s">
        <v>5925</v>
      </c>
      <c r="B363" s="74">
        <v>343</v>
      </c>
      <c r="C363" s="86"/>
      <c r="D363" s="37"/>
      <c r="E363" s="87"/>
      <c r="F363" s="93">
        <v>3</v>
      </c>
      <c r="G363" s="8">
        <v>8</v>
      </c>
      <c r="H363" s="94">
        <f t="shared" si="5"/>
        <v>2</v>
      </c>
      <c r="I363" s="93"/>
      <c r="J363" s="94"/>
      <c r="K363" s="138"/>
    </row>
    <row r="364" spans="1:11" x14ac:dyDescent="0.2">
      <c r="A364" s="27" t="s">
        <v>1658</v>
      </c>
      <c r="B364" s="74">
        <v>252</v>
      </c>
      <c r="C364" s="86"/>
      <c r="D364" s="37"/>
      <c r="E364" s="87"/>
      <c r="F364" s="93">
        <v>3</v>
      </c>
      <c r="G364" s="8">
        <v>8</v>
      </c>
      <c r="H364" s="94">
        <f t="shared" si="5"/>
        <v>2</v>
      </c>
      <c r="I364" s="93"/>
      <c r="J364" s="94"/>
      <c r="K364" s="138"/>
    </row>
    <row r="365" spans="1:11" x14ac:dyDescent="0.2">
      <c r="A365" s="27" t="s">
        <v>5926</v>
      </c>
      <c r="B365" s="74">
        <v>375</v>
      </c>
      <c r="C365" s="86"/>
      <c r="D365" s="37"/>
      <c r="E365" s="87"/>
      <c r="F365" s="93">
        <v>3</v>
      </c>
      <c r="G365" s="8">
        <v>8</v>
      </c>
      <c r="H365" s="94">
        <f t="shared" si="5"/>
        <v>2</v>
      </c>
      <c r="I365" s="93"/>
      <c r="J365" s="94"/>
      <c r="K365" s="138"/>
    </row>
    <row r="366" spans="1:11" x14ac:dyDescent="0.2">
      <c r="A366" s="27" t="s">
        <v>5927</v>
      </c>
      <c r="B366" s="74">
        <v>488</v>
      </c>
      <c r="C366" s="86"/>
      <c r="D366" s="37"/>
      <c r="E366" s="87"/>
      <c r="F366" s="93">
        <v>3</v>
      </c>
      <c r="G366" s="8">
        <v>8</v>
      </c>
      <c r="H366" s="94">
        <f t="shared" si="5"/>
        <v>2</v>
      </c>
      <c r="I366" s="93"/>
      <c r="J366" s="94"/>
      <c r="K366" s="138"/>
    </row>
    <row r="367" spans="1:11" x14ac:dyDescent="0.2">
      <c r="A367" s="27" t="s">
        <v>5928</v>
      </c>
      <c r="B367" s="74">
        <v>312</v>
      </c>
      <c r="C367" s="86"/>
      <c r="D367" s="37"/>
      <c r="E367" s="87"/>
      <c r="F367" s="93">
        <v>3</v>
      </c>
      <c r="G367" s="8">
        <v>8</v>
      </c>
      <c r="H367" s="94">
        <f t="shared" si="5"/>
        <v>2</v>
      </c>
      <c r="I367" s="93"/>
      <c r="J367" s="94"/>
      <c r="K367" s="138"/>
    </row>
    <row r="368" spans="1:11" x14ac:dyDescent="0.2">
      <c r="A368" s="27" t="s">
        <v>5929</v>
      </c>
      <c r="B368" s="74">
        <v>509</v>
      </c>
      <c r="C368" s="86"/>
      <c r="D368" s="37"/>
      <c r="E368" s="87"/>
      <c r="F368" s="93">
        <v>3</v>
      </c>
      <c r="G368" s="8">
        <v>8</v>
      </c>
      <c r="H368" s="94">
        <f t="shared" si="5"/>
        <v>2</v>
      </c>
      <c r="I368" s="93"/>
      <c r="J368" s="94"/>
      <c r="K368" s="138"/>
    </row>
    <row r="369" spans="1:11" s="5" customFormat="1" ht="31.5" x14ac:dyDescent="0.2">
      <c r="A369" s="29" t="s">
        <v>1057</v>
      </c>
      <c r="B369" s="73">
        <v>5572</v>
      </c>
      <c r="C369" s="85">
        <v>19</v>
      </c>
      <c r="D369" s="36">
        <f>SUM(D370:D383)</f>
        <v>48</v>
      </c>
      <c r="E369" s="88">
        <v>3</v>
      </c>
      <c r="F369" s="91">
        <f>SUM(F371:F397)</f>
        <v>52</v>
      </c>
      <c r="G369" s="24">
        <f>SUM(G371:G397)</f>
        <v>143</v>
      </c>
      <c r="H369" s="94"/>
      <c r="I369" s="99">
        <f>(C369+F373+F375+F377+F378+F380+F381+F382+F385+F386+F387+F390+F394+F397+1)*0.4</f>
        <v>23.6</v>
      </c>
      <c r="J369" s="99">
        <f>(D369+G373+G375+G377+G378+G380+G381+G382+G385+G386+G387+G390+G394+G397+1)*0.4</f>
        <v>61.2</v>
      </c>
      <c r="K369" s="115">
        <f>26*0.6</f>
        <v>15.6</v>
      </c>
    </row>
    <row r="370" spans="1:11" s="5" customFormat="1" x14ac:dyDescent="0.2">
      <c r="A370" s="30" t="s">
        <v>1058</v>
      </c>
      <c r="B370" s="73">
        <v>2564</v>
      </c>
      <c r="C370" s="85">
        <v>9</v>
      </c>
      <c r="D370" s="36">
        <v>23</v>
      </c>
      <c r="E370" s="88"/>
      <c r="F370" s="91"/>
      <c r="G370" s="8"/>
      <c r="H370" s="94"/>
      <c r="I370" s="91"/>
      <c r="J370" s="84"/>
      <c r="K370" s="111"/>
    </row>
    <row r="371" spans="1:11" x14ac:dyDescent="0.2">
      <c r="A371" s="27" t="s">
        <v>1630</v>
      </c>
      <c r="B371" s="74">
        <v>78</v>
      </c>
      <c r="C371" s="86"/>
      <c r="D371" s="37"/>
      <c r="E371" s="87"/>
      <c r="F371" s="93">
        <v>1</v>
      </c>
      <c r="G371" s="8">
        <v>3</v>
      </c>
      <c r="H371" s="94">
        <f t="shared" si="5"/>
        <v>1</v>
      </c>
      <c r="I371" s="93"/>
      <c r="J371" s="94"/>
      <c r="K371" s="138"/>
    </row>
    <row r="372" spans="1:11" x14ac:dyDescent="0.2">
      <c r="A372" s="27" t="s">
        <v>5930</v>
      </c>
      <c r="B372" s="74">
        <v>97</v>
      </c>
      <c r="C372" s="86"/>
      <c r="D372" s="37"/>
      <c r="E372" s="87"/>
      <c r="F372" s="93">
        <v>1</v>
      </c>
      <c r="G372" s="8">
        <v>3</v>
      </c>
      <c r="H372" s="94">
        <f t="shared" si="5"/>
        <v>1</v>
      </c>
      <c r="I372" s="93"/>
      <c r="J372" s="94"/>
      <c r="K372" s="138"/>
    </row>
    <row r="373" spans="1:11" x14ac:dyDescent="0.2">
      <c r="A373" s="27" t="s">
        <v>5931</v>
      </c>
      <c r="B373" s="74">
        <v>239</v>
      </c>
      <c r="C373" s="86"/>
      <c r="D373" s="37"/>
      <c r="E373" s="87"/>
      <c r="F373" s="93">
        <v>3</v>
      </c>
      <c r="G373" s="8">
        <v>8</v>
      </c>
      <c r="H373" s="94">
        <f t="shared" si="5"/>
        <v>2</v>
      </c>
      <c r="I373" s="93"/>
      <c r="J373" s="94"/>
      <c r="K373" s="138"/>
    </row>
    <row r="374" spans="1:11" x14ac:dyDescent="0.2">
      <c r="A374" s="27" t="s">
        <v>5932</v>
      </c>
      <c r="B374" s="74">
        <v>67</v>
      </c>
      <c r="C374" s="86"/>
      <c r="D374" s="37"/>
      <c r="E374" s="87"/>
      <c r="F374" s="93">
        <v>1</v>
      </c>
      <c r="G374" s="8">
        <v>3</v>
      </c>
      <c r="H374" s="94">
        <f t="shared" si="5"/>
        <v>1</v>
      </c>
      <c r="I374" s="93"/>
      <c r="J374" s="94"/>
      <c r="K374" s="138"/>
    </row>
    <row r="375" spans="1:11" x14ac:dyDescent="0.2">
      <c r="A375" s="27" t="s">
        <v>5933</v>
      </c>
      <c r="B375" s="74">
        <v>238</v>
      </c>
      <c r="C375" s="86"/>
      <c r="D375" s="37"/>
      <c r="E375" s="87"/>
      <c r="F375" s="93">
        <v>3</v>
      </c>
      <c r="G375" s="8">
        <v>8</v>
      </c>
      <c r="H375" s="94">
        <f t="shared" si="5"/>
        <v>2</v>
      </c>
      <c r="I375" s="93"/>
      <c r="J375" s="94"/>
      <c r="K375" s="138"/>
    </row>
    <row r="376" spans="1:11" x14ac:dyDescent="0.2">
      <c r="A376" s="27" t="s">
        <v>5934</v>
      </c>
      <c r="B376" s="74">
        <v>70</v>
      </c>
      <c r="C376" s="86"/>
      <c r="D376" s="37"/>
      <c r="E376" s="87"/>
      <c r="F376" s="93">
        <v>1</v>
      </c>
      <c r="G376" s="8">
        <v>3</v>
      </c>
      <c r="H376" s="94">
        <f t="shared" si="5"/>
        <v>1</v>
      </c>
      <c r="I376" s="93"/>
      <c r="J376" s="94"/>
      <c r="K376" s="138"/>
    </row>
    <row r="377" spans="1:11" x14ac:dyDescent="0.2">
      <c r="A377" s="27" t="s">
        <v>5935</v>
      </c>
      <c r="B377" s="74">
        <v>241</v>
      </c>
      <c r="C377" s="86"/>
      <c r="D377" s="37"/>
      <c r="E377" s="87"/>
      <c r="F377" s="93">
        <v>3</v>
      </c>
      <c r="G377" s="8">
        <v>8</v>
      </c>
      <c r="H377" s="94">
        <f t="shared" si="5"/>
        <v>2</v>
      </c>
      <c r="I377" s="93"/>
      <c r="J377" s="94"/>
      <c r="K377" s="138"/>
    </row>
    <row r="378" spans="1:11" x14ac:dyDescent="0.2">
      <c r="A378" s="27" t="s">
        <v>5936</v>
      </c>
      <c r="B378" s="74">
        <v>327</v>
      </c>
      <c r="C378" s="86"/>
      <c r="D378" s="37"/>
      <c r="E378" s="87"/>
      <c r="F378" s="93">
        <v>3</v>
      </c>
      <c r="G378" s="8">
        <v>8</v>
      </c>
      <c r="H378" s="94">
        <f t="shared" si="5"/>
        <v>2</v>
      </c>
      <c r="I378" s="93"/>
      <c r="J378" s="94"/>
      <c r="K378" s="138"/>
    </row>
    <row r="379" spans="1:11" x14ac:dyDescent="0.2">
      <c r="A379" s="27" t="s">
        <v>3327</v>
      </c>
      <c r="B379" s="74">
        <v>92</v>
      </c>
      <c r="C379" s="86"/>
      <c r="D379" s="37"/>
      <c r="E379" s="87"/>
      <c r="F379" s="93">
        <v>1</v>
      </c>
      <c r="G379" s="8">
        <v>3</v>
      </c>
      <c r="H379" s="94">
        <f t="shared" si="5"/>
        <v>1</v>
      </c>
      <c r="I379" s="93"/>
      <c r="J379" s="94"/>
      <c r="K379" s="138"/>
    </row>
    <row r="380" spans="1:11" x14ac:dyDescent="0.2">
      <c r="A380" s="27" t="s">
        <v>5367</v>
      </c>
      <c r="B380" s="74">
        <v>218</v>
      </c>
      <c r="C380" s="86"/>
      <c r="D380" s="37"/>
      <c r="E380" s="87"/>
      <c r="F380" s="93">
        <v>3</v>
      </c>
      <c r="G380" s="8">
        <v>8</v>
      </c>
      <c r="H380" s="94">
        <f t="shared" si="5"/>
        <v>2</v>
      </c>
      <c r="I380" s="93"/>
      <c r="J380" s="94"/>
      <c r="K380" s="138"/>
    </row>
    <row r="381" spans="1:11" x14ac:dyDescent="0.2">
      <c r="A381" s="27" t="s">
        <v>1993</v>
      </c>
      <c r="B381" s="74">
        <v>384</v>
      </c>
      <c r="C381" s="86"/>
      <c r="D381" s="37"/>
      <c r="E381" s="87"/>
      <c r="F381" s="93">
        <v>3</v>
      </c>
      <c r="G381" s="8">
        <v>8</v>
      </c>
      <c r="H381" s="94">
        <f t="shared" si="5"/>
        <v>2</v>
      </c>
      <c r="I381" s="93"/>
      <c r="J381" s="94"/>
      <c r="K381" s="138"/>
    </row>
    <row r="382" spans="1:11" x14ac:dyDescent="0.2">
      <c r="A382" s="27" t="s">
        <v>5937</v>
      </c>
      <c r="B382" s="74">
        <v>513</v>
      </c>
      <c r="C382" s="86"/>
      <c r="D382" s="37"/>
      <c r="E382" s="87"/>
      <c r="F382" s="93">
        <v>3</v>
      </c>
      <c r="G382" s="8">
        <v>8</v>
      </c>
      <c r="H382" s="94">
        <f t="shared" si="5"/>
        <v>2</v>
      </c>
      <c r="I382" s="93"/>
      <c r="J382" s="94"/>
      <c r="K382" s="138"/>
    </row>
    <row r="383" spans="1:11" s="5" customFormat="1" x14ac:dyDescent="0.2">
      <c r="A383" s="30" t="s">
        <v>1264</v>
      </c>
      <c r="B383" s="73">
        <v>3008</v>
      </c>
      <c r="C383" s="85">
        <v>10</v>
      </c>
      <c r="D383" s="36">
        <v>25</v>
      </c>
      <c r="E383" s="88"/>
      <c r="F383" s="91"/>
      <c r="G383" s="8"/>
      <c r="H383" s="94"/>
      <c r="I383" s="91"/>
      <c r="J383" s="84"/>
      <c r="K383" s="111"/>
    </row>
    <row r="384" spans="1:11" x14ac:dyDescent="0.2">
      <c r="A384" s="27" t="s">
        <v>5938</v>
      </c>
      <c r="B384" s="74">
        <v>189</v>
      </c>
      <c r="C384" s="86"/>
      <c r="D384" s="37"/>
      <c r="E384" s="87"/>
      <c r="F384" s="93">
        <v>1</v>
      </c>
      <c r="G384" s="8">
        <v>3</v>
      </c>
      <c r="H384" s="94">
        <f t="shared" si="5"/>
        <v>1</v>
      </c>
      <c r="I384" s="93"/>
      <c r="J384" s="94"/>
      <c r="K384" s="138"/>
    </row>
    <row r="385" spans="1:11" x14ac:dyDescent="0.2">
      <c r="A385" s="27" t="s">
        <v>5939</v>
      </c>
      <c r="B385" s="74">
        <v>312</v>
      </c>
      <c r="C385" s="86"/>
      <c r="D385" s="37"/>
      <c r="E385" s="87"/>
      <c r="F385" s="93">
        <v>3</v>
      </c>
      <c r="G385" s="8">
        <v>8</v>
      </c>
      <c r="H385" s="94">
        <f t="shared" si="5"/>
        <v>2</v>
      </c>
      <c r="I385" s="93"/>
      <c r="J385" s="94"/>
      <c r="K385" s="138"/>
    </row>
    <row r="386" spans="1:11" x14ac:dyDescent="0.2">
      <c r="A386" s="27" t="s">
        <v>5797</v>
      </c>
      <c r="B386" s="74">
        <v>317</v>
      </c>
      <c r="C386" s="86"/>
      <c r="D386" s="37"/>
      <c r="E386" s="87"/>
      <c r="F386" s="93">
        <v>3</v>
      </c>
      <c r="G386" s="8">
        <v>8</v>
      </c>
      <c r="H386" s="94">
        <f t="shared" si="5"/>
        <v>2</v>
      </c>
      <c r="I386" s="93"/>
      <c r="J386" s="94"/>
      <c r="K386" s="138"/>
    </row>
    <row r="387" spans="1:11" x14ac:dyDescent="0.2">
      <c r="A387" s="27" t="s">
        <v>5940</v>
      </c>
      <c r="B387" s="74">
        <v>240</v>
      </c>
      <c r="C387" s="86"/>
      <c r="D387" s="37"/>
      <c r="E387" s="87"/>
      <c r="F387" s="93">
        <v>3</v>
      </c>
      <c r="G387" s="8">
        <v>8</v>
      </c>
      <c r="H387" s="94">
        <f t="shared" si="5"/>
        <v>2</v>
      </c>
      <c r="I387" s="93"/>
      <c r="J387" s="94"/>
      <c r="K387" s="138"/>
    </row>
    <row r="388" spans="1:11" x14ac:dyDescent="0.2">
      <c r="A388" s="27" t="s">
        <v>5374</v>
      </c>
      <c r="B388" s="74">
        <v>132</v>
      </c>
      <c r="C388" s="86"/>
      <c r="D388" s="37"/>
      <c r="E388" s="87"/>
      <c r="F388" s="93">
        <v>1</v>
      </c>
      <c r="G388" s="8">
        <v>3</v>
      </c>
      <c r="H388" s="94">
        <f t="shared" si="5"/>
        <v>1</v>
      </c>
      <c r="I388" s="93"/>
      <c r="J388" s="94"/>
      <c r="K388" s="138"/>
    </row>
    <row r="389" spans="1:11" x14ac:dyDescent="0.2">
      <c r="A389" s="27" t="s">
        <v>5941</v>
      </c>
      <c r="B389" s="74">
        <v>181</v>
      </c>
      <c r="C389" s="86"/>
      <c r="D389" s="37"/>
      <c r="E389" s="87"/>
      <c r="F389" s="93">
        <v>1</v>
      </c>
      <c r="G389" s="8">
        <v>3</v>
      </c>
      <c r="H389" s="94">
        <f t="shared" si="5"/>
        <v>1</v>
      </c>
      <c r="I389" s="93"/>
      <c r="J389" s="94"/>
      <c r="K389" s="138"/>
    </row>
    <row r="390" spans="1:11" x14ac:dyDescent="0.2">
      <c r="A390" s="27" t="s">
        <v>2173</v>
      </c>
      <c r="B390" s="74">
        <v>356</v>
      </c>
      <c r="C390" s="86"/>
      <c r="D390" s="37"/>
      <c r="E390" s="87"/>
      <c r="F390" s="93">
        <v>3</v>
      </c>
      <c r="G390" s="8">
        <v>8</v>
      </c>
      <c r="H390" s="94">
        <f t="shared" si="5"/>
        <v>2</v>
      </c>
      <c r="I390" s="93"/>
      <c r="J390" s="94"/>
      <c r="K390" s="138"/>
    </row>
    <row r="391" spans="1:11" x14ac:dyDescent="0.2">
      <c r="A391" s="27" t="s">
        <v>5942</v>
      </c>
      <c r="B391" s="74">
        <v>168</v>
      </c>
      <c r="C391" s="86"/>
      <c r="D391" s="37"/>
      <c r="E391" s="87"/>
      <c r="F391" s="93">
        <v>1</v>
      </c>
      <c r="G391" s="8">
        <v>3</v>
      </c>
      <c r="H391" s="94">
        <f t="shared" si="5"/>
        <v>1</v>
      </c>
      <c r="I391" s="93"/>
      <c r="J391" s="94"/>
      <c r="K391" s="138"/>
    </row>
    <row r="392" spans="1:11" x14ac:dyDescent="0.2">
      <c r="A392" s="27" t="s">
        <v>5943</v>
      </c>
      <c r="B392" s="74">
        <v>86</v>
      </c>
      <c r="C392" s="86"/>
      <c r="D392" s="37"/>
      <c r="E392" s="87"/>
      <c r="F392" s="93">
        <v>1</v>
      </c>
      <c r="G392" s="8">
        <v>3</v>
      </c>
      <c r="H392" s="94">
        <f t="shared" ref="H392:H455" si="6">IF(F392=1,1,2)</f>
        <v>1</v>
      </c>
      <c r="I392" s="93"/>
      <c r="J392" s="94"/>
      <c r="K392" s="138"/>
    </row>
    <row r="393" spans="1:11" x14ac:dyDescent="0.2">
      <c r="A393" s="27" t="s">
        <v>5944</v>
      </c>
      <c r="B393" s="74">
        <v>127</v>
      </c>
      <c r="C393" s="86"/>
      <c r="D393" s="37"/>
      <c r="E393" s="87"/>
      <c r="F393" s="93">
        <v>1</v>
      </c>
      <c r="G393" s="8">
        <v>3</v>
      </c>
      <c r="H393" s="94">
        <f t="shared" si="6"/>
        <v>1</v>
      </c>
      <c r="I393" s="93"/>
      <c r="J393" s="94"/>
      <c r="K393" s="138"/>
    </row>
    <row r="394" spans="1:11" x14ac:dyDescent="0.2">
      <c r="A394" s="27" t="s">
        <v>5945</v>
      </c>
      <c r="B394" s="74">
        <v>340</v>
      </c>
      <c r="C394" s="86"/>
      <c r="D394" s="37"/>
      <c r="E394" s="87"/>
      <c r="F394" s="93">
        <v>3</v>
      </c>
      <c r="G394" s="8">
        <v>8</v>
      </c>
      <c r="H394" s="94">
        <f t="shared" si="6"/>
        <v>2</v>
      </c>
      <c r="I394" s="93"/>
      <c r="J394" s="94"/>
      <c r="K394" s="138"/>
    </row>
    <row r="395" spans="1:11" x14ac:dyDescent="0.2">
      <c r="A395" s="27" t="s">
        <v>1644</v>
      </c>
      <c r="B395" s="74">
        <v>164</v>
      </c>
      <c r="C395" s="86"/>
      <c r="D395" s="37"/>
      <c r="E395" s="87"/>
      <c r="F395" s="93">
        <v>1</v>
      </c>
      <c r="G395" s="8">
        <v>3</v>
      </c>
      <c r="H395" s="94">
        <f t="shared" si="6"/>
        <v>1</v>
      </c>
      <c r="I395" s="93"/>
      <c r="J395" s="94"/>
      <c r="K395" s="138"/>
    </row>
    <row r="396" spans="1:11" x14ac:dyDescent="0.2">
      <c r="A396" s="27" t="s">
        <v>2880</v>
      </c>
      <c r="B396" s="74">
        <v>168</v>
      </c>
      <c r="C396" s="86"/>
      <c r="D396" s="37"/>
      <c r="E396" s="87"/>
      <c r="F396" s="93">
        <v>1</v>
      </c>
      <c r="G396" s="8">
        <v>3</v>
      </c>
      <c r="H396" s="94">
        <f t="shared" si="6"/>
        <v>1</v>
      </c>
      <c r="I396" s="93"/>
      <c r="J396" s="94"/>
      <c r="K396" s="138"/>
    </row>
    <row r="397" spans="1:11" x14ac:dyDescent="0.2">
      <c r="A397" s="27" t="s">
        <v>5946</v>
      </c>
      <c r="B397" s="74">
        <v>228</v>
      </c>
      <c r="C397" s="86"/>
      <c r="D397" s="37"/>
      <c r="E397" s="87"/>
      <c r="F397" s="93">
        <v>3</v>
      </c>
      <c r="G397" s="8">
        <v>8</v>
      </c>
      <c r="H397" s="94">
        <f t="shared" si="6"/>
        <v>2</v>
      </c>
      <c r="I397" s="93"/>
      <c r="J397" s="94"/>
      <c r="K397" s="138"/>
    </row>
    <row r="398" spans="1:11" s="5" customFormat="1" x14ac:dyDescent="0.2">
      <c r="A398" s="29" t="s">
        <v>645</v>
      </c>
      <c r="B398" s="73">
        <v>2240</v>
      </c>
      <c r="C398" s="85">
        <v>15</v>
      </c>
      <c r="D398" s="36">
        <v>38</v>
      </c>
      <c r="E398" s="88">
        <v>3</v>
      </c>
      <c r="F398" s="91"/>
      <c r="G398" s="8"/>
      <c r="H398" s="94"/>
      <c r="I398" s="99">
        <f>(C398+F398+1)*0.4</f>
        <v>6.4</v>
      </c>
      <c r="J398" s="100">
        <f>(D398+G398+1)*0.4</f>
        <v>15.600000000000001</v>
      </c>
      <c r="K398" s="115"/>
    </row>
    <row r="399" spans="1:11" s="5" customFormat="1" x14ac:dyDescent="0.2">
      <c r="A399" s="30" t="s">
        <v>6201</v>
      </c>
      <c r="B399" s="73">
        <v>2240</v>
      </c>
      <c r="C399" s="85">
        <v>15</v>
      </c>
      <c r="D399" s="37"/>
      <c r="E399" s="87"/>
      <c r="F399" s="91"/>
      <c r="G399" s="8"/>
      <c r="H399" s="94"/>
      <c r="I399" s="91"/>
      <c r="J399" s="84"/>
      <c r="K399" s="111"/>
    </row>
    <row r="400" spans="1:11" s="5" customFormat="1" x14ac:dyDescent="0.2">
      <c r="A400" s="29" t="s">
        <v>646</v>
      </c>
      <c r="B400" s="73">
        <v>12820</v>
      </c>
      <c r="C400" s="85">
        <v>25</v>
      </c>
      <c r="D400" s="36">
        <f>SUM(D401:D420)</f>
        <v>63</v>
      </c>
      <c r="E400" s="88">
        <v>4</v>
      </c>
      <c r="F400" s="91">
        <f>SUM(F402:F436)</f>
        <v>75</v>
      </c>
      <c r="G400" s="24">
        <f>SUM(G402:G436)</f>
        <v>204</v>
      </c>
      <c r="H400" s="94"/>
      <c r="I400" s="99">
        <f>(C400+F400+1-F405-F406-F409-F410-F412-F422-F423-F429-F430-F431-F432-F434-F436)*0.4</f>
        <v>35.200000000000003</v>
      </c>
      <c r="J400" s="99">
        <f>(D400+G400+1-G405-G406-G409-G410-G412-G422-G423-G429-G430-G431-G432-G434-G436)*0.4</f>
        <v>91.600000000000009</v>
      </c>
      <c r="K400" s="115">
        <f>33*0.6</f>
        <v>19.8</v>
      </c>
    </row>
    <row r="401" spans="1:11" s="5" customFormat="1" x14ac:dyDescent="0.2">
      <c r="A401" s="30" t="s">
        <v>647</v>
      </c>
      <c r="B401" s="73">
        <v>7516</v>
      </c>
      <c r="C401" s="85">
        <v>15</v>
      </c>
      <c r="D401" s="36">
        <v>38</v>
      </c>
      <c r="E401" s="88"/>
      <c r="F401" s="91"/>
      <c r="G401" s="8"/>
      <c r="H401" s="94"/>
      <c r="I401" s="91"/>
      <c r="J401" s="84"/>
      <c r="K401" s="111"/>
    </row>
    <row r="402" spans="1:11" x14ac:dyDescent="0.2">
      <c r="A402" s="27" t="s">
        <v>5947</v>
      </c>
      <c r="B402" s="74">
        <v>688</v>
      </c>
      <c r="C402" s="86"/>
      <c r="D402" s="37"/>
      <c r="E402" s="87"/>
      <c r="F402" s="93">
        <v>3</v>
      </c>
      <c r="G402" s="8">
        <v>8</v>
      </c>
      <c r="H402" s="94">
        <f t="shared" si="6"/>
        <v>2</v>
      </c>
      <c r="I402" s="93"/>
      <c r="J402" s="94"/>
      <c r="K402" s="138"/>
    </row>
    <row r="403" spans="1:11" x14ac:dyDescent="0.2">
      <c r="A403" s="27" t="s">
        <v>2519</v>
      </c>
      <c r="B403" s="74">
        <v>378</v>
      </c>
      <c r="C403" s="86"/>
      <c r="D403" s="37"/>
      <c r="E403" s="87"/>
      <c r="F403" s="93">
        <v>3</v>
      </c>
      <c r="G403" s="8">
        <v>8</v>
      </c>
      <c r="H403" s="94">
        <f t="shared" si="6"/>
        <v>2</v>
      </c>
      <c r="I403" s="93"/>
      <c r="J403" s="94"/>
      <c r="K403" s="138"/>
    </row>
    <row r="404" spans="1:11" x14ac:dyDescent="0.2">
      <c r="A404" s="27" t="s">
        <v>5948</v>
      </c>
      <c r="B404" s="74">
        <v>354</v>
      </c>
      <c r="C404" s="86"/>
      <c r="D404" s="37"/>
      <c r="E404" s="87"/>
      <c r="F404" s="93">
        <v>3</v>
      </c>
      <c r="G404" s="8">
        <v>8</v>
      </c>
      <c r="H404" s="94">
        <f t="shared" si="6"/>
        <v>2</v>
      </c>
      <c r="I404" s="93"/>
      <c r="J404" s="94"/>
      <c r="K404" s="138"/>
    </row>
    <row r="405" spans="1:11" x14ac:dyDescent="0.2">
      <c r="A405" s="27" t="s">
        <v>5949</v>
      </c>
      <c r="B405" s="74">
        <v>191</v>
      </c>
      <c r="C405" s="86"/>
      <c r="D405" s="37"/>
      <c r="E405" s="87"/>
      <c r="F405" s="93">
        <v>1</v>
      </c>
      <c r="G405" s="8">
        <v>3</v>
      </c>
      <c r="H405" s="94">
        <f t="shared" si="6"/>
        <v>1</v>
      </c>
      <c r="I405" s="93"/>
      <c r="J405" s="94"/>
      <c r="K405" s="138"/>
    </row>
    <row r="406" spans="1:11" x14ac:dyDescent="0.2">
      <c r="A406" s="27" t="s">
        <v>5950</v>
      </c>
      <c r="B406" s="74">
        <v>24</v>
      </c>
      <c r="C406" s="86"/>
      <c r="D406" s="37"/>
      <c r="E406" s="87"/>
      <c r="F406" s="93">
        <v>1</v>
      </c>
      <c r="G406" s="8">
        <v>3</v>
      </c>
      <c r="H406" s="94">
        <f t="shared" si="6"/>
        <v>1</v>
      </c>
      <c r="I406" s="93"/>
      <c r="J406" s="94"/>
      <c r="K406" s="138"/>
    </row>
    <row r="407" spans="1:11" x14ac:dyDescent="0.2">
      <c r="A407" s="27" t="s">
        <v>5951</v>
      </c>
      <c r="B407" s="74">
        <v>577</v>
      </c>
      <c r="C407" s="86"/>
      <c r="D407" s="37"/>
      <c r="E407" s="87"/>
      <c r="F407" s="93">
        <v>3</v>
      </c>
      <c r="G407" s="8">
        <v>8</v>
      </c>
      <c r="H407" s="94">
        <f t="shared" si="6"/>
        <v>2</v>
      </c>
      <c r="I407" s="93"/>
      <c r="J407" s="94"/>
      <c r="K407" s="138"/>
    </row>
    <row r="408" spans="1:11" x14ac:dyDescent="0.2">
      <c r="A408" s="27" t="s">
        <v>5952</v>
      </c>
      <c r="B408" s="74">
        <v>884</v>
      </c>
      <c r="C408" s="86"/>
      <c r="D408" s="37"/>
      <c r="E408" s="87"/>
      <c r="F408" s="93">
        <v>3</v>
      </c>
      <c r="G408" s="8">
        <v>8</v>
      </c>
      <c r="H408" s="94">
        <f t="shared" si="6"/>
        <v>2</v>
      </c>
      <c r="I408" s="93"/>
      <c r="J408" s="94"/>
      <c r="K408" s="138"/>
    </row>
    <row r="409" spans="1:11" x14ac:dyDescent="0.2">
      <c r="A409" s="27" t="s">
        <v>5953</v>
      </c>
      <c r="B409" s="74">
        <v>28</v>
      </c>
      <c r="C409" s="86"/>
      <c r="D409" s="37"/>
      <c r="E409" s="87"/>
      <c r="F409" s="93">
        <v>1</v>
      </c>
      <c r="G409" s="8">
        <v>3</v>
      </c>
      <c r="H409" s="94">
        <f t="shared" si="6"/>
        <v>1</v>
      </c>
      <c r="I409" s="93"/>
      <c r="J409" s="94"/>
      <c r="K409" s="138"/>
    </row>
    <row r="410" spans="1:11" x14ac:dyDescent="0.2">
      <c r="A410" s="27" t="s">
        <v>5954</v>
      </c>
      <c r="B410" s="74">
        <v>125</v>
      </c>
      <c r="C410" s="86"/>
      <c r="D410" s="37"/>
      <c r="E410" s="87"/>
      <c r="F410" s="93">
        <v>1</v>
      </c>
      <c r="G410" s="8">
        <v>3</v>
      </c>
      <c r="H410" s="94">
        <f t="shared" si="6"/>
        <v>1</v>
      </c>
      <c r="I410" s="93"/>
      <c r="J410" s="94"/>
      <c r="K410" s="138"/>
    </row>
    <row r="411" spans="1:11" x14ac:dyDescent="0.2">
      <c r="A411" s="27" t="s">
        <v>4646</v>
      </c>
      <c r="B411" s="74">
        <v>661</v>
      </c>
      <c r="C411" s="86"/>
      <c r="D411" s="37"/>
      <c r="E411" s="87"/>
      <c r="F411" s="93">
        <v>3</v>
      </c>
      <c r="G411" s="8">
        <v>8</v>
      </c>
      <c r="H411" s="94">
        <f t="shared" si="6"/>
        <v>2</v>
      </c>
      <c r="I411" s="93"/>
      <c r="J411" s="94"/>
      <c r="K411" s="138"/>
    </row>
    <row r="412" spans="1:11" x14ac:dyDescent="0.2">
      <c r="A412" s="27" t="s">
        <v>5955</v>
      </c>
      <c r="B412" s="74">
        <v>27</v>
      </c>
      <c r="C412" s="86"/>
      <c r="D412" s="37"/>
      <c r="E412" s="87"/>
      <c r="F412" s="93">
        <v>1</v>
      </c>
      <c r="G412" s="8">
        <v>3</v>
      </c>
      <c r="H412" s="94">
        <f t="shared" si="6"/>
        <v>1</v>
      </c>
      <c r="I412" s="93"/>
      <c r="J412" s="94"/>
      <c r="K412" s="138"/>
    </row>
    <row r="413" spans="1:11" x14ac:dyDescent="0.2">
      <c r="A413" s="27" t="s">
        <v>5428</v>
      </c>
      <c r="B413" s="74">
        <v>2004</v>
      </c>
      <c r="C413" s="86"/>
      <c r="D413" s="37"/>
      <c r="E413" s="87"/>
      <c r="F413" s="93">
        <v>5</v>
      </c>
      <c r="G413" s="8">
        <v>13</v>
      </c>
      <c r="H413" s="94">
        <f t="shared" si="6"/>
        <v>2</v>
      </c>
      <c r="I413" s="93"/>
      <c r="J413" s="94"/>
      <c r="K413" s="138"/>
    </row>
    <row r="414" spans="1:11" x14ac:dyDescent="0.2">
      <c r="A414" s="27" t="s">
        <v>5956</v>
      </c>
      <c r="B414" s="74">
        <v>387</v>
      </c>
      <c r="C414" s="86"/>
      <c r="D414" s="37"/>
      <c r="E414" s="87"/>
      <c r="F414" s="93">
        <v>3</v>
      </c>
      <c r="G414" s="8">
        <v>8</v>
      </c>
      <c r="H414" s="94">
        <f t="shared" si="6"/>
        <v>2</v>
      </c>
      <c r="I414" s="93"/>
      <c r="J414" s="94"/>
      <c r="K414" s="138"/>
    </row>
    <row r="415" spans="1:11" x14ac:dyDescent="0.2">
      <c r="A415" s="27" t="s">
        <v>5957</v>
      </c>
      <c r="B415" s="74">
        <v>493</v>
      </c>
      <c r="C415" s="86"/>
      <c r="D415" s="37"/>
      <c r="E415" s="87"/>
      <c r="F415" s="93">
        <v>3</v>
      </c>
      <c r="G415" s="8">
        <v>8</v>
      </c>
      <c r="H415" s="94">
        <f t="shared" si="6"/>
        <v>2</v>
      </c>
      <c r="I415" s="93"/>
      <c r="J415" s="94"/>
      <c r="K415" s="138"/>
    </row>
    <row r="416" spans="1:11" x14ac:dyDescent="0.2">
      <c r="A416" s="27" t="s">
        <v>4372</v>
      </c>
      <c r="B416" s="74">
        <v>294</v>
      </c>
      <c r="C416" s="86"/>
      <c r="D416" s="37"/>
      <c r="E416" s="87"/>
      <c r="F416" s="93">
        <v>3</v>
      </c>
      <c r="G416" s="8">
        <v>8</v>
      </c>
      <c r="H416" s="94">
        <f t="shared" si="6"/>
        <v>2</v>
      </c>
      <c r="I416" s="93"/>
      <c r="J416" s="94"/>
      <c r="K416" s="138"/>
    </row>
    <row r="417" spans="1:11" x14ac:dyDescent="0.2">
      <c r="A417" s="27" t="s">
        <v>5958</v>
      </c>
      <c r="B417" s="74">
        <v>401</v>
      </c>
      <c r="C417" s="86"/>
      <c r="D417" s="37"/>
      <c r="E417" s="87"/>
      <c r="F417" s="93">
        <v>3</v>
      </c>
      <c r="G417" s="8">
        <v>8</v>
      </c>
      <c r="H417" s="94">
        <f t="shared" si="6"/>
        <v>2</v>
      </c>
      <c r="I417" s="93"/>
      <c r="J417" s="94"/>
      <c r="K417" s="138"/>
    </row>
    <row r="418" spans="1:11" s="5" customFormat="1" x14ac:dyDescent="0.2">
      <c r="A418" s="30" t="s">
        <v>665</v>
      </c>
      <c r="B418" s="73">
        <v>1206</v>
      </c>
      <c r="C418" s="85">
        <v>2</v>
      </c>
      <c r="D418" s="36">
        <v>5</v>
      </c>
      <c r="E418" s="88"/>
      <c r="F418" s="91"/>
      <c r="G418" s="8"/>
      <c r="H418" s="94"/>
      <c r="I418" s="91"/>
      <c r="J418" s="84"/>
      <c r="K418" s="111"/>
    </row>
    <row r="419" spans="1:11" x14ac:dyDescent="0.2">
      <c r="A419" s="27" t="s">
        <v>5959</v>
      </c>
      <c r="B419" s="74">
        <v>1206</v>
      </c>
      <c r="C419" s="86"/>
      <c r="D419" s="37"/>
      <c r="E419" s="87"/>
      <c r="F419" s="93">
        <v>3</v>
      </c>
      <c r="G419" s="8">
        <v>8</v>
      </c>
      <c r="H419" s="94">
        <f t="shared" si="6"/>
        <v>2</v>
      </c>
      <c r="I419" s="93"/>
      <c r="J419" s="94"/>
      <c r="K419" s="138"/>
    </row>
    <row r="420" spans="1:11" s="5" customFormat="1" x14ac:dyDescent="0.2">
      <c r="A420" s="30" t="s">
        <v>333</v>
      </c>
      <c r="B420" s="73">
        <v>4098</v>
      </c>
      <c r="C420" s="85">
        <v>8</v>
      </c>
      <c r="D420" s="36">
        <v>20</v>
      </c>
      <c r="E420" s="88"/>
      <c r="F420" s="91"/>
      <c r="G420" s="8"/>
      <c r="H420" s="94"/>
      <c r="I420" s="91"/>
      <c r="J420" s="84"/>
      <c r="K420" s="111"/>
    </row>
    <row r="421" spans="1:11" x14ac:dyDescent="0.2">
      <c r="A421" s="27" t="s">
        <v>3290</v>
      </c>
      <c r="B421" s="74">
        <v>224</v>
      </c>
      <c r="C421" s="86"/>
      <c r="D421" s="37"/>
      <c r="E421" s="87"/>
      <c r="F421" s="93">
        <v>3</v>
      </c>
      <c r="G421" s="8">
        <v>8</v>
      </c>
      <c r="H421" s="94">
        <f t="shared" si="6"/>
        <v>2</v>
      </c>
      <c r="I421" s="93"/>
      <c r="J421" s="94"/>
      <c r="K421" s="138"/>
    </row>
    <row r="422" spans="1:11" x14ac:dyDescent="0.2">
      <c r="A422" s="27" t="s">
        <v>5960</v>
      </c>
      <c r="B422" s="74">
        <v>49</v>
      </c>
      <c r="C422" s="86"/>
      <c r="D422" s="37"/>
      <c r="E422" s="87"/>
      <c r="F422" s="93">
        <v>1</v>
      </c>
      <c r="G422" s="8">
        <v>3</v>
      </c>
      <c r="H422" s="94">
        <f t="shared" si="6"/>
        <v>1</v>
      </c>
      <c r="I422" s="93"/>
      <c r="J422" s="94"/>
      <c r="K422" s="138"/>
    </row>
    <row r="423" spans="1:11" x14ac:dyDescent="0.2">
      <c r="A423" s="27" t="s">
        <v>5961</v>
      </c>
      <c r="B423" s="74">
        <v>98</v>
      </c>
      <c r="C423" s="86"/>
      <c r="D423" s="37"/>
      <c r="E423" s="87"/>
      <c r="F423" s="93">
        <v>1</v>
      </c>
      <c r="G423" s="8">
        <v>3</v>
      </c>
      <c r="H423" s="94">
        <f t="shared" si="6"/>
        <v>1</v>
      </c>
      <c r="I423" s="93"/>
      <c r="J423" s="94"/>
      <c r="K423" s="138"/>
    </row>
    <row r="424" spans="1:11" x14ac:dyDescent="0.2">
      <c r="A424" s="27" t="s">
        <v>5962</v>
      </c>
      <c r="B424" s="74">
        <v>256</v>
      </c>
      <c r="C424" s="86"/>
      <c r="D424" s="37"/>
      <c r="E424" s="87"/>
      <c r="F424" s="93">
        <v>3</v>
      </c>
      <c r="G424" s="8">
        <v>8</v>
      </c>
      <c r="H424" s="94">
        <f t="shared" si="6"/>
        <v>2</v>
      </c>
      <c r="I424" s="93"/>
      <c r="J424" s="94"/>
      <c r="K424" s="138"/>
    </row>
    <row r="425" spans="1:11" x14ac:dyDescent="0.2">
      <c r="A425" s="27" t="s">
        <v>2272</v>
      </c>
      <c r="B425" s="74">
        <v>321</v>
      </c>
      <c r="C425" s="86"/>
      <c r="D425" s="37"/>
      <c r="E425" s="87"/>
      <c r="F425" s="93">
        <v>3</v>
      </c>
      <c r="G425" s="8">
        <v>8</v>
      </c>
      <c r="H425" s="94">
        <f t="shared" si="6"/>
        <v>2</v>
      </c>
      <c r="I425" s="93"/>
      <c r="J425" s="94"/>
      <c r="K425" s="138"/>
    </row>
    <row r="426" spans="1:11" x14ac:dyDescent="0.2">
      <c r="A426" s="27" t="s">
        <v>5963</v>
      </c>
      <c r="B426" s="74">
        <v>227</v>
      </c>
      <c r="C426" s="86"/>
      <c r="D426" s="37"/>
      <c r="E426" s="87"/>
      <c r="F426" s="93">
        <v>3</v>
      </c>
      <c r="G426" s="8">
        <v>8</v>
      </c>
      <c r="H426" s="94">
        <f t="shared" si="6"/>
        <v>2</v>
      </c>
      <c r="I426" s="93"/>
      <c r="J426" s="94"/>
      <c r="K426" s="138"/>
    </row>
    <row r="427" spans="1:11" x14ac:dyDescent="0.2">
      <c r="A427" s="27" t="s">
        <v>5964</v>
      </c>
      <c r="B427" s="74">
        <v>214</v>
      </c>
      <c r="C427" s="86"/>
      <c r="D427" s="37"/>
      <c r="E427" s="87"/>
      <c r="F427" s="93">
        <v>3</v>
      </c>
      <c r="G427" s="8">
        <v>8</v>
      </c>
      <c r="H427" s="94">
        <f t="shared" si="6"/>
        <v>2</v>
      </c>
      <c r="I427" s="93"/>
      <c r="J427" s="94"/>
      <c r="K427" s="138"/>
    </row>
    <row r="428" spans="1:11" x14ac:dyDescent="0.2">
      <c r="A428" s="27" t="s">
        <v>5965</v>
      </c>
      <c r="B428" s="74">
        <v>272</v>
      </c>
      <c r="C428" s="86"/>
      <c r="D428" s="37"/>
      <c r="E428" s="87"/>
      <c r="F428" s="93">
        <v>3</v>
      </c>
      <c r="G428" s="8">
        <v>8</v>
      </c>
      <c r="H428" s="94">
        <f t="shared" si="6"/>
        <v>2</v>
      </c>
      <c r="I428" s="93"/>
      <c r="J428" s="94"/>
      <c r="K428" s="138"/>
    </row>
    <row r="429" spans="1:11" x14ac:dyDescent="0.2">
      <c r="A429" s="27" t="s">
        <v>5966</v>
      </c>
      <c r="B429" s="74">
        <v>190</v>
      </c>
      <c r="C429" s="86"/>
      <c r="D429" s="37"/>
      <c r="E429" s="87"/>
      <c r="F429" s="93">
        <v>1</v>
      </c>
      <c r="G429" s="8">
        <v>3</v>
      </c>
      <c r="H429" s="94">
        <f t="shared" si="6"/>
        <v>1</v>
      </c>
      <c r="I429" s="93"/>
      <c r="J429" s="94"/>
      <c r="K429" s="138"/>
    </row>
    <row r="430" spans="1:11" x14ac:dyDescent="0.2">
      <c r="A430" s="27" t="s">
        <v>5967</v>
      </c>
      <c r="B430" s="74">
        <v>126</v>
      </c>
      <c r="C430" s="86"/>
      <c r="D430" s="37"/>
      <c r="E430" s="87"/>
      <c r="F430" s="93">
        <v>1</v>
      </c>
      <c r="G430" s="8">
        <v>3</v>
      </c>
      <c r="H430" s="94">
        <f t="shared" si="6"/>
        <v>1</v>
      </c>
      <c r="I430" s="93"/>
      <c r="J430" s="94"/>
      <c r="K430" s="138"/>
    </row>
    <row r="431" spans="1:11" x14ac:dyDescent="0.2">
      <c r="A431" s="27" t="s">
        <v>1979</v>
      </c>
      <c r="B431" s="74">
        <v>193</v>
      </c>
      <c r="C431" s="86"/>
      <c r="D431" s="37"/>
      <c r="E431" s="87"/>
      <c r="F431" s="93">
        <v>1</v>
      </c>
      <c r="G431" s="8">
        <v>3</v>
      </c>
      <c r="H431" s="94">
        <f t="shared" si="6"/>
        <v>1</v>
      </c>
      <c r="I431" s="93"/>
      <c r="J431" s="94"/>
      <c r="K431" s="138"/>
    </row>
    <row r="432" spans="1:11" x14ac:dyDescent="0.2">
      <c r="A432" s="27" t="s">
        <v>5968</v>
      </c>
      <c r="B432" s="74">
        <v>32</v>
      </c>
      <c r="C432" s="86"/>
      <c r="D432" s="37"/>
      <c r="E432" s="87"/>
      <c r="F432" s="93">
        <v>1</v>
      </c>
      <c r="G432" s="8">
        <v>3</v>
      </c>
      <c r="H432" s="94">
        <f t="shared" si="6"/>
        <v>1</v>
      </c>
      <c r="I432" s="93"/>
      <c r="J432" s="94"/>
      <c r="K432" s="138"/>
    </row>
    <row r="433" spans="1:11" x14ac:dyDescent="0.2">
      <c r="A433" s="27" t="s">
        <v>5969</v>
      </c>
      <c r="B433" s="74">
        <v>279</v>
      </c>
      <c r="C433" s="86"/>
      <c r="D433" s="37"/>
      <c r="E433" s="87"/>
      <c r="F433" s="93">
        <v>3</v>
      </c>
      <c r="G433" s="8">
        <v>8</v>
      </c>
      <c r="H433" s="94">
        <f t="shared" si="6"/>
        <v>2</v>
      </c>
      <c r="I433" s="93"/>
      <c r="J433" s="94"/>
      <c r="K433" s="138"/>
    </row>
    <row r="434" spans="1:11" x14ac:dyDescent="0.2">
      <c r="A434" s="27" t="s">
        <v>1793</v>
      </c>
      <c r="B434" s="74">
        <v>114</v>
      </c>
      <c r="C434" s="86"/>
      <c r="D434" s="37"/>
      <c r="E434" s="87"/>
      <c r="F434" s="93">
        <v>1</v>
      </c>
      <c r="G434" s="8">
        <v>3</v>
      </c>
      <c r="H434" s="94">
        <f t="shared" si="6"/>
        <v>1</v>
      </c>
      <c r="I434" s="93"/>
      <c r="J434" s="94"/>
      <c r="K434" s="138"/>
    </row>
    <row r="435" spans="1:11" x14ac:dyDescent="0.2">
      <c r="A435" s="27" t="s">
        <v>2213</v>
      </c>
      <c r="B435" s="74">
        <v>1436</v>
      </c>
      <c r="C435" s="86"/>
      <c r="D435" s="37"/>
      <c r="E435" s="87"/>
      <c r="F435" s="93">
        <v>3</v>
      </c>
      <c r="G435" s="8">
        <v>8</v>
      </c>
      <c r="H435" s="94">
        <f t="shared" si="6"/>
        <v>2</v>
      </c>
      <c r="I435" s="93"/>
      <c r="J435" s="94"/>
      <c r="K435" s="138"/>
    </row>
    <row r="436" spans="1:11" x14ac:dyDescent="0.2">
      <c r="A436" s="27" t="s">
        <v>5970</v>
      </c>
      <c r="B436" s="74">
        <v>67</v>
      </c>
      <c r="C436" s="86"/>
      <c r="D436" s="37"/>
      <c r="E436" s="87"/>
      <c r="F436" s="93">
        <v>1</v>
      </c>
      <c r="G436" s="8">
        <v>3</v>
      </c>
      <c r="H436" s="94">
        <f t="shared" si="6"/>
        <v>1</v>
      </c>
      <c r="I436" s="93"/>
      <c r="J436" s="94"/>
      <c r="K436" s="138"/>
    </row>
    <row r="437" spans="1:11" s="5" customFormat="1" ht="44.25" customHeight="1" x14ac:dyDescent="0.2">
      <c r="A437" s="29" t="s">
        <v>1172</v>
      </c>
      <c r="B437" s="73">
        <v>57216</v>
      </c>
      <c r="C437" s="85">
        <v>35</v>
      </c>
      <c r="D437" s="36">
        <f>SUM(D438:D476)</f>
        <v>88</v>
      </c>
      <c r="E437" s="88">
        <v>4</v>
      </c>
      <c r="F437" s="91">
        <f>SUM(F439:F488)</f>
        <v>107</v>
      </c>
      <c r="G437" s="24">
        <f>SUM(G439:G488)</f>
        <v>291</v>
      </c>
      <c r="H437" s="94"/>
      <c r="I437" s="99">
        <f>(C437+F439+F442+F443+F444+F445+F446+F447+F448+F450+F453+F454+F456+F457+F460+F462+F465+F466+F468+F472+F475+F477+F478+F483+F486+F488+1)*0.4</f>
        <v>48.400000000000006</v>
      </c>
      <c r="J437" s="99">
        <f>(D437+G439+G442+G443+G444+G445+G446+G447+G448+G450+G453+G454+G456+G457+G460+G462+G465+G466+G468+G472+G475+G477+G478+G483+G486+G488+1)*0.4</f>
        <v>125.60000000000001</v>
      </c>
      <c r="K437" s="115">
        <f>47*0.6</f>
        <v>28.2</v>
      </c>
    </row>
    <row r="438" spans="1:11" s="5" customFormat="1" x14ac:dyDescent="0.2">
      <c r="A438" s="30" t="s">
        <v>1173</v>
      </c>
      <c r="B438" s="73">
        <v>7154</v>
      </c>
      <c r="C438" s="85">
        <v>4</v>
      </c>
      <c r="D438" s="36">
        <v>10</v>
      </c>
      <c r="E438" s="88"/>
      <c r="F438" s="91"/>
      <c r="G438" s="8"/>
      <c r="H438" s="94"/>
      <c r="I438" s="91"/>
      <c r="J438" s="84"/>
      <c r="K438" s="111"/>
    </row>
    <row r="439" spans="1:11" x14ac:dyDescent="0.2">
      <c r="A439" s="27" t="s">
        <v>5971</v>
      </c>
      <c r="B439" s="74">
        <v>1498</v>
      </c>
      <c r="C439" s="86"/>
      <c r="D439" s="37"/>
      <c r="E439" s="87"/>
      <c r="F439" s="93">
        <v>3</v>
      </c>
      <c r="G439" s="8">
        <v>8</v>
      </c>
      <c r="H439" s="94">
        <f t="shared" si="6"/>
        <v>2</v>
      </c>
      <c r="I439" s="93"/>
      <c r="J439" s="94"/>
      <c r="K439" s="138"/>
    </row>
    <row r="440" spans="1:11" x14ac:dyDescent="0.2">
      <c r="A440" s="27" t="s">
        <v>5972</v>
      </c>
      <c r="B440" s="74">
        <v>191</v>
      </c>
      <c r="C440" s="86"/>
      <c r="D440" s="37"/>
      <c r="E440" s="87"/>
      <c r="F440" s="93">
        <v>1</v>
      </c>
      <c r="G440" s="8">
        <v>3</v>
      </c>
      <c r="H440" s="94">
        <f t="shared" si="6"/>
        <v>1</v>
      </c>
      <c r="I440" s="93"/>
      <c r="J440" s="94"/>
      <c r="K440" s="138"/>
    </row>
    <row r="441" spans="1:11" x14ac:dyDescent="0.2">
      <c r="A441" s="27" t="s">
        <v>5973</v>
      </c>
      <c r="B441" s="74">
        <v>117</v>
      </c>
      <c r="C441" s="86"/>
      <c r="D441" s="37"/>
      <c r="E441" s="87"/>
      <c r="F441" s="93">
        <v>1</v>
      </c>
      <c r="G441" s="8">
        <v>3</v>
      </c>
      <c r="H441" s="94">
        <f t="shared" si="6"/>
        <v>1</v>
      </c>
      <c r="I441" s="93"/>
      <c r="J441" s="94"/>
      <c r="K441" s="138"/>
    </row>
    <row r="442" spans="1:11" x14ac:dyDescent="0.2">
      <c r="A442" s="27" t="s">
        <v>5974</v>
      </c>
      <c r="B442" s="74">
        <v>240</v>
      </c>
      <c r="C442" s="86"/>
      <c r="D442" s="37"/>
      <c r="E442" s="87"/>
      <c r="F442" s="93">
        <v>3</v>
      </c>
      <c r="G442" s="8">
        <v>8</v>
      </c>
      <c r="H442" s="94">
        <f t="shared" si="6"/>
        <v>2</v>
      </c>
      <c r="I442" s="93"/>
      <c r="J442" s="94"/>
      <c r="K442" s="138"/>
    </row>
    <row r="443" spans="1:11" x14ac:dyDescent="0.2">
      <c r="A443" s="27" t="s">
        <v>5975</v>
      </c>
      <c r="B443" s="74">
        <v>637</v>
      </c>
      <c r="C443" s="86"/>
      <c r="D443" s="37"/>
      <c r="E443" s="87"/>
      <c r="F443" s="93">
        <v>3</v>
      </c>
      <c r="G443" s="8">
        <v>8</v>
      </c>
      <c r="H443" s="94">
        <f t="shared" si="6"/>
        <v>2</v>
      </c>
      <c r="I443" s="93"/>
      <c r="J443" s="94"/>
      <c r="K443" s="138"/>
    </row>
    <row r="444" spans="1:11" x14ac:dyDescent="0.2">
      <c r="A444" s="27" t="s">
        <v>5976</v>
      </c>
      <c r="B444" s="74">
        <v>311</v>
      </c>
      <c r="C444" s="86"/>
      <c r="D444" s="37"/>
      <c r="E444" s="87"/>
      <c r="F444" s="93">
        <v>3</v>
      </c>
      <c r="G444" s="8">
        <v>8</v>
      </c>
      <c r="H444" s="94">
        <f t="shared" si="6"/>
        <v>2</v>
      </c>
      <c r="I444" s="93"/>
      <c r="J444" s="94"/>
      <c r="K444" s="138"/>
    </row>
    <row r="445" spans="1:11" x14ac:dyDescent="0.2">
      <c r="A445" s="27" t="s">
        <v>1938</v>
      </c>
      <c r="B445" s="74">
        <v>378</v>
      </c>
      <c r="C445" s="86"/>
      <c r="D445" s="37"/>
      <c r="E445" s="87"/>
      <c r="F445" s="93">
        <v>3</v>
      </c>
      <c r="G445" s="8">
        <v>8</v>
      </c>
      <c r="H445" s="94">
        <f t="shared" si="6"/>
        <v>2</v>
      </c>
      <c r="I445" s="93"/>
      <c r="J445" s="94"/>
      <c r="K445" s="138"/>
    </row>
    <row r="446" spans="1:11" x14ac:dyDescent="0.2">
      <c r="A446" s="27" t="s">
        <v>5977</v>
      </c>
      <c r="B446" s="74">
        <v>1042</v>
      </c>
      <c r="C446" s="86"/>
      <c r="D446" s="37"/>
      <c r="E446" s="87"/>
      <c r="F446" s="93">
        <v>3</v>
      </c>
      <c r="G446" s="8">
        <v>8</v>
      </c>
      <c r="H446" s="94">
        <f t="shared" si="6"/>
        <v>2</v>
      </c>
      <c r="I446" s="93"/>
      <c r="J446" s="94"/>
      <c r="K446" s="138"/>
    </row>
    <row r="447" spans="1:11" x14ac:dyDescent="0.2">
      <c r="A447" s="27" t="s">
        <v>3212</v>
      </c>
      <c r="B447" s="74">
        <v>951</v>
      </c>
      <c r="C447" s="86"/>
      <c r="D447" s="37"/>
      <c r="E447" s="87"/>
      <c r="F447" s="93">
        <v>3</v>
      </c>
      <c r="G447" s="8">
        <v>8</v>
      </c>
      <c r="H447" s="94">
        <f t="shared" si="6"/>
        <v>2</v>
      </c>
      <c r="I447" s="93"/>
      <c r="J447" s="94"/>
      <c r="K447" s="138"/>
    </row>
    <row r="448" spans="1:11" x14ac:dyDescent="0.2">
      <c r="A448" s="27" t="s">
        <v>1783</v>
      </c>
      <c r="B448" s="74">
        <v>615</v>
      </c>
      <c r="C448" s="86"/>
      <c r="D448" s="37"/>
      <c r="E448" s="87"/>
      <c r="F448" s="93">
        <v>3</v>
      </c>
      <c r="G448" s="8">
        <v>8</v>
      </c>
      <c r="H448" s="94">
        <f t="shared" si="6"/>
        <v>2</v>
      </c>
      <c r="I448" s="93"/>
      <c r="J448" s="94"/>
      <c r="K448" s="138"/>
    </row>
    <row r="449" spans="1:11" x14ac:dyDescent="0.2">
      <c r="A449" s="27" t="s">
        <v>5978</v>
      </c>
      <c r="B449" s="74">
        <v>179</v>
      </c>
      <c r="C449" s="86"/>
      <c r="D449" s="37"/>
      <c r="E449" s="87"/>
      <c r="F449" s="93">
        <v>1</v>
      </c>
      <c r="G449" s="8">
        <v>3</v>
      </c>
      <c r="H449" s="94">
        <f t="shared" si="6"/>
        <v>1</v>
      </c>
      <c r="I449" s="93"/>
      <c r="J449" s="94"/>
      <c r="K449" s="138"/>
    </row>
    <row r="450" spans="1:11" x14ac:dyDescent="0.2">
      <c r="A450" s="27" t="s">
        <v>5979</v>
      </c>
      <c r="B450" s="74">
        <v>938</v>
      </c>
      <c r="C450" s="86"/>
      <c r="D450" s="37"/>
      <c r="E450" s="87"/>
      <c r="F450" s="93">
        <v>3</v>
      </c>
      <c r="G450" s="8">
        <v>8</v>
      </c>
      <c r="H450" s="94">
        <f t="shared" si="6"/>
        <v>2</v>
      </c>
      <c r="I450" s="93"/>
      <c r="J450" s="94"/>
      <c r="K450" s="138"/>
    </row>
    <row r="451" spans="1:11" x14ac:dyDescent="0.2">
      <c r="A451" s="27" t="s">
        <v>5980</v>
      </c>
      <c r="B451" s="74">
        <v>57</v>
      </c>
      <c r="C451" s="86"/>
      <c r="D451" s="37"/>
      <c r="E451" s="87"/>
      <c r="F451" s="93">
        <v>1</v>
      </c>
      <c r="G451" s="8">
        <v>3</v>
      </c>
      <c r="H451" s="94">
        <f t="shared" si="6"/>
        <v>1</v>
      </c>
      <c r="I451" s="93"/>
      <c r="J451" s="94"/>
      <c r="K451" s="138"/>
    </row>
    <row r="452" spans="1:11" s="5" customFormat="1" x14ac:dyDescent="0.2">
      <c r="A452" s="30" t="s">
        <v>797</v>
      </c>
      <c r="B452" s="73">
        <v>1915</v>
      </c>
      <c r="C452" s="85">
        <v>1</v>
      </c>
      <c r="D452" s="36">
        <v>3</v>
      </c>
      <c r="E452" s="88"/>
      <c r="F452" s="91"/>
      <c r="G452" s="8"/>
      <c r="H452" s="94"/>
      <c r="I452" s="91"/>
      <c r="J452" s="84"/>
      <c r="K452" s="111"/>
    </row>
    <row r="453" spans="1:11" x14ac:dyDescent="0.2">
      <c r="A453" s="27" t="s">
        <v>5981</v>
      </c>
      <c r="B453" s="74">
        <v>313</v>
      </c>
      <c r="C453" s="86"/>
      <c r="D453" s="37"/>
      <c r="E453" s="87"/>
      <c r="F453" s="93">
        <v>3</v>
      </c>
      <c r="G453" s="8">
        <v>8</v>
      </c>
      <c r="H453" s="94">
        <f t="shared" si="6"/>
        <v>2</v>
      </c>
      <c r="I453" s="93"/>
      <c r="J453" s="94"/>
      <c r="K453" s="138"/>
    </row>
    <row r="454" spans="1:11" x14ac:dyDescent="0.2">
      <c r="A454" s="27" t="s">
        <v>5982</v>
      </c>
      <c r="B454" s="74">
        <v>237</v>
      </c>
      <c r="C454" s="86"/>
      <c r="D454" s="37"/>
      <c r="E454" s="87"/>
      <c r="F454" s="93">
        <v>3</v>
      </c>
      <c r="G454" s="8">
        <v>8</v>
      </c>
      <c r="H454" s="94">
        <f t="shared" si="6"/>
        <v>2</v>
      </c>
      <c r="I454" s="93"/>
      <c r="J454" s="94"/>
      <c r="K454" s="138"/>
    </row>
    <row r="455" spans="1:11" x14ac:dyDescent="0.2">
      <c r="A455" s="27" t="s">
        <v>5983</v>
      </c>
      <c r="B455" s="74">
        <v>112</v>
      </c>
      <c r="C455" s="86"/>
      <c r="D455" s="37"/>
      <c r="E455" s="87"/>
      <c r="F455" s="93">
        <v>1</v>
      </c>
      <c r="G455" s="8">
        <v>3</v>
      </c>
      <c r="H455" s="94">
        <f t="shared" si="6"/>
        <v>1</v>
      </c>
      <c r="I455" s="93"/>
      <c r="J455" s="94"/>
      <c r="K455" s="138"/>
    </row>
    <row r="456" spans="1:11" x14ac:dyDescent="0.2">
      <c r="A456" s="27" t="s">
        <v>1979</v>
      </c>
      <c r="B456" s="74">
        <v>593</v>
      </c>
      <c r="C456" s="86"/>
      <c r="D456" s="37"/>
      <c r="E456" s="87"/>
      <c r="F456" s="93">
        <v>3</v>
      </c>
      <c r="G456" s="8">
        <v>8</v>
      </c>
      <c r="H456" s="94">
        <f t="shared" ref="H456:H519" si="7">IF(F456=1,1,2)</f>
        <v>2</v>
      </c>
      <c r="I456" s="93"/>
      <c r="J456" s="94"/>
      <c r="K456" s="138"/>
    </row>
    <row r="457" spans="1:11" x14ac:dyDescent="0.2">
      <c r="A457" s="27" t="s">
        <v>1715</v>
      </c>
      <c r="B457" s="74">
        <v>215</v>
      </c>
      <c r="C457" s="86"/>
      <c r="D457" s="37"/>
      <c r="E457" s="87"/>
      <c r="F457" s="93">
        <v>3</v>
      </c>
      <c r="G457" s="8">
        <v>8</v>
      </c>
      <c r="H457" s="94">
        <f t="shared" si="7"/>
        <v>2</v>
      </c>
      <c r="I457" s="93"/>
      <c r="J457" s="94"/>
      <c r="K457" s="138"/>
    </row>
    <row r="458" spans="1:11" x14ac:dyDescent="0.2">
      <c r="A458" s="27" t="s">
        <v>5984</v>
      </c>
      <c r="B458" s="74">
        <v>48</v>
      </c>
      <c r="C458" s="86"/>
      <c r="D458" s="37"/>
      <c r="E458" s="87"/>
      <c r="F458" s="93">
        <v>1</v>
      </c>
      <c r="G458" s="8">
        <v>3</v>
      </c>
      <c r="H458" s="94">
        <f t="shared" si="7"/>
        <v>1</v>
      </c>
      <c r="I458" s="93"/>
      <c r="J458" s="94"/>
      <c r="K458" s="138"/>
    </row>
    <row r="459" spans="1:11" x14ac:dyDescent="0.2">
      <c r="A459" s="27" t="s">
        <v>5985</v>
      </c>
      <c r="B459" s="74">
        <v>129</v>
      </c>
      <c r="C459" s="86"/>
      <c r="D459" s="37"/>
      <c r="E459" s="87"/>
      <c r="F459" s="93">
        <v>1</v>
      </c>
      <c r="G459" s="8">
        <v>3</v>
      </c>
      <c r="H459" s="94">
        <f t="shared" si="7"/>
        <v>1</v>
      </c>
      <c r="I459" s="93"/>
      <c r="J459" s="94"/>
      <c r="K459" s="138"/>
    </row>
    <row r="460" spans="1:11" x14ac:dyDescent="0.2">
      <c r="A460" s="27" t="s">
        <v>5986</v>
      </c>
      <c r="B460" s="74">
        <v>268</v>
      </c>
      <c r="C460" s="86"/>
      <c r="D460" s="37"/>
      <c r="E460" s="87"/>
      <c r="F460" s="93">
        <v>3</v>
      </c>
      <c r="G460" s="8">
        <v>8</v>
      </c>
      <c r="H460" s="94">
        <f t="shared" si="7"/>
        <v>2</v>
      </c>
      <c r="I460" s="93"/>
      <c r="J460" s="94"/>
      <c r="K460" s="138"/>
    </row>
    <row r="461" spans="1:11" s="5" customFormat="1" x14ac:dyDescent="0.2">
      <c r="A461" s="30" t="s">
        <v>893</v>
      </c>
      <c r="B461" s="73">
        <v>9388</v>
      </c>
      <c r="C461" s="85">
        <v>6</v>
      </c>
      <c r="D461" s="36">
        <v>15</v>
      </c>
      <c r="E461" s="88"/>
      <c r="F461" s="91"/>
      <c r="G461" s="8"/>
      <c r="H461" s="94"/>
      <c r="I461" s="91"/>
      <c r="J461" s="84"/>
      <c r="K461" s="111"/>
    </row>
    <row r="462" spans="1:11" x14ac:dyDescent="0.2">
      <c r="A462" s="27" t="s">
        <v>5987</v>
      </c>
      <c r="B462" s="74">
        <v>5417</v>
      </c>
      <c r="C462" s="86"/>
      <c r="D462" s="37"/>
      <c r="E462" s="87"/>
      <c r="F462" s="93">
        <v>5</v>
      </c>
      <c r="G462" s="8">
        <v>13</v>
      </c>
      <c r="H462" s="94">
        <f t="shared" si="7"/>
        <v>2</v>
      </c>
      <c r="I462" s="93"/>
      <c r="J462" s="94"/>
      <c r="K462" s="138"/>
    </row>
    <row r="463" spans="1:11" x14ac:dyDescent="0.2">
      <c r="A463" s="27" t="s">
        <v>3682</v>
      </c>
      <c r="B463" s="74">
        <v>200</v>
      </c>
      <c r="C463" s="86"/>
      <c r="D463" s="37"/>
      <c r="E463" s="87"/>
      <c r="F463" s="93">
        <v>1</v>
      </c>
      <c r="G463" s="8">
        <v>3</v>
      </c>
      <c r="H463" s="94">
        <f t="shared" si="7"/>
        <v>1</v>
      </c>
      <c r="I463" s="93"/>
      <c r="J463" s="94"/>
      <c r="K463" s="138"/>
    </row>
    <row r="464" spans="1:11" x14ac:dyDescent="0.2">
      <c r="A464" s="27" t="s">
        <v>5988</v>
      </c>
      <c r="B464" s="74">
        <v>113</v>
      </c>
      <c r="C464" s="86"/>
      <c r="D464" s="37"/>
      <c r="E464" s="87"/>
      <c r="F464" s="93">
        <v>1</v>
      </c>
      <c r="G464" s="8">
        <v>3</v>
      </c>
      <c r="H464" s="94">
        <f t="shared" si="7"/>
        <v>1</v>
      </c>
      <c r="I464" s="93"/>
      <c r="J464" s="94"/>
      <c r="K464" s="138"/>
    </row>
    <row r="465" spans="1:11" x14ac:dyDescent="0.2">
      <c r="A465" s="27" t="s">
        <v>5989</v>
      </c>
      <c r="B465" s="74">
        <v>932</v>
      </c>
      <c r="C465" s="86"/>
      <c r="D465" s="37"/>
      <c r="E465" s="87"/>
      <c r="F465" s="93">
        <v>3</v>
      </c>
      <c r="G465" s="8">
        <v>8</v>
      </c>
      <c r="H465" s="94">
        <f t="shared" si="7"/>
        <v>2</v>
      </c>
      <c r="I465" s="93"/>
      <c r="J465" s="94"/>
      <c r="K465" s="138"/>
    </row>
    <row r="466" spans="1:11" x14ac:dyDescent="0.2">
      <c r="A466" s="27" t="s">
        <v>5990</v>
      </c>
      <c r="B466" s="74">
        <v>565</v>
      </c>
      <c r="C466" s="86"/>
      <c r="D466" s="37"/>
      <c r="E466" s="87"/>
      <c r="F466" s="93">
        <v>3</v>
      </c>
      <c r="G466" s="8">
        <v>8</v>
      </c>
      <c r="H466" s="94">
        <f t="shared" si="7"/>
        <v>2</v>
      </c>
      <c r="I466" s="93"/>
      <c r="J466" s="94"/>
      <c r="K466" s="138"/>
    </row>
    <row r="467" spans="1:11" x14ac:dyDescent="0.2">
      <c r="A467" s="27" t="s">
        <v>5991</v>
      </c>
      <c r="B467" s="74">
        <v>55</v>
      </c>
      <c r="C467" s="86"/>
      <c r="D467" s="37"/>
      <c r="E467" s="87"/>
      <c r="F467" s="93">
        <v>1</v>
      </c>
      <c r="G467" s="8">
        <v>3</v>
      </c>
      <c r="H467" s="94">
        <f t="shared" si="7"/>
        <v>1</v>
      </c>
      <c r="I467" s="93"/>
      <c r="J467" s="94"/>
      <c r="K467" s="138"/>
    </row>
    <row r="468" spans="1:11" x14ac:dyDescent="0.2">
      <c r="A468" s="27" t="s">
        <v>5992</v>
      </c>
      <c r="B468" s="74">
        <v>209</v>
      </c>
      <c r="C468" s="86"/>
      <c r="D468" s="37"/>
      <c r="E468" s="87"/>
      <c r="F468" s="93">
        <v>3</v>
      </c>
      <c r="G468" s="8">
        <v>8</v>
      </c>
      <c r="H468" s="94">
        <f t="shared" si="7"/>
        <v>2</v>
      </c>
      <c r="I468" s="93"/>
      <c r="J468" s="94"/>
      <c r="K468" s="138"/>
    </row>
    <row r="469" spans="1:11" x14ac:dyDescent="0.2">
      <c r="A469" s="27" t="s">
        <v>5993</v>
      </c>
      <c r="B469" s="74">
        <v>173</v>
      </c>
      <c r="C469" s="86"/>
      <c r="D469" s="37"/>
      <c r="E469" s="87"/>
      <c r="F469" s="93">
        <v>1</v>
      </c>
      <c r="G469" s="8">
        <v>3</v>
      </c>
      <c r="H469" s="94">
        <f t="shared" si="7"/>
        <v>1</v>
      </c>
      <c r="I469" s="93"/>
      <c r="J469" s="94"/>
      <c r="K469" s="138"/>
    </row>
    <row r="470" spans="1:11" x14ac:dyDescent="0.2">
      <c r="A470" s="27" t="s">
        <v>5994</v>
      </c>
      <c r="B470" s="74">
        <v>125</v>
      </c>
      <c r="C470" s="86"/>
      <c r="D470" s="37"/>
      <c r="E470" s="87"/>
      <c r="F470" s="93">
        <v>1</v>
      </c>
      <c r="G470" s="8">
        <v>3</v>
      </c>
      <c r="H470" s="94">
        <f t="shared" si="7"/>
        <v>1</v>
      </c>
      <c r="I470" s="93"/>
      <c r="J470" s="94"/>
      <c r="K470" s="138"/>
    </row>
    <row r="471" spans="1:11" x14ac:dyDescent="0.2">
      <c r="A471" s="27" t="s">
        <v>5995</v>
      </c>
      <c r="B471" s="74">
        <v>154</v>
      </c>
      <c r="C471" s="86"/>
      <c r="D471" s="37"/>
      <c r="E471" s="87"/>
      <c r="F471" s="93">
        <v>1</v>
      </c>
      <c r="G471" s="8">
        <v>3</v>
      </c>
      <c r="H471" s="94">
        <f t="shared" si="7"/>
        <v>1</v>
      </c>
      <c r="I471" s="93"/>
      <c r="J471" s="94"/>
      <c r="K471" s="138"/>
    </row>
    <row r="472" spans="1:11" x14ac:dyDescent="0.2">
      <c r="A472" s="27" t="s">
        <v>5996</v>
      </c>
      <c r="B472" s="74">
        <v>937</v>
      </c>
      <c r="C472" s="86"/>
      <c r="D472" s="37"/>
      <c r="E472" s="87"/>
      <c r="F472" s="93">
        <v>3</v>
      </c>
      <c r="G472" s="8">
        <v>8</v>
      </c>
      <c r="H472" s="94">
        <f t="shared" si="7"/>
        <v>2</v>
      </c>
      <c r="I472" s="93"/>
      <c r="J472" s="94"/>
      <c r="K472" s="138"/>
    </row>
    <row r="473" spans="1:11" x14ac:dyDescent="0.2">
      <c r="A473" s="27" t="s">
        <v>5997</v>
      </c>
      <c r="B473" s="74">
        <v>172</v>
      </c>
      <c r="C473" s="86"/>
      <c r="D473" s="37"/>
      <c r="E473" s="87"/>
      <c r="F473" s="93">
        <v>1</v>
      </c>
      <c r="G473" s="8">
        <v>3</v>
      </c>
      <c r="H473" s="94">
        <f t="shared" si="7"/>
        <v>1</v>
      </c>
      <c r="I473" s="93"/>
      <c r="J473" s="94"/>
      <c r="K473" s="138"/>
    </row>
    <row r="474" spans="1:11" x14ac:dyDescent="0.2">
      <c r="A474" s="27" t="s">
        <v>5998</v>
      </c>
      <c r="B474" s="74">
        <v>85</v>
      </c>
      <c r="C474" s="86"/>
      <c r="D474" s="37"/>
      <c r="E474" s="87"/>
      <c r="F474" s="93">
        <v>1</v>
      </c>
      <c r="G474" s="8">
        <v>3</v>
      </c>
      <c r="H474" s="94">
        <f t="shared" si="7"/>
        <v>1</v>
      </c>
      <c r="I474" s="93"/>
      <c r="J474" s="94"/>
      <c r="K474" s="138"/>
    </row>
    <row r="475" spans="1:11" x14ac:dyDescent="0.2">
      <c r="A475" s="27" t="s">
        <v>5999</v>
      </c>
      <c r="B475" s="74">
        <v>251</v>
      </c>
      <c r="C475" s="86"/>
      <c r="D475" s="37"/>
      <c r="E475" s="87"/>
      <c r="F475" s="93">
        <v>3</v>
      </c>
      <c r="G475" s="8">
        <v>8</v>
      </c>
      <c r="H475" s="94">
        <f t="shared" si="7"/>
        <v>2</v>
      </c>
      <c r="I475" s="93"/>
      <c r="J475" s="94"/>
      <c r="K475" s="138"/>
    </row>
    <row r="476" spans="1:11" s="5" customFormat="1" x14ac:dyDescent="0.2">
      <c r="A476" s="30" t="s">
        <v>691</v>
      </c>
      <c r="B476" s="73">
        <v>38759</v>
      </c>
      <c r="C476" s="85">
        <v>24</v>
      </c>
      <c r="D476" s="36">
        <v>60</v>
      </c>
      <c r="E476" s="88"/>
      <c r="F476" s="91"/>
      <c r="G476" s="8"/>
      <c r="H476" s="94"/>
      <c r="I476" s="91"/>
      <c r="J476" s="84"/>
      <c r="K476" s="111"/>
    </row>
    <row r="477" spans="1:11" x14ac:dyDescent="0.2">
      <c r="A477" s="27" t="s">
        <v>6000</v>
      </c>
      <c r="B477" s="74">
        <v>35763</v>
      </c>
      <c r="C477" s="86"/>
      <c r="D477" s="37"/>
      <c r="E477" s="87"/>
      <c r="F477" s="93">
        <v>11</v>
      </c>
      <c r="G477" s="8">
        <v>28</v>
      </c>
      <c r="H477" s="94">
        <f t="shared" si="7"/>
        <v>2</v>
      </c>
      <c r="I477" s="93"/>
      <c r="J477" s="94"/>
      <c r="K477" s="138"/>
    </row>
    <row r="478" spans="1:11" x14ac:dyDescent="0.2">
      <c r="A478" s="27" t="s">
        <v>5889</v>
      </c>
      <c r="B478" s="74">
        <v>753</v>
      </c>
      <c r="C478" s="86"/>
      <c r="D478" s="37"/>
      <c r="E478" s="87"/>
      <c r="F478" s="93">
        <v>3</v>
      </c>
      <c r="G478" s="8">
        <v>8</v>
      </c>
      <c r="H478" s="94">
        <f t="shared" si="7"/>
        <v>2</v>
      </c>
      <c r="I478" s="93"/>
      <c r="J478" s="94"/>
      <c r="K478" s="138"/>
    </row>
    <row r="479" spans="1:11" x14ac:dyDescent="0.2">
      <c r="A479" s="27" t="s">
        <v>6001</v>
      </c>
      <c r="B479" s="74">
        <v>80</v>
      </c>
      <c r="C479" s="86"/>
      <c r="D479" s="37"/>
      <c r="E479" s="87"/>
      <c r="F479" s="93">
        <v>1</v>
      </c>
      <c r="G479" s="8">
        <v>3</v>
      </c>
      <c r="H479" s="94">
        <f t="shared" si="7"/>
        <v>1</v>
      </c>
      <c r="I479" s="93"/>
      <c r="J479" s="94"/>
      <c r="K479" s="138"/>
    </row>
    <row r="480" spans="1:11" x14ac:dyDescent="0.2">
      <c r="A480" s="27" t="s">
        <v>6002</v>
      </c>
      <c r="B480" s="74">
        <v>161</v>
      </c>
      <c r="C480" s="86"/>
      <c r="D480" s="37"/>
      <c r="E480" s="87"/>
      <c r="F480" s="93">
        <v>1</v>
      </c>
      <c r="G480" s="8">
        <v>3</v>
      </c>
      <c r="H480" s="94">
        <f t="shared" si="7"/>
        <v>1</v>
      </c>
      <c r="I480" s="93"/>
      <c r="J480" s="94"/>
      <c r="K480" s="138"/>
    </row>
    <row r="481" spans="1:11" x14ac:dyDescent="0.2">
      <c r="A481" s="27" t="s">
        <v>6003</v>
      </c>
      <c r="B481" s="74">
        <v>99</v>
      </c>
      <c r="C481" s="86"/>
      <c r="D481" s="37"/>
      <c r="E481" s="87"/>
      <c r="F481" s="93">
        <v>1</v>
      </c>
      <c r="G481" s="8">
        <v>3</v>
      </c>
      <c r="H481" s="94">
        <f t="shared" si="7"/>
        <v>1</v>
      </c>
      <c r="I481" s="93"/>
      <c r="J481" s="94"/>
      <c r="K481" s="138"/>
    </row>
    <row r="482" spans="1:11" x14ac:dyDescent="0.2">
      <c r="A482" s="27" t="s">
        <v>6004</v>
      </c>
      <c r="B482" s="74">
        <v>152</v>
      </c>
      <c r="C482" s="86"/>
      <c r="D482" s="37"/>
      <c r="E482" s="87"/>
      <c r="F482" s="93">
        <v>1</v>
      </c>
      <c r="G482" s="8">
        <v>3</v>
      </c>
      <c r="H482" s="94">
        <f t="shared" si="7"/>
        <v>1</v>
      </c>
      <c r="I482" s="93"/>
      <c r="J482" s="94"/>
      <c r="K482" s="138"/>
    </row>
    <row r="483" spans="1:11" x14ac:dyDescent="0.2">
      <c r="A483" s="27" t="s">
        <v>6005</v>
      </c>
      <c r="B483" s="74">
        <v>533</v>
      </c>
      <c r="C483" s="86"/>
      <c r="D483" s="37"/>
      <c r="E483" s="87"/>
      <c r="F483" s="93">
        <v>3</v>
      </c>
      <c r="G483" s="8">
        <v>8</v>
      </c>
      <c r="H483" s="94">
        <f t="shared" si="7"/>
        <v>2</v>
      </c>
      <c r="I483" s="93"/>
      <c r="J483" s="94"/>
      <c r="K483" s="138"/>
    </row>
    <row r="484" spans="1:11" x14ac:dyDescent="0.2">
      <c r="A484" s="27" t="s">
        <v>6006</v>
      </c>
      <c r="B484" s="74">
        <v>42</v>
      </c>
      <c r="C484" s="86"/>
      <c r="D484" s="37"/>
      <c r="E484" s="87"/>
      <c r="F484" s="93">
        <v>1</v>
      </c>
      <c r="G484" s="8">
        <v>3</v>
      </c>
      <c r="H484" s="94">
        <f t="shared" si="7"/>
        <v>1</v>
      </c>
      <c r="I484" s="93"/>
      <c r="J484" s="94"/>
      <c r="K484" s="138"/>
    </row>
    <row r="485" spans="1:11" x14ac:dyDescent="0.2">
      <c r="A485" s="27" t="s">
        <v>6007</v>
      </c>
      <c r="B485" s="74">
        <v>106</v>
      </c>
      <c r="C485" s="86"/>
      <c r="D485" s="37"/>
      <c r="E485" s="87"/>
      <c r="F485" s="93">
        <v>1</v>
      </c>
      <c r="G485" s="8">
        <v>3</v>
      </c>
      <c r="H485" s="94">
        <f t="shared" si="7"/>
        <v>1</v>
      </c>
      <c r="I485" s="93"/>
      <c r="J485" s="94"/>
      <c r="K485" s="138"/>
    </row>
    <row r="486" spans="1:11" x14ac:dyDescent="0.2">
      <c r="A486" s="27" t="s">
        <v>6008</v>
      </c>
      <c r="B486" s="74">
        <v>536</v>
      </c>
      <c r="C486" s="86"/>
      <c r="D486" s="37"/>
      <c r="E486" s="87"/>
      <c r="F486" s="93">
        <v>3</v>
      </c>
      <c r="G486" s="8">
        <v>8</v>
      </c>
      <c r="H486" s="94">
        <f t="shared" si="7"/>
        <v>2</v>
      </c>
      <c r="I486" s="93"/>
      <c r="J486" s="94"/>
      <c r="K486" s="138"/>
    </row>
    <row r="487" spans="1:11" x14ac:dyDescent="0.2">
      <c r="A487" s="27" t="s">
        <v>6009</v>
      </c>
      <c r="B487" s="74">
        <v>174</v>
      </c>
      <c r="C487" s="86"/>
      <c r="D487" s="37"/>
      <c r="E487" s="87"/>
      <c r="F487" s="93">
        <v>1</v>
      </c>
      <c r="G487" s="8">
        <v>3</v>
      </c>
      <c r="H487" s="94">
        <f t="shared" si="7"/>
        <v>1</v>
      </c>
      <c r="I487" s="93"/>
      <c r="J487" s="94"/>
      <c r="K487" s="138"/>
    </row>
    <row r="488" spans="1:11" x14ac:dyDescent="0.2">
      <c r="A488" s="27" t="s">
        <v>6010</v>
      </c>
      <c r="B488" s="74">
        <v>360</v>
      </c>
      <c r="C488" s="86"/>
      <c r="D488" s="37"/>
      <c r="E488" s="87"/>
      <c r="F488" s="93">
        <v>3</v>
      </c>
      <c r="G488" s="8">
        <v>8</v>
      </c>
      <c r="H488" s="94">
        <f t="shared" si="7"/>
        <v>2</v>
      </c>
      <c r="I488" s="93"/>
      <c r="J488" s="94"/>
      <c r="K488" s="138"/>
    </row>
    <row r="489" spans="1:11" x14ac:dyDescent="0.2">
      <c r="A489" s="26" t="s">
        <v>1245</v>
      </c>
      <c r="B489" s="72">
        <v>156706</v>
      </c>
      <c r="C489" s="81"/>
      <c r="D489" s="37"/>
      <c r="E489" s="87"/>
      <c r="F489" s="93"/>
      <c r="G489" s="8"/>
      <c r="H489" s="94"/>
      <c r="I489" s="93"/>
      <c r="J489" s="94"/>
      <c r="K489" s="138"/>
    </row>
    <row r="490" spans="1:11" s="5" customFormat="1" ht="31.5" x14ac:dyDescent="0.2">
      <c r="A490" s="29" t="s">
        <v>1246</v>
      </c>
      <c r="B490" s="73">
        <v>12247</v>
      </c>
      <c r="C490" s="85">
        <v>25</v>
      </c>
      <c r="D490" s="36">
        <f>SUM(D491:D524)</f>
        <v>63</v>
      </c>
      <c r="E490" s="88">
        <v>4</v>
      </c>
      <c r="F490" s="91">
        <f>SUM(F492:F529)</f>
        <v>73</v>
      </c>
      <c r="G490" s="24">
        <f>SUM(G492:G529)</f>
        <v>199</v>
      </c>
      <c r="H490" s="94"/>
      <c r="I490" s="99">
        <f>(C490+F490+1-F494-F495-F497-F504-F505-F507-F510-F514-F523-F525-F526-F527-F528)*0.4</f>
        <v>34.4</v>
      </c>
      <c r="J490" s="99">
        <f>(D490+G490+1-G494-G495-G497-G504-G505-G507-G510-G514-G523-G525-G526-G527-G528)*0.4</f>
        <v>89.600000000000009</v>
      </c>
      <c r="K490" s="115">
        <f>33*0.6</f>
        <v>19.8</v>
      </c>
    </row>
    <row r="491" spans="1:11" s="5" customFormat="1" x14ac:dyDescent="0.2">
      <c r="A491" s="30" t="s">
        <v>1128</v>
      </c>
      <c r="B491" s="73">
        <v>3159</v>
      </c>
      <c r="C491" s="85">
        <v>6</v>
      </c>
      <c r="D491" s="36">
        <v>15</v>
      </c>
      <c r="E491" s="88"/>
      <c r="F491" s="91"/>
      <c r="G491" s="8"/>
      <c r="H491" s="94"/>
      <c r="I491" s="91"/>
      <c r="J491" s="84"/>
      <c r="K491" s="111"/>
    </row>
    <row r="492" spans="1:11" x14ac:dyDescent="0.2">
      <c r="A492" s="27" t="s">
        <v>5889</v>
      </c>
      <c r="B492" s="74">
        <v>411</v>
      </c>
      <c r="C492" s="86"/>
      <c r="D492" s="37"/>
      <c r="E492" s="87"/>
      <c r="F492" s="93">
        <v>3</v>
      </c>
      <c r="G492" s="8">
        <v>8</v>
      </c>
      <c r="H492" s="94">
        <f t="shared" si="7"/>
        <v>2</v>
      </c>
      <c r="I492" s="93"/>
      <c r="J492" s="94"/>
      <c r="K492" s="138"/>
    </row>
    <row r="493" spans="1:11" x14ac:dyDescent="0.2">
      <c r="A493" s="27" t="s">
        <v>6011</v>
      </c>
      <c r="B493" s="74">
        <v>1457</v>
      </c>
      <c r="C493" s="86"/>
      <c r="D493" s="37"/>
      <c r="E493" s="87"/>
      <c r="F493" s="93">
        <v>3</v>
      </c>
      <c r="G493" s="8">
        <v>8</v>
      </c>
      <c r="H493" s="94">
        <f t="shared" si="7"/>
        <v>2</v>
      </c>
      <c r="I493" s="93"/>
      <c r="J493" s="94"/>
      <c r="K493" s="138"/>
    </row>
    <row r="494" spans="1:11" x14ac:dyDescent="0.2">
      <c r="A494" s="27" t="s">
        <v>6012</v>
      </c>
      <c r="B494" s="74">
        <v>52</v>
      </c>
      <c r="C494" s="86"/>
      <c r="D494" s="37"/>
      <c r="E494" s="87"/>
      <c r="F494" s="93">
        <v>1</v>
      </c>
      <c r="G494" s="8">
        <v>3</v>
      </c>
      <c r="H494" s="94">
        <f t="shared" si="7"/>
        <v>1</v>
      </c>
      <c r="I494" s="93"/>
      <c r="J494" s="94"/>
      <c r="K494" s="138"/>
    </row>
    <row r="495" spans="1:11" x14ac:dyDescent="0.2">
      <c r="A495" s="27" t="s">
        <v>6013</v>
      </c>
      <c r="B495" s="74">
        <v>66</v>
      </c>
      <c r="C495" s="86"/>
      <c r="D495" s="37"/>
      <c r="E495" s="87"/>
      <c r="F495" s="93">
        <v>1</v>
      </c>
      <c r="G495" s="8">
        <v>3</v>
      </c>
      <c r="H495" s="94">
        <f t="shared" si="7"/>
        <v>1</v>
      </c>
      <c r="I495" s="93"/>
      <c r="J495" s="94"/>
      <c r="K495" s="138"/>
    </row>
    <row r="496" spans="1:11" x14ac:dyDescent="0.2">
      <c r="A496" s="27" t="s">
        <v>6014</v>
      </c>
      <c r="B496" s="74">
        <v>590</v>
      </c>
      <c r="C496" s="86"/>
      <c r="D496" s="37"/>
      <c r="E496" s="87"/>
      <c r="F496" s="93">
        <v>3</v>
      </c>
      <c r="G496" s="8">
        <v>8</v>
      </c>
      <c r="H496" s="94">
        <f t="shared" si="7"/>
        <v>2</v>
      </c>
      <c r="I496" s="93"/>
      <c r="J496" s="94"/>
      <c r="K496" s="138"/>
    </row>
    <row r="497" spans="1:11" x14ac:dyDescent="0.2">
      <c r="A497" s="27" t="s">
        <v>6015</v>
      </c>
      <c r="B497" s="74">
        <v>135</v>
      </c>
      <c r="C497" s="86"/>
      <c r="D497" s="37"/>
      <c r="E497" s="87"/>
      <c r="F497" s="93">
        <v>1</v>
      </c>
      <c r="G497" s="8">
        <v>3</v>
      </c>
      <c r="H497" s="94">
        <f t="shared" si="7"/>
        <v>1</v>
      </c>
      <c r="I497" s="93"/>
      <c r="J497" s="94"/>
      <c r="K497" s="138"/>
    </row>
    <row r="498" spans="1:11" x14ac:dyDescent="0.2">
      <c r="A498" s="27" t="s">
        <v>6016</v>
      </c>
      <c r="B498" s="74">
        <v>448</v>
      </c>
      <c r="C498" s="86"/>
      <c r="D498" s="37"/>
      <c r="E498" s="87"/>
      <c r="F498" s="93">
        <v>3</v>
      </c>
      <c r="G498" s="8">
        <v>8</v>
      </c>
      <c r="H498" s="94">
        <f t="shared" si="7"/>
        <v>2</v>
      </c>
      <c r="I498" s="93"/>
      <c r="J498" s="94"/>
      <c r="K498" s="138"/>
    </row>
    <row r="499" spans="1:11" s="5" customFormat="1" x14ac:dyDescent="0.2">
      <c r="A499" s="30" t="s">
        <v>934</v>
      </c>
      <c r="B499" s="73">
        <v>456</v>
      </c>
      <c r="C499" s="85">
        <v>1</v>
      </c>
      <c r="D499" s="36">
        <v>3</v>
      </c>
      <c r="E499" s="88"/>
      <c r="F499" s="91"/>
      <c r="G499" s="8"/>
      <c r="H499" s="94"/>
      <c r="I499" s="91"/>
      <c r="J499" s="84"/>
      <c r="K499" s="111"/>
    </row>
    <row r="500" spans="1:11" x14ac:dyDescent="0.2">
      <c r="A500" s="27" t="s">
        <v>6017</v>
      </c>
      <c r="B500" s="74">
        <v>456</v>
      </c>
      <c r="C500" s="86"/>
      <c r="D500" s="37"/>
      <c r="E500" s="87"/>
      <c r="F500" s="93">
        <v>3</v>
      </c>
      <c r="G500" s="8">
        <v>8</v>
      </c>
      <c r="H500" s="94">
        <f t="shared" si="7"/>
        <v>2</v>
      </c>
      <c r="I500" s="93"/>
      <c r="J500" s="94"/>
      <c r="K500" s="138"/>
    </row>
    <row r="501" spans="1:11" s="5" customFormat="1" x14ac:dyDescent="0.2">
      <c r="A501" s="30" t="s">
        <v>935</v>
      </c>
      <c r="B501" s="73">
        <v>3069</v>
      </c>
      <c r="C501" s="85">
        <v>6</v>
      </c>
      <c r="D501" s="36">
        <v>15</v>
      </c>
      <c r="E501" s="88"/>
      <c r="F501" s="91"/>
      <c r="G501" s="8"/>
      <c r="H501" s="94"/>
      <c r="I501" s="91"/>
      <c r="J501" s="84"/>
      <c r="K501" s="111"/>
    </row>
    <row r="502" spans="1:11" x14ac:dyDescent="0.2">
      <c r="A502" s="27" t="s">
        <v>6018</v>
      </c>
      <c r="B502" s="74">
        <v>698</v>
      </c>
      <c r="C502" s="86"/>
      <c r="D502" s="37"/>
      <c r="E502" s="87"/>
      <c r="F502" s="93">
        <v>3</v>
      </c>
      <c r="G502" s="8">
        <v>8</v>
      </c>
      <c r="H502" s="94">
        <f t="shared" si="7"/>
        <v>2</v>
      </c>
      <c r="I502" s="93"/>
      <c r="J502" s="94"/>
      <c r="K502" s="138"/>
    </row>
    <row r="503" spans="1:11" x14ac:dyDescent="0.2">
      <c r="A503" s="27" t="s">
        <v>6019</v>
      </c>
      <c r="B503" s="74">
        <v>612</v>
      </c>
      <c r="C503" s="86"/>
      <c r="D503" s="37"/>
      <c r="E503" s="87"/>
      <c r="F503" s="93">
        <v>3</v>
      </c>
      <c r="G503" s="8">
        <v>8</v>
      </c>
      <c r="H503" s="94">
        <f t="shared" si="7"/>
        <v>2</v>
      </c>
      <c r="I503" s="93"/>
      <c r="J503" s="94"/>
      <c r="K503" s="138"/>
    </row>
    <row r="504" spans="1:11" x14ac:dyDescent="0.2">
      <c r="A504" s="27" t="s">
        <v>6020</v>
      </c>
      <c r="B504" s="74">
        <v>142</v>
      </c>
      <c r="C504" s="86"/>
      <c r="D504" s="37"/>
      <c r="E504" s="87"/>
      <c r="F504" s="93">
        <v>1</v>
      </c>
      <c r="G504" s="8">
        <v>3</v>
      </c>
      <c r="H504" s="94">
        <f t="shared" si="7"/>
        <v>1</v>
      </c>
      <c r="I504" s="93"/>
      <c r="J504" s="94"/>
      <c r="K504" s="138"/>
    </row>
    <row r="505" spans="1:11" x14ac:dyDescent="0.2">
      <c r="A505" s="27" t="s">
        <v>6021</v>
      </c>
      <c r="B505" s="74">
        <v>107</v>
      </c>
      <c r="C505" s="86"/>
      <c r="D505" s="37"/>
      <c r="E505" s="87"/>
      <c r="F505" s="93">
        <v>1</v>
      </c>
      <c r="G505" s="8">
        <v>3</v>
      </c>
      <c r="H505" s="94">
        <f t="shared" si="7"/>
        <v>1</v>
      </c>
      <c r="I505" s="93"/>
      <c r="J505" s="94"/>
      <c r="K505" s="138"/>
    </row>
    <row r="506" spans="1:11" x14ac:dyDescent="0.2">
      <c r="A506" s="27" t="s">
        <v>5171</v>
      </c>
      <c r="B506" s="74">
        <v>441</v>
      </c>
      <c r="C506" s="86"/>
      <c r="D506" s="37"/>
      <c r="E506" s="87"/>
      <c r="F506" s="93">
        <v>3</v>
      </c>
      <c r="G506" s="8">
        <v>8</v>
      </c>
      <c r="H506" s="94">
        <f t="shared" si="7"/>
        <v>2</v>
      </c>
      <c r="I506" s="93"/>
      <c r="J506" s="94"/>
      <c r="K506" s="138"/>
    </row>
    <row r="507" spans="1:11" x14ac:dyDescent="0.2">
      <c r="A507" s="27" t="s">
        <v>6022</v>
      </c>
      <c r="B507" s="74">
        <v>191</v>
      </c>
      <c r="C507" s="86"/>
      <c r="D507" s="37"/>
      <c r="E507" s="87"/>
      <c r="F507" s="93">
        <v>1</v>
      </c>
      <c r="G507" s="8">
        <v>3</v>
      </c>
      <c r="H507" s="94">
        <f t="shared" si="7"/>
        <v>1</v>
      </c>
      <c r="I507" s="93"/>
      <c r="J507" s="94"/>
      <c r="K507" s="138"/>
    </row>
    <row r="508" spans="1:11" x14ac:dyDescent="0.2">
      <c r="A508" s="27" t="s">
        <v>6023</v>
      </c>
      <c r="B508" s="74">
        <v>221</v>
      </c>
      <c r="C508" s="86"/>
      <c r="D508" s="37"/>
      <c r="E508" s="87"/>
      <c r="F508" s="93">
        <v>3</v>
      </c>
      <c r="G508" s="8">
        <v>8</v>
      </c>
      <c r="H508" s="94">
        <f t="shared" si="7"/>
        <v>2</v>
      </c>
      <c r="I508" s="93"/>
      <c r="J508" s="94"/>
      <c r="K508" s="138"/>
    </row>
    <row r="509" spans="1:11" x14ac:dyDescent="0.2">
      <c r="A509" s="27" t="s">
        <v>3985</v>
      </c>
      <c r="B509" s="74">
        <v>538</v>
      </c>
      <c r="C509" s="86"/>
      <c r="D509" s="37"/>
      <c r="E509" s="87"/>
      <c r="F509" s="93">
        <v>3</v>
      </c>
      <c r="G509" s="8">
        <v>8</v>
      </c>
      <c r="H509" s="94">
        <f t="shared" si="7"/>
        <v>2</v>
      </c>
      <c r="I509" s="93"/>
      <c r="J509" s="94"/>
      <c r="K509" s="138"/>
    </row>
    <row r="510" spans="1:11" x14ac:dyDescent="0.2">
      <c r="A510" s="27" t="s">
        <v>5929</v>
      </c>
      <c r="B510" s="74">
        <v>119</v>
      </c>
      <c r="C510" s="86"/>
      <c r="D510" s="37"/>
      <c r="E510" s="87"/>
      <c r="F510" s="93">
        <v>1</v>
      </c>
      <c r="G510" s="8">
        <v>3</v>
      </c>
      <c r="H510" s="94">
        <f t="shared" si="7"/>
        <v>1</v>
      </c>
      <c r="I510" s="93"/>
      <c r="J510" s="94"/>
      <c r="K510" s="138"/>
    </row>
    <row r="511" spans="1:11" s="5" customFormat="1" x14ac:dyDescent="0.2">
      <c r="A511" s="30" t="s">
        <v>581</v>
      </c>
      <c r="B511" s="73">
        <v>2708</v>
      </c>
      <c r="C511" s="85">
        <v>6</v>
      </c>
      <c r="D511" s="36">
        <v>15</v>
      </c>
      <c r="E511" s="88"/>
      <c r="F511" s="91"/>
      <c r="G511" s="8"/>
      <c r="H511" s="94"/>
      <c r="I511" s="91"/>
      <c r="J511" s="84"/>
      <c r="K511" s="111"/>
    </row>
    <row r="512" spans="1:11" x14ac:dyDescent="0.2">
      <c r="A512" s="27" t="s">
        <v>6024</v>
      </c>
      <c r="B512" s="74">
        <v>840</v>
      </c>
      <c r="C512" s="86"/>
      <c r="D512" s="37"/>
      <c r="E512" s="87"/>
      <c r="F512" s="93">
        <v>3</v>
      </c>
      <c r="G512" s="8">
        <v>8</v>
      </c>
      <c r="H512" s="94">
        <f t="shared" si="7"/>
        <v>2</v>
      </c>
      <c r="I512" s="93"/>
      <c r="J512" s="94"/>
      <c r="K512" s="138"/>
    </row>
    <row r="513" spans="1:11" x14ac:dyDescent="0.2">
      <c r="A513" s="27" t="s">
        <v>6025</v>
      </c>
      <c r="B513" s="74">
        <v>347</v>
      </c>
      <c r="C513" s="86"/>
      <c r="D513" s="37"/>
      <c r="E513" s="87"/>
      <c r="F513" s="93">
        <v>3</v>
      </c>
      <c r="G513" s="8">
        <v>8</v>
      </c>
      <c r="H513" s="94">
        <f t="shared" si="7"/>
        <v>2</v>
      </c>
      <c r="I513" s="93"/>
      <c r="J513" s="94"/>
      <c r="K513" s="138"/>
    </row>
    <row r="514" spans="1:11" x14ac:dyDescent="0.2">
      <c r="A514" s="27" t="s">
        <v>6003</v>
      </c>
      <c r="B514" s="74">
        <v>159</v>
      </c>
      <c r="C514" s="86"/>
      <c r="D514" s="37"/>
      <c r="E514" s="87"/>
      <c r="F514" s="93">
        <v>1</v>
      </c>
      <c r="G514" s="8">
        <v>3</v>
      </c>
      <c r="H514" s="94">
        <f t="shared" si="7"/>
        <v>1</v>
      </c>
      <c r="I514" s="93"/>
      <c r="J514" s="94"/>
      <c r="K514" s="138"/>
    </row>
    <row r="515" spans="1:11" x14ac:dyDescent="0.2">
      <c r="A515" s="27" t="s">
        <v>6026</v>
      </c>
      <c r="B515" s="74">
        <v>1051</v>
      </c>
      <c r="C515" s="86"/>
      <c r="D515" s="37"/>
      <c r="E515" s="87"/>
      <c r="F515" s="93">
        <v>3</v>
      </c>
      <c r="G515" s="8">
        <v>8</v>
      </c>
      <c r="H515" s="94">
        <f t="shared" si="7"/>
        <v>2</v>
      </c>
      <c r="I515" s="93"/>
      <c r="J515" s="94"/>
      <c r="K515" s="138"/>
    </row>
    <row r="516" spans="1:11" x14ac:dyDescent="0.2">
      <c r="A516" s="27" t="s">
        <v>6027</v>
      </c>
      <c r="B516" s="74">
        <v>311</v>
      </c>
      <c r="C516" s="86"/>
      <c r="D516" s="37"/>
      <c r="E516" s="87"/>
      <c r="F516" s="93">
        <v>3</v>
      </c>
      <c r="G516" s="8">
        <v>8</v>
      </c>
      <c r="H516" s="94">
        <f t="shared" si="7"/>
        <v>2</v>
      </c>
      <c r="I516" s="93"/>
      <c r="J516" s="94"/>
      <c r="K516" s="138"/>
    </row>
    <row r="517" spans="1:11" s="5" customFormat="1" x14ac:dyDescent="0.2">
      <c r="A517" s="30" t="s">
        <v>693</v>
      </c>
      <c r="B517" s="73">
        <v>2068</v>
      </c>
      <c r="C517" s="85">
        <v>4</v>
      </c>
      <c r="D517" s="36">
        <v>10</v>
      </c>
      <c r="E517" s="88"/>
      <c r="F517" s="91"/>
      <c r="G517" s="8"/>
      <c r="H517" s="94"/>
      <c r="I517" s="91"/>
      <c r="J517" s="84"/>
      <c r="K517" s="111"/>
    </row>
    <row r="518" spans="1:11" x14ac:dyDescent="0.2">
      <c r="A518" s="27" t="s">
        <v>6028</v>
      </c>
      <c r="B518" s="74">
        <v>223</v>
      </c>
      <c r="C518" s="86"/>
      <c r="D518" s="37"/>
      <c r="E518" s="87"/>
      <c r="F518" s="93">
        <v>3</v>
      </c>
      <c r="G518" s="8">
        <v>8</v>
      </c>
      <c r="H518" s="94">
        <f t="shared" si="7"/>
        <v>2</v>
      </c>
      <c r="I518" s="93"/>
      <c r="J518" s="94"/>
      <c r="K518" s="138"/>
    </row>
    <row r="519" spans="1:11" x14ac:dyDescent="0.2">
      <c r="A519" s="27" t="s">
        <v>6029</v>
      </c>
      <c r="B519" s="74">
        <v>214</v>
      </c>
      <c r="C519" s="86"/>
      <c r="D519" s="37"/>
      <c r="E519" s="87"/>
      <c r="F519" s="93">
        <v>3</v>
      </c>
      <c r="G519" s="8">
        <v>8</v>
      </c>
      <c r="H519" s="94">
        <f t="shared" si="7"/>
        <v>2</v>
      </c>
      <c r="I519" s="93"/>
      <c r="J519" s="94"/>
      <c r="K519" s="138"/>
    </row>
    <row r="520" spans="1:11" x14ac:dyDescent="0.2">
      <c r="A520" s="27" t="s">
        <v>6030</v>
      </c>
      <c r="B520" s="74">
        <v>854</v>
      </c>
      <c r="C520" s="86"/>
      <c r="D520" s="37"/>
      <c r="E520" s="87"/>
      <c r="F520" s="93">
        <v>3</v>
      </c>
      <c r="G520" s="8">
        <v>8</v>
      </c>
      <c r="H520" s="94">
        <f t="shared" ref="H520:H582" si="8">IF(F520=1,1,2)</f>
        <v>2</v>
      </c>
      <c r="I520" s="93"/>
      <c r="J520" s="94"/>
      <c r="K520" s="138"/>
    </row>
    <row r="521" spans="1:11" x14ac:dyDescent="0.2">
      <c r="A521" s="27" t="s">
        <v>6031</v>
      </c>
      <c r="B521" s="74">
        <v>325</v>
      </c>
      <c r="C521" s="86"/>
      <c r="D521" s="37"/>
      <c r="E521" s="87"/>
      <c r="F521" s="93">
        <v>3</v>
      </c>
      <c r="G521" s="8">
        <v>8</v>
      </c>
      <c r="H521" s="94">
        <f t="shared" si="8"/>
        <v>2</v>
      </c>
      <c r="I521" s="93"/>
      <c r="J521" s="94"/>
      <c r="K521" s="138"/>
    </row>
    <row r="522" spans="1:11" x14ac:dyDescent="0.2">
      <c r="A522" s="27" t="s">
        <v>6032</v>
      </c>
      <c r="B522" s="74">
        <v>277</v>
      </c>
      <c r="C522" s="86"/>
      <c r="D522" s="37"/>
      <c r="E522" s="87"/>
      <c r="F522" s="93">
        <v>3</v>
      </c>
      <c r="G522" s="8">
        <v>8</v>
      </c>
      <c r="H522" s="94">
        <f t="shared" si="8"/>
        <v>2</v>
      </c>
      <c r="I522" s="93"/>
      <c r="J522" s="94"/>
      <c r="K522" s="138"/>
    </row>
    <row r="523" spans="1:11" x14ac:dyDescent="0.2">
      <c r="A523" s="27" t="s">
        <v>6033</v>
      </c>
      <c r="B523" s="74">
        <v>175</v>
      </c>
      <c r="C523" s="86"/>
      <c r="D523" s="37"/>
      <c r="E523" s="87"/>
      <c r="F523" s="93">
        <v>1</v>
      </c>
      <c r="G523" s="8">
        <v>3</v>
      </c>
      <c r="H523" s="94">
        <f t="shared" si="8"/>
        <v>1</v>
      </c>
      <c r="I523" s="93"/>
      <c r="J523" s="94"/>
      <c r="K523" s="138"/>
    </row>
    <row r="524" spans="1:11" s="5" customFormat="1" x14ac:dyDescent="0.2">
      <c r="A524" s="30" t="s">
        <v>692</v>
      </c>
      <c r="B524" s="73">
        <v>787</v>
      </c>
      <c r="C524" s="85">
        <v>2</v>
      </c>
      <c r="D524" s="36">
        <v>5</v>
      </c>
      <c r="E524" s="88"/>
      <c r="F524" s="91"/>
      <c r="G524" s="8"/>
      <c r="H524" s="94"/>
      <c r="I524" s="91"/>
      <c r="J524" s="84"/>
      <c r="K524" s="111"/>
    </row>
    <row r="525" spans="1:11" x14ac:dyDescent="0.2">
      <c r="A525" s="27" t="s">
        <v>5952</v>
      </c>
      <c r="B525" s="74">
        <v>117</v>
      </c>
      <c r="C525" s="86"/>
      <c r="D525" s="37"/>
      <c r="E525" s="87"/>
      <c r="F525" s="93">
        <v>1</v>
      </c>
      <c r="G525" s="8">
        <v>3</v>
      </c>
      <c r="H525" s="94">
        <f t="shared" si="8"/>
        <v>1</v>
      </c>
      <c r="I525" s="93"/>
      <c r="J525" s="94"/>
      <c r="K525" s="138"/>
    </row>
    <row r="526" spans="1:11" x14ac:dyDescent="0.2">
      <c r="A526" s="27" t="s">
        <v>6034</v>
      </c>
      <c r="B526" s="74">
        <v>176</v>
      </c>
      <c r="C526" s="86"/>
      <c r="D526" s="37"/>
      <c r="E526" s="87"/>
      <c r="F526" s="93">
        <v>1</v>
      </c>
      <c r="G526" s="8">
        <v>3</v>
      </c>
      <c r="H526" s="94">
        <f t="shared" si="8"/>
        <v>1</v>
      </c>
      <c r="I526" s="93"/>
      <c r="J526" s="94"/>
      <c r="K526" s="138"/>
    </row>
    <row r="527" spans="1:11" x14ac:dyDescent="0.2">
      <c r="A527" s="27" t="s">
        <v>6035</v>
      </c>
      <c r="B527" s="74">
        <v>112</v>
      </c>
      <c r="C527" s="86"/>
      <c r="D527" s="37"/>
      <c r="E527" s="87"/>
      <c r="F527" s="93">
        <v>1</v>
      </c>
      <c r="G527" s="8">
        <v>3</v>
      </c>
      <c r="H527" s="94">
        <f t="shared" si="8"/>
        <v>1</v>
      </c>
      <c r="I527" s="93"/>
      <c r="J527" s="94"/>
      <c r="K527" s="138"/>
    </row>
    <row r="528" spans="1:11" x14ac:dyDescent="0.2">
      <c r="A528" s="27" t="s">
        <v>6036</v>
      </c>
      <c r="B528" s="74">
        <v>154</v>
      </c>
      <c r="C528" s="86"/>
      <c r="D528" s="37"/>
      <c r="E528" s="87"/>
      <c r="F528" s="93">
        <v>1</v>
      </c>
      <c r="G528" s="8">
        <v>3</v>
      </c>
      <c r="H528" s="94">
        <f t="shared" si="8"/>
        <v>1</v>
      </c>
      <c r="I528" s="93"/>
      <c r="J528" s="94"/>
      <c r="K528" s="138"/>
    </row>
    <row r="529" spans="1:11" x14ac:dyDescent="0.2">
      <c r="A529" s="27" t="s">
        <v>6037</v>
      </c>
      <c r="B529" s="74">
        <v>228</v>
      </c>
      <c r="C529" s="86"/>
      <c r="D529" s="37"/>
      <c r="E529" s="87"/>
      <c r="F529" s="93">
        <v>3</v>
      </c>
      <c r="G529" s="8">
        <v>8</v>
      </c>
      <c r="H529" s="94">
        <f t="shared" si="8"/>
        <v>2</v>
      </c>
      <c r="I529" s="93"/>
      <c r="J529" s="94"/>
      <c r="K529" s="138"/>
    </row>
    <row r="530" spans="1:11" s="5" customFormat="1" x14ac:dyDescent="0.2">
      <c r="A530" s="29" t="s">
        <v>539</v>
      </c>
      <c r="B530" s="73">
        <v>142</v>
      </c>
      <c r="C530" s="85">
        <v>13</v>
      </c>
      <c r="D530" s="36">
        <v>33</v>
      </c>
      <c r="E530" s="88">
        <v>3</v>
      </c>
      <c r="F530" s="91"/>
      <c r="G530" s="8"/>
      <c r="H530" s="94"/>
      <c r="I530" s="99">
        <f>(C530+F530+1)*0.4</f>
        <v>5.6000000000000005</v>
      </c>
      <c r="J530" s="100">
        <f>(D530+G530+1)*0.4</f>
        <v>13.600000000000001</v>
      </c>
      <c r="K530" s="115"/>
    </row>
    <row r="531" spans="1:11" s="5" customFormat="1" x14ac:dyDescent="0.2">
      <c r="A531" s="30" t="s">
        <v>6202</v>
      </c>
      <c r="B531" s="73">
        <v>142</v>
      </c>
      <c r="C531" s="85">
        <v>13</v>
      </c>
      <c r="D531" s="37"/>
      <c r="E531" s="87"/>
      <c r="F531" s="91"/>
      <c r="G531" s="8"/>
      <c r="H531" s="94"/>
      <c r="I531" s="91"/>
      <c r="J531" s="84"/>
      <c r="K531" s="111"/>
    </row>
    <row r="532" spans="1:11" s="5" customFormat="1" ht="31.5" x14ac:dyDescent="0.2">
      <c r="A532" s="29" t="s">
        <v>540</v>
      </c>
      <c r="B532" s="73">
        <v>5009</v>
      </c>
      <c r="C532" s="85">
        <v>19</v>
      </c>
      <c r="D532" s="36">
        <f>SUM(D533:D544)</f>
        <v>49</v>
      </c>
      <c r="E532" s="88">
        <v>3</v>
      </c>
      <c r="F532" s="91">
        <f>SUM(F534:F549)</f>
        <v>24</v>
      </c>
      <c r="G532" s="24">
        <f>SUM(G534:G549)</f>
        <v>67</v>
      </c>
      <c r="H532" s="94"/>
      <c r="I532" s="99">
        <f>(C532+F542+F545+F547+F549+1)*0.4</f>
        <v>13.600000000000001</v>
      </c>
      <c r="J532" s="99">
        <f>(D532+G542+G545+G547+G549+1)*0.4</f>
        <v>34.800000000000004</v>
      </c>
      <c r="K532" s="115">
        <f>14*0.6</f>
        <v>8.4</v>
      </c>
    </row>
    <row r="533" spans="1:11" s="5" customFormat="1" ht="31.5" x14ac:dyDescent="0.2">
      <c r="A533" s="30" t="s">
        <v>541</v>
      </c>
      <c r="B533" s="73">
        <v>760</v>
      </c>
      <c r="C533" s="85">
        <v>3</v>
      </c>
      <c r="D533" s="36">
        <v>8</v>
      </c>
      <c r="E533" s="88"/>
      <c r="F533" s="91"/>
      <c r="G533" s="8"/>
      <c r="H533" s="94"/>
      <c r="I533" s="91"/>
      <c r="J533" s="84"/>
      <c r="K533" s="111"/>
    </row>
    <row r="534" spans="1:11" x14ac:dyDescent="0.2">
      <c r="A534" s="27" t="s">
        <v>6038</v>
      </c>
      <c r="B534" s="74">
        <v>191</v>
      </c>
      <c r="C534" s="86"/>
      <c r="D534" s="37"/>
      <c r="E534" s="87"/>
      <c r="F534" s="93">
        <v>1</v>
      </c>
      <c r="G534" s="8">
        <v>3</v>
      </c>
      <c r="H534" s="94">
        <f t="shared" si="8"/>
        <v>1</v>
      </c>
      <c r="I534" s="93"/>
      <c r="J534" s="94"/>
      <c r="K534" s="138"/>
    </row>
    <row r="535" spans="1:11" x14ac:dyDescent="0.2">
      <c r="A535" s="27" t="s">
        <v>6039</v>
      </c>
      <c r="B535" s="74">
        <v>98</v>
      </c>
      <c r="C535" s="86"/>
      <c r="D535" s="37"/>
      <c r="E535" s="87"/>
      <c r="F535" s="93">
        <v>1</v>
      </c>
      <c r="G535" s="8">
        <v>3</v>
      </c>
      <c r="H535" s="94">
        <f t="shared" si="8"/>
        <v>1</v>
      </c>
      <c r="I535" s="93"/>
      <c r="J535" s="94"/>
      <c r="K535" s="138"/>
    </row>
    <row r="536" spans="1:11" x14ac:dyDescent="0.2">
      <c r="A536" s="27" t="s">
        <v>6040</v>
      </c>
      <c r="B536" s="74">
        <v>189</v>
      </c>
      <c r="C536" s="86"/>
      <c r="D536" s="37"/>
      <c r="E536" s="87"/>
      <c r="F536" s="93">
        <v>1</v>
      </c>
      <c r="G536" s="8">
        <v>3</v>
      </c>
      <c r="H536" s="94">
        <f t="shared" si="8"/>
        <v>1</v>
      </c>
      <c r="I536" s="93"/>
      <c r="J536" s="94"/>
      <c r="K536" s="138"/>
    </row>
    <row r="537" spans="1:11" x14ac:dyDescent="0.2">
      <c r="A537" s="27" t="s">
        <v>6041</v>
      </c>
      <c r="B537" s="74">
        <v>83</v>
      </c>
      <c r="C537" s="86"/>
      <c r="D537" s="37"/>
      <c r="E537" s="87"/>
      <c r="F537" s="93">
        <v>1</v>
      </c>
      <c r="G537" s="8">
        <v>3</v>
      </c>
      <c r="H537" s="94">
        <f t="shared" si="8"/>
        <v>1</v>
      </c>
      <c r="I537" s="93"/>
      <c r="J537" s="94"/>
      <c r="K537" s="138"/>
    </row>
    <row r="538" spans="1:11" x14ac:dyDescent="0.2">
      <c r="A538" s="27" t="s">
        <v>6042</v>
      </c>
      <c r="B538" s="74">
        <v>131</v>
      </c>
      <c r="C538" s="86"/>
      <c r="D538" s="37"/>
      <c r="E538" s="87"/>
      <c r="F538" s="93">
        <v>1</v>
      </c>
      <c r="G538" s="8">
        <v>3</v>
      </c>
      <c r="H538" s="94">
        <f t="shared" si="8"/>
        <v>1</v>
      </c>
      <c r="I538" s="93"/>
      <c r="J538" s="94"/>
      <c r="K538" s="138"/>
    </row>
    <row r="539" spans="1:11" x14ac:dyDescent="0.2">
      <c r="A539" s="27" t="s">
        <v>6043</v>
      </c>
      <c r="B539" s="74">
        <v>68</v>
      </c>
      <c r="C539" s="86"/>
      <c r="D539" s="37"/>
      <c r="E539" s="87"/>
      <c r="F539" s="93">
        <v>1</v>
      </c>
      <c r="G539" s="8">
        <v>3</v>
      </c>
      <c r="H539" s="94">
        <f t="shared" si="8"/>
        <v>1</v>
      </c>
      <c r="I539" s="93"/>
      <c r="J539" s="94"/>
      <c r="K539" s="138"/>
    </row>
    <row r="540" spans="1:11" s="5" customFormat="1" x14ac:dyDescent="0.2">
      <c r="A540" s="30" t="s">
        <v>1340</v>
      </c>
      <c r="B540" s="73">
        <v>893</v>
      </c>
      <c r="C540" s="85">
        <v>3</v>
      </c>
      <c r="D540" s="36">
        <v>8</v>
      </c>
      <c r="E540" s="88"/>
      <c r="F540" s="91"/>
      <c r="G540" s="8"/>
      <c r="H540" s="94"/>
      <c r="I540" s="91"/>
      <c r="J540" s="84"/>
      <c r="K540" s="111"/>
    </row>
    <row r="541" spans="1:11" x14ac:dyDescent="0.2">
      <c r="A541" s="27" t="s">
        <v>6044</v>
      </c>
      <c r="B541" s="74">
        <v>144</v>
      </c>
      <c r="C541" s="86"/>
      <c r="D541" s="37"/>
      <c r="E541" s="87"/>
      <c r="F541" s="93">
        <v>1</v>
      </c>
      <c r="G541" s="8">
        <v>3</v>
      </c>
      <c r="H541" s="94">
        <f t="shared" si="8"/>
        <v>1</v>
      </c>
      <c r="I541" s="93"/>
      <c r="J541" s="94"/>
      <c r="K541" s="138"/>
    </row>
    <row r="542" spans="1:11" x14ac:dyDescent="0.2">
      <c r="A542" s="27" t="s">
        <v>6045</v>
      </c>
      <c r="B542" s="74">
        <v>590</v>
      </c>
      <c r="C542" s="86"/>
      <c r="D542" s="37"/>
      <c r="E542" s="87"/>
      <c r="F542" s="93">
        <v>3</v>
      </c>
      <c r="G542" s="8">
        <v>8</v>
      </c>
      <c r="H542" s="94">
        <f t="shared" si="8"/>
        <v>2</v>
      </c>
      <c r="I542" s="93"/>
      <c r="J542" s="94"/>
      <c r="K542" s="138"/>
    </row>
    <row r="543" spans="1:11" x14ac:dyDescent="0.2">
      <c r="A543" s="27" t="s">
        <v>6046</v>
      </c>
      <c r="B543" s="74">
        <v>159</v>
      </c>
      <c r="C543" s="86"/>
      <c r="D543" s="37"/>
      <c r="E543" s="87"/>
      <c r="F543" s="93">
        <v>1</v>
      </c>
      <c r="G543" s="8">
        <v>3</v>
      </c>
      <c r="H543" s="94">
        <f t="shared" si="8"/>
        <v>1</v>
      </c>
      <c r="I543" s="93"/>
      <c r="J543" s="94"/>
      <c r="K543" s="138"/>
    </row>
    <row r="544" spans="1:11" s="5" customFormat="1" x14ac:dyDescent="0.2">
      <c r="A544" s="30" t="s">
        <v>1247</v>
      </c>
      <c r="B544" s="73">
        <v>3356</v>
      </c>
      <c r="C544" s="85">
        <v>13</v>
      </c>
      <c r="D544" s="36">
        <v>33</v>
      </c>
      <c r="E544" s="88"/>
      <c r="F544" s="91"/>
      <c r="G544" s="8"/>
      <c r="H544" s="94"/>
      <c r="I544" s="91"/>
      <c r="J544" s="84"/>
      <c r="K544" s="111"/>
    </row>
    <row r="545" spans="1:11" x14ac:dyDescent="0.2">
      <c r="A545" s="27" t="s">
        <v>2538</v>
      </c>
      <c r="B545" s="74">
        <v>2181</v>
      </c>
      <c r="C545" s="86"/>
      <c r="D545" s="37"/>
      <c r="E545" s="87"/>
      <c r="F545" s="93">
        <v>5</v>
      </c>
      <c r="G545" s="8">
        <v>13</v>
      </c>
      <c r="H545" s="94">
        <f t="shared" si="8"/>
        <v>2</v>
      </c>
      <c r="I545" s="93"/>
      <c r="J545" s="94"/>
      <c r="K545" s="138"/>
    </row>
    <row r="546" spans="1:11" x14ac:dyDescent="0.2">
      <c r="A546" s="27" t="s">
        <v>6047</v>
      </c>
      <c r="B546" s="74">
        <v>48</v>
      </c>
      <c r="C546" s="86"/>
      <c r="D546" s="37"/>
      <c r="E546" s="87"/>
      <c r="F546" s="93">
        <v>1</v>
      </c>
      <c r="G546" s="8">
        <v>3</v>
      </c>
      <c r="H546" s="94">
        <f t="shared" si="8"/>
        <v>1</v>
      </c>
      <c r="I546" s="93"/>
      <c r="J546" s="94"/>
      <c r="K546" s="138"/>
    </row>
    <row r="547" spans="1:11" x14ac:dyDescent="0.2">
      <c r="A547" s="27" t="s">
        <v>4305</v>
      </c>
      <c r="B547" s="74">
        <v>785</v>
      </c>
      <c r="C547" s="86"/>
      <c r="D547" s="37"/>
      <c r="E547" s="87"/>
      <c r="F547" s="93">
        <v>3</v>
      </c>
      <c r="G547" s="8">
        <v>8</v>
      </c>
      <c r="H547" s="94">
        <f t="shared" si="8"/>
        <v>2</v>
      </c>
      <c r="I547" s="93"/>
      <c r="J547" s="94"/>
      <c r="K547" s="138"/>
    </row>
    <row r="548" spans="1:11" x14ac:dyDescent="0.2">
      <c r="A548" s="27" t="s">
        <v>2106</v>
      </c>
      <c r="B548" s="74">
        <v>65</v>
      </c>
      <c r="C548" s="86"/>
      <c r="D548" s="37"/>
      <c r="E548" s="87"/>
      <c r="F548" s="93">
        <v>1</v>
      </c>
      <c r="G548" s="8">
        <v>3</v>
      </c>
      <c r="H548" s="94">
        <f t="shared" si="8"/>
        <v>1</v>
      </c>
      <c r="I548" s="93"/>
      <c r="J548" s="94"/>
      <c r="K548" s="138"/>
    </row>
    <row r="549" spans="1:11" x14ac:dyDescent="0.2">
      <c r="A549" s="27" t="s">
        <v>6048</v>
      </c>
      <c r="B549" s="74">
        <v>277</v>
      </c>
      <c r="C549" s="86"/>
      <c r="D549" s="37"/>
      <c r="E549" s="87"/>
      <c r="F549" s="93">
        <v>3</v>
      </c>
      <c r="G549" s="8">
        <v>8</v>
      </c>
      <c r="H549" s="94">
        <f t="shared" si="8"/>
        <v>2</v>
      </c>
      <c r="I549" s="93"/>
      <c r="J549" s="94"/>
      <c r="K549" s="138"/>
    </row>
    <row r="550" spans="1:11" s="5" customFormat="1" x14ac:dyDescent="0.2">
      <c r="A550" s="29" t="s">
        <v>639</v>
      </c>
      <c r="B550" s="73">
        <v>10632</v>
      </c>
      <c r="C550" s="85">
        <v>25</v>
      </c>
      <c r="D550" s="36">
        <f>SUM(D551:D570)</f>
        <v>63</v>
      </c>
      <c r="E550" s="88">
        <v>4</v>
      </c>
      <c r="F550" s="91">
        <f>SUM(F552:F582)</f>
        <v>51</v>
      </c>
      <c r="G550" s="24">
        <f>SUM(G552:G582)</f>
        <v>142</v>
      </c>
      <c r="H550" s="94"/>
      <c r="I550" s="99">
        <f>(C550+F555+F561+F562+F564+F566+F567+F571+F572+F573+F580+1)*0.4</f>
        <v>23.200000000000003</v>
      </c>
      <c r="J550" s="99">
        <f>(D550+G555+G561+G562+G564+G566+G567+G571+G572+G573+G580+1)*0.4</f>
        <v>59.6</v>
      </c>
      <c r="K550" s="115">
        <f>29*0.6</f>
        <v>17.399999999999999</v>
      </c>
    </row>
    <row r="551" spans="1:11" s="5" customFormat="1" x14ac:dyDescent="0.2">
      <c r="A551" s="30" t="s">
        <v>640</v>
      </c>
      <c r="B551" s="73">
        <v>908</v>
      </c>
      <c r="C551" s="85">
        <v>2</v>
      </c>
      <c r="D551" s="36">
        <v>5</v>
      </c>
      <c r="E551" s="88"/>
      <c r="F551" s="91"/>
      <c r="G551" s="8"/>
      <c r="H551" s="94"/>
      <c r="I551" s="91"/>
      <c r="J551" s="84"/>
      <c r="K551" s="111"/>
    </row>
    <row r="552" spans="1:11" x14ac:dyDescent="0.2">
      <c r="A552" s="27" t="s">
        <v>6049</v>
      </c>
      <c r="B552" s="74">
        <v>120</v>
      </c>
      <c r="C552" s="86"/>
      <c r="D552" s="37"/>
      <c r="E552" s="87"/>
      <c r="F552" s="93">
        <v>1</v>
      </c>
      <c r="G552" s="8">
        <v>3</v>
      </c>
      <c r="H552" s="94">
        <f t="shared" si="8"/>
        <v>1</v>
      </c>
      <c r="I552" s="93"/>
      <c r="J552" s="94"/>
      <c r="K552" s="138"/>
    </row>
    <row r="553" spans="1:11" x14ac:dyDescent="0.2">
      <c r="A553" s="27" t="s">
        <v>2172</v>
      </c>
      <c r="B553" s="74">
        <v>166</v>
      </c>
      <c r="C553" s="86"/>
      <c r="D553" s="37"/>
      <c r="E553" s="87"/>
      <c r="F553" s="93">
        <v>1</v>
      </c>
      <c r="G553" s="8">
        <v>3</v>
      </c>
      <c r="H553" s="94">
        <f t="shared" si="8"/>
        <v>1</v>
      </c>
      <c r="I553" s="93"/>
      <c r="J553" s="94"/>
      <c r="K553" s="138"/>
    </row>
    <row r="554" spans="1:11" x14ac:dyDescent="0.2">
      <c r="A554" s="27" t="s">
        <v>6050</v>
      </c>
      <c r="B554" s="74">
        <v>104</v>
      </c>
      <c r="C554" s="86"/>
      <c r="D554" s="37"/>
      <c r="E554" s="87"/>
      <c r="F554" s="93">
        <v>1</v>
      </c>
      <c r="G554" s="8">
        <v>3</v>
      </c>
      <c r="H554" s="94">
        <f t="shared" si="8"/>
        <v>1</v>
      </c>
      <c r="I554" s="93"/>
      <c r="J554" s="94"/>
      <c r="K554" s="138"/>
    </row>
    <row r="555" spans="1:11" x14ac:dyDescent="0.2">
      <c r="A555" s="27" t="s">
        <v>5130</v>
      </c>
      <c r="B555" s="74">
        <v>205</v>
      </c>
      <c r="C555" s="86"/>
      <c r="D555" s="37"/>
      <c r="E555" s="87"/>
      <c r="F555" s="93">
        <v>3</v>
      </c>
      <c r="G555" s="8">
        <v>8</v>
      </c>
      <c r="H555" s="94">
        <f t="shared" si="8"/>
        <v>2</v>
      </c>
      <c r="I555" s="93"/>
      <c r="J555" s="94"/>
      <c r="K555" s="138"/>
    </row>
    <row r="556" spans="1:11" x14ac:dyDescent="0.2">
      <c r="A556" s="27" t="s">
        <v>4167</v>
      </c>
      <c r="B556" s="74">
        <v>108</v>
      </c>
      <c r="C556" s="86"/>
      <c r="D556" s="37"/>
      <c r="E556" s="87"/>
      <c r="F556" s="93">
        <v>1</v>
      </c>
      <c r="G556" s="8">
        <v>3</v>
      </c>
      <c r="H556" s="94">
        <f t="shared" si="8"/>
        <v>1</v>
      </c>
      <c r="I556" s="93"/>
      <c r="J556" s="94"/>
      <c r="K556" s="138"/>
    </row>
    <row r="557" spans="1:11" x14ac:dyDescent="0.2">
      <c r="A557" s="27" t="s">
        <v>6051</v>
      </c>
      <c r="B557" s="74">
        <v>82</v>
      </c>
      <c r="C557" s="86"/>
      <c r="D557" s="37"/>
      <c r="E557" s="87"/>
      <c r="F557" s="93">
        <v>1</v>
      </c>
      <c r="G557" s="8">
        <v>3</v>
      </c>
      <c r="H557" s="94">
        <f t="shared" si="8"/>
        <v>1</v>
      </c>
      <c r="I557" s="93"/>
      <c r="J557" s="94"/>
      <c r="K557" s="138"/>
    </row>
    <row r="558" spans="1:11" x14ac:dyDescent="0.2">
      <c r="A558" s="27" t="s">
        <v>6052</v>
      </c>
      <c r="B558" s="74">
        <v>51</v>
      </c>
      <c r="C558" s="86"/>
      <c r="D558" s="37"/>
      <c r="E558" s="87"/>
      <c r="F558" s="93">
        <v>1</v>
      </c>
      <c r="G558" s="8">
        <v>3</v>
      </c>
      <c r="H558" s="94">
        <f t="shared" si="8"/>
        <v>1</v>
      </c>
      <c r="I558" s="93"/>
      <c r="J558" s="94"/>
      <c r="K558" s="138"/>
    </row>
    <row r="559" spans="1:11" x14ac:dyDescent="0.2">
      <c r="A559" s="27" t="s">
        <v>6053</v>
      </c>
      <c r="B559" s="74">
        <v>72</v>
      </c>
      <c r="C559" s="86"/>
      <c r="D559" s="37"/>
      <c r="E559" s="87"/>
      <c r="F559" s="93">
        <v>1</v>
      </c>
      <c r="G559" s="8">
        <v>3</v>
      </c>
      <c r="H559" s="94">
        <f t="shared" si="8"/>
        <v>1</v>
      </c>
      <c r="I559" s="93"/>
      <c r="J559" s="94"/>
      <c r="K559" s="138"/>
    </row>
    <row r="560" spans="1:11" s="5" customFormat="1" x14ac:dyDescent="0.2">
      <c r="A560" s="30" t="s">
        <v>641</v>
      </c>
      <c r="B560" s="73">
        <v>7608</v>
      </c>
      <c r="C560" s="85">
        <v>18</v>
      </c>
      <c r="D560" s="36">
        <v>45</v>
      </c>
      <c r="E560" s="88"/>
      <c r="F560" s="91"/>
      <c r="G560" s="8"/>
      <c r="H560" s="94"/>
      <c r="I560" s="91"/>
      <c r="J560" s="84"/>
      <c r="K560" s="111"/>
    </row>
    <row r="561" spans="1:11" x14ac:dyDescent="0.2">
      <c r="A561" s="27" t="s">
        <v>6054</v>
      </c>
      <c r="B561" s="74">
        <v>4321</v>
      </c>
      <c r="C561" s="86"/>
      <c r="D561" s="37"/>
      <c r="E561" s="87"/>
      <c r="F561" s="93">
        <v>5</v>
      </c>
      <c r="G561" s="8">
        <v>13</v>
      </c>
      <c r="H561" s="94">
        <f t="shared" si="8"/>
        <v>2</v>
      </c>
      <c r="I561" s="93"/>
      <c r="J561" s="94"/>
      <c r="K561" s="138"/>
    </row>
    <row r="562" spans="1:11" x14ac:dyDescent="0.2">
      <c r="A562" s="27" t="s">
        <v>6055</v>
      </c>
      <c r="B562" s="74">
        <v>805</v>
      </c>
      <c r="C562" s="86"/>
      <c r="D562" s="37"/>
      <c r="E562" s="87"/>
      <c r="F562" s="93">
        <v>3</v>
      </c>
      <c r="G562" s="8">
        <v>8</v>
      </c>
      <c r="H562" s="94">
        <f t="shared" si="8"/>
        <v>2</v>
      </c>
      <c r="I562" s="93"/>
      <c r="J562" s="94"/>
      <c r="K562" s="138"/>
    </row>
    <row r="563" spans="1:11" x14ac:dyDescent="0.2">
      <c r="A563" s="27" t="s">
        <v>6056</v>
      </c>
      <c r="B563" s="74">
        <v>106</v>
      </c>
      <c r="C563" s="86"/>
      <c r="D563" s="37"/>
      <c r="E563" s="87"/>
      <c r="F563" s="93">
        <v>1</v>
      </c>
      <c r="G563" s="8">
        <v>3</v>
      </c>
      <c r="H563" s="94">
        <f t="shared" si="8"/>
        <v>1</v>
      </c>
      <c r="I563" s="93"/>
      <c r="J563" s="94"/>
      <c r="K563" s="138"/>
    </row>
    <row r="564" spans="1:11" x14ac:dyDescent="0.2">
      <c r="A564" s="27" t="s">
        <v>6057</v>
      </c>
      <c r="B564" s="74">
        <v>532</v>
      </c>
      <c r="C564" s="86"/>
      <c r="D564" s="37"/>
      <c r="E564" s="87"/>
      <c r="F564" s="93">
        <v>3</v>
      </c>
      <c r="G564" s="8">
        <v>8</v>
      </c>
      <c r="H564" s="94">
        <f t="shared" si="8"/>
        <v>2</v>
      </c>
      <c r="I564" s="93"/>
      <c r="J564" s="94"/>
      <c r="K564" s="138"/>
    </row>
    <row r="565" spans="1:11" x14ac:dyDescent="0.2">
      <c r="A565" s="27" t="s">
        <v>6058</v>
      </c>
      <c r="B565" s="74">
        <v>83</v>
      </c>
      <c r="C565" s="86"/>
      <c r="D565" s="37"/>
      <c r="E565" s="87"/>
      <c r="F565" s="93">
        <v>1</v>
      </c>
      <c r="G565" s="8">
        <v>3</v>
      </c>
      <c r="H565" s="94">
        <f t="shared" si="8"/>
        <v>1</v>
      </c>
      <c r="I565" s="93"/>
      <c r="J565" s="94"/>
      <c r="K565" s="138"/>
    </row>
    <row r="566" spans="1:11" x14ac:dyDescent="0.2">
      <c r="A566" s="27" t="s">
        <v>6059</v>
      </c>
      <c r="B566" s="74">
        <v>377</v>
      </c>
      <c r="C566" s="86"/>
      <c r="D566" s="37"/>
      <c r="E566" s="87"/>
      <c r="F566" s="93">
        <v>3</v>
      </c>
      <c r="G566" s="8">
        <v>8</v>
      </c>
      <c r="H566" s="94">
        <f t="shared" si="8"/>
        <v>2</v>
      </c>
      <c r="I566" s="93"/>
      <c r="J566" s="94"/>
      <c r="K566" s="138"/>
    </row>
    <row r="567" spans="1:11" x14ac:dyDescent="0.2">
      <c r="A567" s="27" t="s">
        <v>1993</v>
      </c>
      <c r="B567" s="74">
        <v>1233</v>
      </c>
      <c r="C567" s="86"/>
      <c r="D567" s="37"/>
      <c r="E567" s="87"/>
      <c r="F567" s="93">
        <v>3</v>
      </c>
      <c r="G567" s="8">
        <v>8</v>
      </c>
      <c r="H567" s="94">
        <f t="shared" si="8"/>
        <v>2</v>
      </c>
      <c r="I567" s="93"/>
      <c r="J567" s="94"/>
      <c r="K567" s="138"/>
    </row>
    <row r="568" spans="1:11" x14ac:dyDescent="0.2">
      <c r="A568" s="27" t="s">
        <v>6060</v>
      </c>
      <c r="B568" s="74">
        <v>72</v>
      </c>
      <c r="C568" s="86"/>
      <c r="D568" s="37"/>
      <c r="E568" s="87"/>
      <c r="F568" s="93">
        <v>1</v>
      </c>
      <c r="G568" s="8">
        <v>3</v>
      </c>
      <c r="H568" s="94">
        <f t="shared" si="8"/>
        <v>1</v>
      </c>
      <c r="I568" s="93"/>
      <c r="J568" s="94"/>
      <c r="K568" s="138"/>
    </row>
    <row r="569" spans="1:11" x14ac:dyDescent="0.2">
      <c r="A569" s="27" t="s">
        <v>6061</v>
      </c>
      <c r="B569" s="74">
        <v>79</v>
      </c>
      <c r="C569" s="86"/>
      <c r="D569" s="37"/>
      <c r="E569" s="87"/>
      <c r="F569" s="93">
        <v>1</v>
      </c>
      <c r="G569" s="8">
        <v>3</v>
      </c>
      <c r="H569" s="94">
        <f t="shared" si="8"/>
        <v>1</v>
      </c>
      <c r="I569" s="93"/>
      <c r="J569" s="94"/>
      <c r="K569" s="138"/>
    </row>
    <row r="570" spans="1:11" s="5" customFormat="1" x14ac:dyDescent="0.2">
      <c r="A570" s="30" t="s">
        <v>454</v>
      </c>
      <c r="B570" s="73">
        <v>2116</v>
      </c>
      <c r="C570" s="85">
        <v>5</v>
      </c>
      <c r="D570" s="36">
        <v>13</v>
      </c>
      <c r="E570" s="88"/>
      <c r="F570" s="91"/>
      <c r="G570" s="8"/>
      <c r="H570" s="94"/>
      <c r="I570" s="91"/>
      <c r="J570" s="84"/>
      <c r="K570" s="111"/>
    </row>
    <row r="571" spans="1:11" x14ac:dyDescent="0.2">
      <c r="A571" s="27" t="s">
        <v>6062</v>
      </c>
      <c r="B571" s="74">
        <v>232</v>
      </c>
      <c r="C571" s="86"/>
      <c r="D571" s="37"/>
      <c r="E571" s="87"/>
      <c r="F571" s="93">
        <v>3</v>
      </c>
      <c r="G571" s="8">
        <v>8</v>
      </c>
      <c r="H571" s="94">
        <f t="shared" si="8"/>
        <v>2</v>
      </c>
      <c r="I571" s="93"/>
      <c r="J571" s="94"/>
      <c r="K571" s="138"/>
    </row>
    <row r="572" spans="1:11" x14ac:dyDescent="0.2">
      <c r="A572" s="27" t="s">
        <v>6063</v>
      </c>
      <c r="B572" s="74">
        <v>409</v>
      </c>
      <c r="C572" s="86"/>
      <c r="D572" s="37"/>
      <c r="E572" s="87"/>
      <c r="F572" s="93">
        <v>3</v>
      </c>
      <c r="G572" s="8">
        <v>8</v>
      </c>
      <c r="H572" s="94">
        <f t="shared" si="8"/>
        <v>2</v>
      </c>
      <c r="I572" s="93"/>
      <c r="J572" s="94"/>
      <c r="K572" s="138"/>
    </row>
    <row r="573" spans="1:11" x14ac:dyDescent="0.2">
      <c r="A573" s="27" t="s">
        <v>6064</v>
      </c>
      <c r="B573" s="74">
        <v>413</v>
      </c>
      <c r="C573" s="86"/>
      <c r="D573" s="37"/>
      <c r="E573" s="87"/>
      <c r="F573" s="93">
        <v>3</v>
      </c>
      <c r="G573" s="8">
        <v>8</v>
      </c>
      <c r="H573" s="94">
        <f t="shared" si="8"/>
        <v>2</v>
      </c>
      <c r="I573" s="93"/>
      <c r="J573" s="94"/>
      <c r="K573" s="138"/>
    </row>
    <row r="574" spans="1:11" x14ac:dyDescent="0.2">
      <c r="A574" s="27" t="s">
        <v>6065</v>
      </c>
      <c r="B574" s="74">
        <v>71</v>
      </c>
      <c r="C574" s="86"/>
      <c r="D574" s="37"/>
      <c r="E574" s="87"/>
      <c r="F574" s="93">
        <v>1</v>
      </c>
      <c r="G574" s="8">
        <v>3</v>
      </c>
      <c r="H574" s="94">
        <f t="shared" si="8"/>
        <v>1</v>
      </c>
      <c r="I574" s="93"/>
      <c r="J574" s="94"/>
      <c r="K574" s="138"/>
    </row>
    <row r="575" spans="1:11" x14ac:dyDescent="0.2">
      <c r="A575" s="27" t="s">
        <v>6066</v>
      </c>
      <c r="B575" s="74">
        <v>142</v>
      </c>
      <c r="C575" s="86"/>
      <c r="D575" s="37"/>
      <c r="E575" s="87"/>
      <c r="F575" s="93">
        <v>1</v>
      </c>
      <c r="G575" s="8">
        <v>3</v>
      </c>
      <c r="H575" s="94">
        <f t="shared" si="8"/>
        <v>1</v>
      </c>
      <c r="I575" s="93"/>
      <c r="J575" s="94"/>
      <c r="K575" s="138"/>
    </row>
    <row r="576" spans="1:11" x14ac:dyDescent="0.2">
      <c r="A576" s="27" t="s">
        <v>6067</v>
      </c>
      <c r="B576" s="74">
        <v>185</v>
      </c>
      <c r="C576" s="86"/>
      <c r="D576" s="37"/>
      <c r="E576" s="87"/>
      <c r="F576" s="93">
        <v>1</v>
      </c>
      <c r="G576" s="8">
        <v>3</v>
      </c>
      <c r="H576" s="94">
        <f t="shared" si="8"/>
        <v>1</v>
      </c>
      <c r="I576" s="93"/>
      <c r="J576" s="94"/>
      <c r="K576" s="138"/>
    </row>
    <row r="577" spans="1:11" x14ac:dyDescent="0.2">
      <c r="A577" s="27" t="s">
        <v>2887</v>
      </c>
      <c r="B577" s="74">
        <v>69</v>
      </c>
      <c r="C577" s="86"/>
      <c r="D577" s="37"/>
      <c r="E577" s="87"/>
      <c r="F577" s="93">
        <v>1</v>
      </c>
      <c r="G577" s="8">
        <v>3</v>
      </c>
      <c r="H577" s="94">
        <f t="shared" si="8"/>
        <v>1</v>
      </c>
      <c r="I577" s="93"/>
      <c r="J577" s="94"/>
      <c r="K577" s="138"/>
    </row>
    <row r="578" spans="1:11" x14ac:dyDescent="0.2">
      <c r="A578" s="27" t="s">
        <v>6068</v>
      </c>
      <c r="B578" s="74">
        <v>38</v>
      </c>
      <c r="C578" s="86"/>
      <c r="D578" s="37"/>
      <c r="E578" s="87"/>
      <c r="F578" s="93">
        <v>1</v>
      </c>
      <c r="G578" s="8">
        <v>3</v>
      </c>
      <c r="H578" s="94">
        <f t="shared" si="8"/>
        <v>1</v>
      </c>
      <c r="I578" s="93"/>
      <c r="J578" s="94"/>
      <c r="K578" s="138"/>
    </row>
    <row r="579" spans="1:11" x14ac:dyDescent="0.2">
      <c r="A579" s="27" t="s">
        <v>6069</v>
      </c>
      <c r="B579" s="74">
        <v>118</v>
      </c>
      <c r="C579" s="86"/>
      <c r="D579" s="37"/>
      <c r="E579" s="87"/>
      <c r="F579" s="93">
        <v>1</v>
      </c>
      <c r="G579" s="8">
        <v>3</v>
      </c>
      <c r="H579" s="94">
        <f t="shared" si="8"/>
        <v>1</v>
      </c>
      <c r="I579" s="93"/>
      <c r="J579" s="94"/>
      <c r="K579" s="138"/>
    </row>
    <row r="580" spans="1:11" x14ac:dyDescent="0.2">
      <c r="A580" s="27" t="s">
        <v>6070</v>
      </c>
      <c r="B580" s="74">
        <v>212</v>
      </c>
      <c r="C580" s="86"/>
      <c r="D580" s="37"/>
      <c r="E580" s="87"/>
      <c r="F580" s="93">
        <v>3</v>
      </c>
      <c r="G580" s="8">
        <v>8</v>
      </c>
      <c r="H580" s="94">
        <f t="shared" si="8"/>
        <v>2</v>
      </c>
      <c r="I580" s="93"/>
      <c r="J580" s="94"/>
      <c r="K580" s="138"/>
    </row>
    <row r="581" spans="1:11" x14ac:dyDescent="0.2">
      <c r="A581" s="27" t="s">
        <v>6071</v>
      </c>
      <c r="B581" s="74">
        <v>167</v>
      </c>
      <c r="C581" s="86"/>
      <c r="D581" s="37"/>
      <c r="E581" s="87"/>
      <c r="F581" s="93">
        <v>1</v>
      </c>
      <c r="G581" s="8">
        <v>3</v>
      </c>
      <c r="H581" s="94">
        <f t="shared" si="8"/>
        <v>1</v>
      </c>
      <c r="I581" s="93"/>
      <c r="J581" s="94"/>
      <c r="K581" s="138"/>
    </row>
    <row r="582" spans="1:11" x14ac:dyDescent="0.2">
      <c r="A582" s="27" t="s">
        <v>6072</v>
      </c>
      <c r="B582" s="74">
        <v>60</v>
      </c>
      <c r="C582" s="86"/>
      <c r="D582" s="37"/>
      <c r="E582" s="87"/>
      <c r="F582" s="93">
        <v>1</v>
      </c>
      <c r="G582" s="8">
        <v>3</v>
      </c>
      <c r="H582" s="94">
        <f t="shared" si="8"/>
        <v>1</v>
      </c>
      <c r="I582" s="93"/>
      <c r="J582" s="94"/>
      <c r="K582" s="138"/>
    </row>
    <row r="583" spans="1:11" s="5" customFormat="1" x14ac:dyDescent="0.2">
      <c r="A583" s="29" t="s">
        <v>262</v>
      </c>
      <c r="B583" s="73">
        <v>15299</v>
      </c>
      <c r="C583" s="85">
        <v>25</v>
      </c>
      <c r="D583" s="36">
        <f>SUM(D584:D625)</f>
        <v>64</v>
      </c>
      <c r="E583" s="88">
        <v>4</v>
      </c>
      <c r="F583" s="91">
        <f>SUM(F585:F638)</f>
        <v>95</v>
      </c>
      <c r="G583" s="24">
        <f>SUM(G585:G638)</f>
        <v>263</v>
      </c>
      <c r="H583" s="94"/>
      <c r="I583" s="99">
        <f>(C583+F586+F590+F592+F597+F603+F604+F606+F610+F611+F613+F614+F617+F618+F622+F623+F627+F628+F630+F632+F634+F637+F638+1)*0.4</f>
        <v>36.800000000000004</v>
      </c>
      <c r="J583" s="99">
        <f>(D583+G586+G590+G592+G597+G603+G604+G606+G610+G611+G613+G614+G617+G618+G622+G623+G627+G628+G630+G632+G634+G637+G638+1)*0.4</f>
        <v>96.4</v>
      </c>
      <c r="K583" s="115">
        <f>51*0.6</f>
        <v>30.599999999999998</v>
      </c>
    </row>
    <row r="584" spans="1:11" s="5" customFormat="1" x14ac:dyDescent="0.2">
      <c r="A584" s="30" t="s">
        <v>263</v>
      </c>
      <c r="B584" s="73">
        <v>2877</v>
      </c>
      <c r="C584" s="85">
        <v>5</v>
      </c>
      <c r="D584" s="36">
        <v>13</v>
      </c>
      <c r="E584" s="88"/>
      <c r="F584" s="91"/>
      <c r="G584" s="8"/>
      <c r="H584" s="94"/>
      <c r="I584" s="91"/>
      <c r="J584" s="84"/>
      <c r="K584" s="111"/>
    </row>
    <row r="585" spans="1:11" x14ac:dyDescent="0.2">
      <c r="A585" s="27" t="s">
        <v>6073</v>
      </c>
      <c r="B585" s="74">
        <v>39</v>
      </c>
      <c r="C585" s="86"/>
      <c r="D585" s="37"/>
      <c r="E585" s="87"/>
      <c r="F585" s="93">
        <v>1</v>
      </c>
      <c r="G585" s="8">
        <v>3</v>
      </c>
      <c r="H585" s="94">
        <f t="shared" ref="H585:H647" si="9">IF(F585=1,1,2)</f>
        <v>1</v>
      </c>
      <c r="I585" s="93"/>
      <c r="J585" s="94"/>
      <c r="K585" s="138"/>
    </row>
    <row r="586" spans="1:11" x14ac:dyDescent="0.2">
      <c r="A586" s="27" t="s">
        <v>6074</v>
      </c>
      <c r="B586" s="74">
        <v>939</v>
      </c>
      <c r="C586" s="86"/>
      <c r="D586" s="37"/>
      <c r="E586" s="87"/>
      <c r="F586" s="93">
        <v>3</v>
      </c>
      <c r="G586" s="8">
        <v>8</v>
      </c>
      <c r="H586" s="94">
        <f t="shared" si="9"/>
        <v>2</v>
      </c>
      <c r="I586" s="93"/>
      <c r="J586" s="94"/>
      <c r="K586" s="138"/>
    </row>
    <row r="587" spans="1:11" x14ac:dyDescent="0.2">
      <c r="A587" s="27" t="s">
        <v>6075</v>
      </c>
      <c r="B587" s="74">
        <v>69</v>
      </c>
      <c r="C587" s="86"/>
      <c r="D587" s="37"/>
      <c r="E587" s="87"/>
      <c r="F587" s="93">
        <v>1</v>
      </c>
      <c r="G587" s="8">
        <v>3</v>
      </c>
      <c r="H587" s="94">
        <f t="shared" si="9"/>
        <v>1</v>
      </c>
      <c r="I587" s="93"/>
      <c r="J587" s="94"/>
      <c r="K587" s="138"/>
    </row>
    <row r="588" spans="1:11" x14ac:dyDescent="0.2">
      <c r="A588" s="27" t="s">
        <v>6076</v>
      </c>
      <c r="B588" s="74">
        <v>188</v>
      </c>
      <c r="C588" s="86"/>
      <c r="D588" s="37"/>
      <c r="E588" s="87"/>
      <c r="F588" s="93">
        <v>1</v>
      </c>
      <c r="G588" s="8">
        <v>3</v>
      </c>
      <c r="H588" s="94">
        <f t="shared" si="9"/>
        <v>1</v>
      </c>
      <c r="I588" s="93"/>
      <c r="J588" s="94"/>
      <c r="K588" s="138"/>
    </row>
    <row r="589" spans="1:11" x14ac:dyDescent="0.2">
      <c r="A589" s="27" t="s">
        <v>6077</v>
      </c>
      <c r="B589" s="74">
        <v>60</v>
      </c>
      <c r="C589" s="86"/>
      <c r="D589" s="37"/>
      <c r="E589" s="87"/>
      <c r="F589" s="93">
        <v>1</v>
      </c>
      <c r="G589" s="8">
        <v>3</v>
      </c>
      <c r="H589" s="94">
        <f t="shared" si="9"/>
        <v>1</v>
      </c>
      <c r="I589" s="93"/>
      <c r="J589" s="94"/>
      <c r="K589" s="138"/>
    </row>
    <row r="590" spans="1:11" x14ac:dyDescent="0.2">
      <c r="A590" s="27" t="s">
        <v>6078</v>
      </c>
      <c r="B590" s="74">
        <v>244</v>
      </c>
      <c r="C590" s="86"/>
      <c r="D590" s="37"/>
      <c r="E590" s="87"/>
      <c r="F590" s="93">
        <v>3</v>
      </c>
      <c r="G590" s="8">
        <v>8</v>
      </c>
      <c r="H590" s="94">
        <f t="shared" si="9"/>
        <v>2</v>
      </c>
      <c r="I590" s="93"/>
      <c r="J590" s="94"/>
      <c r="K590" s="138"/>
    </row>
    <row r="591" spans="1:11" x14ac:dyDescent="0.2">
      <c r="A591" s="27" t="s">
        <v>6079</v>
      </c>
      <c r="B591" s="74">
        <v>179</v>
      </c>
      <c r="C591" s="86"/>
      <c r="D591" s="37"/>
      <c r="E591" s="87"/>
      <c r="F591" s="93">
        <v>1</v>
      </c>
      <c r="G591" s="8">
        <v>3</v>
      </c>
      <c r="H591" s="94">
        <f t="shared" si="9"/>
        <v>1</v>
      </c>
      <c r="I591" s="93"/>
      <c r="J591" s="94"/>
      <c r="K591" s="138"/>
    </row>
    <row r="592" spans="1:11" x14ac:dyDescent="0.2">
      <c r="A592" s="27" t="s">
        <v>6080</v>
      </c>
      <c r="B592" s="74">
        <v>967</v>
      </c>
      <c r="C592" s="86"/>
      <c r="D592" s="37"/>
      <c r="E592" s="87"/>
      <c r="F592" s="93">
        <v>3</v>
      </c>
      <c r="G592" s="8">
        <v>8</v>
      </c>
      <c r="H592" s="94">
        <f t="shared" si="9"/>
        <v>2</v>
      </c>
      <c r="I592" s="93"/>
      <c r="J592" s="94"/>
      <c r="K592" s="138"/>
    </row>
    <row r="593" spans="1:11" x14ac:dyDescent="0.2">
      <c r="A593" s="27" t="s">
        <v>2118</v>
      </c>
      <c r="B593" s="74">
        <v>192</v>
      </c>
      <c r="C593" s="86"/>
      <c r="D593" s="37"/>
      <c r="E593" s="87"/>
      <c r="F593" s="93">
        <v>1</v>
      </c>
      <c r="G593" s="8">
        <v>3</v>
      </c>
      <c r="H593" s="94">
        <f t="shared" si="9"/>
        <v>1</v>
      </c>
      <c r="I593" s="93"/>
      <c r="J593" s="94"/>
      <c r="K593" s="138"/>
    </row>
    <row r="594" spans="1:11" s="5" customFormat="1" x14ac:dyDescent="0.2">
      <c r="A594" s="30" t="s">
        <v>19</v>
      </c>
      <c r="B594" s="73">
        <v>4139</v>
      </c>
      <c r="C594" s="85">
        <v>7</v>
      </c>
      <c r="D594" s="36">
        <v>18</v>
      </c>
      <c r="E594" s="88"/>
      <c r="F594" s="91"/>
      <c r="G594" s="8"/>
      <c r="H594" s="94"/>
      <c r="I594" s="91"/>
      <c r="J594" s="84"/>
      <c r="K594" s="111"/>
    </row>
    <row r="595" spans="1:11" x14ac:dyDescent="0.2">
      <c r="A595" s="27" t="s">
        <v>6081</v>
      </c>
      <c r="B595" s="74">
        <v>97</v>
      </c>
      <c r="C595" s="86"/>
      <c r="D595" s="37"/>
      <c r="E595" s="87"/>
      <c r="F595" s="93">
        <v>1</v>
      </c>
      <c r="G595" s="8">
        <v>3</v>
      </c>
      <c r="H595" s="94">
        <f t="shared" si="9"/>
        <v>1</v>
      </c>
      <c r="I595" s="93"/>
      <c r="J595" s="94"/>
      <c r="K595" s="138"/>
    </row>
    <row r="596" spans="1:11" x14ac:dyDescent="0.2">
      <c r="A596" s="27" t="s">
        <v>3126</v>
      </c>
      <c r="B596" s="74">
        <v>83</v>
      </c>
      <c r="C596" s="86"/>
      <c r="D596" s="37"/>
      <c r="E596" s="87"/>
      <c r="F596" s="93">
        <v>1</v>
      </c>
      <c r="G596" s="8">
        <v>3</v>
      </c>
      <c r="H596" s="94">
        <f t="shared" si="9"/>
        <v>1</v>
      </c>
      <c r="I596" s="93"/>
      <c r="J596" s="94"/>
      <c r="K596" s="138"/>
    </row>
    <row r="597" spans="1:11" x14ac:dyDescent="0.2">
      <c r="A597" s="27" t="s">
        <v>6082</v>
      </c>
      <c r="B597" s="74">
        <v>220</v>
      </c>
      <c r="C597" s="86"/>
      <c r="D597" s="37"/>
      <c r="E597" s="87"/>
      <c r="F597" s="93">
        <v>3</v>
      </c>
      <c r="G597" s="8">
        <v>8</v>
      </c>
      <c r="H597" s="94">
        <f t="shared" si="9"/>
        <v>2</v>
      </c>
      <c r="I597" s="93"/>
      <c r="J597" s="94"/>
      <c r="K597" s="138"/>
    </row>
    <row r="598" spans="1:11" x14ac:dyDescent="0.2">
      <c r="A598" s="27" t="s">
        <v>3584</v>
      </c>
      <c r="B598" s="74">
        <v>79</v>
      </c>
      <c r="C598" s="86"/>
      <c r="D598" s="37"/>
      <c r="E598" s="87"/>
      <c r="F598" s="93">
        <v>1</v>
      </c>
      <c r="G598" s="8">
        <v>3</v>
      </c>
      <c r="H598" s="94">
        <f t="shared" si="9"/>
        <v>1</v>
      </c>
      <c r="I598" s="93"/>
      <c r="J598" s="94"/>
      <c r="K598" s="138"/>
    </row>
    <row r="599" spans="1:11" x14ac:dyDescent="0.2">
      <c r="A599" s="27" t="s">
        <v>6083</v>
      </c>
      <c r="B599" s="74">
        <v>111</v>
      </c>
      <c r="C599" s="86"/>
      <c r="D599" s="37"/>
      <c r="E599" s="87"/>
      <c r="F599" s="93">
        <v>1</v>
      </c>
      <c r="G599" s="8">
        <v>3</v>
      </c>
      <c r="H599" s="94">
        <f t="shared" si="9"/>
        <v>1</v>
      </c>
      <c r="I599" s="93"/>
      <c r="J599" s="94"/>
      <c r="K599" s="138"/>
    </row>
    <row r="600" spans="1:11" x14ac:dyDescent="0.2">
      <c r="A600" s="27" t="s">
        <v>6084</v>
      </c>
      <c r="B600" s="74">
        <v>104</v>
      </c>
      <c r="C600" s="86"/>
      <c r="D600" s="37"/>
      <c r="E600" s="87"/>
      <c r="F600" s="93">
        <v>1</v>
      </c>
      <c r="G600" s="8">
        <v>3</v>
      </c>
      <c r="H600" s="94">
        <f t="shared" si="9"/>
        <v>1</v>
      </c>
      <c r="I600" s="93"/>
      <c r="J600" s="94"/>
      <c r="K600" s="138"/>
    </row>
    <row r="601" spans="1:11" x14ac:dyDescent="0.2">
      <c r="A601" s="27" t="s">
        <v>1979</v>
      </c>
      <c r="B601" s="74">
        <v>184</v>
      </c>
      <c r="C601" s="86"/>
      <c r="D601" s="37"/>
      <c r="E601" s="87"/>
      <c r="F601" s="93">
        <v>1</v>
      </c>
      <c r="G601" s="8">
        <v>3</v>
      </c>
      <c r="H601" s="94">
        <f t="shared" si="9"/>
        <v>1</v>
      </c>
      <c r="I601" s="93"/>
      <c r="J601" s="94"/>
      <c r="K601" s="138"/>
    </row>
    <row r="602" spans="1:11" x14ac:dyDescent="0.2">
      <c r="A602" s="27" t="s">
        <v>6085</v>
      </c>
      <c r="B602" s="74">
        <v>78</v>
      </c>
      <c r="C602" s="86"/>
      <c r="D602" s="37"/>
      <c r="E602" s="87"/>
      <c r="F602" s="93">
        <v>1</v>
      </c>
      <c r="G602" s="8">
        <v>3</v>
      </c>
      <c r="H602" s="94">
        <f t="shared" si="9"/>
        <v>1</v>
      </c>
      <c r="I602" s="93"/>
      <c r="J602" s="94"/>
      <c r="K602" s="138"/>
    </row>
    <row r="603" spans="1:11" x14ac:dyDescent="0.2">
      <c r="A603" s="27" t="s">
        <v>6086</v>
      </c>
      <c r="B603" s="74">
        <v>259</v>
      </c>
      <c r="C603" s="86"/>
      <c r="D603" s="37"/>
      <c r="E603" s="87"/>
      <c r="F603" s="93">
        <v>3</v>
      </c>
      <c r="G603" s="8">
        <v>8</v>
      </c>
      <c r="H603" s="94">
        <f t="shared" si="9"/>
        <v>2</v>
      </c>
      <c r="I603" s="93"/>
      <c r="J603" s="94"/>
      <c r="K603" s="138"/>
    </row>
    <row r="604" spans="1:11" x14ac:dyDescent="0.2">
      <c r="A604" s="27" t="s">
        <v>6087</v>
      </c>
      <c r="B604" s="74">
        <v>566</v>
      </c>
      <c r="C604" s="86"/>
      <c r="D604" s="37"/>
      <c r="E604" s="87"/>
      <c r="F604" s="93">
        <v>3</v>
      </c>
      <c r="G604" s="8">
        <v>8</v>
      </c>
      <c r="H604" s="94">
        <f t="shared" si="9"/>
        <v>2</v>
      </c>
      <c r="I604" s="93"/>
      <c r="J604" s="94"/>
      <c r="K604" s="138"/>
    </row>
    <row r="605" spans="1:11" x14ac:dyDescent="0.2">
      <c r="A605" s="27" t="s">
        <v>6088</v>
      </c>
      <c r="B605" s="74">
        <v>79</v>
      </c>
      <c r="C605" s="86"/>
      <c r="D605" s="37"/>
      <c r="E605" s="87"/>
      <c r="F605" s="93">
        <v>1</v>
      </c>
      <c r="G605" s="8">
        <v>3</v>
      </c>
      <c r="H605" s="94">
        <f t="shared" si="9"/>
        <v>1</v>
      </c>
      <c r="I605" s="93"/>
      <c r="J605" s="94"/>
      <c r="K605" s="138"/>
    </row>
    <row r="606" spans="1:11" x14ac:dyDescent="0.2">
      <c r="A606" s="27" t="s">
        <v>6089</v>
      </c>
      <c r="B606" s="74">
        <v>1079</v>
      </c>
      <c r="C606" s="86"/>
      <c r="D606" s="37"/>
      <c r="E606" s="87"/>
      <c r="F606" s="93">
        <v>3</v>
      </c>
      <c r="G606" s="8">
        <v>8</v>
      </c>
      <c r="H606" s="94">
        <f t="shared" si="9"/>
        <v>2</v>
      </c>
      <c r="I606" s="93"/>
      <c r="J606" s="94"/>
      <c r="K606" s="138"/>
    </row>
    <row r="607" spans="1:11" x14ac:dyDescent="0.2">
      <c r="A607" s="27" t="s">
        <v>6090</v>
      </c>
      <c r="B607" s="74">
        <v>162</v>
      </c>
      <c r="C607" s="86"/>
      <c r="D607" s="37"/>
      <c r="E607" s="87"/>
      <c r="F607" s="93">
        <v>1</v>
      </c>
      <c r="G607" s="8">
        <v>3</v>
      </c>
      <c r="H607" s="94">
        <f t="shared" si="9"/>
        <v>1</v>
      </c>
      <c r="I607" s="93"/>
      <c r="J607" s="94"/>
      <c r="K607" s="138"/>
    </row>
    <row r="608" spans="1:11" x14ac:dyDescent="0.2">
      <c r="A608" s="27" t="s">
        <v>6091</v>
      </c>
      <c r="B608" s="74">
        <v>88</v>
      </c>
      <c r="C608" s="86"/>
      <c r="D608" s="37"/>
      <c r="E608" s="87"/>
      <c r="F608" s="93">
        <v>1</v>
      </c>
      <c r="G608" s="8">
        <v>3</v>
      </c>
      <c r="H608" s="94">
        <f t="shared" si="9"/>
        <v>1</v>
      </c>
      <c r="I608" s="93"/>
      <c r="J608" s="94"/>
      <c r="K608" s="138"/>
    </row>
    <row r="609" spans="1:11" x14ac:dyDescent="0.2">
      <c r="A609" s="27" t="s">
        <v>6092</v>
      </c>
      <c r="B609" s="74">
        <v>133</v>
      </c>
      <c r="C609" s="86"/>
      <c r="D609" s="37"/>
      <c r="E609" s="87"/>
      <c r="F609" s="93">
        <v>1</v>
      </c>
      <c r="G609" s="8">
        <v>3</v>
      </c>
      <c r="H609" s="94">
        <f t="shared" si="9"/>
        <v>1</v>
      </c>
      <c r="I609" s="93"/>
      <c r="J609" s="94"/>
      <c r="K609" s="138"/>
    </row>
    <row r="610" spans="1:11" x14ac:dyDescent="0.2">
      <c r="A610" s="27" t="s">
        <v>6093</v>
      </c>
      <c r="B610" s="74">
        <v>380</v>
      </c>
      <c r="C610" s="86"/>
      <c r="D610" s="37"/>
      <c r="E610" s="87"/>
      <c r="F610" s="93">
        <v>3</v>
      </c>
      <c r="G610" s="8">
        <v>8</v>
      </c>
      <c r="H610" s="94">
        <f t="shared" si="9"/>
        <v>2</v>
      </c>
      <c r="I610" s="93"/>
      <c r="J610" s="94"/>
      <c r="K610" s="138"/>
    </row>
    <row r="611" spans="1:11" x14ac:dyDescent="0.2">
      <c r="A611" s="27" t="s">
        <v>2708</v>
      </c>
      <c r="B611" s="74">
        <v>437</v>
      </c>
      <c r="C611" s="86"/>
      <c r="D611" s="37"/>
      <c r="E611" s="87"/>
      <c r="F611" s="93">
        <v>3</v>
      </c>
      <c r="G611" s="8">
        <v>8</v>
      </c>
      <c r="H611" s="94">
        <f t="shared" si="9"/>
        <v>2</v>
      </c>
      <c r="I611" s="93"/>
      <c r="J611" s="94"/>
      <c r="K611" s="138"/>
    </row>
    <row r="612" spans="1:11" s="5" customFormat="1" x14ac:dyDescent="0.2">
      <c r="A612" s="30" t="s">
        <v>730</v>
      </c>
      <c r="B612" s="73">
        <v>3618</v>
      </c>
      <c r="C612" s="85">
        <v>6</v>
      </c>
      <c r="D612" s="36">
        <v>15</v>
      </c>
      <c r="E612" s="88"/>
      <c r="F612" s="91"/>
      <c r="G612" s="8"/>
      <c r="H612" s="94"/>
      <c r="I612" s="91"/>
      <c r="J612" s="84"/>
      <c r="K612" s="111"/>
    </row>
    <row r="613" spans="1:11" x14ac:dyDescent="0.2">
      <c r="A613" s="27" t="s">
        <v>6094</v>
      </c>
      <c r="B613" s="74">
        <v>866</v>
      </c>
      <c r="C613" s="86"/>
      <c r="D613" s="37"/>
      <c r="E613" s="87"/>
      <c r="F613" s="93">
        <v>3</v>
      </c>
      <c r="G613" s="8">
        <v>8</v>
      </c>
      <c r="H613" s="94">
        <f t="shared" si="9"/>
        <v>2</v>
      </c>
      <c r="I613" s="93"/>
      <c r="J613" s="94"/>
      <c r="K613" s="138"/>
    </row>
    <row r="614" spans="1:11" x14ac:dyDescent="0.2">
      <c r="A614" s="27" t="s">
        <v>2572</v>
      </c>
      <c r="B614" s="74">
        <v>647</v>
      </c>
      <c r="C614" s="86"/>
      <c r="D614" s="37"/>
      <c r="E614" s="87"/>
      <c r="F614" s="93">
        <v>3</v>
      </c>
      <c r="G614" s="8">
        <v>8</v>
      </c>
      <c r="H614" s="94">
        <f t="shared" si="9"/>
        <v>2</v>
      </c>
      <c r="I614" s="93"/>
      <c r="J614" s="94"/>
      <c r="K614" s="138"/>
    </row>
    <row r="615" spans="1:11" x14ac:dyDescent="0.2">
      <c r="A615" s="27" t="s">
        <v>6095</v>
      </c>
      <c r="B615" s="74">
        <v>102</v>
      </c>
      <c r="C615" s="86"/>
      <c r="D615" s="37"/>
      <c r="E615" s="87"/>
      <c r="F615" s="93">
        <v>1</v>
      </c>
      <c r="G615" s="8">
        <v>3</v>
      </c>
      <c r="H615" s="94">
        <f t="shared" si="9"/>
        <v>1</v>
      </c>
      <c r="I615" s="93"/>
      <c r="J615" s="94"/>
      <c r="K615" s="138"/>
    </row>
    <row r="616" spans="1:11" x14ac:dyDescent="0.2">
      <c r="A616" s="27" t="s">
        <v>6096</v>
      </c>
      <c r="B616" s="74">
        <v>153</v>
      </c>
      <c r="C616" s="86"/>
      <c r="D616" s="37"/>
      <c r="E616" s="87"/>
      <c r="F616" s="93">
        <v>1</v>
      </c>
      <c r="G616" s="8">
        <v>3</v>
      </c>
      <c r="H616" s="94">
        <f t="shared" si="9"/>
        <v>1</v>
      </c>
      <c r="I616" s="93"/>
      <c r="J616" s="94"/>
      <c r="K616" s="138"/>
    </row>
    <row r="617" spans="1:11" x14ac:dyDescent="0.2">
      <c r="A617" s="27" t="s">
        <v>6097</v>
      </c>
      <c r="B617" s="74">
        <v>219</v>
      </c>
      <c r="C617" s="86"/>
      <c r="D617" s="37"/>
      <c r="E617" s="87"/>
      <c r="F617" s="93">
        <v>3</v>
      </c>
      <c r="G617" s="8">
        <v>8</v>
      </c>
      <c r="H617" s="94">
        <f t="shared" si="9"/>
        <v>2</v>
      </c>
      <c r="I617" s="93"/>
      <c r="J617" s="94"/>
      <c r="K617" s="138"/>
    </row>
    <row r="618" spans="1:11" x14ac:dyDescent="0.2">
      <c r="A618" s="27" t="s">
        <v>6098</v>
      </c>
      <c r="B618" s="74">
        <v>268</v>
      </c>
      <c r="C618" s="86"/>
      <c r="D618" s="37"/>
      <c r="E618" s="87"/>
      <c r="F618" s="93">
        <v>3</v>
      </c>
      <c r="G618" s="8">
        <v>8</v>
      </c>
      <c r="H618" s="94">
        <f t="shared" si="9"/>
        <v>2</v>
      </c>
      <c r="I618" s="93"/>
      <c r="J618" s="94"/>
      <c r="K618" s="138"/>
    </row>
    <row r="619" spans="1:11" x14ac:dyDescent="0.2">
      <c r="A619" s="27" t="s">
        <v>6099</v>
      </c>
      <c r="B619" s="74">
        <v>65</v>
      </c>
      <c r="C619" s="86"/>
      <c r="D619" s="37"/>
      <c r="E619" s="87"/>
      <c r="F619" s="93">
        <v>1</v>
      </c>
      <c r="G619" s="8">
        <v>3</v>
      </c>
      <c r="H619" s="94">
        <f t="shared" si="9"/>
        <v>1</v>
      </c>
      <c r="I619" s="93"/>
      <c r="J619" s="94"/>
      <c r="K619" s="138"/>
    </row>
    <row r="620" spans="1:11" x14ac:dyDescent="0.2">
      <c r="A620" s="27" t="s">
        <v>6100</v>
      </c>
      <c r="B620" s="74">
        <v>110</v>
      </c>
      <c r="C620" s="86"/>
      <c r="D620" s="37"/>
      <c r="E620" s="87"/>
      <c r="F620" s="93">
        <v>1</v>
      </c>
      <c r="G620" s="8">
        <v>3</v>
      </c>
      <c r="H620" s="94">
        <f t="shared" si="9"/>
        <v>1</v>
      </c>
      <c r="I620" s="93"/>
      <c r="J620" s="94"/>
      <c r="K620" s="138"/>
    </row>
    <row r="621" spans="1:11" x14ac:dyDescent="0.2">
      <c r="A621" s="27" t="s">
        <v>6101</v>
      </c>
      <c r="B621" s="74">
        <v>68</v>
      </c>
      <c r="C621" s="86"/>
      <c r="D621" s="37"/>
      <c r="E621" s="87"/>
      <c r="F621" s="93">
        <v>1</v>
      </c>
      <c r="G621" s="8">
        <v>3</v>
      </c>
      <c r="H621" s="94">
        <f t="shared" si="9"/>
        <v>1</v>
      </c>
      <c r="I621" s="93"/>
      <c r="J621" s="94"/>
      <c r="K621" s="138"/>
    </row>
    <row r="622" spans="1:11" x14ac:dyDescent="0.2">
      <c r="A622" s="27" t="s">
        <v>6102</v>
      </c>
      <c r="B622" s="74">
        <v>563</v>
      </c>
      <c r="C622" s="86"/>
      <c r="D622" s="37"/>
      <c r="E622" s="87"/>
      <c r="F622" s="93">
        <v>3</v>
      </c>
      <c r="G622" s="8">
        <v>8</v>
      </c>
      <c r="H622" s="94">
        <f t="shared" si="9"/>
        <v>2</v>
      </c>
      <c r="I622" s="93"/>
      <c r="J622" s="94"/>
      <c r="K622" s="138"/>
    </row>
    <row r="623" spans="1:11" x14ac:dyDescent="0.2">
      <c r="A623" s="27" t="s">
        <v>6103</v>
      </c>
      <c r="B623" s="74">
        <v>452</v>
      </c>
      <c r="C623" s="86"/>
      <c r="D623" s="37"/>
      <c r="E623" s="87"/>
      <c r="F623" s="93">
        <v>3</v>
      </c>
      <c r="G623" s="8">
        <v>8</v>
      </c>
      <c r="H623" s="94">
        <f t="shared" si="9"/>
        <v>2</v>
      </c>
      <c r="I623" s="93"/>
      <c r="J623" s="94"/>
      <c r="K623" s="138"/>
    </row>
    <row r="624" spans="1:11" x14ac:dyDescent="0.2">
      <c r="A624" s="27" t="s">
        <v>6104</v>
      </c>
      <c r="B624" s="74">
        <v>105</v>
      </c>
      <c r="C624" s="86"/>
      <c r="D624" s="37"/>
      <c r="E624" s="87"/>
      <c r="F624" s="93">
        <v>1</v>
      </c>
      <c r="G624" s="8">
        <v>3</v>
      </c>
      <c r="H624" s="94">
        <f t="shared" si="9"/>
        <v>1</v>
      </c>
      <c r="I624" s="93"/>
      <c r="J624" s="94"/>
      <c r="K624" s="138"/>
    </row>
    <row r="625" spans="1:11" s="5" customFormat="1" x14ac:dyDescent="0.2">
      <c r="A625" s="30" t="s">
        <v>994</v>
      </c>
      <c r="B625" s="73">
        <v>4665</v>
      </c>
      <c r="C625" s="85">
        <v>7</v>
      </c>
      <c r="D625" s="36">
        <v>18</v>
      </c>
      <c r="E625" s="88"/>
      <c r="F625" s="91"/>
      <c r="G625" s="8"/>
      <c r="H625" s="94"/>
      <c r="I625" s="91"/>
      <c r="J625" s="84"/>
      <c r="K625" s="111"/>
    </row>
    <row r="626" spans="1:11" x14ac:dyDescent="0.2">
      <c r="A626" s="27" t="s">
        <v>6105</v>
      </c>
      <c r="B626" s="74">
        <v>178</v>
      </c>
      <c r="C626" s="86"/>
      <c r="D626" s="37"/>
      <c r="E626" s="87"/>
      <c r="F626" s="93">
        <v>1</v>
      </c>
      <c r="G626" s="8">
        <v>3</v>
      </c>
      <c r="H626" s="94">
        <f t="shared" si="9"/>
        <v>1</v>
      </c>
      <c r="I626" s="93"/>
      <c r="J626" s="94"/>
      <c r="K626" s="138"/>
    </row>
    <row r="627" spans="1:11" x14ac:dyDescent="0.2">
      <c r="A627" s="27" t="s">
        <v>6106</v>
      </c>
      <c r="B627" s="74">
        <v>294</v>
      </c>
      <c r="C627" s="86"/>
      <c r="D627" s="37"/>
      <c r="E627" s="87"/>
      <c r="F627" s="93">
        <v>3</v>
      </c>
      <c r="G627" s="8">
        <v>8</v>
      </c>
      <c r="H627" s="94">
        <f t="shared" si="9"/>
        <v>2</v>
      </c>
      <c r="I627" s="93"/>
      <c r="J627" s="94"/>
      <c r="K627" s="138"/>
    </row>
    <row r="628" spans="1:11" x14ac:dyDescent="0.2">
      <c r="A628" s="27" t="s">
        <v>5989</v>
      </c>
      <c r="B628" s="74">
        <v>1102</v>
      </c>
      <c r="C628" s="86"/>
      <c r="D628" s="37"/>
      <c r="E628" s="87"/>
      <c r="F628" s="93">
        <v>3</v>
      </c>
      <c r="G628" s="8">
        <v>8</v>
      </c>
      <c r="H628" s="94">
        <f t="shared" si="9"/>
        <v>2</v>
      </c>
      <c r="I628" s="93"/>
      <c r="J628" s="94"/>
      <c r="K628" s="138"/>
    </row>
    <row r="629" spans="1:11" x14ac:dyDescent="0.2">
      <c r="A629" s="27" t="s">
        <v>6107</v>
      </c>
      <c r="B629" s="74">
        <v>102</v>
      </c>
      <c r="C629" s="86"/>
      <c r="D629" s="37"/>
      <c r="E629" s="87"/>
      <c r="F629" s="93">
        <v>1</v>
      </c>
      <c r="G629" s="8">
        <v>3</v>
      </c>
      <c r="H629" s="94">
        <f t="shared" si="9"/>
        <v>1</v>
      </c>
      <c r="I629" s="93"/>
      <c r="J629" s="94"/>
      <c r="K629" s="138"/>
    </row>
    <row r="630" spans="1:11" x14ac:dyDescent="0.2">
      <c r="A630" s="27" t="s">
        <v>6108</v>
      </c>
      <c r="B630" s="74">
        <v>440</v>
      </c>
      <c r="C630" s="86"/>
      <c r="D630" s="37"/>
      <c r="E630" s="87"/>
      <c r="F630" s="93">
        <v>3</v>
      </c>
      <c r="G630" s="8">
        <v>8</v>
      </c>
      <c r="H630" s="94">
        <f t="shared" si="9"/>
        <v>2</v>
      </c>
      <c r="I630" s="93"/>
      <c r="J630" s="94"/>
      <c r="K630" s="138"/>
    </row>
    <row r="631" spans="1:11" x14ac:dyDescent="0.2">
      <c r="A631" s="27" t="s">
        <v>3001</v>
      </c>
      <c r="B631" s="74">
        <v>132</v>
      </c>
      <c r="C631" s="86"/>
      <c r="D631" s="37"/>
      <c r="E631" s="87"/>
      <c r="F631" s="93">
        <v>1</v>
      </c>
      <c r="G631" s="8">
        <v>3</v>
      </c>
      <c r="H631" s="94">
        <f t="shared" si="9"/>
        <v>1</v>
      </c>
      <c r="I631" s="93"/>
      <c r="J631" s="94"/>
      <c r="K631" s="138"/>
    </row>
    <row r="632" spans="1:11" x14ac:dyDescent="0.2">
      <c r="A632" s="27" t="s">
        <v>6109</v>
      </c>
      <c r="B632" s="74">
        <v>568</v>
      </c>
      <c r="C632" s="86"/>
      <c r="D632" s="37"/>
      <c r="E632" s="87"/>
      <c r="F632" s="93">
        <v>3</v>
      </c>
      <c r="G632" s="8">
        <v>8</v>
      </c>
      <c r="H632" s="94">
        <f t="shared" si="9"/>
        <v>2</v>
      </c>
      <c r="I632" s="93"/>
      <c r="J632" s="94"/>
      <c r="K632" s="138"/>
    </row>
    <row r="633" spans="1:11" x14ac:dyDescent="0.2">
      <c r="A633" s="27" t="s">
        <v>6110</v>
      </c>
      <c r="B633" s="74">
        <v>185</v>
      </c>
      <c r="C633" s="86"/>
      <c r="D633" s="37"/>
      <c r="E633" s="87"/>
      <c r="F633" s="93">
        <v>1</v>
      </c>
      <c r="G633" s="8">
        <v>3</v>
      </c>
      <c r="H633" s="94">
        <f t="shared" si="9"/>
        <v>1</v>
      </c>
      <c r="I633" s="93"/>
      <c r="J633" s="94"/>
      <c r="K633" s="138"/>
    </row>
    <row r="634" spans="1:11" x14ac:dyDescent="0.2">
      <c r="A634" s="27" t="s">
        <v>2056</v>
      </c>
      <c r="B634" s="74">
        <v>262</v>
      </c>
      <c r="C634" s="86"/>
      <c r="D634" s="37"/>
      <c r="E634" s="87"/>
      <c r="F634" s="93">
        <v>3</v>
      </c>
      <c r="G634" s="8">
        <v>8</v>
      </c>
      <c r="H634" s="94">
        <f t="shared" si="9"/>
        <v>2</v>
      </c>
      <c r="I634" s="93"/>
      <c r="J634" s="94"/>
      <c r="K634" s="138"/>
    </row>
    <row r="635" spans="1:11" x14ac:dyDescent="0.2">
      <c r="A635" s="27" t="s">
        <v>6111</v>
      </c>
      <c r="B635" s="74">
        <v>92</v>
      </c>
      <c r="C635" s="86"/>
      <c r="D635" s="37"/>
      <c r="E635" s="87"/>
      <c r="F635" s="93">
        <v>1</v>
      </c>
      <c r="G635" s="8">
        <v>3</v>
      </c>
      <c r="H635" s="94">
        <f t="shared" si="9"/>
        <v>1</v>
      </c>
      <c r="I635" s="93"/>
      <c r="J635" s="94"/>
      <c r="K635" s="138"/>
    </row>
    <row r="636" spans="1:11" x14ac:dyDescent="0.2">
      <c r="A636" s="27" t="s">
        <v>6112</v>
      </c>
      <c r="B636" s="74">
        <v>152</v>
      </c>
      <c r="C636" s="86"/>
      <c r="D636" s="37"/>
      <c r="E636" s="87"/>
      <c r="F636" s="93">
        <v>1</v>
      </c>
      <c r="G636" s="8">
        <v>3</v>
      </c>
      <c r="H636" s="94">
        <f t="shared" si="9"/>
        <v>1</v>
      </c>
      <c r="I636" s="93"/>
      <c r="J636" s="94"/>
      <c r="K636" s="138"/>
    </row>
    <row r="637" spans="1:11" x14ac:dyDescent="0.2">
      <c r="A637" s="27" t="s">
        <v>6113</v>
      </c>
      <c r="B637" s="74">
        <v>953</v>
      </c>
      <c r="C637" s="86"/>
      <c r="D637" s="37"/>
      <c r="E637" s="87"/>
      <c r="F637" s="93">
        <v>3</v>
      </c>
      <c r="G637" s="8">
        <v>8</v>
      </c>
      <c r="H637" s="94">
        <f t="shared" si="9"/>
        <v>2</v>
      </c>
      <c r="I637" s="93"/>
      <c r="J637" s="94"/>
      <c r="K637" s="138"/>
    </row>
    <row r="638" spans="1:11" x14ac:dyDescent="0.2">
      <c r="A638" s="27" t="s">
        <v>6114</v>
      </c>
      <c r="B638" s="74">
        <v>205</v>
      </c>
      <c r="C638" s="86"/>
      <c r="D638" s="37"/>
      <c r="E638" s="87"/>
      <c r="F638" s="93">
        <v>3</v>
      </c>
      <c r="G638" s="8">
        <v>8</v>
      </c>
      <c r="H638" s="94">
        <f t="shared" si="9"/>
        <v>2</v>
      </c>
      <c r="I638" s="93"/>
      <c r="J638" s="94"/>
      <c r="K638" s="138"/>
    </row>
    <row r="639" spans="1:11" s="5" customFormat="1" x14ac:dyDescent="0.2">
      <c r="A639" s="29" t="s">
        <v>505</v>
      </c>
      <c r="B639" s="73">
        <v>2002</v>
      </c>
      <c r="C639" s="85">
        <v>15</v>
      </c>
      <c r="D639" s="36">
        <v>38</v>
      </c>
      <c r="E639" s="88">
        <v>3</v>
      </c>
      <c r="F639" s="91">
        <f>SUM(F641:F649)</f>
        <v>19</v>
      </c>
      <c r="G639" s="24">
        <f>SUM(G641:G649)</f>
        <v>52</v>
      </c>
      <c r="H639" s="94"/>
      <c r="I639" s="99">
        <f>(C639+F643+F644+F645+F647+F649+1)*0.4</f>
        <v>12.4</v>
      </c>
      <c r="J639" s="99">
        <f>(D639+G643+G644+G645+G647+G649+1)*0.4</f>
        <v>31.6</v>
      </c>
      <c r="K639" s="115">
        <f>9*0.6</f>
        <v>5.3999999999999995</v>
      </c>
    </row>
    <row r="640" spans="1:11" s="5" customFormat="1" x14ac:dyDescent="0.2">
      <c r="A640" s="30" t="s">
        <v>6203</v>
      </c>
      <c r="B640" s="73">
        <v>2002</v>
      </c>
      <c r="C640" s="85">
        <v>15</v>
      </c>
      <c r="D640" s="37"/>
      <c r="E640" s="87"/>
      <c r="F640" s="91"/>
      <c r="G640" s="8"/>
      <c r="H640" s="94"/>
      <c r="I640" s="91"/>
      <c r="J640" s="84"/>
      <c r="K640" s="111"/>
    </row>
    <row r="641" spans="1:11" x14ac:dyDescent="0.2">
      <c r="A641" s="27" t="s">
        <v>6115</v>
      </c>
      <c r="B641" s="74">
        <v>78</v>
      </c>
      <c r="C641" s="86"/>
      <c r="D641" s="37"/>
      <c r="E641" s="87"/>
      <c r="F641" s="93">
        <v>1</v>
      </c>
      <c r="G641" s="8">
        <v>3</v>
      </c>
      <c r="H641" s="94">
        <f t="shared" si="9"/>
        <v>1</v>
      </c>
      <c r="I641" s="93"/>
      <c r="J641" s="94"/>
      <c r="K641" s="138"/>
    </row>
    <row r="642" spans="1:11" x14ac:dyDescent="0.2">
      <c r="A642" s="27" t="s">
        <v>1474</v>
      </c>
      <c r="B642" s="74">
        <v>28</v>
      </c>
      <c r="C642" s="86"/>
      <c r="D642" s="37"/>
      <c r="E642" s="87"/>
      <c r="F642" s="93">
        <v>1</v>
      </c>
      <c r="G642" s="8">
        <v>3</v>
      </c>
      <c r="H642" s="94">
        <f t="shared" si="9"/>
        <v>1</v>
      </c>
      <c r="I642" s="93"/>
      <c r="J642" s="94"/>
      <c r="K642" s="138"/>
    </row>
    <row r="643" spans="1:11" x14ac:dyDescent="0.2">
      <c r="A643" s="27" t="s">
        <v>5827</v>
      </c>
      <c r="B643" s="74">
        <v>307</v>
      </c>
      <c r="C643" s="86"/>
      <c r="D643" s="37"/>
      <c r="E643" s="87"/>
      <c r="F643" s="93">
        <v>3</v>
      </c>
      <c r="G643" s="8">
        <v>8</v>
      </c>
      <c r="H643" s="94">
        <f t="shared" si="9"/>
        <v>2</v>
      </c>
      <c r="I643" s="93"/>
      <c r="J643" s="94"/>
      <c r="K643" s="138"/>
    </row>
    <row r="644" spans="1:11" x14ac:dyDescent="0.2">
      <c r="A644" s="27" t="s">
        <v>6116</v>
      </c>
      <c r="B644" s="74">
        <v>393</v>
      </c>
      <c r="C644" s="86"/>
      <c r="D644" s="37"/>
      <c r="E644" s="87"/>
      <c r="F644" s="93">
        <v>3</v>
      </c>
      <c r="G644" s="8">
        <v>8</v>
      </c>
      <c r="H644" s="94">
        <f t="shared" si="9"/>
        <v>2</v>
      </c>
      <c r="I644" s="93"/>
      <c r="J644" s="94"/>
      <c r="K644" s="138"/>
    </row>
    <row r="645" spans="1:11" x14ac:dyDescent="0.2">
      <c r="A645" s="27" t="s">
        <v>6117</v>
      </c>
      <c r="B645" s="74">
        <v>276</v>
      </c>
      <c r="C645" s="86"/>
      <c r="D645" s="37"/>
      <c r="E645" s="87"/>
      <c r="F645" s="93">
        <v>3</v>
      </c>
      <c r="G645" s="8">
        <v>8</v>
      </c>
      <c r="H645" s="94">
        <f t="shared" si="9"/>
        <v>2</v>
      </c>
      <c r="I645" s="93"/>
      <c r="J645" s="94"/>
      <c r="K645" s="138"/>
    </row>
    <row r="646" spans="1:11" x14ac:dyDescent="0.2">
      <c r="A646" s="27" t="s">
        <v>6118</v>
      </c>
      <c r="B646" s="74">
        <v>80</v>
      </c>
      <c r="C646" s="86"/>
      <c r="D646" s="37"/>
      <c r="E646" s="87"/>
      <c r="F646" s="93">
        <v>1</v>
      </c>
      <c r="G646" s="8">
        <v>3</v>
      </c>
      <c r="H646" s="94">
        <f t="shared" si="9"/>
        <v>1</v>
      </c>
      <c r="I646" s="93"/>
      <c r="J646" s="94"/>
      <c r="K646" s="138"/>
    </row>
    <row r="647" spans="1:11" x14ac:dyDescent="0.2">
      <c r="A647" s="27" t="s">
        <v>6119</v>
      </c>
      <c r="B647" s="74">
        <v>334</v>
      </c>
      <c r="C647" s="86"/>
      <c r="D647" s="37"/>
      <c r="E647" s="87"/>
      <c r="F647" s="93">
        <v>3</v>
      </c>
      <c r="G647" s="8">
        <v>8</v>
      </c>
      <c r="H647" s="94">
        <f t="shared" si="9"/>
        <v>2</v>
      </c>
      <c r="I647" s="93"/>
      <c r="J647" s="94"/>
      <c r="K647" s="138"/>
    </row>
    <row r="648" spans="1:11" x14ac:dyDescent="0.2">
      <c r="A648" s="27" t="s">
        <v>1648</v>
      </c>
      <c r="B648" s="74">
        <v>184</v>
      </c>
      <c r="C648" s="86"/>
      <c r="D648" s="37"/>
      <c r="E648" s="87"/>
      <c r="F648" s="93">
        <v>1</v>
      </c>
      <c r="G648" s="8">
        <v>3</v>
      </c>
      <c r="H648" s="94">
        <f t="shared" ref="H648:H683" si="10">IF(F648=1,1,2)</f>
        <v>1</v>
      </c>
      <c r="I648" s="93"/>
      <c r="J648" s="94"/>
      <c r="K648" s="138"/>
    </row>
    <row r="649" spans="1:11" x14ac:dyDescent="0.2">
      <c r="A649" s="27" t="s">
        <v>6120</v>
      </c>
      <c r="B649" s="74">
        <v>322</v>
      </c>
      <c r="C649" s="86"/>
      <c r="D649" s="37"/>
      <c r="E649" s="87"/>
      <c r="F649" s="93">
        <v>3</v>
      </c>
      <c r="G649" s="8">
        <v>8</v>
      </c>
      <c r="H649" s="94">
        <f t="shared" si="10"/>
        <v>2</v>
      </c>
      <c r="I649" s="93"/>
      <c r="J649" s="94"/>
      <c r="K649" s="138"/>
    </row>
    <row r="650" spans="1:11" s="5" customFormat="1" x14ac:dyDescent="0.2">
      <c r="A650" s="29" t="s">
        <v>1035</v>
      </c>
      <c r="B650" s="73">
        <v>111375</v>
      </c>
      <c r="C650" s="85">
        <v>43</v>
      </c>
      <c r="D650" s="36">
        <f>SUM(D651:D682)</f>
        <v>110</v>
      </c>
      <c r="E650" s="88">
        <v>4</v>
      </c>
      <c r="F650" s="91">
        <f>SUM(F652:F683)</f>
        <v>94</v>
      </c>
      <c r="G650" s="24">
        <f>SUM(G652:G683)</f>
        <v>248</v>
      </c>
      <c r="H650" s="94"/>
      <c r="I650" s="99">
        <f>(C650+F650+1-F665-F667-F668-F669-F670-F671-F672)*0.4</f>
        <v>52.400000000000006</v>
      </c>
      <c r="J650" s="99">
        <f>(D650+G650+1-G665-G667-G668-G669-G670-G671-G672)*0.4</f>
        <v>135.20000000000002</v>
      </c>
      <c r="K650" s="115">
        <f>26*0.6</f>
        <v>15.6</v>
      </c>
    </row>
    <row r="651" spans="1:11" s="5" customFormat="1" x14ac:dyDescent="0.2">
      <c r="A651" s="30" t="s">
        <v>1036</v>
      </c>
      <c r="B651" s="73">
        <v>14111</v>
      </c>
      <c r="C651" s="85">
        <v>6</v>
      </c>
      <c r="D651" s="36">
        <v>15</v>
      </c>
      <c r="E651" s="88"/>
      <c r="F651" s="91"/>
      <c r="G651" s="8"/>
      <c r="H651" s="94"/>
      <c r="I651" s="91"/>
      <c r="J651" s="84"/>
      <c r="K651" s="111"/>
    </row>
    <row r="652" spans="1:11" x14ac:dyDescent="0.2">
      <c r="A652" s="27" t="s">
        <v>6121</v>
      </c>
      <c r="B652" s="74">
        <v>3278</v>
      </c>
      <c r="C652" s="86"/>
      <c r="D652" s="37"/>
      <c r="E652" s="87"/>
      <c r="F652" s="93">
        <v>5</v>
      </c>
      <c r="G652" s="8">
        <v>13</v>
      </c>
      <c r="H652" s="94">
        <f t="shared" si="10"/>
        <v>2</v>
      </c>
      <c r="I652" s="93"/>
      <c r="J652" s="94"/>
      <c r="K652" s="138"/>
    </row>
    <row r="653" spans="1:11" x14ac:dyDescent="0.2">
      <c r="A653" s="27" t="s">
        <v>6122</v>
      </c>
      <c r="B653" s="74">
        <v>9220</v>
      </c>
      <c r="C653" s="86"/>
      <c r="D653" s="37"/>
      <c r="E653" s="87"/>
      <c r="F653" s="93">
        <v>5</v>
      </c>
      <c r="G653" s="8">
        <v>13</v>
      </c>
      <c r="H653" s="94">
        <f t="shared" si="10"/>
        <v>2</v>
      </c>
      <c r="I653" s="93"/>
      <c r="J653" s="94"/>
      <c r="K653" s="138"/>
    </row>
    <row r="654" spans="1:11" x14ac:dyDescent="0.2">
      <c r="A654" s="27" t="s">
        <v>6123</v>
      </c>
      <c r="B654" s="74">
        <v>305</v>
      </c>
      <c r="C654" s="86"/>
      <c r="D654" s="37"/>
      <c r="E654" s="87"/>
      <c r="F654" s="93">
        <v>3</v>
      </c>
      <c r="G654" s="8">
        <v>8</v>
      </c>
      <c r="H654" s="94">
        <f t="shared" si="10"/>
        <v>2</v>
      </c>
      <c r="I654" s="93"/>
      <c r="J654" s="94"/>
      <c r="K654" s="138"/>
    </row>
    <row r="655" spans="1:11" x14ac:dyDescent="0.2">
      <c r="A655" s="27" t="s">
        <v>5746</v>
      </c>
      <c r="B655" s="74">
        <v>1061</v>
      </c>
      <c r="C655" s="86"/>
      <c r="D655" s="37"/>
      <c r="E655" s="87"/>
      <c r="F655" s="93">
        <v>3</v>
      </c>
      <c r="G655" s="8">
        <v>8</v>
      </c>
      <c r="H655" s="94">
        <f t="shared" si="10"/>
        <v>2</v>
      </c>
      <c r="I655" s="93"/>
      <c r="J655" s="94"/>
      <c r="K655" s="138"/>
    </row>
    <row r="656" spans="1:11" x14ac:dyDescent="0.2">
      <c r="A656" s="27" t="s">
        <v>6124</v>
      </c>
      <c r="B656" s="74">
        <v>247</v>
      </c>
      <c r="C656" s="86"/>
      <c r="D656" s="37"/>
      <c r="E656" s="87"/>
      <c r="F656" s="93">
        <v>3</v>
      </c>
      <c r="G656" s="8">
        <v>8</v>
      </c>
      <c r="H656" s="94">
        <f t="shared" si="10"/>
        <v>2</v>
      </c>
      <c r="I656" s="93"/>
      <c r="J656" s="94"/>
      <c r="K656" s="138"/>
    </row>
    <row r="657" spans="1:11" s="5" customFormat="1" ht="31.5" x14ac:dyDescent="0.2">
      <c r="A657" s="30" t="s">
        <v>1046</v>
      </c>
      <c r="B657" s="73">
        <v>13018</v>
      </c>
      <c r="C657" s="85">
        <v>5</v>
      </c>
      <c r="D657" s="36">
        <v>13</v>
      </c>
      <c r="E657" s="88"/>
      <c r="F657" s="91"/>
      <c r="G657" s="8"/>
      <c r="H657" s="94"/>
      <c r="I657" s="91"/>
      <c r="J657" s="84"/>
      <c r="K657" s="111"/>
    </row>
    <row r="658" spans="1:11" x14ac:dyDescent="0.2">
      <c r="A658" s="27" t="s">
        <v>5871</v>
      </c>
      <c r="B658" s="74">
        <v>7425</v>
      </c>
      <c r="C658" s="86"/>
      <c r="D658" s="37"/>
      <c r="E658" s="87"/>
      <c r="F658" s="93">
        <v>5</v>
      </c>
      <c r="G658" s="8">
        <v>13</v>
      </c>
      <c r="H658" s="94">
        <f t="shared" si="10"/>
        <v>2</v>
      </c>
      <c r="I658" s="93"/>
      <c r="J658" s="94"/>
      <c r="K658" s="138"/>
    </row>
    <row r="659" spans="1:11" x14ac:dyDescent="0.2">
      <c r="A659" s="27" t="s">
        <v>6125</v>
      </c>
      <c r="B659" s="74">
        <v>5593</v>
      </c>
      <c r="C659" s="86"/>
      <c r="D659" s="37"/>
      <c r="E659" s="87"/>
      <c r="F659" s="93">
        <v>5</v>
      </c>
      <c r="G659" s="8">
        <v>13</v>
      </c>
      <c r="H659" s="94">
        <f t="shared" si="10"/>
        <v>2</v>
      </c>
      <c r="I659" s="93"/>
      <c r="J659" s="94"/>
      <c r="K659" s="138"/>
    </row>
    <row r="660" spans="1:11" s="5" customFormat="1" x14ac:dyDescent="0.2">
      <c r="A660" s="30" t="s">
        <v>18</v>
      </c>
      <c r="B660" s="73">
        <v>8914</v>
      </c>
      <c r="C660" s="85">
        <v>3</v>
      </c>
      <c r="D660" s="36">
        <v>8</v>
      </c>
      <c r="E660" s="88"/>
      <c r="F660" s="91"/>
      <c r="G660" s="8"/>
      <c r="H660" s="94"/>
      <c r="I660" s="91"/>
      <c r="J660" s="84"/>
      <c r="K660" s="111"/>
    </row>
    <row r="661" spans="1:11" x14ac:dyDescent="0.2">
      <c r="A661" s="27" t="s">
        <v>6126</v>
      </c>
      <c r="B661" s="74">
        <v>4066</v>
      </c>
      <c r="C661" s="86"/>
      <c r="D661" s="37"/>
      <c r="E661" s="87"/>
      <c r="F661" s="93">
        <v>5</v>
      </c>
      <c r="G661" s="8">
        <v>13</v>
      </c>
      <c r="H661" s="94">
        <f t="shared" si="10"/>
        <v>2</v>
      </c>
      <c r="I661" s="93"/>
      <c r="J661" s="94"/>
      <c r="K661" s="138"/>
    </row>
    <row r="662" spans="1:11" x14ac:dyDescent="0.2">
      <c r="A662" s="27" t="s">
        <v>3290</v>
      </c>
      <c r="B662" s="74">
        <v>583</v>
      </c>
      <c r="C662" s="86"/>
      <c r="D662" s="37"/>
      <c r="E662" s="87"/>
      <c r="F662" s="93">
        <v>3</v>
      </c>
      <c r="G662" s="8">
        <v>8</v>
      </c>
      <c r="H662" s="94">
        <f t="shared" si="10"/>
        <v>2</v>
      </c>
      <c r="I662" s="93"/>
      <c r="J662" s="94"/>
      <c r="K662" s="138"/>
    </row>
    <row r="663" spans="1:11" x14ac:dyDescent="0.2">
      <c r="A663" s="27" t="s">
        <v>6127</v>
      </c>
      <c r="B663" s="74">
        <v>2404</v>
      </c>
      <c r="C663" s="86"/>
      <c r="D663" s="37"/>
      <c r="E663" s="87"/>
      <c r="F663" s="93">
        <v>5</v>
      </c>
      <c r="G663" s="8">
        <v>13</v>
      </c>
      <c r="H663" s="94">
        <f t="shared" si="10"/>
        <v>2</v>
      </c>
      <c r="I663" s="93"/>
      <c r="J663" s="94"/>
      <c r="K663" s="138"/>
    </row>
    <row r="664" spans="1:11" x14ac:dyDescent="0.2">
      <c r="A664" s="27" t="s">
        <v>6128</v>
      </c>
      <c r="B664" s="74">
        <v>1741</v>
      </c>
      <c r="C664" s="86"/>
      <c r="D664" s="37"/>
      <c r="E664" s="87"/>
      <c r="F664" s="93">
        <v>3</v>
      </c>
      <c r="G664" s="8">
        <v>8</v>
      </c>
      <c r="H664" s="94">
        <f t="shared" si="10"/>
        <v>2</v>
      </c>
      <c r="I664" s="93"/>
      <c r="J664" s="94"/>
      <c r="K664" s="138"/>
    </row>
    <row r="665" spans="1:11" x14ac:dyDescent="0.2">
      <c r="A665" s="27" t="s">
        <v>6129</v>
      </c>
      <c r="B665" s="74">
        <v>120</v>
      </c>
      <c r="C665" s="86"/>
      <c r="D665" s="37"/>
      <c r="E665" s="87"/>
      <c r="F665" s="93">
        <v>1</v>
      </c>
      <c r="G665" s="8">
        <v>3</v>
      </c>
      <c r="H665" s="94">
        <f t="shared" si="10"/>
        <v>1</v>
      </c>
      <c r="I665" s="93"/>
      <c r="J665" s="94"/>
      <c r="K665" s="138"/>
    </row>
    <row r="666" spans="1:11" s="5" customFormat="1" x14ac:dyDescent="0.2">
      <c r="A666" s="30" t="s">
        <v>810</v>
      </c>
      <c r="B666" s="73">
        <v>738</v>
      </c>
      <c r="C666" s="85">
        <v>1</v>
      </c>
      <c r="D666" s="36">
        <v>3</v>
      </c>
      <c r="E666" s="88"/>
      <c r="F666" s="91"/>
      <c r="G666" s="8"/>
      <c r="H666" s="94"/>
      <c r="I666" s="91"/>
      <c r="J666" s="84"/>
      <c r="K666" s="111"/>
    </row>
    <row r="667" spans="1:11" x14ac:dyDescent="0.2">
      <c r="A667" s="27" t="s">
        <v>6084</v>
      </c>
      <c r="B667" s="74">
        <v>70</v>
      </c>
      <c r="C667" s="86"/>
      <c r="D667" s="37"/>
      <c r="E667" s="87"/>
      <c r="F667" s="93">
        <v>1</v>
      </c>
      <c r="G667" s="8">
        <v>3</v>
      </c>
      <c r="H667" s="94">
        <f t="shared" si="10"/>
        <v>1</v>
      </c>
      <c r="I667" s="93"/>
      <c r="J667" s="94"/>
      <c r="K667" s="138"/>
    </row>
    <row r="668" spans="1:11" x14ac:dyDescent="0.2">
      <c r="A668" s="27" t="s">
        <v>6130</v>
      </c>
      <c r="B668" s="74">
        <v>134</v>
      </c>
      <c r="C668" s="86"/>
      <c r="D668" s="37"/>
      <c r="E668" s="87"/>
      <c r="F668" s="93">
        <v>1</v>
      </c>
      <c r="G668" s="8">
        <v>3</v>
      </c>
      <c r="H668" s="94">
        <f t="shared" si="10"/>
        <v>1</v>
      </c>
      <c r="I668" s="93"/>
      <c r="J668" s="94"/>
      <c r="K668" s="138"/>
    </row>
    <row r="669" spans="1:11" x14ac:dyDescent="0.2">
      <c r="A669" s="27" t="s">
        <v>6131</v>
      </c>
      <c r="B669" s="74">
        <v>164</v>
      </c>
      <c r="C669" s="86"/>
      <c r="D669" s="37"/>
      <c r="E669" s="87"/>
      <c r="F669" s="93">
        <v>1</v>
      </c>
      <c r="G669" s="8">
        <v>3</v>
      </c>
      <c r="H669" s="94">
        <f t="shared" si="10"/>
        <v>1</v>
      </c>
      <c r="I669" s="93"/>
      <c r="J669" s="94"/>
      <c r="K669" s="138"/>
    </row>
    <row r="670" spans="1:11" x14ac:dyDescent="0.2">
      <c r="A670" s="27" t="s">
        <v>6132</v>
      </c>
      <c r="B670" s="74">
        <v>150</v>
      </c>
      <c r="C670" s="86"/>
      <c r="D670" s="37"/>
      <c r="E670" s="87"/>
      <c r="F670" s="93">
        <v>1</v>
      </c>
      <c r="G670" s="8">
        <v>3</v>
      </c>
      <c r="H670" s="94">
        <f t="shared" si="10"/>
        <v>1</v>
      </c>
      <c r="I670" s="93"/>
      <c r="J670" s="94"/>
      <c r="K670" s="138"/>
    </row>
    <row r="671" spans="1:11" x14ac:dyDescent="0.2">
      <c r="A671" s="27" t="s">
        <v>6133</v>
      </c>
      <c r="B671" s="74">
        <v>170</v>
      </c>
      <c r="C671" s="86"/>
      <c r="D671" s="37"/>
      <c r="E671" s="87"/>
      <c r="F671" s="93">
        <v>1</v>
      </c>
      <c r="G671" s="8">
        <v>3</v>
      </c>
      <c r="H671" s="94">
        <f t="shared" si="10"/>
        <v>1</v>
      </c>
      <c r="I671" s="93"/>
      <c r="J671" s="94"/>
      <c r="K671" s="138"/>
    </row>
    <row r="672" spans="1:11" x14ac:dyDescent="0.2">
      <c r="A672" s="27" t="s">
        <v>6134</v>
      </c>
      <c r="B672" s="74">
        <v>50</v>
      </c>
      <c r="C672" s="86"/>
      <c r="D672" s="37"/>
      <c r="E672" s="87"/>
      <c r="F672" s="93">
        <v>1</v>
      </c>
      <c r="G672" s="8">
        <v>3</v>
      </c>
      <c r="H672" s="94">
        <f t="shared" si="10"/>
        <v>1</v>
      </c>
      <c r="I672" s="93"/>
      <c r="J672" s="94"/>
      <c r="K672" s="138"/>
    </row>
    <row r="673" spans="1:11" s="5" customFormat="1" x14ac:dyDescent="0.2">
      <c r="A673" s="30" t="s">
        <v>812</v>
      </c>
      <c r="B673" s="73">
        <v>11597</v>
      </c>
      <c r="C673" s="85">
        <v>5</v>
      </c>
      <c r="D673" s="36">
        <v>13</v>
      </c>
      <c r="E673" s="88"/>
      <c r="F673" s="91"/>
      <c r="G673" s="8"/>
      <c r="H673" s="94"/>
      <c r="I673" s="91"/>
      <c r="J673" s="84"/>
      <c r="K673" s="111"/>
    </row>
    <row r="674" spans="1:11" x14ac:dyDescent="0.2">
      <c r="A674" s="27" t="s">
        <v>3276</v>
      </c>
      <c r="B674" s="74">
        <v>4165</v>
      </c>
      <c r="C674" s="86"/>
      <c r="D674" s="37"/>
      <c r="E674" s="87"/>
      <c r="F674" s="93">
        <v>5</v>
      </c>
      <c r="G674" s="8">
        <v>13</v>
      </c>
      <c r="H674" s="94">
        <f t="shared" si="10"/>
        <v>2</v>
      </c>
      <c r="I674" s="93"/>
      <c r="J674" s="94"/>
      <c r="K674" s="138"/>
    </row>
    <row r="675" spans="1:11" x14ac:dyDescent="0.2">
      <c r="A675" s="27" t="s">
        <v>6135</v>
      </c>
      <c r="B675" s="74">
        <v>4822</v>
      </c>
      <c r="C675" s="86"/>
      <c r="D675" s="37"/>
      <c r="E675" s="87"/>
      <c r="F675" s="93">
        <v>5</v>
      </c>
      <c r="G675" s="8">
        <v>13</v>
      </c>
      <c r="H675" s="94">
        <f t="shared" si="10"/>
        <v>2</v>
      </c>
      <c r="I675" s="93"/>
      <c r="J675" s="94"/>
      <c r="K675" s="138"/>
    </row>
    <row r="676" spans="1:11" x14ac:dyDescent="0.2">
      <c r="A676" s="27" t="s">
        <v>1368</v>
      </c>
      <c r="B676" s="74">
        <v>1679</v>
      </c>
      <c r="C676" s="86"/>
      <c r="D676" s="37"/>
      <c r="E676" s="87"/>
      <c r="F676" s="93">
        <v>3</v>
      </c>
      <c r="G676" s="8">
        <v>8</v>
      </c>
      <c r="H676" s="94">
        <f t="shared" si="10"/>
        <v>2</v>
      </c>
      <c r="I676" s="93"/>
      <c r="J676" s="94"/>
      <c r="K676" s="138"/>
    </row>
    <row r="677" spans="1:11" x14ac:dyDescent="0.2">
      <c r="A677" s="27" t="s">
        <v>6136</v>
      </c>
      <c r="B677" s="74">
        <v>931</v>
      </c>
      <c r="C677" s="86"/>
      <c r="D677" s="37"/>
      <c r="E677" s="87"/>
      <c r="F677" s="93">
        <v>3</v>
      </c>
      <c r="G677" s="8">
        <v>8</v>
      </c>
      <c r="H677" s="94">
        <f t="shared" si="10"/>
        <v>2</v>
      </c>
      <c r="I677" s="93"/>
      <c r="J677" s="94"/>
      <c r="K677" s="138"/>
    </row>
    <row r="678" spans="1:11" s="5" customFormat="1" x14ac:dyDescent="0.2">
      <c r="A678" s="30" t="s">
        <v>47</v>
      </c>
      <c r="B678" s="73">
        <v>8438</v>
      </c>
      <c r="C678" s="85">
        <v>3</v>
      </c>
      <c r="D678" s="36">
        <v>8</v>
      </c>
      <c r="E678" s="88"/>
      <c r="F678" s="91"/>
      <c r="G678" s="8"/>
      <c r="H678" s="94"/>
      <c r="I678" s="91"/>
      <c r="J678" s="84"/>
      <c r="K678" s="111"/>
    </row>
    <row r="679" spans="1:11" x14ac:dyDescent="0.2">
      <c r="A679" s="27" t="s">
        <v>6137</v>
      </c>
      <c r="B679" s="74">
        <v>6225</v>
      </c>
      <c r="C679" s="86"/>
      <c r="D679" s="37"/>
      <c r="E679" s="87"/>
      <c r="F679" s="93">
        <v>5</v>
      </c>
      <c r="G679" s="8">
        <v>13</v>
      </c>
      <c r="H679" s="94">
        <f t="shared" si="10"/>
        <v>2</v>
      </c>
      <c r="I679" s="93"/>
      <c r="J679" s="94"/>
      <c r="K679" s="138"/>
    </row>
    <row r="680" spans="1:11" x14ac:dyDescent="0.2">
      <c r="A680" s="27" t="s">
        <v>6138</v>
      </c>
      <c r="B680" s="74">
        <v>558</v>
      </c>
      <c r="C680" s="86"/>
      <c r="D680" s="37"/>
      <c r="E680" s="87"/>
      <c r="F680" s="93">
        <v>3</v>
      </c>
      <c r="G680" s="8">
        <v>8</v>
      </c>
      <c r="H680" s="94">
        <f t="shared" si="10"/>
        <v>2</v>
      </c>
      <c r="I680" s="93"/>
      <c r="J680" s="94"/>
      <c r="K680" s="138"/>
    </row>
    <row r="681" spans="1:11" x14ac:dyDescent="0.2">
      <c r="A681" s="27" t="s">
        <v>6139</v>
      </c>
      <c r="B681" s="74">
        <v>1655</v>
      </c>
      <c r="C681" s="86"/>
      <c r="D681" s="37"/>
      <c r="E681" s="87"/>
      <c r="F681" s="93">
        <v>3</v>
      </c>
      <c r="G681" s="8">
        <v>8</v>
      </c>
      <c r="H681" s="94">
        <f t="shared" si="10"/>
        <v>2</v>
      </c>
      <c r="I681" s="93"/>
      <c r="J681" s="94"/>
      <c r="K681" s="138"/>
    </row>
    <row r="682" spans="1:11" s="5" customFormat="1" x14ac:dyDescent="0.2">
      <c r="A682" s="30" t="s">
        <v>48</v>
      </c>
      <c r="B682" s="73">
        <v>54559</v>
      </c>
      <c r="C682" s="85">
        <v>20</v>
      </c>
      <c r="D682" s="36">
        <v>50</v>
      </c>
      <c r="E682" s="88"/>
      <c r="F682" s="91"/>
      <c r="G682" s="8"/>
      <c r="H682" s="94"/>
      <c r="I682" s="91"/>
      <c r="J682" s="84"/>
      <c r="K682" s="111"/>
    </row>
    <row r="683" spans="1:11" ht="16.5" thickBot="1" x14ac:dyDescent="0.25">
      <c r="A683" s="28" t="s">
        <v>6140</v>
      </c>
      <c r="B683" s="76">
        <v>54559</v>
      </c>
      <c r="C683" s="122"/>
      <c r="D683" s="38"/>
      <c r="E683" s="123"/>
      <c r="F683" s="124">
        <v>15</v>
      </c>
      <c r="G683" s="125">
        <v>38</v>
      </c>
      <c r="H683" s="126">
        <f t="shared" si="10"/>
        <v>2</v>
      </c>
      <c r="I683" s="124"/>
      <c r="J683" s="126"/>
      <c r="K683" s="140"/>
    </row>
    <row r="684" spans="1:11" ht="16.5" thickTop="1" x14ac:dyDescent="0.2"/>
  </sheetData>
  <mergeCells count="3">
    <mergeCell ref="I1:J1"/>
    <mergeCell ref="C1:E1"/>
    <mergeCell ref="F1:H1"/>
  </mergeCells>
  <phoneticPr fontId="4" type="noConversion"/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14</vt:i4>
      </vt:variant>
    </vt:vector>
  </HeadingPairs>
  <TitlesOfParts>
    <vt:vector size="14" baseType="lpstr">
      <vt:lpstr>ΕΠΙΚΡΑΤΕΙΑ</vt:lpstr>
      <vt:lpstr>ΑΝΑΤΟΛΙΚΗ ΜΑΚΕΔΟΝΙΑ</vt:lpstr>
      <vt:lpstr>ΚΕΝΤΡΙΚΗ ΜΑΚΕΔΟΝΙΑ</vt:lpstr>
      <vt:lpstr>ΔΥΤΙΚΗ ΜΑΚΕΔΟΝΙΑ</vt:lpstr>
      <vt:lpstr>ΗΠΕΙΡΟΣ</vt:lpstr>
      <vt:lpstr>ΘΕΣΣΑΛΙΑ</vt:lpstr>
      <vt:lpstr>ΙΟΝΙΑ ΝΗΣΙΑ</vt:lpstr>
      <vt:lpstr>ΔΥΤΙΚΗ ΕΛΛΑΔΑ</vt:lpstr>
      <vt:lpstr>ΣΤΕΡΕΑ ΕΛΛΑΔΑ</vt:lpstr>
      <vt:lpstr>ΑΤΤΙΚΗ</vt:lpstr>
      <vt:lpstr>ΠΕΛΟΠΟΝΝΗΣΟΣ</vt:lpstr>
      <vt:lpstr>ΒΟΡΕΙΟ ΑΙΓΑΙΟ</vt:lpstr>
      <vt:lpstr>ΝΟΤΙΟ ΑΙΓΑΙΟ</vt:lpstr>
      <vt:lpstr>ΚΡΗΤΗ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l.zagoritis</dc:creator>
  <cp:lastModifiedBy>Antonia Sotiri</cp:lastModifiedBy>
  <cp:lastPrinted>2016-12-16T11:02:23Z</cp:lastPrinted>
  <dcterms:created xsi:type="dcterms:W3CDTF">2013-01-08T11:22:56Z</dcterms:created>
  <dcterms:modified xsi:type="dcterms:W3CDTF">2023-08-09T07:03:37Z</dcterms:modified>
</cp:coreProperties>
</file>