
<file path=[Content_Types].xml><?xml version="1.0" encoding="utf-8"?>
<Types xmlns="http://schemas.openxmlformats.org/package/2006/content-types">
  <Override PartName="/xl/worksheets/sheet15.xml" ContentType="application/vnd.openxmlformats-officedocument.spreadsheetml.worksheet+xml"/>
  <Override PartName="/xl/worksheets/sheet16.xml" ContentType="application/vnd.openxmlformats-officedocument.spreadsheetml.worksheet+xml"/>
  <Default Extension="bin" ContentType="application/vnd.openxmlformats-officedocument.spreadsheetml.printerSettings"/>
  <Default Extension="png" ContentType="image/png"/>
  <Override PartName="/xl/drawings/drawing9.xml" ContentType="application/vnd.openxmlformats-officedocument.drawing+xml"/>
  <Override PartName="/xl/worksheets/sheet9.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drawings/drawing4.xml" ContentType="application/vnd.openxmlformats-officedocument.drawing+xml"/>
  <Override PartName="/xl/drawings/drawing5.xml" ContentType="application/vnd.openxmlformats-officedocument.drawing+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xl/worksheets/sheet10.xml" ContentType="application/vnd.openxmlformats-officedocument.spreadsheetml.worksheet+xml"/>
  <Override PartName="/xl/drawings/drawing2.xml" ContentType="application/vnd.openxmlformats-officedocument.drawing+xml"/>
  <Override PartName="/xl/drawings/drawing3.xml" ContentType="application/vnd.openxmlformats-officedocument.drawing+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drawings/drawing1.xml" ContentType="application/vnd.openxmlformats-officedocument.drawing+xml"/>
  <Override PartName="/xl/worksheets/sheet1.xml" ContentType="application/vnd.openxmlformats-officedocument.spreadsheetml.worksheet+xml"/>
  <Override PartName="/xl/externalLinks/externalLink1.xml" ContentType="application/vnd.openxmlformats-officedocument.spreadsheetml.externalLink+xml"/>
  <Override PartName="/xl/drawings/drawing11.xml" ContentType="application/vnd.openxmlformats-officedocument.drawing+xml"/>
  <Override PartName="/xl/drawings/drawing12.xml" ContentType="application/vnd.openxmlformats-officedocument.drawing+xml"/>
  <Override PartName="/xl/calcChain.xml" ContentType="application/vnd.openxmlformats-officedocument.spreadsheetml.calcChain+xml"/>
  <Override PartName="/xl/sharedStrings.xml" ContentType="application/vnd.openxmlformats-officedocument.spreadsheetml.sharedStrings+xml"/>
  <Override PartName="/xl/drawings/drawing10.xml" ContentType="application/vnd.openxmlformats-officedocument.drawing+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codeName="ThisWorkbook" defaultThemeVersion="124226"/>
  <bookViews>
    <workbookView xWindow="0" yWindow="30" windowWidth="19320" windowHeight="13545" tabRatio="992" firstSheet="2" activeTab="2"/>
  </bookViews>
  <sheets>
    <sheet name="ΟΔΗΓΙΕΣ" sheetId="5" r:id="rId1"/>
    <sheet name="αντιΕΛΟΤ" sheetId="23" r:id="rId2"/>
    <sheet name="προυπ" sheetId="15" r:id="rId3"/>
    <sheet name="προμετρηση" sheetId="22" r:id="rId4"/>
    <sheet name="ΥΠΕΧΩΔΕ" sheetId="1" r:id="rId5"/>
    <sheet name="ΥΔΡΕΥΣΗ ΧΑ" sheetId="12" r:id="rId6"/>
    <sheet name="ΥΔ_ΦΡΕΑΤΙΟ" sheetId="10" r:id="rId7"/>
    <sheet name="ΟΜΒΡΙΑ ΧΑ" sheetId="14" r:id="rId8"/>
    <sheet name="ΟΜ_ΦΡΕΑΤΙΟ" sheetId="7" r:id="rId9"/>
    <sheet name="ΟΜ_ΥΔΡΟΣ 1" sheetId="16" r:id="rId10"/>
    <sheet name="ΟΜ_ΥΔΡΟΣ 2" sheetId="8" r:id="rId11"/>
    <sheet name="ΟΜ_ΥΔΡΟΣ 3" sheetId="17" r:id="rId12"/>
    <sheet name="ΑΚΑ_ΦΡΕΑΤΙΟ" sheetId="19" r:id="rId13"/>
    <sheet name="ΥΔΡ_ΠΑΡΟΧΗ" sheetId="18" r:id="rId14"/>
    <sheet name="ΑΚΑ_ΠΑΡΟΧΗ" sheetId="20" r:id="rId15"/>
    <sheet name="ΑΚΑΘΑΡΤΑ ΧΑ" sheetId="13" r:id="rId16"/>
  </sheets>
  <externalReferences>
    <externalReference r:id="rId17"/>
    <externalReference r:id="rId18"/>
    <externalReference r:id="rId19"/>
  </externalReferences>
  <definedNames>
    <definedName name="_xlnm.Print_Area" localSheetId="12">ΑΚΑ_ΦΡΕΑΤΙΟ!$A$1:$H$36</definedName>
    <definedName name="_xlnm.Print_Area" localSheetId="1">αντιΕΛΟΤ!$A$1:$E$67</definedName>
    <definedName name="_xlnm.Print_Area" localSheetId="9">'ΟΜ_ΥΔΡΟΣ 1'!$A$1:$I$38</definedName>
    <definedName name="_xlnm.Print_Area" localSheetId="8">ΟΜ_ΦΡΕΑΤΙΟ!$A$1:$G$87</definedName>
    <definedName name="_xlnm.Print_Area" localSheetId="7">'ΟΜΒΡΙΑ ΧΑ'!$A$1:$G$53</definedName>
    <definedName name="_xlnm.Print_Area" localSheetId="3">προμετρηση!$A$1:$F$63</definedName>
    <definedName name="_xlnm.Print_Area" localSheetId="2">προυπ!$A$1:$H$109</definedName>
    <definedName name="_xlnm.Print_Area" localSheetId="6">ΥΔ_ΦΡΕΑΤΙΟ!$A$1:$G$82</definedName>
    <definedName name="TE_XA_10Atm_D110">'ΥΔΡΕΥΣΗ ΧΑ'!#REF!</definedName>
    <definedName name="TE_XA_10Atm_D125">'ΥΔΡΕΥΣΗ ΧΑ'!$D$54</definedName>
    <definedName name="TE_XA_10Atm_d140">'ΥΔΡΕΥΣΗ ΧΑ'!#REF!</definedName>
    <definedName name="TE_XA_10Atm_D160">'ΥΔΡΕΥΣΗ ΧΑ'!$E$54</definedName>
    <definedName name="TE_XA_10Atm_D200">'ΥΔΡΕΥΣΗ ΧΑ'!#REF!</definedName>
    <definedName name="TE_XA_10Atm_D225">'ΥΔΡΕΥΣΗ ΧΑ'!#REF!</definedName>
    <definedName name="TE_XA_10Atm_D250">'ΥΔΡΕΥΣΗ ΧΑ'!#REF!</definedName>
    <definedName name="TE_XA_10Atm_D280">'ΥΔΡΕΥΣΗ ΧΑ'!#REF!</definedName>
    <definedName name="TE_XA_10Atm_D315">'ΥΔΡΕΥΣΗ ΧΑ'!#REF!</definedName>
    <definedName name="TE_XA_10Atm_D355">'ΥΔΡΕΥΣΗ ΧΑ'!#REF!</definedName>
    <definedName name="TE_XA_10Atm_D400">'ΥΔΡΕΥΣΗ ΧΑ'!#REF!</definedName>
    <definedName name="TE_XA_10Atm_D450">'ΥΔΡΕΥΣΗ ΧΑ'!#REF!</definedName>
    <definedName name="TE_XA_10Atm_D500">'ΥΔΡΕΥΣΗ ΧΑ'!#REF!</definedName>
    <definedName name="TE_XA_10Atm_D560">'ΥΔΡΕΥΣΗ ΧΑ'!#REF!</definedName>
    <definedName name="TE_XA_10Atm_D63">'ΥΔΡΕΥΣΗ ΧΑ'!#REF!</definedName>
    <definedName name="TE_XA_10Atm_D75">'ΥΔΡΕΥΣΗ ΧΑ'!#REF!</definedName>
    <definedName name="TE_XA_10Atm_D90">'ΥΔΡΕΥΣΗ ΧΑ'!$C$54</definedName>
    <definedName name="TE_XA_12Atm_D110">'ΥΔΡΕΥΣΗ ΧΑ'!#REF!</definedName>
    <definedName name="TE_XA_12Atm_D125">'ΥΔΡΕΥΣΗ ΧΑ'!$D$62</definedName>
    <definedName name="TE_XA_12Atm_D140">'ΥΔΡΕΥΣΗ ΧΑ'!#REF!</definedName>
    <definedName name="TE_XA_12Atm_D160">'ΥΔΡΕΥΣΗ ΧΑ'!$E$62</definedName>
    <definedName name="TE_XA_12Atm_D200">'ΥΔΡΕΥΣΗ ΧΑ'!#REF!</definedName>
    <definedName name="TE_XA_12Atm_D225">'ΥΔΡΕΥΣΗ ΧΑ'!#REF!</definedName>
    <definedName name="TE_XA_12Atm_D250">'ΥΔΡΕΥΣΗ ΧΑ'!#REF!</definedName>
    <definedName name="TE_XA_12Atm_D280">'ΥΔΡΕΥΣΗ ΧΑ'!#REF!</definedName>
    <definedName name="TE_XA_12Atm_D315">'ΥΔΡΕΥΣΗ ΧΑ'!#REF!</definedName>
    <definedName name="TE_XA_12Atm_D355">'ΥΔΡΕΥΣΗ ΧΑ'!#REF!</definedName>
    <definedName name="TE_XA_12Atm_D400">'ΥΔΡΕΥΣΗ ΧΑ'!#REF!</definedName>
    <definedName name="TE_XA_12Atm_D450">'ΥΔΡΕΥΣΗ ΧΑ'!#REF!</definedName>
    <definedName name="TE_XA_12Atm_D500">'ΥΔΡΕΥΣΗ ΧΑ'!#REF!</definedName>
    <definedName name="TE_XA_12Atm_D560">'ΥΔΡΕΥΣΗ ΧΑ'!#REF!</definedName>
    <definedName name="TE_XA_12Atm_D63">'ΥΔΡΕΥΣΗ ΧΑ'!#REF!</definedName>
    <definedName name="TE_XA_12Atm_D75">'ΥΔΡΕΥΣΗ ΧΑ'!#REF!</definedName>
    <definedName name="TE_XA_12Atm_D90">'ΥΔΡΕΥΣΗ ΧΑ'!$C$62</definedName>
    <definedName name="TE_XA_16Atm_D110">'ΥΔΡΕΥΣΗ ΧΑ'!#REF!</definedName>
    <definedName name="TE_XA_16Atm_D125">'ΥΔΡΕΥΣΗ ΧΑ'!$D$70</definedName>
    <definedName name="TE_XA_16Atm_D140">'ΥΔΡΕΥΣΗ ΧΑ'!#REF!</definedName>
    <definedName name="TE_XA_16Atm_D160">'ΥΔΡΕΥΣΗ ΧΑ'!$E$70</definedName>
    <definedName name="TE_XA_16Atm_D200">'ΥΔΡΕΥΣΗ ΧΑ'!#REF!</definedName>
    <definedName name="TE_XA_16Atm_D225">'ΥΔΡΕΥΣΗ ΧΑ'!#REF!</definedName>
    <definedName name="TE_XA_16Atm_D250">'ΥΔΡΕΥΣΗ ΧΑ'!#REF!</definedName>
    <definedName name="TE_XA_16Atm_D280">'ΥΔΡΕΥΣΗ ΧΑ'!#REF!</definedName>
    <definedName name="TE_XA_16Atm_D315">'ΥΔΡΕΥΣΗ ΧΑ'!#REF!</definedName>
    <definedName name="TE_XA_16Atm_D355">'ΥΔΡΕΥΣΗ ΧΑ'!#REF!</definedName>
    <definedName name="TE_XA_16Atm_D400">'ΥΔΡΕΥΣΗ ΧΑ'!#REF!</definedName>
    <definedName name="TE_XA_16Atm_D450">'ΥΔΡΕΥΣΗ ΧΑ'!#REF!</definedName>
    <definedName name="TE_XA_16Atm_D500">'ΥΔΡΕΥΣΗ ΧΑ'!#REF!</definedName>
    <definedName name="TE_XA_16Atm_D560">'ΥΔΡΕΥΣΗ ΧΑ'!#REF!</definedName>
    <definedName name="TE_XA_16Atm_D63">'ΥΔΡΕΥΣΗ ΧΑ'!#REF!</definedName>
    <definedName name="TE_XA_16Atm_D75">'ΥΔΡΕΥΣΗ ΧΑ'!#REF!</definedName>
    <definedName name="TE_XA_16Atm_D90">'ΥΔΡΕΥΣΗ ΧΑ'!$C$70</definedName>
    <definedName name="TE_XA_20Atm_D110">'ΥΔΡΕΥΣΗ ΧΑ'!#REF!</definedName>
    <definedName name="TE_XA_20Atm_D125">'ΥΔΡΕΥΣΗ ΧΑ'!#REF!</definedName>
    <definedName name="TE_XA_20Atm_D140">'ΥΔΡΕΥΣΗ ΧΑ'!#REF!</definedName>
    <definedName name="TE_XA_20Atm_D160">'ΥΔΡΕΥΣΗ ΧΑ'!#REF!</definedName>
    <definedName name="TE_XA_20Atm_D200">'ΥΔΡΕΥΣΗ ΧΑ'!#REF!</definedName>
    <definedName name="TE_XA_20Atm_D63">'ΥΔΡΕΥΣΗ ΧΑ'!$C$78</definedName>
    <definedName name="TE_XA_20Atm_D75">'ΥΔΡΕΥΣΗ ΧΑ'!$D$78</definedName>
    <definedName name="TE_XA_20Atm_D90">'ΥΔΡΕΥΣΗ ΧΑ'!$E$78</definedName>
    <definedName name="TE_XA_25Atm_D110">'ΥΔΡΕΥΣΗ ΧΑ'!#REF!</definedName>
    <definedName name="TE_XA_25Atm_D125">'ΥΔΡΕΥΣΗ ΧΑ'!#REF!</definedName>
    <definedName name="TE_XA_25Atm_D140">'ΥΔΡΕΥΣΗ ΧΑ'!#REF!</definedName>
    <definedName name="TE_XA_25Atm_D160">'ΥΔΡΕΥΣΗ ΧΑ'!#REF!</definedName>
    <definedName name="TE_XA_25Atm_D200">'ΥΔΡΕΥΣΗ ΧΑ'!#REF!</definedName>
    <definedName name="TE_XA_25Atm_D63">'ΥΔΡΕΥΣΗ ΧΑ'!$C$86</definedName>
    <definedName name="TE_XA_25Atm_D75">'ΥΔΡΕΥΣΗ ΧΑ'!$D$86</definedName>
    <definedName name="TE_XA_25Atm_D90">'ΥΔΡΕΥΣΗ ΧΑ'!$E$86</definedName>
    <definedName name="TE_XA_S100_F1000">'ΟΜΒΡΙΑ ΧΑ'!$F$53</definedName>
    <definedName name="TE_XA_S100_F1200">'ΟΜΒΡΙΑ ΧΑ'!$G$53</definedName>
    <definedName name="TE_XA_S100_F400">'ΟΜΒΡΙΑ ΧΑ'!$C$53</definedName>
    <definedName name="TE_XA_S100_F600">'ΟΜΒΡΙΑ ΧΑ'!$D$53</definedName>
    <definedName name="TE_XA_S100_F800">'ΟΜΒΡΙΑ ΧΑ'!$E$53</definedName>
    <definedName name="TE_XA_S41_F200">'ΑΚΑΘΑΡΤΑ ΧΑ'!#REF!</definedName>
    <definedName name="TE_XA_S41_F250">'ΑΚΑΘΑΡΤΑ ΧΑ'!#REF!</definedName>
    <definedName name="TE_XA_S41_F315">'ΑΚΑΘΑΡΤΑ ΧΑ'!#REF!</definedName>
    <definedName name="TE_XA_S41_F355">'ΑΚΑΘΑΡΤΑ ΧΑ'!#REF!</definedName>
    <definedName name="TE_XA_S41_F400">'ΑΚΑΘΑΡΤΑ ΧΑ'!#REF!</definedName>
    <definedName name="ΤΕ_PE_10atm_D110">#REF!</definedName>
    <definedName name="ΤΕ_PE_10atm_D125">#REF!</definedName>
    <definedName name="ΤΕ_PE_10atm_D140">#REF!</definedName>
    <definedName name="ΤΕ_PE_10atm_D160">#REF!</definedName>
    <definedName name="ΤΕ_PE_10atm_D200">#REF!</definedName>
    <definedName name="ΤΕ_PE_10atm_D225">#REF!</definedName>
    <definedName name="ΤΕ_PE_10atm_D250">#REF!</definedName>
    <definedName name="ΤΕ_PE_10atm_D280">#REF!</definedName>
    <definedName name="ΤΕ_PE_10atm_D315">#REF!</definedName>
    <definedName name="ΤΕ_PE_10atm_D355">#REF!</definedName>
    <definedName name="ΤΕ_PE_10atm_D400">#REF!</definedName>
    <definedName name="ΤΕ_PE_10atm_D450">#REF!</definedName>
    <definedName name="ΤΕ_PE_10atm_D500">#REF!</definedName>
    <definedName name="ΤΕ_PE_10atm_D560">#REF!</definedName>
    <definedName name="ΤΕ_PE_10atm_D63">#REF!</definedName>
    <definedName name="ΤΕ_PE_10atm_D75">#REF!</definedName>
    <definedName name="ΤΕ_PE_10atm_D90">#REF!</definedName>
    <definedName name="ΤΕ_PE_12atm_D110">#REF!</definedName>
    <definedName name="ΤΕ_PE_12atm_D125">#REF!</definedName>
    <definedName name="ΤΕ_PE_12atm_D140">#REF!</definedName>
    <definedName name="ΤΕ_PE_12atm_D160">#REF!</definedName>
    <definedName name="ΤΕ_PE_12atm_D200">#REF!</definedName>
    <definedName name="ΤΕ_PE_12atm_D225">#REF!</definedName>
    <definedName name="ΤΕ_PE_12atm_D250">#REF!</definedName>
    <definedName name="ΤΕ_PE_12atm_D280">#REF!</definedName>
    <definedName name="ΤΕ_PE_12atm_D315">#REF!</definedName>
    <definedName name="ΤΕ_PE_12atm_D355">#REF!</definedName>
    <definedName name="ΤΕ_PE_12atm_D400">#REF!</definedName>
    <definedName name="ΤΕ_PE_12atm_D450">#REF!</definedName>
    <definedName name="ΤΕ_PE_12atm_D500">#REF!</definedName>
    <definedName name="ΤΕ_PE_12atm_D560">#REF!</definedName>
    <definedName name="ΤΕ_PE_12atm_D63">#REF!</definedName>
    <definedName name="ΤΕ_PE_12atm_D75">#REF!</definedName>
    <definedName name="ΤΕ_PE_12atm_D90">#REF!</definedName>
    <definedName name="ΤΕ_PE_16atm_D110">#REF!</definedName>
    <definedName name="ΤΕ_PE_16atm_D125">#REF!</definedName>
    <definedName name="ΤΕ_PE_16atm_D140">#REF!</definedName>
    <definedName name="ΤΕ_PE_16atm_D160">#REF!</definedName>
    <definedName name="ΤΕ_PE_16atm_D200">#REF!</definedName>
    <definedName name="ΤΕ_PE_16atm_D225">#REF!</definedName>
    <definedName name="ΤΕ_PE_16atm_D250">#REF!</definedName>
    <definedName name="ΤΕ_PE_16atm_D280">#REF!</definedName>
    <definedName name="ΤΕ_PE_16atm_D315">#REF!</definedName>
    <definedName name="ΤΕ_PE_16atm_D355">#REF!</definedName>
    <definedName name="ΤΕ_PE_16atm_D400">#REF!</definedName>
    <definedName name="ΤΕ_PE_16atm_D450">#REF!</definedName>
    <definedName name="ΤΕ_PE_16atm_D500">#REF!</definedName>
    <definedName name="ΤΕ_PE_16atm_D560">#REF!</definedName>
    <definedName name="ΤΕ_PE_16atm_D63">#REF!</definedName>
    <definedName name="ΤΕ_PE_16atm_D75">#REF!</definedName>
    <definedName name="ΤΕ_PE_16atm_D90">#REF!</definedName>
    <definedName name="ΤΕ_PE_20atm_D110">#REF!</definedName>
    <definedName name="ΤΕ_PE_20atm_D125">#REF!</definedName>
    <definedName name="ΤΕ_PE_20atm_D140">#REF!</definedName>
    <definedName name="ΤΕ_PE_20atm_D160">#REF!</definedName>
    <definedName name="ΤΕ_PE_20atm_D200">#REF!</definedName>
    <definedName name="ΤΕ_PE_20atm_D225">#REF!</definedName>
    <definedName name="ΤΕ_PE_20atm_D250">#REF!</definedName>
    <definedName name="ΤΕ_PE_20atm_D280">#REF!</definedName>
    <definedName name="ΤΕ_PE_20atm_D315">#REF!</definedName>
    <definedName name="ΤΕ_PE_20atm_D355">#REF!</definedName>
    <definedName name="ΤΕ_PE_20atm_D400">#REF!</definedName>
    <definedName name="ΤΕ_PE_20atm_D450">#REF!</definedName>
    <definedName name="ΤΕ_PE_20atm_D500">#REF!</definedName>
    <definedName name="ΤΕ_PE_20atm_D560">#REF!</definedName>
    <definedName name="ΤΕ_PE_20atm_D63">#REF!</definedName>
    <definedName name="ΤΕ_PE_20atm_D75">#REF!</definedName>
    <definedName name="ΤΕ_PE_20atm_D90">#REF!</definedName>
    <definedName name="ΤΕ_PE_25atm_D110">#REF!</definedName>
    <definedName name="ΤΕ_PE_25atm_D125">#REF!</definedName>
    <definedName name="ΤΕ_PE_25atm_D140">#REF!</definedName>
    <definedName name="ΤΕ_PE_25atm_D160">#REF!</definedName>
    <definedName name="ΤΕ_PE_25atm_D200">#REF!</definedName>
    <definedName name="ΤΕ_PE_25atm_D225">#REF!</definedName>
    <definedName name="ΤΕ_PE_25atm_D250">#REF!</definedName>
    <definedName name="ΤΕ_PE_25atm_D280">#REF!</definedName>
    <definedName name="ΤΕ_PE_25atm_D315">#REF!</definedName>
    <definedName name="ΤΕ_PE_25atm_D355">#REF!</definedName>
    <definedName name="ΤΕ_PE_25atm_D400">#REF!</definedName>
    <definedName name="ΤΕ_PE_25atm_D450">#REF!</definedName>
    <definedName name="ΤΕ_PE_25atm_D63">#REF!</definedName>
    <definedName name="ΤΕ_PE_25atm_D75">#REF!</definedName>
    <definedName name="ΤΕ_PE_25atm_D90">#REF!</definedName>
    <definedName name="ΤΕ_ΑΚ_Σ41_Φ200">#REF!</definedName>
    <definedName name="ΤΕ_ΑΚ_Σ41_Φ250">#REF!</definedName>
    <definedName name="ΤΕ_ΑΚ_Σ41_Φ315">#REF!</definedName>
    <definedName name="ΤΕ_ΑΚ_Σ41_Φ355">#REF!</definedName>
    <definedName name="ΤΕ_ΑΚ_Σ41_Φ400">#REF!</definedName>
    <definedName name="ΤΕ_ΟΜ_Σ100_Φ1000">#REF!</definedName>
    <definedName name="ΤΕ_ΟΜ_Σ100_Φ1200">#REF!</definedName>
    <definedName name="ΤΕ_ΟΜ_Σ100_Φ400">#REF!</definedName>
    <definedName name="ΤΕ_ΟΜ_Σ100_Φ600">#REF!</definedName>
    <definedName name="ΤΕ_ΟΜ_Σ100_Φ800">#REF!</definedName>
    <definedName name="ΤΕ_ΟΜ_ΥΔΡΟΣΥΛΛΟΓΗ">'ΟΜ_ΥΔΡΟΣ 2'!$I$12</definedName>
    <definedName name="ΤΕ_ΟΜ_ΦΡΕΑΤΙΟ_Φ400">ΟΜ_ΦΡΕΑΤΙΟ!$C$87</definedName>
    <definedName name="ΤΕ_ΥΔ_ΦΡΕΑΤΙΟ">ΥΔ_ΦΡΕΑΤΙΟ!$C$82</definedName>
  </definedNames>
  <calcPr calcId="124519" iterateDelta="1E-4"/>
</workbook>
</file>

<file path=xl/calcChain.xml><?xml version="1.0" encoding="utf-8"?>
<calcChain xmlns="http://schemas.openxmlformats.org/spreadsheetml/2006/main">
  <c r="C42" i="16"/>
  <c r="C69" i="10"/>
  <c r="F8" i="18"/>
  <c r="G7" i="13"/>
  <c r="G6"/>
  <c r="G5"/>
  <c r="G4"/>
  <c r="G14" i="17"/>
  <c r="G13"/>
  <c r="G12"/>
  <c r="G11"/>
  <c r="G10"/>
  <c r="G9"/>
  <c r="G8"/>
  <c r="G7"/>
  <c r="G6"/>
  <c r="G5"/>
  <c r="G4"/>
  <c r="G14" i="8"/>
  <c r="G13"/>
  <c r="G12"/>
  <c r="G11"/>
  <c r="G10"/>
  <c r="G9"/>
  <c r="G8"/>
  <c r="G7"/>
  <c r="G6"/>
  <c r="G5"/>
  <c r="G4"/>
  <c r="G7" i="16"/>
  <c r="G6"/>
  <c r="G5"/>
  <c r="G4"/>
  <c r="G7" i="10"/>
  <c r="G6"/>
  <c r="G5"/>
  <c r="G7" i="14"/>
  <c r="G6"/>
  <c r="G5"/>
  <c r="G4"/>
  <c r="H7" i="12"/>
  <c r="H6"/>
  <c r="H5"/>
  <c r="H4"/>
  <c r="F31" i="23"/>
  <c r="F67"/>
  <c r="F68" s="1"/>
  <c r="F3"/>
  <c r="F87" i="15"/>
  <c r="F78"/>
  <c r="G78"/>
  <c r="F79"/>
  <c r="H79" s="1"/>
  <c r="F80"/>
  <c r="H80" s="1"/>
  <c r="F83"/>
  <c r="G83"/>
  <c r="F89"/>
  <c r="F90"/>
  <c r="C28" i="14"/>
  <c r="C29"/>
  <c r="F63" i="15"/>
  <c r="D28" i="14"/>
  <c r="D29"/>
  <c r="F66" i="15"/>
  <c r="E28" i="14"/>
  <c r="E29"/>
  <c r="F69" i="15"/>
  <c r="F59"/>
  <c r="F38"/>
  <c r="H38" s="1"/>
  <c r="F37"/>
  <c r="H37" s="1"/>
  <c r="F36"/>
  <c r="F35"/>
  <c r="F34"/>
  <c r="H34" s="1"/>
  <c r="F33"/>
  <c r="H33" s="1"/>
  <c r="F28"/>
  <c r="F24"/>
  <c r="H8" i="12"/>
  <c r="C41" s="1"/>
  <c r="H9"/>
  <c r="H10"/>
  <c r="D43" s="1"/>
  <c r="H11"/>
  <c r="D44" s="1"/>
  <c r="F16" i="15"/>
  <c r="F13"/>
  <c r="F10"/>
  <c r="G44" i="22"/>
  <c r="G37"/>
  <c r="G18"/>
  <c r="C18" i="12"/>
  <c r="C27" s="1"/>
  <c r="C37" s="1"/>
  <c r="C21"/>
  <c r="C16"/>
  <c r="C42"/>
  <c r="C43"/>
  <c r="C44"/>
  <c r="D18"/>
  <c r="D28" s="1"/>
  <c r="D38" s="1"/>
  <c r="D21"/>
  <c r="D16"/>
  <c r="D29" s="1"/>
  <c r="D39" s="1"/>
  <c r="D42"/>
  <c r="E18"/>
  <c r="E27" s="1"/>
  <c r="E37" s="1"/>
  <c r="E21"/>
  <c r="E29" s="1"/>
  <c r="E16"/>
  <c r="E42"/>
  <c r="E43"/>
  <c r="E44"/>
  <c r="F18"/>
  <c r="F28" s="1"/>
  <c r="F38" s="1"/>
  <c r="F21"/>
  <c r="F16"/>
  <c r="F41"/>
  <c r="F42"/>
  <c r="H35" i="15"/>
  <c r="H36"/>
  <c r="C20" i="13"/>
  <c r="C30" s="1"/>
  <c r="C40" s="1"/>
  <c r="C34"/>
  <c r="C33" i="14"/>
  <c r="C39" i="17"/>
  <c r="C42"/>
  <c r="C36"/>
  <c r="C40" s="1"/>
  <c r="H7" s="1"/>
  <c r="C31"/>
  <c r="C25"/>
  <c r="C30"/>
  <c r="C24"/>
  <c r="C29" s="1"/>
  <c r="C26"/>
  <c r="H8"/>
  <c r="I9"/>
  <c r="H12"/>
  <c r="H13" s="1"/>
  <c r="G15"/>
  <c r="I15" s="1"/>
  <c r="C39" i="8"/>
  <c r="C42"/>
  <c r="C36"/>
  <c r="C31"/>
  <c r="C25"/>
  <c r="C30"/>
  <c r="C24"/>
  <c r="C29" s="1"/>
  <c r="C26"/>
  <c r="H8"/>
  <c r="I8" s="1"/>
  <c r="I9"/>
  <c r="I15"/>
  <c r="C39" i="16"/>
  <c r="C36"/>
  <c r="C40"/>
  <c r="H7" s="1"/>
  <c r="C31"/>
  <c r="C25"/>
  <c r="C30" s="1"/>
  <c r="C24"/>
  <c r="H12" s="1"/>
  <c r="C26"/>
  <c r="H8"/>
  <c r="G8"/>
  <c r="G9"/>
  <c r="I9" s="1"/>
  <c r="G10"/>
  <c r="G11"/>
  <c r="G12"/>
  <c r="G13"/>
  <c r="H14"/>
  <c r="I14" s="1"/>
  <c r="G14"/>
  <c r="G15"/>
  <c r="I15" s="1"/>
  <c r="C29" i="10"/>
  <c r="C33" s="1"/>
  <c r="C30"/>
  <c r="C40"/>
  <c r="C42"/>
  <c r="G8"/>
  <c r="G9"/>
  <c r="C70" s="1"/>
  <c r="G10"/>
  <c r="C44"/>
  <c r="C60" s="1"/>
  <c r="C27"/>
  <c r="G11"/>
  <c r="G12"/>
  <c r="C57"/>
  <c r="C74" s="1"/>
  <c r="G13"/>
  <c r="G14"/>
  <c r="C59"/>
  <c r="C76" s="1"/>
  <c r="G15"/>
  <c r="G17"/>
  <c r="C62"/>
  <c r="C79" s="1"/>
  <c r="G18"/>
  <c r="G19"/>
  <c r="C80" s="1"/>
  <c r="P8" i="19"/>
  <c r="P10"/>
  <c r="P11"/>
  <c r="P12"/>
  <c r="P13"/>
  <c r="P14"/>
  <c r="P17"/>
  <c r="P18"/>
  <c r="P19"/>
  <c r="O20"/>
  <c r="P20" s="1"/>
  <c r="P21"/>
  <c r="P22"/>
  <c r="P23"/>
  <c r="P24"/>
  <c r="P26"/>
  <c r="Q27" s="1"/>
  <c r="P27"/>
  <c r="P30"/>
  <c r="P31"/>
  <c r="Q32" s="1"/>
  <c r="P32"/>
  <c r="M8"/>
  <c r="M10"/>
  <c r="M13"/>
  <c r="M14"/>
  <c r="M17"/>
  <c r="M18"/>
  <c r="M19"/>
  <c r="L20"/>
  <c r="M20" s="1"/>
  <c r="M21"/>
  <c r="M22"/>
  <c r="M23"/>
  <c r="M24"/>
  <c r="M26"/>
  <c r="M27"/>
  <c r="N27" s="1"/>
  <c r="M30"/>
  <c r="M31"/>
  <c r="M32"/>
  <c r="N32" s="1"/>
  <c r="J8"/>
  <c r="J10"/>
  <c r="J13"/>
  <c r="J14"/>
  <c r="J17"/>
  <c r="J18"/>
  <c r="J19"/>
  <c r="J20"/>
  <c r="J21"/>
  <c r="J22"/>
  <c r="J23"/>
  <c r="J24"/>
  <c r="J26"/>
  <c r="K27" s="1"/>
  <c r="J27"/>
  <c r="J30"/>
  <c r="K32" s="1"/>
  <c r="J31"/>
  <c r="J32"/>
  <c r="G8"/>
  <c r="G10"/>
  <c r="G13"/>
  <c r="G14"/>
  <c r="G17"/>
  <c r="G18"/>
  <c r="G19"/>
  <c r="G20"/>
  <c r="G21"/>
  <c r="G22"/>
  <c r="G23"/>
  <c r="F24"/>
  <c r="G24" s="1"/>
  <c r="G26"/>
  <c r="G27"/>
  <c r="G30"/>
  <c r="G31"/>
  <c r="G32"/>
  <c r="P25"/>
  <c r="C25" i="7"/>
  <c r="C27" s="1"/>
  <c r="C30"/>
  <c r="C34" s="1"/>
  <c r="C41"/>
  <c r="G5"/>
  <c r="G6"/>
  <c r="C43"/>
  <c r="G7"/>
  <c r="G8"/>
  <c r="G9"/>
  <c r="C75" s="1"/>
  <c r="G10"/>
  <c r="C45"/>
  <c r="C46" s="1"/>
  <c r="C67" s="1"/>
  <c r="G11"/>
  <c r="G12"/>
  <c r="C47"/>
  <c r="C49"/>
  <c r="G13"/>
  <c r="G14"/>
  <c r="C48"/>
  <c r="C64" s="1"/>
  <c r="C81" s="1"/>
  <c r="G15"/>
  <c r="G17"/>
  <c r="G18"/>
  <c r="G19"/>
  <c r="C85" s="1"/>
  <c r="F22" i="12"/>
  <c r="G8" i="18"/>
  <c r="G9"/>
  <c r="G10"/>
  <c r="G11"/>
  <c r="G12"/>
  <c r="G13"/>
  <c r="G14"/>
  <c r="G15"/>
  <c r="G16"/>
  <c r="G17"/>
  <c r="G18"/>
  <c r="G19"/>
  <c r="G20"/>
  <c r="G21"/>
  <c r="G22"/>
  <c r="G23"/>
  <c r="G24"/>
  <c r="F21" i="20"/>
  <c r="F8"/>
  <c r="F10"/>
  <c r="F11"/>
  <c r="F14"/>
  <c r="F17"/>
  <c r="G17" s="1"/>
  <c r="F20"/>
  <c r="F22"/>
  <c r="F23"/>
  <c r="G8" i="13"/>
  <c r="C43" s="1"/>
  <c r="G9"/>
  <c r="C44" s="1"/>
  <c r="G11"/>
  <c r="C46" s="1"/>
  <c r="G10"/>
  <c r="C45" s="1"/>
  <c r="C37" i="14"/>
  <c r="C38"/>
  <c r="G8"/>
  <c r="E41" s="1"/>
  <c r="G9"/>
  <c r="D42" s="1"/>
  <c r="G10"/>
  <c r="E43" s="1"/>
  <c r="C23" i="13"/>
  <c r="C18"/>
  <c r="E16" i="14"/>
  <c r="E22"/>
  <c r="E23" s="1"/>
  <c r="E17"/>
  <c r="D16"/>
  <c r="D22" s="1"/>
  <c r="D17"/>
  <c r="C16"/>
  <c r="C17" s="1"/>
  <c r="C15" i="13"/>
  <c r="E22" i="12"/>
  <c r="C22"/>
  <c r="D5" i="14"/>
  <c r="D7" i="12"/>
  <c r="B14" i="10"/>
  <c r="D8" i="16"/>
  <c r="D11" i="7"/>
  <c r="E52" i="12"/>
  <c r="B19" i="10"/>
  <c r="D15" i="8"/>
  <c r="E57" i="12"/>
  <c r="D10" i="14"/>
  <c r="D15" i="17"/>
  <c r="B12"/>
  <c r="G76" i="12"/>
  <c r="D5" i="7"/>
  <c r="H75" i="12"/>
  <c r="D18" i="10"/>
  <c r="B4" i="13"/>
  <c r="B14" i="8"/>
  <c r="D19" i="10"/>
  <c r="I84" i="12"/>
  <c r="B6" i="17"/>
  <c r="B10" i="16"/>
  <c r="B9" i="13"/>
  <c r="E16" i="10"/>
  <c r="C51" i="12"/>
  <c r="C59"/>
  <c r="D10" i="10"/>
  <c r="D81" i="12"/>
  <c r="B5" i="13"/>
  <c r="B6" i="12"/>
  <c r="D10" i="16"/>
  <c r="D10" i="8"/>
  <c r="D11" i="17"/>
  <c r="B17" i="7"/>
  <c r="L73" i="12"/>
  <c r="D5"/>
  <c r="B12" i="10"/>
  <c r="D8" i="17"/>
  <c r="B6" i="13"/>
  <c r="E81" i="12"/>
  <c r="D7" i="17"/>
  <c r="B12" i="7"/>
  <c r="B8" i="10"/>
  <c r="J84" i="12"/>
  <c r="C68"/>
  <c r="B6" i="10"/>
  <c r="B16"/>
  <c r="B15" i="16"/>
  <c r="C81" i="12"/>
  <c r="B13" i="16"/>
  <c r="B4" i="14"/>
  <c r="E75" i="12"/>
  <c r="B10" i="8"/>
  <c r="D51" i="12"/>
  <c r="B14" i="7"/>
  <c r="B7" i="10"/>
  <c r="B8" i="12"/>
  <c r="B5" i="16"/>
  <c r="B5" i="8"/>
  <c r="B15" i="10"/>
  <c r="E67" i="12"/>
  <c r="D15" i="16"/>
  <c r="B10" i="17"/>
  <c r="B8" i="7"/>
  <c r="D6" i="14"/>
  <c r="B4" i="12"/>
  <c r="D7" i="10"/>
  <c r="B15" i="7"/>
  <c r="C73" i="12"/>
  <c r="D12" i="10"/>
  <c r="B7" i="16"/>
  <c r="B6" i="8"/>
  <c r="B10" i="14"/>
  <c r="C57" i="12"/>
  <c r="H76"/>
  <c r="B15" i="8"/>
  <c r="B9" i="7"/>
  <c r="D8" i="12"/>
  <c r="B6" i="7"/>
  <c r="D76" i="12"/>
  <c r="B14" i="16"/>
  <c r="D7"/>
  <c r="J75" i="12"/>
  <c r="B12" i="8"/>
  <c r="D6"/>
  <c r="B8" i="17"/>
  <c r="D11" i="13"/>
  <c r="D6" i="17"/>
  <c r="D57" i="12"/>
  <c r="D4" i="16"/>
  <c r="B7" i="12"/>
  <c r="B13" i="10"/>
  <c r="E73" i="12"/>
  <c r="D13" i="16"/>
  <c r="E84" i="12"/>
  <c r="E16" i="7"/>
  <c r="D8"/>
  <c r="C65" i="12"/>
  <c r="D17" i="7"/>
  <c r="D15"/>
  <c r="D5" i="10"/>
  <c r="C76" i="12"/>
  <c r="B7" i="13"/>
  <c r="B14" i="17"/>
  <c r="D68" i="12"/>
  <c r="D60"/>
  <c r="B9" i="14"/>
  <c r="K76" i="12"/>
  <c r="C49"/>
  <c r="D7" i="7"/>
  <c r="L75" i="12"/>
  <c r="L76"/>
  <c r="D7" i="8"/>
  <c r="G83" i="12"/>
  <c r="E83"/>
  <c r="B5" i="17"/>
  <c r="D5" i="16"/>
  <c r="D49" i="12"/>
  <c r="D14" i="7"/>
  <c r="J73" i="12"/>
  <c r="D8" i="10"/>
  <c r="F67" i="12"/>
  <c r="C67"/>
  <c r="B11" i="10"/>
  <c r="D6" i="7"/>
  <c r="E59" i="12"/>
  <c r="D6" i="16"/>
  <c r="D4" i="8"/>
  <c r="D14"/>
  <c r="D5" i="13"/>
  <c r="B5" i="12"/>
  <c r="E49"/>
  <c r="B11" i="17"/>
  <c r="D7" i="14"/>
  <c r="D9" i="12"/>
  <c r="D67"/>
  <c r="D6"/>
  <c r="D14" i="16"/>
  <c r="D16" i="10"/>
  <c r="J83" i="12"/>
  <c r="B7" i="17"/>
  <c r="C60" i="12"/>
  <c r="B11" i="16"/>
  <c r="B11" i="13"/>
  <c r="B15" i="17"/>
  <c r="B13" i="8"/>
  <c r="H81" i="12"/>
  <c r="D13" i="10"/>
  <c r="C83" i="12"/>
  <c r="D14" i="10"/>
  <c r="I73" i="12"/>
  <c r="B7" i="14"/>
  <c r="D14" i="17"/>
  <c r="B18" i="7"/>
  <c r="D9" i="10"/>
  <c r="H73" i="12"/>
  <c r="D59"/>
  <c r="B9" i="10"/>
  <c r="B11" i="12"/>
  <c r="D73"/>
  <c r="D8" i="13"/>
  <c r="D4" i="17"/>
  <c r="B11" i="7"/>
  <c r="I83" i="12"/>
  <c r="D8" i="14"/>
  <c r="D13" i="17"/>
  <c r="B19" i="7"/>
  <c r="D9" i="13"/>
  <c r="D65" i="12"/>
  <c r="B12" i="16"/>
  <c r="B5" i="14"/>
  <c r="I75" i="12"/>
  <c r="C84"/>
  <c r="B8" i="8"/>
  <c r="E60" i="12"/>
  <c r="B10" i="10"/>
  <c r="H83" i="12"/>
  <c r="D4" i="14"/>
  <c r="B6" i="16"/>
  <c r="B18" i="10"/>
  <c r="B5" i="7"/>
  <c r="D11" i="8"/>
  <c r="G81" i="12"/>
  <c r="B7" i="7"/>
  <c r="D4" i="12"/>
  <c r="D18" i="7"/>
  <c r="B16"/>
  <c r="B8" i="16"/>
  <c r="D83" i="12"/>
  <c r="D15" i="10"/>
  <c r="B7" i="8"/>
  <c r="C52" i="12"/>
  <c r="D6" i="13"/>
  <c r="D17" i="10"/>
  <c r="D5" i="17"/>
  <c r="B10" i="7"/>
  <c r="D9"/>
  <c r="B4" i="8"/>
  <c r="B4" i="16"/>
  <c r="D12" i="8"/>
  <c r="D11" i="16"/>
  <c r="B5" i="10"/>
  <c r="H84" i="12"/>
  <c r="B11" i="8"/>
  <c r="D5"/>
  <c r="J81" i="12"/>
  <c r="D10" i="17"/>
  <c r="D52" i="12"/>
  <c r="D11"/>
  <c r="B17" i="10"/>
  <c r="G73" i="12"/>
  <c r="I76"/>
  <c r="G75"/>
  <c r="G84"/>
  <c r="D12" i="17"/>
  <c r="D4" i="13"/>
  <c r="D13" i="7"/>
  <c r="E65" i="12"/>
  <c r="C75"/>
  <c r="D16" i="7"/>
  <c r="D75" i="12"/>
  <c r="I81"/>
  <c r="B8" i="13"/>
  <c r="B13" i="17"/>
  <c r="D9" i="14"/>
  <c r="D12" i="7"/>
  <c r="B8" i="14"/>
  <c r="B9" i="12"/>
  <c r="D10" i="7"/>
  <c r="D6" i="10"/>
  <c r="E76" i="12"/>
  <c r="D8" i="8"/>
  <c r="B13" i="7"/>
  <c r="K73" i="12"/>
  <c r="D84"/>
  <c r="B4" i="17"/>
  <c r="D7" i="13"/>
  <c r="E51" i="12"/>
  <c r="D19" i="7"/>
  <c r="K75" i="12"/>
  <c r="D12" i="16"/>
  <c r="B6" i="14"/>
  <c r="D11" i="10"/>
  <c r="D13" i="8"/>
  <c r="J76" i="12"/>
  <c r="D31" i="14" l="1"/>
  <c r="D23"/>
  <c r="C24" i="13"/>
  <c r="C31" i="10"/>
  <c r="C55" s="1"/>
  <c r="H12" i="8"/>
  <c r="I12" s="1"/>
  <c r="F29" i="12"/>
  <c r="F39" s="1"/>
  <c r="C22" i="14"/>
  <c r="C31" s="1"/>
  <c r="C43"/>
  <c r="C72" i="10"/>
  <c r="C34"/>
  <c r="C45" s="1"/>
  <c r="D22" i="12"/>
  <c r="D43" i="14"/>
  <c r="H27" i="19"/>
  <c r="H10" i="16"/>
  <c r="I8"/>
  <c r="H10" i="17"/>
  <c r="D41" i="12"/>
  <c r="C29"/>
  <c r="H27" i="18"/>
  <c r="G28" i="15" s="1"/>
  <c r="H28" s="1"/>
  <c r="H83"/>
  <c r="G23" i="20"/>
  <c r="G14"/>
  <c r="G24" s="1"/>
  <c r="H32" i="19"/>
  <c r="N24"/>
  <c r="K24"/>
  <c r="H14"/>
  <c r="Q14"/>
  <c r="K14"/>
  <c r="N14"/>
  <c r="N34" s="1"/>
  <c r="I13" i="17"/>
  <c r="I7"/>
  <c r="I8"/>
  <c r="I10"/>
  <c r="I10" i="16"/>
  <c r="I7"/>
  <c r="C84" i="7"/>
  <c r="D41" i="14"/>
  <c r="C41"/>
  <c r="F44" i="12"/>
  <c r="E39"/>
  <c r="C39"/>
  <c r="H78" i="15"/>
  <c r="G77" i="12"/>
  <c r="G78" s="1"/>
  <c r="K77"/>
  <c r="K78" s="1"/>
  <c r="C85"/>
  <c r="C86" s="1"/>
  <c r="H85"/>
  <c r="H86" s="1"/>
  <c r="C77"/>
  <c r="C78" s="1"/>
  <c r="H77"/>
  <c r="H78" s="1"/>
  <c r="L77"/>
  <c r="L78" s="1"/>
  <c r="D85"/>
  <c r="D86" s="1"/>
  <c r="I85"/>
  <c r="I86" s="1"/>
  <c r="G16" i="7"/>
  <c r="D77" i="12"/>
  <c r="D78" s="1"/>
  <c r="I77"/>
  <c r="I78" s="1"/>
  <c r="J85"/>
  <c r="J86" s="1"/>
  <c r="J77"/>
  <c r="J78" s="1"/>
  <c r="G85"/>
  <c r="G86" s="1"/>
  <c r="G16" i="10"/>
  <c r="C77" s="1"/>
  <c r="H5" i="17"/>
  <c r="I5" s="1"/>
  <c r="H4"/>
  <c r="H11"/>
  <c r="I11" s="1"/>
  <c r="H13" i="16"/>
  <c r="I13" s="1"/>
  <c r="I12"/>
  <c r="H5" i="8"/>
  <c r="I5" s="1"/>
  <c r="H4"/>
  <c r="H11"/>
  <c r="I11" s="1"/>
  <c r="C40" i="14"/>
  <c r="H24" i="19"/>
  <c r="Q24"/>
  <c r="F43" i="12"/>
  <c r="F30"/>
  <c r="F40" s="1"/>
  <c r="F27"/>
  <c r="F37" s="1"/>
  <c r="E41"/>
  <c r="E28"/>
  <c r="E38" s="1"/>
  <c r="D30"/>
  <c r="D40" s="1"/>
  <c r="D27"/>
  <c r="D37" s="1"/>
  <c r="C28"/>
  <c r="C38" s="1"/>
  <c r="E38" i="14"/>
  <c r="D38"/>
  <c r="C30"/>
  <c r="D30"/>
  <c r="D39" s="1"/>
  <c r="E30"/>
  <c r="E39" s="1"/>
  <c r="C39"/>
  <c r="C31" i="13"/>
  <c r="C41" s="1"/>
  <c r="C23" i="14"/>
  <c r="C62" i="7"/>
  <c r="C79" s="1"/>
  <c r="C29"/>
  <c r="C58" i="10"/>
  <c r="C29" i="16"/>
  <c r="H14" i="8"/>
  <c r="I14" s="1"/>
  <c r="H10"/>
  <c r="I10" s="1"/>
  <c r="C40"/>
  <c r="H7" s="1"/>
  <c r="I7" s="1"/>
  <c r="H14" i="17"/>
  <c r="I14" s="1"/>
  <c r="I12"/>
  <c r="C42" i="14"/>
  <c r="C32" i="13"/>
  <c r="C42" s="1"/>
  <c r="C29"/>
  <c r="C39" s="1"/>
  <c r="E31" i="14"/>
  <c r="C71" i="10"/>
  <c r="E30" i="12"/>
  <c r="E40" s="1"/>
  <c r="C30"/>
  <c r="C40" s="1"/>
  <c r="E40" i="14"/>
  <c r="E37"/>
  <c r="D40"/>
  <c r="D37"/>
  <c r="E42"/>
  <c r="H34" i="19" l="1"/>
  <c r="C50" i="10"/>
  <c r="C67" s="1"/>
  <c r="C56"/>
  <c r="C73" s="1"/>
  <c r="C49"/>
  <c r="C47" i="13"/>
  <c r="C57" s="1"/>
  <c r="C58" s="1"/>
  <c r="G59" i="15" s="1"/>
  <c r="H59" s="1"/>
  <c r="H13" i="8"/>
  <c r="I13" s="1"/>
  <c r="Q34" i="19"/>
  <c r="K34"/>
  <c r="C44" i="14"/>
  <c r="C52" s="1"/>
  <c r="C53" s="1"/>
  <c r="G63" i="15" s="1"/>
  <c r="H63" s="1"/>
  <c r="D45" i="12"/>
  <c r="D53" s="1"/>
  <c r="D54" s="1"/>
  <c r="F45"/>
  <c r="F69" s="1"/>
  <c r="F70" s="1"/>
  <c r="G19" i="15" s="1"/>
  <c r="H19" s="1"/>
  <c r="E45" i="12"/>
  <c r="E61" s="1"/>
  <c r="E62" s="1"/>
  <c r="C45"/>
  <c r="C53" s="1"/>
  <c r="C54" s="1"/>
  <c r="E69"/>
  <c r="E70" s="1"/>
  <c r="G16" i="15" s="1"/>
  <c r="H16" s="1"/>
  <c r="C65" i="7"/>
  <c r="C82" s="1"/>
  <c r="C33"/>
  <c r="C50" s="1"/>
  <c r="C76"/>
  <c r="C31"/>
  <c r="C60" s="1"/>
  <c r="C77" s="1"/>
  <c r="C63"/>
  <c r="I4" i="17"/>
  <c r="H6"/>
  <c r="I6" s="1"/>
  <c r="C75" i="10"/>
  <c r="C61"/>
  <c r="C78" s="1"/>
  <c r="I4" i="8"/>
  <c r="H6"/>
  <c r="I6" s="1"/>
  <c r="H4" i="16"/>
  <c r="H11"/>
  <c r="I11" s="1"/>
  <c r="H5"/>
  <c r="I5" s="1"/>
  <c r="C51" i="10"/>
  <c r="C68" s="1"/>
  <c r="C66"/>
  <c r="E44" i="14"/>
  <c r="E52" s="1"/>
  <c r="E53" s="1"/>
  <c r="G69" i="15" s="1"/>
  <c r="H69" s="1"/>
  <c r="D44" i="14"/>
  <c r="D52" s="1"/>
  <c r="D53" s="1"/>
  <c r="G66" i="15" s="1"/>
  <c r="H66" s="1"/>
  <c r="I16" i="8" l="1"/>
  <c r="I17" s="1"/>
  <c r="G90" i="15" s="1"/>
  <c r="H90" s="1"/>
  <c r="I16" i="17"/>
  <c r="I17" s="1"/>
  <c r="D61" i="12"/>
  <c r="D62" s="1"/>
  <c r="D69"/>
  <c r="D70" s="1"/>
  <c r="G13" i="15" s="1"/>
  <c r="H13" s="1"/>
  <c r="E53" i="12"/>
  <c r="E54" s="1"/>
  <c r="C69"/>
  <c r="C70" s="1"/>
  <c r="G10" i="15" s="1"/>
  <c r="H10" s="1"/>
  <c r="E77" i="12"/>
  <c r="E78" s="1"/>
  <c r="E85"/>
  <c r="E86" s="1"/>
  <c r="C61"/>
  <c r="C62" s="1"/>
  <c r="H71" i="15"/>
  <c r="C54" i="7"/>
  <c r="C55"/>
  <c r="C72" s="1"/>
  <c r="C74"/>
  <c r="C61"/>
  <c r="C78" s="1"/>
  <c r="I4" i="16"/>
  <c r="I16" s="1"/>
  <c r="H6"/>
  <c r="I6" s="1"/>
  <c r="C80" i="7"/>
  <c r="C66"/>
  <c r="C83" s="1"/>
  <c r="C81" i="10"/>
  <c r="C82" s="1"/>
  <c r="G24" i="15" s="1"/>
  <c r="H24" s="1"/>
  <c r="H39" s="1"/>
  <c r="H20" l="1"/>
  <c r="H41" s="1"/>
  <c r="H42" s="1"/>
  <c r="H43" s="1"/>
  <c r="C56" i="7"/>
  <c r="C73" s="1"/>
  <c r="C71"/>
  <c r="I17" i="16"/>
  <c r="G89" i="15" s="1"/>
  <c r="H89" s="1"/>
  <c r="H44" l="1"/>
  <c r="H45" s="1"/>
  <c r="C86" i="7"/>
  <c r="C87" s="1"/>
  <c r="G87" i="15" s="1"/>
  <c r="H87" s="1"/>
  <c r="H93" s="1"/>
  <c r="H95" s="1"/>
  <c r="H46" l="1"/>
  <c r="I45"/>
  <c r="H96"/>
  <c r="H97" s="1"/>
  <c r="H103"/>
  <c r="H98" l="1"/>
  <c r="H99" s="1"/>
  <c r="H104"/>
  <c r="H105" s="1"/>
  <c r="H100" l="1"/>
  <c r="H108" s="1"/>
  <c r="H106"/>
  <c r="H107" s="1"/>
  <c r="H109" l="1"/>
</calcChain>
</file>

<file path=xl/sharedStrings.xml><?xml version="1.0" encoding="utf-8"?>
<sst xmlns="http://schemas.openxmlformats.org/spreadsheetml/2006/main" count="2330" uniqueCount="803">
  <si>
    <t>ΠΕΡΙΓΡΑΦΗ</t>
  </si>
  <si>
    <t>Κωδικός Αναθ.</t>
  </si>
  <si>
    <t>Μον.</t>
  </si>
  <si>
    <t>έως 1,5 εκ. €</t>
  </si>
  <si>
    <t>από 1,5 έως 5,0 εκ. €</t>
  </si>
  <si>
    <t>άνω των 5,0 εκ. €</t>
  </si>
  <si>
    <t>79.01</t>
  </si>
  <si>
    <t>Ασφαλτική επάλειψη επιφανειών σκυροδεμάτων</t>
  </si>
  <si>
    <t>ΟΙΚ 7901</t>
  </si>
  <si>
    <t>m2</t>
  </si>
  <si>
    <t>3.10.02.01</t>
  </si>
  <si>
    <t>Εκσκαφή γαιωδών-ημιβρ. (έως 4,00 m)</t>
  </si>
  <si>
    <t>ΥΔΡ 6081.1</t>
  </si>
  <si>
    <t>m3</t>
  </si>
  <si>
    <t>3.11.02.01</t>
  </si>
  <si>
    <t>Εκσκαφή βραχώδη.  (έως 4,00 m)</t>
  </si>
  <si>
    <t>ΥΔΡ 6082.1</t>
  </si>
  <si>
    <t>3.12</t>
  </si>
  <si>
    <t>Προσαύξηση λόγω ΟΚΩ</t>
  </si>
  <si>
    <t>ΥΔΡ 6087</t>
  </si>
  <si>
    <t>m</t>
  </si>
  <si>
    <t>3.13</t>
  </si>
  <si>
    <t>Προσαύξηση τιμών εκσκαφών ορυγμάτων υπογείων δικτύων σε έδαφος πάσης φύσεως για εκτέλεση υπό συνθήκες στενότητος χώρου.</t>
  </si>
  <si>
    <t>4.04</t>
  </si>
  <si>
    <t>Αποξήλωση πλακοστρώσεων πεζοδρομίων.</t>
  </si>
  <si>
    <t>4.05</t>
  </si>
  <si>
    <t>Αποξήλωση κρασπέδων πρόχυτων ή μή</t>
  </si>
  <si>
    <t>4.09</t>
  </si>
  <si>
    <t>Αποκατάσταση Ασφαλτικού</t>
  </si>
  <si>
    <t>ΟΔΟ 4521Β</t>
  </si>
  <si>
    <t>4.10</t>
  </si>
  <si>
    <t>Ανακατασκευή και επαναφορά πεζοδρομίου νησίδας ή πλατείας από τσιμεντόπλακες</t>
  </si>
  <si>
    <t>ΥΔΡ 6551.7</t>
  </si>
  <si>
    <t>4.11</t>
  </si>
  <si>
    <t>Ανακατασκευή και επαναφορά πεζοδρομίου από άοπλο σκυρόδεμα πάχους 10 cm</t>
  </si>
  <si>
    <t>ΥΔΡ 6804</t>
  </si>
  <si>
    <t>5.05.01</t>
  </si>
  <si>
    <t>Θραυστό (πάχος έως 50 cm)</t>
  </si>
  <si>
    <t>ΥΔΡ 6068</t>
  </si>
  <si>
    <t>5.05.02</t>
  </si>
  <si>
    <t>Θραυστό (πάχος άνω των 50 cm)</t>
  </si>
  <si>
    <t>5.07</t>
  </si>
  <si>
    <t>Διάστρωση και εγκιβωτισμός σωλήνων με άμμο λατομείου.</t>
  </si>
  <si>
    <t>ΥΔΡ 6069</t>
  </si>
  <si>
    <t>7.06</t>
  </si>
  <si>
    <t>Αντιστηρίξεις παρειών χάνδακος με μεταλλικά πετάσματα</t>
  </si>
  <si>
    <t>ΥΔΡ 6103</t>
  </si>
  <si>
    <t>9.01</t>
  </si>
  <si>
    <t>Ξυλότυποι ή σιδηρότυποι επιπέδων επιφανειών</t>
  </si>
  <si>
    <t>9.02</t>
  </si>
  <si>
    <t>Ξυλότυποι ή σιδηρότυποι καμπύλων επιφανειών</t>
  </si>
  <si>
    <t>9.10.02</t>
  </si>
  <si>
    <t>Για κατασκευές από σκυρόδεμα κατηγορίας C10/12</t>
  </si>
  <si>
    <t>ΥΔΡ 6325</t>
  </si>
  <si>
    <t>9.10.03</t>
  </si>
  <si>
    <t>Για κατασκευές από σκυρόδεμα κατηγορίας C12/16</t>
  </si>
  <si>
    <t>ΥΔΡ 6326</t>
  </si>
  <si>
    <t>9.10.04</t>
  </si>
  <si>
    <t>Για κατασκευές από σκυρόδεμα κατηγορίας C16/20</t>
  </si>
  <si>
    <t>ΥΔΡ 6327</t>
  </si>
  <si>
    <t>9.23.04</t>
  </si>
  <si>
    <t>Στεγανωτικό υλικό μάζας σκυροδέματος</t>
  </si>
  <si>
    <t>ΥΔΡ 6320.1</t>
  </si>
  <si>
    <t>kg</t>
  </si>
  <si>
    <t>9.26</t>
  </si>
  <si>
    <t>Προμήθεια και τοποθέτηση σιδηρού οπλισμού σκυροδεμάτων Β500C κατα ΕΛΟΤ 1421-3</t>
  </si>
  <si>
    <t>ΥΔΡ 6311</t>
  </si>
  <si>
    <t>10.21</t>
  </si>
  <si>
    <t>Στεγανωτική επάλειψη σκυροδέματος</t>
  </si>
  <si>
    <t>ΥΔΡ 6370</t>
  </si>
  <si>
    <t>11.01.02</t>
  </si>
  <si>
    <t>Καλύματα από ελατό χυτοσίδηρο (ductile iron)</t>
  </si>
  <si>
    <t>11.02.04</t>
  </si>
  <si>
    <t>Εσχάρες υδροσυλλογής, από ελατό χυτοσίδηρο (χυτοσίδηρος σφαιροειδούς γραφίτη, ductile iron κατά ΕΛΟΤ ΕΝ 124)</t>
  </si>
  <si>
    <t>11.03</t>
  </si>
  <si>
    <t>Βαθμίδες από χυτοσίδηρο</t>
  </si>
  <si>
    <t>12.03</t>
  </si>
  <si>
    <t>Αγωγοί αποχετεύσεως ομβρίων από τσιμεντοσωλήνες σειράς 100</t>
  </si>
  <si>
    <t>12.03.01</t>
  </si>
  <si>
    <t>Ονομαστικής διαμέτρου D400 mm</t>
  </si>
  <si>
    <t>ΥΔΡ 6551.3</t>
  </si>
  <si>
    <t>12.03.03</t>
  </si>
  <si>
    <t>Ονομαστικής διαμέτρου D600 mm</t>
  </si>
  <si>
    <t>ΥΔΡ 6551.5</t>
  </si>
  <si>
    <t>12.03.05</t>
  </si>
  <si>
    <t>Ονομαστικής διαμέτρου D800 mm</t>
  </si>
  <si>
    <t>ΥΔΡ 6551.6</t>
  </si>
  <si>
    <t>12.03.07</t>
  </si>
  <si>
    <t>Ονομαστικής διαμέτρου D1000 mm</t>
  </si>
  <si>
    <t>12.03.09</t>
  </si>
  <si>
    <t>Ονομαστικής διαμέτρου D1200 mm</t>
  </si>
  <si>
    <t>12.03.11</t>
  </si>
  <si>
    <t>Ονομαστικής διαμέτρου D1400 mm</t>
  </si>
  <si>
    <t>12.03.12</t>
  </si>
  <si>
    <t>Ονομαστικής διαμέτρου D1600 mm</t>
  </si>
  <si>
    <t>12.12</t>
  </si>
  <si>
    <t>Αγωγοί αποχέτευσης από σωλήνες PVC σειράς 41</t>
  </si>
  <si>
    <t>12.12.03</t>
  </si>
  <si>
    <t>Για σωλήνες ΡVC/41, Dεσ= 160 mm</t>
  </si>
  <si>
    <t>ΥΔΡ 6711.1</t>
  </si>
  <si>
    <t>12.12.04</t>
  </si>
  <si>
    <t>Για σωλήνες ΡVC/41, Dεσ= 200 mm</t>
  </si>
  <si>
    <t>ΥΔΡ 6711.2</t>
  </si>
  <si>
    <t>12.12.05</t>
  </si>
  <si>
    <t>Για σωλήνες ΡVC/41, Dεσ= 250 mm</t>
  </si>
  <si>
    <t>ΥΔΡ 6711.3</t>
  </si>
  <si>
    <t>12.12.06</t>
  </si>
  <si>
    <t>Για σωλήνες ΡVC/41, Dεσ= 315 mm</t>
  </si>
  <si>
    <t>ΥΔΡ 6711.4</t>
  </si>
  <si>
    <t>12.12.07</t>
  </si>
  <si>
    <t>Για σωλήνες ΡVC/41, Dεσ= 355 mm</t>
  </si>
  <si>
    <t>ΥΔΡ 6711.5</t>
  </si>
  <si>
    <t>12.12.08</t>
  </si>
  <si>
    <t>Για σωλήνες ΡVC/41, Dεσ= 400 mm</t>
  </si>
  <si>
    <t>ΥΔΡ 6711.6</t>
  </si>
  <si>
    <t>12.14</t>
  </si>
  <si>
    <t>12.14.01.46</t>
  </si>
  <si>
    <t>Ονομ. διαμέτρου DN 90 mm / ΡΝ 16 atm</t>
  </si>
  <si>
    <t>ΥΔΡ 6622.1</t>
  </si>
  <si>
    <t>12.14.01.47</t>
  </si>
  <si>
    <t>Ονομ. διαμέτρου DN 110 mm / ΡΝ 16 atm</t>
  </si>
  <si>
    <t>12.14.01.48</t>
  </si>
  <si>
    <t>Ονομ. διαμέτρου DN 125 mm / ΡΝ 16 atm</t>
  </si>
  <si>
    <t>ΥΔΡ 6622.2</t>
  </si>
  <si>
    <t>12.14.01.49</t>
  </si>
  <si>
    <t>Ονομ. διαμέτρου DN 140 mm / ΡΝ 16 atm</t>
  </si>
  <si>
    <t>12.14.01.50</t>
  </si>
  <si>
    <t>Ονομ. διαμέτρου DN 160 mm / ΡΝ 16 atm</t>
  </si>
  <si>
    <t>ΥΔΡ 6622.3</t>
  </si>
  <si>
    <t>12.14.01.51</t>
  </si>
  <si>
    <t>Ονομ. διαμέτρου DN 200 mm / ΡΝ 16 atm</t>
  </si>
  <si>
    <t>12.14.01.52</t>
  </si>
  <si>
    <t>Ονομ. διαμέτρου DN 225 mm / ΡΝ 16 atm</t>
  </si>
  <si>
    <t>12.14.01.53</t>
  </si>
  <si>
    <t>Ονομ. διαμέτρου DN 250 mm / ΡΝ 16 atm</t>
  </si>
  <si>
    <t>12.14.01.54</t>
  </si>
  <si>
    <t>Ονομ. διαμέτρου DN 280 mm / ΡΝ 16 atm</t>
  </si>
  <si>
    <t>12.14.01.55</t>
  </si>
  <si>
    <t>Ονομ. διαμέτρου DN 315 mm / ΡΝ 16 atm</t>
  </si>
  <si>
    <t>12.14.01.56</t>
  </si>
  <si>
    <t>Ονομ. διαμέτρου DN 355 mm / ΡΝ 16 atm</t>
  </si>
  <si>
    <t>12.14.01.57</t>
  </si>
  <si>
    <t>Ονομ. διαμέτρου DN 400 mm / ΡΝ 16 atm</t>
  </si>
  <si>
    <t>12.14.01.58</t>
  </si>
  <si>
    <t>Ονομ. διαμέτρου DN 450 mm / ΡΝ 16 atm</t>
  </si>
  <si>
    <t>12.14.01.59</t>
  </si>
  <si>
    <t>Ονομ. διαμέτρου DN 500 mm / ΡΝ 16 atm</t>
  </si>
  <si>
    <t>12.14.01.26</t>
  </si>
  <si>
    <t>Ονομ. διαμέτρου DN 90 mm / ΡΝ 12,5 atm</t>
  </si>
  <si>
    <t>12.14.01.27</t>
  </si>
  <si>
    <t>Ονομ. διαμέτρου DN 110 mm / ΡΝ 12,5 atm</t>
  </si>
  <si>
    <t>12.14.01.28</t>
  </si>
  <si>
    <t>Ονομ. διαμέτρου DN 125 mm / ΡΝ 12,5 atm</t>
  </si>
  <si>
    <t>12.14.01.29</t>
  </si>
  <si>
    <t>Ονομ. διαμέτρου DN 140 mm / ΡΝ 12,5 atm</t>
  </si>
  <si>
    <t>12.14.01.30</t>
  </si>
  <si>
    <t>Ονομ. διαμέτρου DN 160 mm / ΡΝ 12,5 atm</t>
  </si>
  <si>
    <t>12.14.01.31</t>
  </si>
  <si>
    <t>Ονομ. διαμέτρου DN 200 mm / ΡΝ 12,5 atm</t>
  </si>
  <si>
    <t>12.14.01.32</t>
  </si>
  <si>
    <t>Ονομ. διαμέτρου DN 225 mm / ΡΝ 12,5 atm</t>
  </si>
  <si>
    <t>12.14.01.33</t>
  </si>
  <si>
    <t>Ονομ. διαμέτρου DN 250 mm / ΡΝ 12,5 atm</t>
  </si>
  <si>
    <t>12.14.01.34</t>
  </si>
  <si>
    <t>Ονομ. διαμέτρου DN 280 mm / ΡΝ 12,5 atm</t>
  </si>
  <si>
    <t>12.14.01.35</t>
  </si>
  <si>
    <t>Ονομ. διαμέτρου DN 315 mm / ΡΝ 12,5 atm</t>
  </si>
  <si>
    <t>12.14.01.36</t>
  </si>
  <si>
    <t>Ονομ. διαμέτρου DN 355 mm / ΡΝ 12,5 atm</t>
  </si>
  <si>
    <t>12.14.01.37</t>
  </si>
  <si>
    <t>Ονομ. διαμέτρου DN 400 mm / ΡΝ 12,5 atm</t>
  </si>
  <si>
    <t>12.14.01.86</t>
  </si>
  <si>
    <t>Ονομ. διαμέτρου DN 90 mm / ΡΝ 25 atm</t>
  </si>
  <si>
    <t>12.14.01.87</t>
  </si>
  <si>
    <t>Ονομ. διαμέτρου DN 110 mm / ΡΝ 25 atm</t>
  </si>
  <si>
    <t>12.14.01.88</t>
  </si>
  <si>
    <t>Ονομ. διαμέτρου DN 125 mm / ΡΝ 25 atm</t>
  </si>
  <si>
    <t>12.14.01.89</t>
  </si>
  <si>
    <t>Ονομ. διαμέτρου DN 140 mm / ΡΝ 25 atm</t>
  </si>
  <si>
    <t>12.14.01.90</t>
  </si>
  <si>
    <t>Ονομ. διαμέτρου DN 160 mm / ΡΝ 25 atm</t>
  </si>
  <si>
    <t>12.14.01.91</t>
  </si>
  <si>
    <t>Ονομ. διαμέτρου DN 200 mm / ΡΝ 25 atm</t>
  </si>
  <si>
    <t>12.14.01.92</t>
  </si>
  <si>
    <t>Ονομ. διαμέτρου DN 225 mm / ΡΝ 25 atm</t>
  </si>
  <si>
    <t>12.14.01.93</t>
  </si>
  <si>
    <t>Ονομ. διαμέτρου DN 250 mm / ΡΝ 25 atm</t>
  </si>
  <si>
    <t>12.14.01.94</t>
  </si>
  <si>
    <t>Ονομ. διαμέτρου DN 280 mm / ΡΝ 25 atm</t>
  </si>
  <si>
    <t>12.14.01.95</t>
  </si>
  <si>
    <t>Ονομ. διαμέτρου DN 315 mm / ΡΝ 25 atm</t>
  </si>
  <si>
    <t>12.14.01.96</t>
  </si>
  <si>
    <t>Ονομ. διαμέτρου DN 355 mm / ΡΝ 25 atm</t>
  </si>
  <si>
    <t>12.14.01.97</t>
  </si>
  <si>
    <t>Ονομ. διαμέτρου DN 400 mm / ΡΝ 25 atm</t>
  </si>
  <si>
    <t>12.25</t>
  </si>
  <si>
    <t>Σαμάρι με μούφα, συγκολλητό σε αγωγούς υπονόμων από πλαστικούς σωλήνες PVC της σειράς 41.</t>
  </si>
  <si>
    <t>12.25.01</t>
  </si>
  <si>
    <t>Σαμάρι/μούφα ονομαστικών διαμέτρων 200/160 mm.</t>
  </si>
  <si>
    <t>ΥΔΡ 6712.1</t>
  </si>
  <si>
    <t>τεμ.</t>
  </si>
  <si>
    <t>12.25.02</t>
  </si>
  <si>
    <t>Σαμάρι/μούφα ονομαστικών διαμέτρων 250/160 mm.</t>
  </si>
  <si>
    <t>ΥΔΡ 6712.2</t>
  </si>
  <si>
    <t>12.25.03</t>
  </si>
  <si>
    <t>Σαμάρι/μούφα ονομαστικών διαμέτρων 315/160 mm.</t>
  </si>
  <si>
    <t>ΥΔΡ 6712.3</t>
  </si>
  <si>
    <t>12.25.04</t>
  </si>
  <si>
    <t>Σαμάρι/μούφα ονομαστικών διαμέτρων 355/160 mm.</t>
  </si>
  <si>
    <t>ΥΔΡ 6712.4</t>
  </si>
  <si>
    <t>12.25.05</t>
  </si>
  <si>
    <t>Σαμάρι/μούφα ονομαστικών διαμέτρων 400/160 mm.</t>
  </si>
  <si>
    <t>ΥΔΡ 6712.5</t>
  </si>
  <si>
    <t>13.03</t>
  </si>
  <si>
    <t>Δικλείδες χυτοσιδηρές συρταρωτές, με την προμήθεια, μεταφορά επί τόπου και πλήρη εγκατάσταση</t>
  </si>
  <si>
    <t>13.03.03</t>
  </si>
  <si>
    <t>Με ωτίδες, ονομαστικής πίεσης 16 atm</t>
  </si>
  <si>
    <t>13.03.03.01</t>
  </si>
  <si>
    <t>Ονομαστικής διαμέτρου DN 50 mm</t>
  </si>
  <si>
    <t>ΥΔΡ 6651.1</t>
  </si>
  <si>
    <t>13.03.03.02</t>
  </si>
  <si>
    <t>Ονομαστικής διαμέτρου DN 80 mm</t>
  </si>
  <si>
    <t>13.03.03.03</t>
  </si>
  <si>
    <t>Ονομαστικής διαμέτρου DN 100 mm</t>
  </si>
  <si>
    <t>13.03.03.04</t>
  </si>
  <si>
    <t>Ονομαστικής διαμέτρου DN 125 mm</t>
  </si>
  <si>
    <t>13.03.03.05</t>
  </si>
  <si>
    <t>Ονομαστικής διαμέτρου DN 150 mm</t>
  </si>
  <si>
    <t>13.03.03.06</t>
  </si>
  <si>
    <t>Ονομαστικής διαμέτρου DN 175 mm</t>
  </si>
  <si>
    <t>13.03.03.07</t>
  </si>
  <si>
    <t>Ονομαστικής διαμέτρου DN 200 mm</t>
  </si>
  <si>
    <t>ΥΔΡ 6807</t>
  </si>
  <si>
    <t>ΥΔΡ 6808</t>
  </si>
  <si>
    <t>ΥΔΡ 6301</t>
  </si>
  <si>
    <t>ΥΔΡ 6302</t>
  </si>
  <si>
    <t>ΥΔΡ 6752</t>
  </si>
  <si>
    <t>ΥΔΡ 6753</t>
  </si>
  <si>
    <t>€</t>
  </si>
  <si>
    <t>Αντιστήριξη</t>
  </si>
  <si>
    <t>Ποσοστό γαιωδών</t>
  </si>
  <si>
    <t>%</t>
  </si>
  <si>
    <t>Εκσκαφή γαιωδών</t>
  </si>
  <si>
    <t>Εκσκαφή βραχωδών</t>
  </si>
  <si>
    <t>Θραυστό ΠΤΠ Ο150</t>
  </si>
  <si>
    <t>Πλάτος εκσκαφής   (b)</t>
  </si>
  <si>
    <t>Βάθος εκσκαφής   (h)</t>
  </si>
  <si>
    <t>Υψος τελικής στρώσης (h3)</t>
  </si>
  <si>
    <t>Υψος υποστρώματος άμμου</t>
  </si>
  <si>
    <t>Υψος επίχωσης άμμου</t>
  </si>
  <si>
    <t>Άμμος</t>
  </si>
  <si>
    <t>Τελικό ύψος εγκιβωτισμού με άμμο (h1)</t>
  </si>
  <si>
    <t>Υψος θραυστού (h2=h-h1-h3)</t>
  </si>
  <si>
    <t>Εμβαδόν διατομής αγωγού</t>
  </si>
  <si>
    <t>Ποσότητες</t>
  </si>
  <si>
    <t>Γεωμετρικά στοιχεία</t>
  </si>
  <si>
    <t>Κόστος χωρίς την τιμή του αγωγού</t>
  </si>
  <si>
    <t>Κόστος ανά μέτρο μήκους</t>
  </si>
  <si>
    <t>Συνολο</t>
  </si>
  <si>
    <t>ΤΙΜΗ ΕΦΑΡΜΟΓΗΣ</t>
  </si>
  <si>
    <t>Αριθμός Αρθρου</t>
  </si>
  <si>
    <t>Αρθρο Αναθεώρ.</t>
  </si>
  <si>
    <t>Τιμή Μονάδας</t>
  </si>
  <si>
    <t>Μεταφορά Km</t>
  </si>
  <si>
    <t>Τελική Τιμή Μονάδας</t>
  </si>
  <si>
    <t>Βασικές τιμές χωρίς την τιμή του αγωγού</t>
  </si>
  <si>
    <t>Τελικό Κόστος Κατασκευής</t>
  </si>
  <si>
    <t>Μονάδα</t>
  </si>
  <si>
    <t>Ενδειξη εργασιών</t>
  </si>
  <si>
    <t>Αριθ. Αρθρου</t>
  </si>
  <si>
    <t>Αριθ. Αρθρου για σωλήνες</t>
  </si>
  <si>
    <t>Κωδ. αναθεώρησης για σωλήνες</t>
  </si>
  <si>
    <t>Τιμή σωλήνας</t>
  </si>
  <si>
    <t>Εξωτερική διάμετρος αγωγού</t>
  </si>
  <si>
    <t>Εσωτερική διάμετρος αγωγού</t>
  </si>
  <si>
    <t>Πάχος τοιχώματος αγωγού</t>
  </si>
  <si>
    <t>Ονομαστική Διάμετρος</t>
  </si>
  <si>
    <t>Φ400</t>
  </si>
  <si>
    <t>Φ600</t>
  </si>
  <si>
    <t>Φ800</t>
  </si>
  <si>
    <t>D200</t>
  </si>
  <si>
    <t>D400</t>
  </si>
  <si>
    <t>Πάχος τοιχείων</t>
  </si>
  <si>
    <t>Εσωτερικό μήκος φρεατίου</t>
  </si>
  <si>
    <t>Εσωτερικό πλάτος φρεατίου (β+0,80)</t>
  </si>
  <si>
    <t>Πάχος Εξυγίανσης πυθμένα</t>
  </si>
  <si>
    <t>Βάθος εκσκαφής</t>
  </si>
  <si>
    <t>Επί πλέον εκσκαφή παράπλευρα</t>
  </si>
  <si>
    <t>Πλάτος εκσκαφής</t>
  </si>
  <si>
    <t>Μήκος Εκσκαφής</t>
  </si>
  <si>
    <t>ΚΟΣΤΟΛΟΓΙΟ ΚΑΤΑΣΚΕΥΗΣ ΦΡΕΑΤΙΟΥ ΟΜΒΡΙΩΝ ΤΥΠΟΥ Ο1</t>
  </si>
  <si>
    <t>Πλάτος εκσκαφής σκάμματος αγωγού</t>
  </si>
  <si>
    <t>Διπλή ασφαλτική επάλειψη επιφανειών σκυροδεμάτων</t>
  </si>
  <si>
    <t>Σιδηρούς οπλισμού σκυροδεμάτων Β500C</t>
  </si>
  <si>
    <t>Βασικές τιμές εργασιών</t>
  </si>
  <si>
    <t>Υψος λαιμού (πλάκα έως οδόστρωμα)</t>
  </si>
  <si>
    <t>Εκσκαφή γαιωδών (αφαιρείται το τμήμα αγωγού)</t>
  </si>
  <si>
    <t>Εκσκαφή βραχωδών (αφαιρείται το τμήμα αγωγού)</t>
  </si>
  <si>
    <t>Πάχος πλάκας φρεατίου</t>
  </si>
  <si>
    <t>Πάχος πυθμένα φρεατίου</t>
  </si>
  <si>
    <t>Βάθος εκσκαφής σκάμματος αγωγού</t>
  </si>
  <si>
    <t>Ονομ. Διάμετρος Αγωγού</t>
  </si>
  <si>
    <t>Εσωτ. Διάμετρος Αγωγού</t>
  </si>
  <si>
    <t>Εξωτερικό Πλάτος φρεατίου</t>
  </si>
  <si>
    <t>Εξωτερικό Μήκος φρεατίου</t>
  </si>
  <si>
    <t>Μέσο βάθος πυθμένα αγωγού (ροή)</t>
  </si>
  <si>
    <t>Επιφάνεια εκσκαφής (Αφαιρείται το τμήμα αγωγού)</t>
  </si>
  <si>
    <t>Εσωτερική περίμετρος φρεατίου</t>
  </si>
  <si>
    <t>Εξωτερική περίμετρος φρεατίου</t>
  </si>
  <si>
    <t>Εσωτερική διάσταση λαιμού</t>
  </si>
  <si>
    <t>Εξωτερικό ύψος φρεατίου (πυθμένας+ελευθερο ύψος+πλάκα)</t>
  </si>
  <si>
    <t>Εσωτερικό ελεύθερο ύψος φρεατίου</t>
  </si>
  <si>
    <t>Υψος σκάφης = 0,7Φ</t>
  </si>
  <si>
    <t>Μήκος καμπύλης σκάφης</t>
  </si>
  <si>
    <t>Εμβαδόν καμπύλης σκάφης (σε τομή)</t>
  </si>
  <si>
    <t xml:space="preserve"> (Για απλούστευση θεωρείται ίδια διάμετρος αγωγού στην είσοδο και έξοδο)</t>
  </si>
  <si>
    <t>Εγκιβωτισμός σε άμμο</t>
  </si>
  <si>
    <t>Αγωγός PVC Φ250 σειράς 41</t>
  </si>
  <si>
    <t>Καμπύλη  90ο PVC Φ250 σειράς 41</t>
  </si>
  <si>
    <t>Ξυλότυποι επίπεδων επιφανειών</t>
  </si>
  <si>
    <t>Σκυρόδεμα άοπλο κατηγορίας C12/16</t>
  </si>
  <si>
    <t>Σκυρόδεμα οπλισμένο κατηγορίας C16/20</t>
  </si>
  <si>
    <t xml:space="preserve">Σχάρες φρεατίων από ελατό χυτοσίδηρο </t>
  </si>
  <si>
    <t>Σιδηρούς οπλισμός σκυροδεμάτων Β500C</t>
  </si>
  <si>
    <t>Θραυστό ΠΤΠ Ο150 (πάχος έως 50 cm)</t>
  </si>
  <si>
    <t>τεμ</t>
  </si>
  <si>
    <t>Μήκος φρεατίου εσωτερικά</t>
  </si>
  <si>
    <t>Πλάτος φρεατίου εσωτερικά</t>
  </si>
  <si>
    <t>Βάθος φρεατίου εσωτερικά</t>
  </si>
  <si>
    <t>Πάχος εξυγίανσης</t>
  </si>
  <si>
    <t>Μήκος εκσκαφής</t>
  </si>
  <si>
    <t>Μήκος αγωγού</t>
  </si>
  <si>
    <t>Μέσο βάθος αγωγού</t>
  </si>
  <si>
    <t>Υψος υποστρώματος άμμου αγωγού</t>
  </si>
  <si>
    <t>Υψος επίχωσης άμμου αγωγού</t>
  </si>
  <si>
    <t>Τελικό ύψος εγκιβωτισμού σε άμμο</t>
  </si>
  <si>
    <t>Υψος επίχωσης θραυστού</t>
  </si>
  <si>
    <t>Μήκος φρεατίου εξωτερικά</t>
  </si>
  <si>
    <t>Πλάτος φρεατίου εξωτερικά</t>
  </si>
  <si>
    <t>Βάθος φρεατίου εξωτερικά</t>
  </si>
  <si>
    <t>Διατομή άμμου</t>
  </si>
  <si>
    <t>Ποσότητα</t>
  </si>
  <si>
    <t>Κόστος</t>
  </si>
  <si>
    <t>ΣΥΝΟΛΟ</t>
  </si>
  <si>
    <t>Τιμή εφαρμογής</t>
  </si>
  <si>
    <t>Υψος τελικής στρώσης (αφαλτος ή οτιδήποτε)</t>
  </si>
  <si>
    <t>τιμή εμπορίου</t>
  </si>
  <si>
    <t>ΣΤΟΙΧΕΙΑ ΑΓΩΓΟΥ D250</t>
  </si>
  <si>
    <t>Πλαστικό πλέγμα σήμανσης</t>
  </si>
  <si>
    <t>Τιμή εμπορίου</t>
  </si>
  <si>
    <t>D90</t>
  </si>
  <si>
    <t>D125</t>
  </si>
  <si>
    <t>D160</t>
  </si>
  <si>
    <t>Πλαστικοί σωλήνες από πολυαιθυλένιο (ΡΕ) 3ης γενιάς</t>
  </si>
  <si>
    <t>12.14.01.04</t>
  </si>
  <si>
    <t>Ονομ. διαμέτρου DN 63 mm / ΡΝ 10 atm</t>
  </si>
  <si>
    <t>ΥΔΡ 6621.1</t>
  </si>
  <si>
    <t>12.14.01.05</t>
  </si>
  <si>
    <t>Ονομ. διαμέτρου DN 75 mm / ΡΝ 10 atm</t>
  </si>
  <si>
    <t>12.14.01.06</t>
  </si>
  <si>
    <t>Ονομ. διαμέτρου DN 90 mm / ΡΝ 10 atm</t>
  </si>
  <si>
    <t>12.14.01.07</t>
  </si>
  <si>
    <t>Ονομ. διαμέτρου DN 110 mm / ΡΝ 10 atm</t>
  </si>
  <si>
    <t>12.14.01.08</t>
  </si>
  <si>
    <t>Ονομ. διαμέτρου DN 125 mm / ΡΝ 10 atm</t>
  </si>
  <si>
    <t>ΥΔΡ 6621.2</t>
  </si>
  <si>
    <t>12.14.01.09</t>
  </si>
  <si>
    <t>Ονομ. διαμέτρου DN 140 mm / ΡΝ 10 atm</t>
  </si>
  <si>
    <t>12.14.01.10</t>
  </si>
  <si>
    <t>Ονομ. διαμέτρου DN 160 mm / ΡΝ 10 atm</t>
  </si>
  <si>
    <t>ΥΔΡ 6621.3</t>
  </si>
  <si>
    <t>12.14.01.11</t>
  </si>
  <si>
    <t>Ονομ. διαμέτρου DN 200 mm / ΡΝ 10 atm</t>
  </si>
  <si>
    <t>ΥΔΡ 6621.4</t>
  </si>
  <si>
    <t>12.14.01.12</t>
  </si>
  <si>
    <t>Ονομ. διαμέτρου DN 225 mm / ΡΝ 10 atm</t>
  </si>
  <si>
    <t>ΥΔΡ 6621.5</t>
  </si>
  <si>
    <t>12.14.01.13</t>
  </si>
  <si>
    <t>Ονομ. διαμέτρου DN 250 mm / ΡΝ 10 atm</t>
  </si>
  <si>
    <t>ΥΔΡ 6621.6</t>
  </si>
  <si>
    <t>12.14.01.14</t>
  </si>
  <si>
    <t>Ονομ. διαμέτρου DN 280 mm / ΡΝ 10 atm</t>
  </si>
  <si>
    <t>12.14.01.15</t>
  </si>
  <si>
    <t>Ονομ. διαμέτρου DN 315 mm / ΡΝ 10 atm</t>
  </si>
  <si>
    <t>ΥΔΡ 6621.7</t>
  </si>
  <si>
    <t>12.14.01.16</t>
  </si>
  <si>
    <t>Ονομ. διαμέτρου DN 355 mm / ΡΝ 10 atm</t>
  </si>
  <si>
    <t>ΥΔΡ 6621.8</t>
  </si>
  <si>
    <t>12.14.01.17</t>
  </si>
  <si>
    <t>Ονομ. διαμέτρου DN 400 mm / ΡΝ 10 atm</t>
  </si>
  <si>
    <t>ΥΔΡ 6621.9</t>
  </si>
  <si>
    <t>12.14.01.18</t>
  </si>
  <si>
    <t>Ονομ. διαμέτρου DN 450 mm / ΡΝ 10 atm</t>
  </si>
  <si>
    <t>12.14.01.19</t>
  </si>
  <si>
    <t>Ονομ. διαμέτρου DN 500 mm / ΡΝ 10 atm</t>
  </si>
  <si>
    <t>12.14.01.20</t>
  </si>
  <si>
    <t>Ονομ. διαμέτρου DN 560 mm / ΡΝ 10 atm</t>
  </si>
  <si>
    <t>12.14.01.24</t>
  </si>
  <si>
    <t>Ονομ. διαμέτρου DN 63 mm / ΡΝ 12,5 atm</t>
  </si>
  <si>
    <t>12.14.01.25</t>
  </si>
  <si>
    <t>Ονομ. διαμέτρου DN 75 mm / ΡΝ 12,5 atm</t>
  </si>
  <si>
    <t>12.14.01.38</t>
  </si>
  <si>
    <t>Ονομ. διαμέτρου DN 450 mm / ΡΝ 12,5 atm</t>
  </si>
  <si>
    <t>12.14.01.39</t>
  </si>
  <si>
    <t>Ονομ. διαμέτρου DN 500 mm / ΡΝ 12,5 atm</t>
  </si>
  <si>
    <t>12.14.01.40</t>
  </si>
  <si>
    <t>Ονομ. διαμέτρου DN 560 mm / ΡΝ 12,5 atm</t>
  </si>
  <si>
    <t>12.14.01.44</t>
  </si>
  <si>
    <t>Ονομ. διαμέτρου DN 63 mm / ΡΝ 16 atm</t>
  </si>
  <si>
    <t>12.14.01.45</t>
  </si>
  <si>
    <t>Ονομ. διαμέτρου DN 75 mm / ΡΝ 16 atm</t>
  </si>
  <si>
    <t>12.14.01.60</t>
  </si>
  <si>
    <t>Ονομ. διαμέτρου DN 560 mm / ΡΝ 16 atm</t>
  </si>
  <si>
    <t>12.14.01.64</t>
  </si>
  <si>
    <t>Ονομ. διαμέτρου DN 63 mm / ΡΝ 20 atm</t>
  </si>
  <si>
    <t>12.14.01.65</t>
  </si>
  <si>
    <t>Ονομ. διαμέτρου DN 75 mm / ΡΝ 20 atm</t>
  </si>
  <si>
    <t>12.14.01.66</t>
  </si>
  <si>
    <t>Ονομ. διαμέτρου DN 90 mm / ΡΝ 20 atm</t>
  </si>
  <si>
    <t>12.14.01.67</t>
  </si>
  <si>
    <t>Ονομ. διαμέτρου DN 110 mm / ΡΝ 20 atm</t>
  </si>
  <si>
    <t>12.14.01.68</t>
  </si>
  <si>
    <t>Ονομ. διαμέτρου DN 125 mm / ΡΝ 20 atm</t>
  </si>
  <si>
    <t>12.14.01.69</t>
  </si>
  <si>
    <t>Ονομ. διαμέτρου DN 140 mm / ΡΝ 20 atm</t>
  </si>
  <si>
    <t>12.14.01.70</t>
  </si>
  <si>
    <t>Ονομ. διαμέτρου DN 160 mm / ΡΝ 20 atm</t>
  </si>
  <si>
    <t>12.14.01.71</t>
  </si>
  <si>
    <t>Ονομ. διαμέτρου DN 200 mm / ΡΝ 20 atm</t>
  </si>
  <si>
    <t>12.14.01.72</t>
  </si>
  <si>
    <t>Ονομ. διαμέτρου DN 225 mm / ΡΝ 20 atm</t>
  </si>
  <si>
    <t>12.14.01.73</t>
  </si>
  <si>
    <t>Ονομ. διαμέτρου DN 250 mm / ΡΝ 20 atm</t>
  </si>
  <si>
    <t>12.14.01.74</t>
  </si>
  <si>
    <t>Ονομ. διαμέτρου DN 280 mm / ΡΝ 20 atm</t>
  </si>
  <si>
    <t>12.14.01.75</t>
  </si>
  <si>
    <t>Ονομ. διαμέτρου DN 315 mm / ΡΝ 20 atm</t>
  </si>
  <si>
    <t>12.14.01.76</t>
  </si>
  <si>
    <t>Ονομ. διαμέτρου DN 355 mm / ΡΝ 20 atm</t>
  </si>
  <si>
    <t>12.14.01.77</t>
  </si>
  <si>
    <t>Ονομ. διαμέτρου DN 400 mm / ΡΝ 20 atm</t>
  </si>
  <si>
    <t>12.14.01.78</t>
  </si>
  <si>
    <t>Ονομ. διαμέτρου DN 450 mm / ΡΝ 20 atm</t>
  </si>
  <si>
    <t>12.14.01.79</t>
  </si>
  <si>
    <t>Ονομ. διαμέτρου DN 500 mm / ΡΝ 20 atm</t>
  </si>
  <si>
    <t>12.14.01.80</t>
  </si>
  <si>
    <t>Ονομ. διαμέτρου DN 560 mm / ΡΝ 20 atm</t>
  </si>
  <si>
    <t>12.14.01.84</t>
  </si>
  <si>
    <t>Ονομ. διαμέτρου DN 63 mm / ΡΝ 25 atm</t>
  </si>
  <si>
    <t>12.14.01.85</t>
  </si>
  <si>
    <t>Ονομ. διαμέτρου DN 75 mm / ΡΝ 25 atm</t>
  </si>
  <si>
    <t>12.14.01.98</t>
  </si>
  <si>
    <t>Ονομ. διαμέτρου DN 450 mm / ΡΝ 25 atm</t>
  </si>
  <si>
    <t>HDPE 3ης γενιάς 10 atm</t>
  </si>
  <si>
    <t>HDPE 3ης γενιάς 16 atm</t>
  </si>
  <si>
    <t>HDPE 3ης γενιάς 20 atm</t>
  </si>
  <si>
    <t>HDPE 3ης γενιάς 25 atm</t>
  </si>
  <si>
    <t>HDPE 3ης γενιάς 12,5 atm</t>
  </si>
  <si>
    <t>ΚΟΣΤΟΛΟΓΙΟ ΚΑΤΑΣΚΕΥΗΣ ΦΡΕΑΤΙΟΥ ΔΙΚΛΕΙΔΑΣ - ΑΕΡΕΞΑΓΩΓΟΥ</t>
  </si>
  <si>
    <t>ΔΙΑΣΤΑΣΕΙΣ ΦΡΕΑΤΙΟΥ - ΕΙΔΙΚΑ ΤΕΜΑΧΙΑ ΑΝΑ ΔΙΑΜΕΤΡΟ</t>
  </si>
  <si>
    <t>Ον. Διαμ. Δικλείδας</t>
  </si>
  <si>
    <t>Ον. Διάμ. Αγωγού</t>
  </si>
  <si>
    <t>Ονομ. Διάμ. Εξαρμωτικού</t>
  </si>
  <si>
    <t>Διαμ. Δικλ. Αερεξαγωγού</t>
  </si>
  <si>
    <t>Ονομ. Διαμ. ΤΑΥ</t>
  </si>
  <si>
    <t>Συστολή D1/D2</t>
  </si>
  <si>
    <t>Χυτοσ. / Σωλήνα</t>
  </si>
  <si>
    <t>L1</t>
  </si>
  <si>
    <t>L2</t>
  </si>
  <si>
    <t>D</t>
  </si>
  <si>
    <t>5, 6</t>
  </si>
  <si>
    <t>Μήκος</t>
  </si>
  <si>
    <t>Πλάτος</t>
  </si>
  <si>
    <t>125 / 80</t>
  </si>
  <si>
    <t>150 / 80</t>
  </si>
  <si>
    <t>200 / 80</t>
  </si>
  <si>
    <t>100 / 80</t>
  </si>
  <si>
    <t>80 / 80</t>
  </si>
  <si>
    <t>250 / 80</t>
  </si>
  <si>
    <t>300 / 80</t>
  </si>
  <si>
    <t>125 / 160</t>
  </si>
  <si>
    <t>150 / 160</t>
  </si>
  <si>
    <t>200 / 225</t>
  </si>
  <si>
    <t>100 / 110</t>
  </si>
  <si>
    <t>80 / 90</t>
  </si>
  <si>
    <t>300 / 315</t>
  </si>
  <si>
    <t>200 / 160</t>
  </si>
  <si>
    <t>250 / 225</t>
  </si>
  <si>
    <t>355 / 315</t>
  </si>
  <si>
    <t>Εσωτερικό πλάτος φρεατίου L2</t>
  </si>
  <si>
    <t>Εσωτερικό μήκος φρεατίου L1</t>
  </si>
  <si>
    <t>Εξωτερική διάσταση λαιμού</t>
  </si>
  <si>
    <t xml:space="preserve"> </t>
  </si>
  <si>
    <t>12.31</t>
  </si>
  <si>
    <t>Σωληνώσεις αποχέτευσης ομβρίων και ακαθάρτων από πολυπροπυλένιο (ΡΡ), διπλού δομημένου τοιχώματος, με λεία εσωτερική επιφάνεια, κατά EΛΟΤ EN 13476-1:2007, δακτυλιοειδούς ακαμψίας SN κατά ΕΛΟΤ ΕΝ ISO 9969</t>
  </si>
  <si>
    <t>Τυποποίηση ονομαστικής διαμέτρου σωλήνων (DN) κατά την εσωτερική διάμετρο [DN/ID]</t>
  </si>
  <si>
    <t>ΥΔΡ 6711.7</t>
  </si>
  <si>
    <t>Τυποποίηση ονομαστικής διαμέτρου σωλήνων (DN) κατά την εξωτερική διάμετρο [DN/ΟD]</t>
  </si>
  <si>
    <t>12.31.03</t>
  </si>
  <si>
    <t>12.31.03.01</t>
  </si>
  <si>
    <t>12.31.03.02</t>
  </si>
  <si>
    <t>12.31.03.03</t>
  </si>
  <si>
    <t>12.31.03.04</t>
  </si>
  <si>
    <t>12.31.03.05</t>
  </si>
  <si>
    <t>Δίκτυα με σωλήνες SN8, DN/ID 300 mm</t>
  </si>
  <si>
    <t>Δίκτυα με σωλήνες SN8, DN/ID 400 mm</t>
  </si>
  <si>
    <t>Δίκτυα με σωλήνες SN8, DN/ID 500 mm</t>
  </si>
  <si>
    <t>Δίκτυα με σωλήνες SN8, DN/ID 600 mm</t>
  </si>
  <si>
    <t>Δίκτυα με σωλήνες SN8, DN/ID 800 mm</t>
  </si>
  <si>
    <t>Δίκτυα με σωλήνες SN8, DN/ΟD 250 mm</t>
  </si>
  <si>
    <t>Δίκτυα με σωλήνες SN8, DN/ΟD 315 mm</t>
  </si>
  <si>
    <t>Δίκτυα με σωλήνες SN8, DN/ΟD 400 mm</t>
  </si>
  <si>
    <t>Δίκτυα με σωλήνες SN8, DN/ΟD 500 mm</t>
  </si>
  <si>
    <t>Δίκτυα με σωλήνες SN8, DN/ΟD 630 mm</t>
  </si>
  <si>
    <t>Δίκτυα με σωλήνες SN8, DN/ΟD 160 mm</t>
  </si>
  <si>
    <t>Δίκτυα με σωλήνες SN8, DN/ΟD 200 mm</t>
  </si>
  <si>
    <t>12.31.04.02</t>
  </si>
  <si>
    <t>12.31.04.03</t>
  </si>
  <si>
    <t>12.31.04.04</t>
  </si>
  <si>
    <t>12.31.04.05</t>
  </si>
  <si>
    <t>12.31.04.06</t>
  </si>
  <si>
    <t>12.31.04.01</t>
  </si>
  <si>
    <t>12.31.04.07</t>
  </si>
  <si>
    <t>12.31.04</t>
  </si>
  <si>
    <t>α/α</t>
  </si>
  <si>
    <t>Περιγραφή Εργασιών</t>
  </si>
  <si>
    <t>Α.Τ.</t>
  </si>
  <si>
    <t>Αρθρο Αναθ.</t>
  </si>
  <si>
    <t>Τιμή Μον.</t>
  </si>
  <si>
    <t>Δαπάνη</t>
  </si>
  <si>
    <t>ΥΔΡΕΥΣΗ</t>
  </si>
  <si>
    <t>ΟΜΑΔΑ 1: ΑΓΩΓΟΙ ΥΔΡΕΥΣΗΣ</t>
  </si>
  <si>
    <t>Φ 90</t>
  </si>
  <si>
    <t>ΥΔΡ 6081.1  30%</t>
  </si>
  <si>
    <t>ΥΔΡ 6068   30%</t>
  </si>
  <si>
    <t>Φ 125</t>
  </si>
  <si>
    <t>Φ 160</t>
  </si>
  <si>
    <t>ΥΔΡ 6622.1  40%</t>
  </si>
  <si>
    <t>ΥΔΡ 6622.2  40%</t>
  </si>
  <si>
    <t>ΥΔΡ 6622.3  40%</t>
  </si>
  <si>
    <t>ΣΥΝΟΛΟ ΟΜΑΔΑΣ 1</t>
  </si>
  <si>
    <t>ΟΜΑΔΑ 2: ΦΡΕΑΤΙΑ  - ΥΔΡΟΛΗΨΙΕΣ - ΣΥΣΚΕΥΕΣ ΥΔΡΕΥΣΗΣ</t>
  </si>
  <si>
    <t>Φρεάτια ύδρευσης</t>
  </si>
  <si>
    <t>ΥΔΡ 6081.1  10%</t>
  </si>
  <si>
    <t xml:space="preserve">ΥΔΡ 6752 20%  </t>
  </si>
  <si>
    <t xml:space="preserve">ΥΔΡ 6301 20%  </t>
  </si>
  <si>
    <t>ΥΔΡ 6328 50%</t>
  </si>
  <si>
    <t>Υδροληψία ύδρευσης σε αγωγούς από πολυαιθυλένιο</t>
  </si>
  <si>
    <t>ΥΔΡ 6069 30%</t>
  </si>
  <si>
    <t>Φ 80</t>
  </si>
  <si>
    <t xml:space="preserve">Υδροστόμια πυρκαγιάς </t>
  </si>
  <si>
    <t>ΥΔΡ 6611.3  40% ΥΔΡ 6610  60%</t>
  </si>
  <si>
    <t>ΣΥΝΟΛΟ ΟΜΑΔΑΣ 2</t>
  </si>
  <si>
    <t>ΣΥΝΟΛΟ ΥΔΡΕΥΣΗΣ</t>
  </si>
  <si>
    <t>ΓΕ &amp; ΟΕ 18%</t>
  </si>
  <si>
    <t>Γενικό Σύνολο 1</t>
  </si>
  <si>
    <t>Απρόβλεπτα</t>
  </si>
  <si>
    <t>Γενικό Σύνολο 2</t>
  </si>
  <si>
    <t>Πρόβλεψη Αναθεώρησης</t>
  </si>
  <si>
    <t>ΓΕΝΙΚΟ ΣΥΝΟΛΟ ΥΔΡΕΥΣΗΣ</t>
  </si>
  <si>
    <t>ΑΠΟΧΕΤΕΥΣΗ</t>
  </si>
  <si>
    <t>ΟΜΑΔΑ 3: ΑΓΩΓΟΙ ΑΚΑΘΑΡΤΩΝ ΟΜΒΡΙΩΝ</t>
  </si>
  <si>
    <t>Φ 200</t>
  </si>
  <si>
    <t>ΥΔΡ 6711.2  40%</t>
  </si>
  <si>
    <t>ΥΔΡ 6068   20%</t>
  </si>
  <si>
    <t>D600</t>
  </si>
  <si>
    <t>ΣΥΝΟΛΟ ΟΜΑΔΑΣ 3</t>
  </si>
  <si>
    <t>ΟΜΑΔΑ 4: ΦΡΕΑΤΙΑ ΑΚΑΘΑΡΤΩΝ ΟΜΒΡΙΩΝ</t>
  </si>
  <si>
    <t>Κυλινδρικά φρεάτια ακαθάρτων</t>
  </si>
  <si>
    <t>Τύπου I α</t>
  </si>
  <si>
    <t>ΥΔΡ 6081.1   10%</t>
  </si>
  <si>
    <t>ΥΔΡ 6752  20%</t>
  </si>
  <si>
    <t>ΥΔΡ 6302  20%</t>
  </si>
  <si>
    <t>ΥΔΡ 6328  50%</t>
  </si>
  <si>
    <t>ΥΔΡ 6711.1 30%</t>
  </si>
  <si>
    <t>ΥΔΡ 6328  30%</t>
  </si>
  <si>
    <t>Φρεάτια επισκέψεως  σωληνωτών αγωγών ομβρίων</t>
  </si>
  <si>
    <t xml:space="preserve">ΥΔΡ 6752  20%  </t>
  </si>
  <si>
    <t xml:space="preserve">ΥΔΡ 6301  20%  </t>
  </si>
  <si>
    <t>Τυπικά φρεάτια υδροσυλλογής</t>
  </si>
  <si>
    <t>ΣΥΝΟΛΟ ΟΜΑΔΑΣ 4</t>
  </si>
  <si>
    <t>ΣΥΝΟΛΟ ΑΠΟΧΕΤΕΥΣΗΣ</t>
  </si>
  <si>
    <t>ΓΕΝΙΚΟ ΣΥΝΟΛΟ ΑΠΟΧΕΤΕΥΣΗΣ</t>
  </si>
  <si>
    <t>ΓΕΝΙΚΟ ΣΥΝΟΛΟ ΥΔΡΕΥΣΗΣ ΑΠΟΧΕΤΕΥΣΗΣ</t>
  </si>
  <si>
    <t>ΓΕΝΙΚΟ ΣΥΝΟΛΟ ΕΡΓΟΥ</t>
  </si>
  <si>
    <t xml:space="preserve"> - </t>
  </si>
  <si>
    <t>Φ150</t>
  </si>
  <si>
    <t>Φ200</t>
  </si>
  <si>
    <t>D800</t>
  </si>
  <si>
    <t>Παροχή ακαθάρτων με φρεάτιο</t>
  </si>
  <si>
    <t>ΚΟΣΤΟΛΟΓΙΟ ΚΑΤΑΣΚΕΥΗΣ ΦΡΕΑΤΙΟΥ ΥΔΡΟΣΥΛΛΟΓΗΣ ΤΥΠΟΥ 1</t>
  </si>
  <si>
    <t>ΚΟΣΤΟΛΟΓΙΟ ΚΑΤΑΣΚΕΥΗΣ ΦΡΕΑΤΙΟΥ ΥΔΡΟΣΥΛΛΟΓΗΣ ΤΥΠΟΥ 2</t>
  </si>
  <si>
    <t>ΚΟΣΤΟΛΟΓΙΟ ΚΑΤΑΣΚΕΥΗΣ ΦΡΕΑΤΙΟΥ ΥΔΡΟΣΥΛΛΟΓΗΣ ΤΥΠΟΥ 3</t>
  </si>
  <si>
    <t>Τυπου 1 (στο ρείθρο)</t>
  </si>
  <si>
    <t>Τυπου 2 (Θυρίδα)</t>
  </si>
  <si>
    <t>ΚΟΣΤΟΛΟΓΙΟ ΚΑΤΑΣΚΕΥΗΣ ΑΓΩΓΩΝ ΟΜΒΡΙΩΝ (χωρίς αποκατάσταση ασφαλτικού)</t>
  </si>
  <si>
    <t>ΚΟΣΤΟΛΟΓΙΟ ΚΑΤΑΣΚΕΥΗΣ ΑΓΩΓΩΝ ΥΔΡΕΥΣΗΣ (χωρίς αποκατάσταση ασφαλτικού)</t>
  </si>
  <si>
    <t>ΚΟΣΤΟΛΟΓΙΟ ΚΑΤΑΣΚΕΥΗΣ ΑΓΩΓΩΝ ΑΚΑΘΑΡΤΩΝ (χωρίς αποκατάσταση ασφαλτικού)</t>
  </si>
  <si>
    <t>ΠΑΡΟΧΗ ΥΔΡΕΥΣΗΣ</t>
  </si>
  <si>
    <t xml:space="preserve">Ένδειξη  εργασιών </t>
  </si>
  <si>
    <t>Μο-νάς</t>
  </si>
  <si>
    <t xml:space="preserve">Αριθμός Τιμολογίου </t>
  </si>
  <si>
    <t>Κωδικός αριθμός αναθεώρη-σης</t>
  </si>
  <si>
    <t xml:space="preserve">Ποσότητες </t>
  </si>
  <si>
    <t>Τιμή Μονάδος         €</t>
  </si>
  <si>
    <t>Δαπάνη €</t>
  </si>
  <si>
    <t xml:space="preserve">Μερική </t>
  </si>
  <si>
    <t>Ολική</t>
  </si>
  <si>
    <t>Ι. ΧΩΜΑΤΟΥΡΓΙΚΕΣ  ΕΡΓΑΣΙΕΣ</t>
  </si>
  <si>
    <t xml:space="preserve">Εκσκαφές χανδάκων και φρεατίων αγωγών  πλάτους μέχρι 3,00 μ σε έδαφη γαιοημιβραχώδη.                                     </t>
  </si>
  <si>
    <t>α. Για βάθος από 0 - 4,00 μ.</t>
  </si>
  <si>
    <t>μ3</t>
  </si>
  <si>
    <t>Αποξήλωση  πλακών πεζοδρομίου πλακοστρώσεων</t>
  </si>
  <si>
    <t>μ2</t>
  </si>
  <si>
    <t>ΥΔΡ6807</t>
  </si>
  <si>
    <t xml:space="preserve">Αποξήλωση κρασπέδων </t>
  </si>
  <si>
    <t>ΥΔΡ6808</t>
  </si>
  <si>
    <t>Εγκιβωτισμός σωλήνων με άμμο</t>
  </si>
  <si>
    <t>Αποκατάσταση ασφαλτικών οδοστρωμάτων</t>
  </si>
  <si>
    <t>ΟΔΟ 4721Β</t>
  </si>
  <si>
    <t>Ανακατασκευή και επαναφορά πεζοδρομίου από τσιμεντόπλακες</t>
  </si>
  <si>
    <t>Αποκατάσταση  πεζοδρομίου</t>
  </si>
  <si>
    <t xml:space="preserve">Σωλήνα πολυαιθυλενίου Φ20 </t>
  </si>
  <si>
    <t>μ</t>
  </si>
  <si>
    <t>Τ.Ε</t>
  </si>
  <si>
    <t>Διακόπτης σφαιρικός 1/2</t>
  </si>
  <si>
    <t>Τεχνίτης υδραυλικός</t>
  </si>
  <si>
    <t>ώρα</t>
  </si>
  <si>
    <t>ΑΤΥΕ113</t>
  </si>
  <si>
    <t>Βοηθός τεχνίτης</t>
  </si>
  <si>
    <t>ΑΤΥΕ112</t>
  </si>
  <si>
    <t>Αθροισμα</t>
  </si>
  <si>
    <t>ΦΡΕΑΤΙΑ ΑΚΑΘΑΡΤΩΝ</t>
  </si>
  <si>
    <t>ΦΡΕΑΤΙΟ τύπου Ια</t>
  </si>
  <si>
    <t>ΦΡΕΑΤΙΟ τύπου Ιβ</t>
  </si>
  <si>
    <t>ΦΡΕΑΤΙΟ τύπου ΙΙα</t>
  </si>
  <si>
    <t>ΦΡΕΑΤΙΟ τύπου ΙΙβ</t>
  </si>
  <si>
    <t>Αριθμός Τιμολογίου</t>
  </si>
  <si>
    <t>Κωδικός αριθμός αναθεώρησης</t>
  </si>
  <si>
    <t>Τιμή Μονάδος ΥΠΕΧΩΔΕ</t>
  </si>
  <si>
    <t>α. Για βάθη από 0     - 4,00 μ.</t>
  </si>
  <si>
    <t>3,10,02,01</t>
  </si>
  <si>
    <t xml:space="preserve">Εκσκαφές χανδάκων και φρεατίων αγωγών πλάτους μέχρι 3,00 μ σε έδαφη βραχώδη </t>
  </si>
  <si>
    <t>3,11,02,01</t>
  </si>
  <si>
    <t>Επιχώσεις ορυγμάτων εντός κατοικη-μένων περιοχών με θραυστό υλικό της ΠΤΠ  0150</t>
  </si>
  <si>
    <t>ΥΔΡ 6068.1</t>
  </si>
  <si>
    <t>ΙΙΙ. ΣΚΥΡΟΔΕΜΑΤΑ - ΤΥΠΟΙ - ΟΠΛΙΣΜΟΙ</t>
  </si>
  <si>
    <t>Ξυλότυποι καμπύλων επιφανειών</t>
  </si>
  <si>
    <t>Μεταλλικοί τύποι φρεατίων</t>
  </si>
  <si>
    <t>Σκυρόδεμα άοπλο κατηγορίας C12/15</t>
  </si>
  <si>
    <t>9,10,03</t>
  </si>
  <si>
    <t>9,10,04</t>
  </si>
  <si>
    <t>Σιδηρούς οπλισμός κατηγορίας S500   σε ράβδους</t>
  </si>
  <si>
    <t>χγρ</t>
  </si>
  <si>
    <t xml:space="preserve">Σιδηρούν δομικό πλέγμα κατηγορίας S500    </t>
  </si>
  <si>
    <t xml:space="preserve"> χγρ</t>
  </si>
  <si>
    <t>9,23,04</t>
  </si>
  <si>
    <t>ΥΔΡ 6320,6</t>
  </si>
  <si>
    <t>IV. ΚΑΛΥΨΕΙΣ ΕΠΙΦΑΝΕΙΩΝ</t>
  </si>
  <si>
    <t>B-36</t>
  </si>
  <si>
    <t>VΙΙ. ΧΥΤΟΣΙΔΗΡΑ  ΕΞΑΡΤΗΜΑΤΑ</t>
  </si>
  <si>
    <t>Καλύμματα φρεατίων κυκλικά  από ελατό χυτοσίδηρο Φ600</t>
  </si>
  <si>
    <t>11,01,02</t>
  </si>
  <si>
    <t>Δακτύλιοι στεγάνωσης φρεατίων</t>
  </si>
  <si>
    <t>Ηλεκτροσυγκολούμενη σέλλα Φ90/Φ20 υδραυλικά μικρουλικά</t>
  </si>
  <si>
    <t>Ηλεκτρομούφα Φ20</t>
  </si>
  <si>
    <t>Ρακόρ Φ20*1/2 αρσενικό</t>
  </si>
  <si>
    <t xml:space="preserve">Ρακόρ υδρομέρου 1/2 </t>
  </si>
  <si>
    <t>Σύνδεσμος διπλός Φ20</t>
  </si>
  <si>
    <t>Επιτοίχεια βάση υδρομέτρου</t>
  </si>
  <si>
    <t>ΥΔΡ 6623 40%</t>
  </si>
  <si>
    <t>ΥΔΡ 6657.1</t>
  </si>
  <si>
    <t>4.1</t>
  </si>
  <si>
    <t>4.2</t>
  </si>
  <si>
    <t>4.3</t>
  </si>
  <si>
    <t>1.1</t>
  </si>
  <si>
    <t>1.2</t>
  </si>
  <si>
    <t>1.3</t>
  </si>
  <si>
    <t>1.4</t>
  </si>
  <si>
    <t xml:space="preserve">Αγωγοί ύδρευσης από πολυαιθυλένιο HDPE 3ης γενεάς (σ80, MRS10, PE100), 16 Atm χωρίς την αποκατάσταση ασφαλτικών </t>
  </si>
  <si>
    <t>Δικλείδες ελαστικής εμφράξεως από ελατό χυτοσίδηρο</t>
  </si>
  <si>
    <t>Αερεξαγωγοί διπλής ενέργειας</t>
  </si>
  <si>
    <t>Σύνδεση υφιστάμενου αγωγού από οποιοδήποτε υλικό εκτός ΡΕ με νέο αγωγό οποιουδήποτε υλικού και διαμέτρου με χρήση ειδικών συνδέσμων, με απομόνωση του δικτύου ύδρευσης</t>
  </si>
  <si>
    <t>9.1</t>
  </si>
  <si>
    <t>9.2</t>
  </si>
  <si>
    <t>9.3</t>
  </si>
  <si>
    <t>ΥΔΡ 6551.3  50%</t>
  </si>
  <si>
    <t>ΥΔΡ 6551.5  50%</t>
  </si>
  <si>
    <t>ΥΔΡ 6551.6  50%</t>
  </si>
  <si>
    <t>ΥΔΡ 6752 40%</t>
  </si>
  <si>
    <t>ΥΔΡ 6328 30%</t>
  </si>
  <si>
    <t>Αγωγοί ακαθάρτων με σωλήνες HDPE  διπλού δομημένου τοιχώματος SN8, χωρίς αποκατάσταση ασφαλτικών</t>
  </si>
  <si>
    <t>Αγωγοί ομβρίων με σωλήνες HDPE  διπλού δομημένου τοιχώματος SN8, χωρίς αποκατάσταση ασφαλτικών</t>
  </si>
  <si>
    <t>12.30.02.12</t>
  </si>
  <si>
    <t>ΥΔΡ6711.7</t>
  </si>
  <si>
    <t>Αγωγός σύνδεσης HDPE SN8, Φ160</t>
  </si>
  <si>
    <t>Προμήθεια και τοποθέτηση ειδικών εξαρτημάτων</t>
  </si>
  <si>
    <t>\</t>
  </si>
  <si>
    <t>Στεγανοποίηση σύνδεσης με αγωγό</t>
  </si>
  <si>
    <t>Αγωγοί από HDPE SN8 διπλου δομημένου τοιχώματος</t>
  </si>
  <si>
    <t xml:space="preserve">Αγωγοι ύδρευσης από πολυαιθυλένιο HDPE  CE 100 τρίτης γενεάς 16atm </t>
  </si>
  <si>
    <t>100+62+101+90+78+7*10=501</t>
  </si>
  <si>
    <t>1*10</t>
  </si>
  <si>
    <t>55+59+193=307</t>
  </si>
  <si>
    <t>65+65=130</t>
  </si>
  <si>
    <t>Υδροληψίες ύδρευσης σε αγωγούς από πολυαιθυλένιο</t>
  </si>
  <si>
    <t xml:space="preserve">Δικλείδες συρταρωτές </t>
  </si>
  <si>
    <t>Φ 150</t>
  </si>
  <si>
    <t xml:space="preserve">Σύνδεση αγωγού ύδρευσης από πολυαιθυλένιο με υφιστάμενα δίκτυα ύδρευσης </t>
  </si>
  <si>
    <t>Αγωγοί ακαθάρτων με σωλήνες HDPE  διπλού δομημένου τοιχώματος SN8 (DN/ID), χωρίς αποκατάσταση ασφαλτικών</t>
  </si>
  <si>
    <t>Αγωγοί ομβρίων με σωλήνες HDPE  διπλού δομημένου τοιχώματος SN8 (DN/ID), χωρίς αποκατάσταση ασφαλτικών</t>
  </si>
  <si>
    <t>D 400</t>
  </si>
  <si>
    <t>ΥΔΡ 6551.3  40%</t>
  </si>
  <si>
    <t>D 600</t>
  </si>
  <si>
    <t>ΥΔΡ 6551.5  40%</t>
  </si>
  <si>
    <t>D 800</t>
  </si>
  <si>
    <t>ΥΔΡ 6551.6  40%</t>
  </si>
  <si>
    <t>Προσαρμογή φρεατίων  στην τελική στάθμη της οδού</t>
  </si>
  <si>
    <t>ΥΔΡ 6082.1 50%   ΥΔΡ 6328  50%</t>
  </si>
  <si>
    <t>Προσαρμογή φρεατίων αποχέτευσης ιδιωτικής παροχής</t>
  </si>
  <si>
    <t>Παροχή ακαθάρτων</t>
  </si>
  <si>
    <t>ΥΔΡ 6328  40%</t>
  </si>
  <si>
    <t>Τύπου Ο1</t>
  </si>
  <si>
    <t xml:space="preserve">ΥΔΡ 6068 20%  </t>
  </si>
  <si>
    <t>ΥΔΡ 6328 40%</t>
  </si>
  <si>
    <t xml:space="preserve">ΔΙΚΤΥΑ ΥΔΡΕΥΣΗΣ ΑΠΟΧΕΤΕΥΣΗΣ ΣΤΗΝ ΟΔΟ Μ. ΑΛΕΞΑΝΔΡΟΥ  </t>
  </si>
  <si>
    <t>15.1</t>
  </si>
  <si>
    <t>15.2</t>
  </si>
  <si>
    <t>ΚΩΔΙΚΟΣ ΝΕΤ</t>
  </si>
  <si>
    <t>ΚΩΔΙΚΟΣ ΕΤΕΠ ΕΛΟΤ</t>
  </si>
  <si>
    <t>08-01-03-01</t>
  </si>
  <si>
    <t>08-01-03-02</t>
  </si>
  <si>
    <t xml:space="preserve">08-06-03-00  </t>
  </si>
  <si>
    <t>01-01-01-00</t>
  </si>
  <si>
    <t>01-01-02-00</t>
  </si>
  <si>
    <t>01-01-03-00</t>
  </si>
  <si>
    <t>01-01-04-01</t>
  </si>
  <si>
    <t>01-01-05-01</t>
  </si>
  <si>
    <t xml:space="preserve">01-02-01-00  </t>
  </si>
  <si>
    <t>Επανεπίχωση απομένοντος όγκου εκσκαφών υπογείων δικτύων</t>
  </si>
  <si>
    <t xml:space="preserve">08-06-08-01  </t>
  </si>
  <si>
    <t>Παραγωγή και μεταφορά σκυροδέματος</t>
  </si>
  <si>
    <t>Διάστρωση και συμπύκνωση σκυροδέματος</t>
  </si>
  <si>
    <t>Συντήρηση σκυροδέματος</t>
  </si>
  <si>
    <t>Συγκροτήματα παραγωγής σκυροδέματος</t>
  </si>
  <si>
    <t>Δονητική συμπύκνωση σκυροδέματος</t>
  </si>
  <si>
    <t>Βαθμίδες φρεατίων</t>
  </si>
  <si>
    <t xml:space="preserve">08-07-01-05  </t>
  </si>
  <si>
    <t>Καλούπια</t>
  </si>
  <si>
    <t>01-04-00-00</t>
  </si>
  <si>
    <t>Χαλύβδινοι οπλισμοί σκυροδέματος</t>
  </si>
  <si>
    <t>08-05-01-02</t>
  </si>
  <si>
    <t>Στεγανοποίηση κατασκευών από σκυρόδεμα με ασφαλτικές μεμβράνες</t>
  </si>
  <si>
    <t>08-06-03-00</t>
  </si>
  <si>
    <t>08-06-07-02</t>
  </si>
  <si>
    <t>08-06-07-07</t>
  </si>
  <si>
    <t>Δίκτυα από Σωλήνες Πολυαιθυλενίου Υψηλής Πυκνότητας (ΠΕΤΕΠ)</t>
  </si>
  <si>
    <t xml:space="preserve">08-07-01-04  </t>
  </si>
  <si>
    <t>Χυτοσιδηρά καλύμματα φρεατίων</t>
  </si>
  <si>
    <t>ΠΕΡΙΓΡΑΦΗ ΚΩΔΙΚΟΥ ΕΤΕΠ ΕΛΟΤ</t>
  </si>
  <si>
    <t>Αγωγοί ομβρίων με σωλήνες HDPE  διπλού δομημένου τοιχώματος SN8 (DN/ID) , χωρίς αποκατάσταση ασφαλτικών</t>
  </si>
  <si>
    <t>Αγωγοί ακαθάρτων με σωλήνες HDPE  διπλού δομημένου τοιχώματος SN8 (DN/ID) , χωρίς αποκατάσταση ασφαλτικών</t>
  </si>
  <si>
    <t xml:space="preserve">                                                                                                                                                                                                                                                                                                                                                                                                                                                                                                                                                                                                                                                                                                                                                                                                                                                                                                                                                                                                                                                                                                                                                                                                                                                                                                                                                                                                                                                                                                                                                                                                                                                                                                                                                                                                                                                                                                                                                                                                                                                                                                                                                                                                                                                                                                                                                                                                                                                                                                                                                                                                                                                                                                                                                                                                                                                                                                                                                                                                                                                                                                                                                                                                                                                                                                                                                                                                                                                                                                                                                                                                                                                                                                                                                                                                                                                                                                                                                                                                                                                                                                                                                                                                                                                                                                                                                                                                                                                                                                                                                                                                                                                                                                                                                                                                                                                                                                                                                                                                                                                                                                                                                                                                                                                                                                                                                                                                                                                                                                                                                                                                                                                                                                                                                                                                                                                                                                                                                                                                                                                                                                                                                                                                                                                                                                                                                                                                                                                                                                                                                                                                                                                                                                                                                                                                                                                                                                                                                                                                                                                                                                                                                                                                                                                                                                                                                                                                                                                                                                                                                                                                                                                                                                                                                                                                                                                                                                                                                                                                                                                                                                                                                                                                                                                                                                                                                                                                                                                                                                                                                                                                                                                                                                                                                                                                                                                                                                                                                                                                                                                                                                                                                                                                                                                                                                                                                                                                                                                                                                                                                                                                                                                                                                                                                                                                                                                                                                                                                                                                                                                                                                                                                                                                                                                                                                                                                                                                                                                                                                                                                                                                                                                                                                                                                                                                                                                                                                                                                                                                                                                                                                                                                                                                                                                                                                                                                                                                                                                                                                                                                                                                                                                                                                                                                                                         </t>
  </si>
  <si>
    <t>Χυτοσιδηρές βαθμίδες φρεατίων</t>
  </si>
  <si>
    <t>ΤΙΜΕΣ ΕΦΑΡΜΟΓΗΣ</t>
  </si>
  <si>
    <t>ΠΑΡΟΧΗ ΑΠΟΧΕΤΕΥΣΗΣ ΑΚΑΘΑΡΤΩΝ</t>
  </si>
  <si>
    <t>μμ</t>
  </si>
  <si>
    <t>ΙΙ. ΑΓΩΓΟΣ - ΣΚΥΡΟΔΕΜΑΤΑ - ΤΥΠΟΙ - ΟΠΛΙΣΜΟΙ</t>
  </si>
  <si>
    <t>VΙΙ.   ΕΞΑΡΤΗΜΑΤΑ</t>
  </si>
  <si>
    <t>Καλύμματα φρεατίου στεγανό</t>
  </si>
  <si>
    <t>ΤΕ</t>
  </si>
  <si>
    <t>Προμήθεια και τοποθέτηση προκατασκευασμένου φρεατίου</t>
  </si>
  <si>
    <t>Σχάρες φρεατίων από ελατό χυτοσίδηρο με ενσωματωμένη μετώπη</t>
  </si>
  <si>
    <t>Σχάρες φρεατίων από ελατό χυτοσίδηρο κανάλι</t>
  </si>
  <si>
    <t>ΥΔΡ 6068   40%</t>
  </si>
  <si>
    <t>ΥΔΡ 6711.2  30%</t>
  </si>
  <si>
    <t>Εκσκαφές ορυγμάτων υπογείων δικτύων</t>
  </si>
  <si>
    <t>08-05-01-04</t>
  </si>
  <si>
    <t>Θωράκιση επιφανειών υδραυλικών έργων με τσιμεντοκονία ή έτοιμα κονιάματα</t>
  </si>
  <si>
    <t>08-06-07-05</t>
  </si>
  <si>
    <t>Τεμάχια εξάρμωσης συσκευών</t>
  </si>
  <si>
    <t xml:space="preserve">Ταινίες σημάνσεως υπογείων δικτύων </t>
  </si>
  <si>
    <t>08-06-08-06</t>
  </si>
  <si>
    <t>Προκατασκευασμένα φρεάτια από σκυρόδεμα</t>
  </si>
  <si>
    <t>08-07-01-04</t>
  </si>
  <si>
    <t>Εσχάρες υδροσυλλογής από ελατό χυτοσίδηρο</t>
  </si>
  <si>
    <t>Δικλείδες χυτοσιδηρές συρταρωτές</t>
  </si>
  <si>
    <t>08-04-03-00</t>
  </si>
  <si>
    <t>Βαλβίδες εισαγωγής – εξαγωγής αέρα διπλής ενέργειας</t>
  </si>
  <si>
    <t>Κατασκευές υδραυλικών έργων από σκυρόδεμα με αυξημένες απαιτήσεις υδατοστεγανότητας και αντοχής σε επιφανειακή φθορά και χημικές προσβολές</t>
  </si>
  <si>
    <t xml:space="preserve">ΥΔΡ 6068 </t>
  </si>
  <si>
    <t>ΥΔΡ 6622</t>
  </si>
  <si>
    <t xml:space="preserve">ΥΔΡ 6081.1 </t>
  </si>
  <si>
    <t>ΥΔΡ 6328</t>
  </si>
  <si>
    <t>ΥΔΡ 6623</t>
  </si>
  <si>
    <t>ΥΔΡ 6611.3  ΥΔΡ 6610</t>
  </si>
  <si>
    <t>ΥΔΡ 6551</t>
  </si>
  <si>
    <t>_</t>
  </si>
  <si>
    <t>Σύνδεση υφιστάμενου αγωγού από οποιοδήποτε υλικό εκτός ΡΕ με νέο αγωγό</t>
  </si>
  <si>
    <t>12.30.01.02</t>
  </si>
  <si>
    <t>ΥΔΡ6711.6</t>
  </si>
  <si>
    <t>12.30.01.04</t>
  </si>
  <si>
    <t>12.30.01.05</t>
  </si>
</sst>
</file>

<file path=xl/styles.xml><?xml version="1.0" encoding="utf-8"?>
<styleSheet xmlns="http://schemas.openxmlformats.org/spreadsheetml/2006/main">
  <numFmts count="4">
    <numFmt numFmtId="164" formatCode="#,##0.00\ "/>
    <numFmt numFmtId="165" formatCode="#,##0.0000"/>
    <numFmt numFmtId="166" formatCode="#,##0.000"/>
    <numFmt numFmtId="167" formatCode="0.000"/>
  </numFmts>
  <fonts count="50">
    <font>
      <sz val="10"/>
      <name val="Arial"/>
      <charset val="161"/>
    </font>
    <font>
      <sz val="10"/>
      <name val="Arial"/>
      <family val="2"/>
      <charset val="161"/>
    </font>
    <font>
      <b/>
      <sz val="10"/>
      <name val="Arial"/>
      <family val="2"/>
      <charset val="161"/>
    </font>
    <font>
      <b/>
      <sz val="10"/>
      <name val="Arial Narrow"/>
      <family val="2"/>
      <charset val="161"/>
    </font>
    <font>
      <sz val="10"/>
      <name val="Arial"/>
      <family val="2"/>
      <charset val="161"/>
    </font>
    <font>
      <sz val="9"/>
      <name val="Arial Greek"/>
      <family val="2"/>
      <charset val="161"/>
    </font>
    <font>
      <sz val="10"/>
      <name val="Arial Narrow"/>
      <family val="2"/>
      <charset val="161"/>
    </font>
    <font>
      <sz val="10"/>
      <color indexed="8"/>
      <name val="Arial"/>
      <family val="2"/>
      <charset val="161"/>
    </font>
    <font>
      <sz val="8"/>
      <name val="Arial"/>
      <family val="2"/>
      <charset val="161"/>
    </font>
    <font>
      <b/>
      <sz val="12"/>
      <name val="Arial Greek"/>
      <charset val="161"/>
    </font>
    <font>
      <sz val="10"/>
      <name val="MS Sans Serif"/>
      <family val="2"/>
      <charset val="161"/>
    </font>
    <font>
      <sz val="10"/>
      <name val="Arial Greek"/>
      <family val="2"/>
      <charset val="161"/>
    </font>
    <font>
      <b/>
      <sz val="10"/>
      <name val="Arial Greek"/>
      <charset val="161"/>
    </font>
    <font>
      <b/>
      <sz val="10"/>
      <name val="Arial Greek"/>
      <family val="2"/>
      <charset val="161"/>
    </font>
    <font>
      <b/>
      <sz val="10"/>
      <color indexed="12"/>
      <name val="Arial Greek"/>
      <family val="2"/>
      <charset val="161"/>
    </font>
    <font>
      <b/>
      <sz val="10"/>
      <color indexed="12"/>
      <name val="Arial"/>
      <family val="2"/>
      <charset val="161"/>
    </font>
    <font>
      <b/>
      <sz val="12"/>
      <name val="Arial"/>
      <family val="2"/>
      <charset val="161"/>
    </font>
    <font>
      <b/>
      <sz val="10"/>
      <color indexed="12"/>
      <name val="Arial"/>
      <family val="2"/>
      <charset val="161"/>
    </font>
    <font>
      <sz val="10"/>
      <name val="Arial"/>
      <family val="2"/>
      <charset val="161"/>
    </font>
    <font>
      <b/>
      <sz val="10"/>
      <name val="Tahoma"/>
      <family val="2"/>
      <charset val="161"/>
    </font>
    <font>
      <sz val="10"/>
      <name val="Arial"/>
      <family val="2"/>
      <charset val="161"/>
    </font>
    <font>
      <sz val="16"/>
      <name val="Tahoma"/>
      <family val="2"/>
      <charset val="161"/>
    </font>
    <font>
      <sz val="10"/>
      <name val="Arial Greek"/>
      <charset val="161"/>
    </font>
    <font>
      <sz val="12"/>
      <name val="Arial Greek"/>
      <charset val="161"/>
    </font>
    <font>
      <sz val="10"/>
      <name val="Arial"/>
      <family val="2"/>
      <charset val="161"/>
    </font>
    <font>
      <sz val="10"/>
      <color indexed="14"/>
      <name val="Arial Greek"/>
      <family val="2"/>
      <charset val="161"/>
    </font>
    <font>
      <sz val="10"/>
      <color indexed="14"/>
      <name val="Arial"/>
      <family val="2"/>
      <charset val="161"/>
    </font>
    <font>
      <b/>
      <sz val="10"/>
      <name val="Arial"/>
      <family val="2"/>
      <charset val="161"/>
    </font>
    <font>
      <b/>
      <sz val="12"/>
      <color indexed="10"/>
      <name val="Arial"/>
      <family val="2"/>
      <charset val="161"/>
    </font>
    <font>
      <sz val="12"/>
      <name val="Arial"/>
      <family val="2"/>
      <charset val="161"/>
    </font>
    <font>
      <sz val="12"/>
      <name val="Arial"/>
      <family val="2"/>
      <charset val="161"/>
    </font>
    <font>
      <sz val="10"/>
      <color indexed="8"/>
      <name val="Arial"/>
      <family val="2"/>
      <charset val="161"/>
    </font>
    <font>
      <sz val="10"/>
      <color indexed="12"/>
      <name val="Arial"/>
      <family val="2"/>
      <charset val="161"/>
    </font>
    <font>
      <b/>
      <sz val="12"/>
      <color indexed="57"/>
      <name val="Arial"/>
      <family val="2"/>
      <charset val="161"/>
    </font>
    <font>
      <sz val="14"/>
      <name val="Arial Greek"/>
      <charset val="161"/>
    </font>
    <font>
      <sz val="10"/>
      <name val="Arial"/>
      <family val="2"/>
      <charset val="161"/>
    </font>
    <font>
      <b/>
      <u/>
      <sz val="10"/>
      <name val="Arial Greek"/>
      <family val="2"/>
      <charset val="161"/>
    </font>
    <font>
      <b/>
      <sz val="11"/>
      <name val="Arial Greek"/>
      <charset val="161"/>
    </font>
    <font>
      <b/>
      <sz val="9"/>
      <name val="Arial Greek"/>
      <family val="2"/>
      <charset val="161"/>
    </font>
    <font>
      <b/>
      <sz val="8"/>
      <name val="Arial Greek"/>
      <family val="2"/>
      <charset val="161"/>
    </font>
    <font>
      <sz val="8"/>
      <name val="Arial Greek"/>
      <family val="2"/>
      <charset val="161"/>
    </font>
    <font>
      <b/>
      <u/>
      <sz val="9"/>
      <name val="Arial Greek"/>
      <family val="2"/>
      <charset val="161"/>
    </font>
    <font>
      <u/>
      <sz val="10"/>
      <name val="Arial Greek"/>
      <family val="2"/>
      <charset val="161"/>
    </font>
    <font>
      <b/>
      <sz val="9"/>
      <name val="Arial Greek"/>
      <charset val="161"/>
    </font>
    <font>
      <sz val="10"/>
      <name val="Verdana"/>
      <family val="2"/>
      <charset val="161"/>
    </font>
    <font>
      <b/>
      <sz val="10"/>
      <name val="Verdana"/>
      <family val="2"/>
      <charset val="161"/>
    </font>
    <font>
      <b/>
      <sz val="9"/>
      <name val="Verdana"/>
      <family val="2"/>
      <charset val="161"/>
    </font>
    <font>
      <sz val="9"/>
      <name val="Verdana"/>
      <family val="2"/>
      <charset val="161"/>
    </font>
    <font>
      <sz val="12"/>
      <name val="Times New Roman"/>
      <family val="1"/>
      <charset val="161"/>
    </font>
    <font>
      <b/>
      <sz val="12"/>
      <name val="Times New Roman"/>
      <family val="1"/>
      <charset val="161"/>
    </font>
  </fonts>
  <fills count="7">
    <fill>
      <patternFill patternType="none"/>
    </fill>
    <fill>
      <patternFill patternType="gray125"/>
    </fill>
    <fill>
      <patternFill patternType="solid">
        <fgColor indexed="42"/>
        <bgColor indexed="64"/>
      </patternFill>
    </fill>
    <fill>
      <patternFill patternType="solid">
        <fgColor indexed="13"/>
        <bgColor indexed="64"/>
      </patternFill>
    </fill>
    <fill>
      <patternFill patternType="solid">
        <fgColor indexed="8"/>
        <bgColor indexed="64"/>
      </patternFill>
    </fill>
    <fill>
      <patternFill patternType="solid">
        <fgColor indexed="44"/>
        <bgColor indexed="64"/>
      </patternFill>
    </fill>
    <fill>
      <patternFill patternType="solid">
        <fgColor theme="0"/>
        <bgColor indexed="64"/>
      </patternFill>
    </fill>
  </fills>
  <borders count="36">
    <border>
      <left/>
      <right/>
      <top/>
      <bottom/>
      <diagonal/>
    </border>
    <border>
      <left style="thin">
        <color indexed="64"/>
      </left>
      <right style="thin">
        <color indexed="64"/>
      </right>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thin">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right/>
      <top style="medium">
        <color indexed="64"/>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style="hair">
        <color indexed="64"/>
      </left>
      <right/>
      <top/>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top style="hair">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hair">
        <color indexed="64"/>
      </bottom>
      <diagonal/>
    </border>
    <border>
      <left/>
      <right style="hair">
        <color indexed="64"/>
      </right>
      <top/>
      <bottom/>
      <diagonal/>
    </border>
    <border>
      <left/>
      <right style="hair">
        <color indexed="64"/>
      </right>
      <top style="hair">
        <color indexed="64"/>
      </top>
      <bottom/>
      <diagonal/>
    </border>
    <border>
      <left/>
      <right style="hair">
        <color indexed="64"/>
      </right>
      <top/>
      <bottom style="hair">
        <color indexed="64"/>
      </bottom>
      <diagonal/>
    </border>
    <border>
      <left/>
      <right/>
      <top style="hair">
        <color indexed="64"/>
      </top>
      <bottom/>
      <diagonal/>
    </border>
    <border>
      <left style="hair">
        <color indexed="64"/>
      </left>
      <right/>
      <top/>
      <bottom style="hair">
        <color indexed="64"/>
      </bottom>
      <diagonal/>
    </border>
    <border>
      <left/>
      <right style="hair">
        <color indexed="64"/>
      </right>
      <top style="thin">
        <color indexed="64"/>
      </top>
      <bottom style="thin">
        <color indexed="64"/>
      </bottom>
      <diagonal/>
    </border>
    <border>
      <left style="hair">
        <color indexed="64"/>
      </left>
      <right style="hair">
        <color indexed="64"/>
      </right>
      <top/>
      <bottom style="thin">
        <color indexed="64"/>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s>
  <cellStyleXfs count="3">
    <xf numFmtId="0" fontId="0" fillId="0" borderId="0"/>
    <xf numFmtId="0" fontId="10" fillId="0" borderId="0"/>
    <xf numFmtId="0" fontId="10" fillId="0" borderId="0"/>
  </cellStyleXfs>
  <cellXfs count="611">
    <xf numFmtId="0" fontId="0" fillId="0" borderId="0" xfId="0"/>
    <xf numFmtId="0" fontId="2" fillId="2" borderId="0" xfId="0" applyFont="1" applyFill="1" applyBorder="1" applyAlignment="1">
      <alignment horizontal="center" vertical="center"/>
    </xf>
    <xf numFmtId="0" fontId="3" fillId="2" borderId="0" xfId="0" applyFont="1" applyFill="1" applyBorder="1" applyAlignment="1">
      <alignment horizontal="center" vertical="center"/>
    </xf>
    <xf numFmtId="164" fontId="3" fillId="2" borderId="0" xfId="0" applyNumberFormat="1" applyFont="1" applyFill="1" applyBorder="1" applyAlignment="1">
      <alignment horizontal="center" vertical="center"/>
    </xf>
    <xf numFmtId="0" fontId="4" fillId="0" borderId="0" xfId="0" applyFont="1" applyBorder="1" applyAlignment="1">
      <alignment vertical="top"/>
    </xf>
    <xf numFmtId="0" fontId="5" fillId="0" borderId="0" xfId="0" applyFont="1" applyBorder="1" applyAlignment="1">
      <alignment vertical="top" wrapText="1"/>
    </xf>
    <xf numFmtId="0" fontId="6" fillId="0" borderId="0" xfId="0" applyFont="1" applyBorder="1" applyAlignment="1">
      <alignment horizontal="center" vertical="top"/>
    </xf>
    <xf numFmtId="0" fontId="4" fillId="0" borderId="0" xfId="0" applyFont="1" applyBorder="1" applyAlignment="1">
      <alignment horizontal="center" vertical="top"/>
    </xf>
    <xf numFmtId="2" fontId="4" fillId="0" borderId="0" xfId="0" applyNumberFormat="1" applyFont="1" applyFill="1" applyBorder="1" applyAlignment="1">
      <alignment horizontal="right"/>
    </xf>
    <xf numFmtId="0" fontId="0" fillId="0" borderId="0" xfId="0" applyBorder="1"/>
    <xf numFmtId="0" fontId="0" fillId="0" borderId="0" xfId="0" applyFill="1" applyBorder="1" applyAlignment="1">
      <alignment horizontal="left" vertical="top"/>
    </xf>
    <xf numFmtId="0" fontId="4" fillId="0" borderId="0" xfId="0" applyFont="1" applyFill="1" applyBorder="1" applyAlignment="1">
      <alignment vertical="top" wrapText="1"/>
    </xf>
    <xf numFmtId="0" fontId="6" fillId="0" borderId="0" xfId="0" applyFont="1" applyFill="1" applyBorder="1" applyAlignment="1">
      <alignment horizontal="center" vertical="top" wrapText="1"/>
    </xf>
    <xf numFmtId="0" fontId="0" fillId="0" borderId="0" xfId="0" applyFill="1" applyBorder="1" applyAlignment="1">
      <alignment horizontal="center" vertical="top"/>
    </xf>
    <xf numFmtId="164" fontId="7" fillId="0" borderId="0" xfId="0" applyNumberFormat="1" applyFont="1" applyFill="1" applyBorder="1" applyAlignment="1">
      <alignment vertical="top"/>
    </xf>
    <xf numFmtId="0" fontId="0" fillId="3" borderId="0" xfId="0" applyFill="1" applyBorder="1" applyAlignment="1">
      <alignment horizontal="left" vertical="top"/>
    </xf>
    <xf numFmtId="0" fontId="4" fillId="3" borderId="0" xfId="0" applyFont="1" applyFill="1" applyBorder="1" applyAlignment="1">
      <alignment vertical="top" wrapText="1"/>
    </xf>
    <xf numFmtId="0" fontId="6" fillId="3" borderId="0" xfId="0" applyFont="1" applyFill="1" applyBorder="1" applyAlignment="1">
      <alignment horizontal="center" vertical="top" wrapText="1"/>
    </xf>
    <xf numFmtId="0" fontId="0" fillId="3" borderId="0" xfId="0" applyFill="1" applyBorder="1" applyAlignment="1">
      <alignment horizontal="center" vertical="top"/>
    </xf>
    <xf numFmtId="164" fontId="7" fillId="3" borderId="0" xfId="0" applyNumberFormat="1" applyFont="1" applyFill="1" applyBorder="1" applyAlignment="1">
      <alignment vertical="top"/>
    </xf>
    <xf numFmtId="0" fontId="0" fillId="3" borderId="0" xfId="0" applyFill="1" applyBorder="1"/>
    <xf numFmtId="0" fontId="0" fillId="2" borderId="0" xfId="0" applyFill="1" applyBorder="1" applyAlignment="1">
      <alignment horizontal="left" vertical="top"/>
    </xf>
    <xf numFmtId="0" fontId="4" fillId="2" borderId="0" xfId="0" applyFont="1" applyFill="1" applyBorder="1" applyAlignment="1">
      <alignment vertical="top" wrapText="1"/>
    </xf>
    <xf numFmtId="0" fontId="21" fillId="0" borderId="0" xfId="2" applyFont="1" applyFill="1" applyBorder="1" applyAlignment="1" applyProtection="1"/>
    <xf numFmtId="0" fontId="0" fillId="0" borderId="0" xfId="0" applyProtection="1"/>
    <xf numFmtId="0" fontId="20" fillId="0" borderId="0" xfId="0" applyFont="1" applyProtection="1"/>
    <xf numFmtId="0" fontId="13" fillId="0" borderId="0" xfId="1" applyFont="1" applyBorder="1" applyAlignment="1" applyProtection="1">
      <alignment horizontal="center" vertical="center" wrapText="1"/>
    </xf>
    <xf numFmtId="0" fontId="13" fillId="0" borderId="0" xfId="1" applyFont="1" applyFill="1" applyBorder="1" applyAlignment="1" applyProtection="1">
      <alignment horizontal="center" vertical="center" wrapText="1"/>
    </xf>
    <xf numFmtId="0" fontId="11" fillId="0" borderId="0" xfId="1" applyFont="1" applyFill="1" applyBorder="1" applyProtection="1"/>
    <xf numFmtId="165" fontId="11" fillId="0" borderId="0" xfId="1" applyNumberFormat="1" applyFont="1" applyBorder="1" applyAlignment="1" applyProtection="1">
      <alignment horizontal="center"/>
    </xf>
    <xf numFmtId="4" fontId="11" fillId="0" borderId="0" xfId="1" applyNumberFormat="1" applyFont="1" applyBorder="1" applyAlignment="1" applyProtection="1">
      <alignment horizontal="center"/>
    </xf>
    <xf numFmtId="0" fontId="11" fillId="0" borderId="0" xfId="1" applyFont="1" applyBorder="1" applyAlignment="1" applyProtection="1">
      <alignment horizontal="left"/>
    </xf>
    <xf numFmtId="0" fontId="11" fillId="0" borderId="0" xfId="1" applyFont="1" applyBorder="1" applyProtection="1"/>
    <xf numFmtId="0" fontId="19" fillId="0" borderId="0" xfId="2" applyFont="1" applyFill="1" applyBorder="1" applyAlignment="1" applyProtection="1"/>
    <xf numFmtId="0" fontId="11" fillId="0" borderId="0" xfId="2" applyFont="1" applyFill="1" applyBorder="1" applyAlignment="1" applyProtection="1">
      <alignment horizontal="center"/>
    </xf>
    <xf numFmtId="0" fontId="12" fillId="0" borderId="0" xfId="2" applyFont="1" applyFill="1" applyBorder="1" applyProtection="1"/>
    <xf numFmtId="0" fontId="12" fillId="0" borderId="0" xfId="2" applyFont="1" applyFill="1" applyBorder="1" applyAlignment="1" applyProtection="1">
      <alignment horizontal="center"/>
    </xf>
    <xf numFmtId="0" fontId="11" fillId="0" borderId="0" xfId="2" applyFont="1" applyFill="1" applyBorder="1" applyAlignment="1" applyProtection="1">
      <alignment horizontal="left"/>
    </xf>
    <xf numFmtId="0" fontId="0" fillId="0" borderId="0" xfId="0" applyBorder="1" applyProtection="1"/>
    <xf numFmtId="0" fontId="11" fillId="0" borderId="0" xfId="1" applyFont="1" applyFill="1" applyBorder="1" applyAlignment="1" applyProtection="1">
      <alignment horizontal="left"/>
    </xf>
    <xf numFmtId="0" fontId="11" fillId="0" borderId="0" xfId="1" applyFont="1" applyFill="1" applyBorder="1" applyAlignment="1" applyProtection="1">
      <alignment horizontal="center"/>
    </xf>
    <xf numFmtId="4" fontId="11" fillId="0" borderId="0" xfId="2" applyNumberFormat="1" applyFont="1" applyFill="1" applyBorder="1" applyProtection="1"/>
    <xf numFmtId="2" fontId="11" fillId="0" borderId="0" xfId="2" applyNumberFormat="1" applyFont="1" applyFill="1" applyBorder="1" applyAlignment="1" applyProtection="1">
      <alignment horizontal="center"/>
    </xf>
    <xf numFmtId="4" fontId="11" fillId="0" borderId="0" xfId="2" applyNumberFormat="1" applyFont="1" applyFill="1" applyBorder="1" applyAlignment="1" applyProtection="1">
      <alignment horizontal="center"/>
    </xf>
    <xf numFmtId="4" fontId="1" fillId="0" borderId="0" xfId="0" applyNumberFormat="1" applyFont="1" applyBorder="1" applyAlignment="1" applyProtection="1">
      <alignment horizontal="center"/>
    </xf>
    <xf numFmtId="0" fontId="14" fillId="0" borderId="0" xfId="1" applyFont="1" applyFill="1" applyBorder="1" applyAlignment="1" applyProtection="1">
      <alignment horizontal="center"/>
    </xf>
    <xf numFmtId="0" fontId="9" fillId="0" borderId="0" xfId="2" applyFont="1" applyFill="1" applyBorder="1" applyAlignment="1" applyProtection="1"/>
    <xf numFmtId="0" fontId="12" fillId="0" borderId="0" xfId="2" applyFont="1" applyFill="1" applyBorder="1" applyAlignment="1" applyProtection="1"/>
    <xf numFmtId="0" fontId="18" fillId="0" borderId="0" xfId="0" applyFont="1" applyProtection="1"/>
    <xf numFmtId="0" fontId="11" fillId="0" borderId="0" xfId="2" applyFont="1" applyFill="1" applyAlignment="1" applyProtection="1">
      <alignment horizontal="center"/>
    </xf>
    <xf numFmtId="0" fontId="16" fillId="0" borderId="0" xfId="0" applyFont="1" applyBorder="1" applyProtection="1"/>
    <xf numFmtId="0" fontId="2" fillId="0" borderId="0" xfId="0" applyFont="1" applyBorder="1" applyProtection="1"/>
    <xf numFmtId="0" fontId="13" fillId="0" borderId="0" xfId="2" applyFont="1" applyFill="1" applyBorder="1" applyAlignment="1" applyProtection="1">
      <alignment horizontal="center"/>
    </xf>
    <xf numFmtId="0" fontId="17" fillId="0" borderId="0" xfId="0" applyFont="1" applyBorder="1" applyProtection="1"/>
    <xf numFmtId="0" fontId="22" fillId="0" borderId="0" xfId="2" applyFont="1" applyFill="1" applyBorder="1" applyAlignment="1" applyProtection="1"/>
    <xf numFmtId="0" fontId="23" fillId="0" borderId="0" xfId="2" applyFont="1" applyFill="1" applyBorder="1" applyAlignment="1" applyProtection="1"/>
    <xf numFmtId="0" fontId="24" fillId="0" borderId="0" xfId="0" applyFont="1" applyProtection="1"/>
    <xf numFmtId="0" fontId="24" fillId="0" borderId="0" xfId="0" applyFont="1" applyBorder="1" applyProtection="1"/>
    <xf numFmtId="0" fontId="26" fillId="0" borderId="0" xfId="0" applyFont="1" applyProtection="1"/>
    <xf numFmtId="9" fontId="25" fillId="0" borderId="0" xfId="2" applyNumberFormat="1" applyFont="1" applyFill="1" applyBorder="1" applyAlignment="1" applyProtection="1">
      <alignment horizontal="center"/>
    </xf>
    <xf numFmtId="0" fontId="0" fillId="0" borderId="0" xfId="0" applyBorder="1" applyAlignment="1" applyProtection="1">
      <alignment horizontal="center"/>
    </xf>
    <xf numFmtId="0" fontId="0" fillId="0" borderId="0" xfId="0" applyBorder="1" applyAlignment="1" applyProtection="1">
      <alignment horizontal="left"/>
    </xf>
    <xf numFmtId="0" fontId="0" fillId="4" borderId="0" xfId="0" applyFill="1"/>
    <xf numFmtId="0" fontId="1" fillId="0" borderId="0" xfId="0" applyFont="1" applyProtection="1"/>
    <xf numFmtId="0" fontId="22" fillId="0" borderId="0" xfId="2" applyFont="1" applyFill="1" applyBorder="1" applyProtection="1"/>
    <xf numFmtId="0" fontId="22" fillId="0" borderId="0" xfId="2" applyFont="1" applyFill="1" applyBorder="1" applyAlignment="1" applyProtection="1">
      <alignment horizontal="center"/>
    </xf>
    <xf numFmtId="0" fontId="27" fillId="0" borderId="0" xfId="0" applyFont="1" applyProtection="1"/>
    <xf numFmtId="0" fontId="13" fillId="0" borderId="0" xfId="2" applyFont="1" applyFill="1" applyAlignment="1" applyProtection="1">
      <alignment horizontal="center"/>
    </xf>
    <xf numFmtId="167" fontId="26" fillId="0" borderId="0" xfId="0" applyNumberFormat="1" applyFont="1" applyProtection="1"/>
    <xf numFmtId="166" fontId="11" fillId="0" borderId="0" xfId="2" applyNumberFormat="1" applyFont="1" applyFill="1" applyBorder="1" applyAlignment="1" applyProtection="1">
      <alignment horizontal="center"/>
    </xf>
    <xf numFmtId="2" fontId="22" fillId="0" borderId="0" xfId="2" applyNumberFormat="1" applyFont="1" applyFill="1" applyBorder="1" applyAlignment="1" applyProtection="1">
      <alignment horizontal="center"/>
    </xf>
    <xf numFmtId="166" fontId="22" fillId="0" borderId="0" xfId="2" applyNumberFormat="1" applyFont="1" applyFill="1" applyBorder="1" applyAlignment="1" applyProtection="1">
      <alignment horizontal="center"/>
    </xf>
    <xf numFmtId="2" fontId="0" fillId="0" borderId="0" xfId="0" applyNumberFormat="1" applyAlignment="1">
      <alignment horizontal="center"/>
    </xf>
    <xf numFmtId="0" fontId="0" fillId="0" borderId="0" xfId="0" applyAlignment="1">
      <alignment horizontal="center"/>
    </xf>
    <xf numFmtId="0" fontId="20" fillId="0" borderId="0" xfId="0" applyFont="1" applyAlignment="1" applyProtection="1">
      <alignment horizontal="center"/>
    </xf>
    <xf numFmtId="0" fontId="13" fillId="0" borderId="0" xfId="1" applyFont="1" applyFill="1" applyBorder="1" applyProtection="1"/>
    <xf numFmtId="0" fontId="27" fillId="0" borderId="0" xfId="0" applyFont="1" applyAlignment="1">
      <alignment horizontal="center"/>
    </xf>
    <xf numFmtId="0" fontId="27" fillId="0" borderId="0" xfId="0" applyFont="1"/>
    <xf numFmtId="0" fontId="26" fillId="0" borderId="0" xfId="0" applyFont="1" applyAlignment="1">
      <alignment horizontal="center"/>
    </xf>
    <xf numFmtId="0" fontId="26" fillId="0" borderId="0" xfId="0" applyFont="1"/>
    <xf numFmtId="0" fontId="18" fillId="0" borderId="0" xfId="0" applyFont="1" applyAlignment="1">
      <alignment horizontal="center"/>
    </xf>
    <xf numFmtId="0" fontId="18" fillId="0" borderId="0" xfId="0" applyFont="1"/>
    <xf numFmtId="0" fontId="11" fillId="0" borderId="0" xfId="1" applyFont="1" applyBorder="1" applyAlignment="1" applyProtection="1">
      <alignment horizontal="center"/>
    </xf>
    <xf numFmtId="0" fontId="17" fillId="0" borderId="0" xfId="0" applyFont="1" applyAlignment="1">
      <alignment horizontal="center"/>
    </xf>
    <xf numFmtId="0" fontId="17" fillId="0" borderId="0" xfId="0" applyFont="1"/>
    <xf numFmtId="0" fontId="28" fillId="0" borderId="0" xfId="0" applyFont="1" applyBorder="1" applyProtection="1"/>
    <xf numFmtId="0" fontId="28" fillId="0" borderId="0" xfId="0" applyFont="1" applyBorder="1" applyAlignment="1" applyProtection="1">
      <alignment horizontal="center"/>
    </xf>
    <xf numFmtId="1" fontId="28" fillId="0" borderId="0" xfId="0" applyNumberFormat="1" applyFont="1" applyAlignment="1">
      <alignment horizontal="center"/>
    </xf>
    <xf numFmtId="0" fontId="28" fillId="0" borderId="0" xfId="0" applyFont="1" applyAlignment="1">
      <alignment horizontal="center"/>
    </xf>
    <xf numFmtId="0" fontId="28" fillId="0" borderId="0" xfId="0" applyFont="1"/>
    <xf numFmtId="0" fontId="29" fillId="0" borderId="0" xfId="0" applyFont="1" applyProtection="1"/>
    <xf numFmtId="0" fontId="30" fillId="0" borderId="0" xfId="0" applyFont="1" applyAlignment="1">
      <alignment vertical="center"/>
    </xf>
    <xf numFmtId="0" fontId="11" fillId="0" borderId="0" xfId="0" applyFont="1" applyBorder="1" applyAlignment="1">
      <alignment wrapText="1"/>
    </xf>
    <xf numFmtId="0" fontId="0" fillId="0" borderId="0" xfId="0" applyBorder="1" applyAlignment="1">
      <alignment horizontal="center"/>
    </xf>
    <xf numFmtId="0" fontId="11" fillId="0" borderId="0" xfId="1" applyFont="1" applyFill="1" applyBorder="1" applyAlignment="1" applyProtection="1">
      <alignment wrapText="1"/>
    </xf>
    <xf numFmtId="0" fontId="11" fillId="0" borderId="0" xfId="1" applyFont="1" applyBorder="1" applyAlignment="1" applyProtection="1">
      <alignment wrapText="1"/>
    </xf>
    <xf numFmtId="0" fontId="0" fillId="0" borderId="0" xfId="0" applyAlignment="1">
      <alignment wrapText="1"/>
    </xf>
    <xf numFmtId="0" fontId="2" fillId="0" borderId="0" xfId="0" applyFont="1" applyAlignment="1">
      <alignment wrapText="1"/>
    </xf>
    <xf numFmtId="1" fontId="0" fillId="0" borderId="0" xfId="0" applyNumberFormat="1" applyAlignment="1">
      <alignment horizontal="center"/>
    </xf>
    <xf numFmtId="0" fontId="0" fillId="0" borderId="0" xfId="0" applyFill="1"/>
    <xf numFmtId="49" fontId="0" fillId="0" borderId="0" xfId="0" applyNumberFormat="1" applyFill="1" applyBorder="1" applyAlignment="1">
      <alignment horizontal="left" vertical="top"/>
    </xf>
    <xf numFmtId="164" fontId="31" fillId="0" borderId="0" xfId="0" applyNumberFormat="1" applyFont="1" applyFill="1" applyBorder="1" applyAlignment="1">
      <alignment vertical="top"/>
    </xf>
    <xf numFmtId="0" fontId="16" fillId="0" borderId="0" xfId="0" applyFont="1"/>
    <xf numFmtId="2" fontId="15" fillId="0" borderId="0" xfId="0" applyNumberFormat="1" applyFont="1" applyAlignment="1">
      <alignment horizontal="center"/>
    </xf>
    <xf numFmtId="0" fontId="15" fillId="0" borderId="0" xfId="0" applyFont="1"/>
    <xf numFmtId="0" fontId="29" fillId="0" borderId="0" xfId="0" applyFont="1"/>
    <xf numFmtId="2" fontId="1" fillId="0" borderId="0" xfId="0" applyNumberFormat="1" applyFont="1" applyAlignment="1">
      <alignment horizontal="center"/>
    </xf>
    <xf numFmtId="0" fontId="1" fillId="0" borderId="0" xfId="0" applyFont="1"/>
    <xf numFmtId="0" fontId="2" fillId="0" borderId="0" xfId="0" applyFont="1" applyAlignment="1">
      <alignment horizontal="center"/>
    </xf>
    <xf numFmtId="1" fontId="1" fillId="0" borderId="0" xfId="0" applyNumberFormat="1" applyFont="1" applyAlignment="1">
      <alignment horizontal="center"/>
    </xf>
    <xf numFmtId="1" fontId="32" fillId="0" borderId="0" xfId="0" applyNumberFormat="1" applyFont="1" applyAlignment="1">
      <alignment horizontal="center"/>
    </xf>
    <xf numFmtId="1" fontId="28" fillId="0" borderId="0" xfId="0" applyNumberFormat="1" applyFont="1" applyFill="1" applyAlignment="1">
      <alignment horizontal="center"/>
    </xf>
    <xf numFmtId="49" fontId="0" fillId="3" borderId="0" xfId="0" applyNumberFormat="1" applyFill="1" applyBorder="1" applyAlignment="1">
      <alignment horizontal="left" vertical="top"/>
    </xf>
    <xf numFmtId="0" fontId="16" fillId="0" borderId="0" xfId="0" applyFont="1" applyBorder="1" applyAlignment="1" applyProtection="1">
      <alignment wrapText="1"/>
    </xf>
    <xf numFmtId="0" fontId="2" fillId="0" borderId="0" xfId="0" applyFont="1"/>
    <xf numFmtId="0" fontId="5" fillId="0" borderId="1" xfId="0" applyFont="1" applyBorder="1" applyAlignment="1">
      <alignment vertical="top" wrapText="1"/>
    </xf>
    <xf numFmtId="0" fontId="42" fillId="0" borderId="2" xfId="0" applyFont="1" applyBorder="1" applyAlignment="1">
      <alignment horizontal="left"/>
    </xf>
    <xf numFmtId="0" fontId="24" fillId="0" borderId="0" xfId="0" applyFont="1" applyAlignment="1" applyProtection="1">
      <alignment horizontal="center"/>
    </xf>
    <xf numFmtId="0" fontId="34" fillId="0" borderId="0" xfId="2" applyFont="1" applyFill="1" applyBorder="1" applyProtection="1"/>
    <xf numFmtId="0" fontId="35" fillId="0" borderId="0" xfId="0" applyFont="1" applyProtection="1"/>
    <xf numFmtId="0" fontId="35" fillId="0" borderId="0" xfId="0" applyFont="1" applyAlignment="1" applyProtection="1">
      <alignment horizontal="center"/>
    </xf>
    <xf numFmtId="3" fontId="11" fillId="0" borderId="0" xfId="1" applyNumberFormat="1" applyFont="1" applyFill="1" applyBorder="1" applyAlignment="1" applyProtection="1">
      <alignment horizontal="center"/>
    </xf>
    <xf numFmtId="0" fontId="18" fillId="0" borderId="0" xfId="0" applyFont="1" applyBorder="1" applyProtection="1"/>
    <xf numFmtId="4" fontId="18" fillId="0" borderId="0" xfId="0" applyNumberFormat="1" applyFont="1" applyBorder="1" applyAlignment="1" applyProtection="1">
      <alignment horizontal="center"/>
    </xf>
    <xf numFmtId="9" fontId="11" fillId="0" borderId="0" xfId="2" applyNumberFormat="1" applyFont="1" applyFill="1" applyBorder="1" applyAlignment="1" applyProtection="1">
      <alignment horizontal="center"/>
    </xf>
    <xf numFmtId="0" fontId="34" fillId="0" borderId="0" xfId="1" applyFont="1" applyFill="1" applyBorder="1" applyAlignment="1" applyProtection="1">
      <alignment horizontal="left"/>
    </xf>
    <xf numFmtId="0" fontId="35" fillId="0" borderId="0" xfId="0" applyFont="1" applyBorder="1" applyProtection="1"/>
    <xf numFmtId="0" fontId="35" fillId="0" borderId="0" xfId="0" applyFont="1"/>
    <xf numFmtId="2" fontId="18" fillId="0" borderId="0" xfId="0" applyNumberFormat="1" applyFont="1" applyBorder="1" applyAlignment="1" applyProtection="1">
      <alignment horizontal="center"/>
    </xf>
    <xf numFmtId="0" fontId="13" fillId="0" borderId="0" xfId="1" applyFont="1" applyFill="1" applyBorder="1" applyAlignment="1" applyProtection="1">
      <alignment horizontal="center"/>
    </xf>
    <xf numFmtId="2" fontId="27" fillId="0" borderId="0" xfId="0" applyNumberFormat="1" applyFont="1" applyBorder="1" applyAlignment="1" applyProtection="1">
      <alignment horizontal="center"/>
    </xf>
    <xf numFmtId="0" fontId="18" fillId="0" borderId="0" xfId="0" applyFont="1" applyBorder="1" applyAlignment="1" applyProtection="1">
      <alignment horizontal="left"/>
    </xf>
    <xf numFmtId="0" fontId="18" fillId="0" borderId="0" xfId="0" applyFont="1" applyBorder="1" applyAlignment="1" applyProtection="1">
      <alignment horizontal="center"/>
    </xf>
    <xf numFmtId="2" fontId="27" fillId="0" borderId="0" xfId="0" applyNumberFormat="1" applyFont="1" applyAlignment="1">
      <alignment horizontal="center"/>
    </xf>
    <xf numFmtId="0" fontId="16" fillId="0" borderId="0" xfId="0" applyFont="1" applyBorder="1" applyAlignment="1" applyProtection="1">
      <alignment horizontal="center"/>
    </xf>
    <xf numFmtId="1" fontId="16" fillId="0" borderId="0" xfId="0" applyNumberFormat="1" applyFont="1" applyAlignment="1">
      <alignment horizontal="center"/>
    </xf>
    <xf numFmtId="1" fontId="16" fillId="0" borderId="0" xfId="0" applyNumberFormat="1" applyFont="1" applyFill="1" applyAlignment="1">
      <alignment horizontal="center"/>
    </xf>
    <xf numFmtId="0" fontId="2" fillId="0" borderId="0" xfId="0" applyFont="1" applyBorder="1" applyAlignment="1" applyProtection="1">
      <alignment horizontal="center"/>
    </xf>
    <xf numFmtId="2" fontId="2" fillId="0" borderId="0" xfId="0" applyNumberFormat="1" applyFont="1" applyAlignment="1">
      <alignment horizontal="center"/>
    </xf>
    <xf numFmtId="0" fontId="16" fillId="0" borderId="0" xfId="0" applyFont="1" applyAlignment="1">
      <alignment horizontal="center"/>
    </xf>
    <xf numFmtId="167" fontId="24" fillId="0" borderId="0" xfId="0" applyNumberFormat="1" applyFont="1" applyBorder="1" applyProtection="1"/>
    <xf numFmtId="167" fontId="11" fillId="0" borderId="0" xfId="2" applyNumberFormat="1" applyFont="1" applyFill="1" applyBorder="1" applyAlignment="1" applyProtection="1">
      <alignment horizontal="center"/>
    </xf>
    <xf numFmtId="167" fontId="18" fillId="0" borderId="0" xfId="0" applyNumberFormat="1" applyFont="1" applyBorder="1" applyAlignment="1" applyProtection="1">
      <alignment horizontal="center"/>
    </xf>
    <xf numFmtId="2" fontId="18" fillId="0" borderId="0" xfId="0" applyNumberFormat="1" applyFont="1" applyBorder="1" applyProtection="1"/>
    <xf numFmtId="2" fontId="27" fillId="0" borderId="0" xfId="0" applyNumberFormat="1" applyFont="1" applyBorder="1" applyProtection="1"/>
    <xf numFmtId="2" fontId="2" fillId="0" borderId="0" xfId="0" applyNumberFormat="1" applyFont="1" applyBorder="1" applyProtection="1"/>
    <xf numFmtId="1" fontId="16" fillId="0" borderId="0" xfId="0" applyNumberFormat="1" applyFont="1" applyBorder="1" applyProtection="1"/>
    <xf numFmtId="1" fontId="16" fillId="0" borderId="0" xfId="0" applyNumberFormat="1" applyFont="1" applyFill="1" applyBorder="1" applyProtection="1"/>
    <xf numFmtId="2" fontId="11" fillId="0" borderId="0" xfId="2" applyNumberFormat="1" applyFont="1" applyFill="1" applyBorder="1" applyAlignment="1" applyProtection="1">
      <alignment horizontal="left"/>
    </xf>
    <xf numFmtId="2" fontId="0" fillId="0" borderId="0" xfId="0" applyNumberFormat="1"/>
    <xf numFmtId="0" fontId="13" fillId="0" borderId="3" xfId="0" applyFont="1" applyBorder="1" applyAlignment="1">
      <alignment horizontal="center" vertical="center" wrapText="1"/>
    </xf>
    <xf numFmtId="0" fontId="13" fillId="0" borderId="4" xfId="0" applyFont="1" applyBorder="1" applyAlignment="1" applyProtection="1">
      <alignment horizontal="center" vertical="center" wrapText="1"/>
    </xf>
    <xf numFmtId="0" fontId="36" fillId="0" borderId="3" xfId="0" applyFont="1" applyBorder="1" applyAlignment="1">
      <alignment horizontal="left" vertical="center"/>
    </xf>
    <xf numFmtId="0" fontId="13" fillId="0" borderId="3" xfId="0" applyFont="1" applyBorder="1" applyAlignment="1">
      <alignment horizontal="center" vertical="center"/>
    </xf>
    <xf numFmtId="2" fontId="0" fillId="0" borderId="3" xfId="0" applyNumberFormat="1" applyBorder="1" applyAlignment="1">
      <alignment horizontal="center" vertical="center"/>
    </xf>
    <xf numFmtId="0" fontId="0" fillId="0" borderId="3" xfId="0" applyBorder="1" applyAlignment="1">
      <alignment horizontal="center" vertical="center"/>
    </xf>
    <xf numFmtId="0" fontId="0" fillId="0" borderId="3" xfId="0" applyBorder="1" applyAlignment="1" applyProtection="1">
      <alignment horizontal="center" vertical="center" wrapText="1"/>
    </xf>
    <xf numFmtId="0" fontId="0" fillId="0" borderId="1" xfId="0" applyBorder="1" applyAlignment="1">
      <alignment vertical="top" wrapText="1"/>
    </xf>
    <xf numFmtId="0" fontId="13" fillId="0" borderId="1" xfId="0" applyFont="1" applyBorder="1" applyAlignment="1">
      <alignment horizontal="center" vertical="center" wrapText="1"/>
    </xf>
    <xf numFmtId="0" fontId="13" fillId="0" borderId="1" xfId="0" applyFont="1" applyBorder="1" applyAlignment="1">
      <alignment horizontal="center" vertical="center"/>
    </xf>
    <xf numFmtId="2" fontId="0" fillId="0" borderId="1" xfId="0" applyNumberFormat="1" applyBorder="1" applyAlignment="1">
      <alignment horizontal="center" vertical="center"/>
    </xf>
    <xf numFmtId="0" fontId="0" fillId="0" borderId="1" xfId="0" applyBorder="1" applyAlignment="1">
      <alignment horizontal="center" vertical="center"/>
    </xf>
    <xf numFmtId="0" fontId="0" fillId="0" borderId="1" xfId="0" applyBorder="1" applyAlignment="1" applyProtection="1">
      <alignment horizontal="center" vertical="center" wrapText="1"/>
    </xf>
    <xf numFmtId="4" fontId="0" fillId="0" borderId="1" xfId="0" applyNumberFormat="1" applyBorder="1" applyProtection="1"/>
    <xf numFmtId="0" fontId="0" fillId="0" borderId="1" xfId="0" applyBorder="1" applyAlignment="1">
      <alignment horizontal="center"/>
    </xf>
    <xf numFmtId="2" fontId="11" fillId="0" borderId="1" xfId="0" applyNumberFormat="1" applyFont="1" applyBorder="1"/>
    <xf numFmtId="4" fontId="0" fillId="0" borderId="1" xfId="0" applyNumberFormat="1" applyBorder="1"/>
    <xf numFmtId="4" fontId="11" fillId="0" borderId="1" xfId="0" applyNumberFormat="1" applyFont="1" applyBorder="1" applyProtection="1"/>
    <xf numFmtId="2" fontId="0" fillId="0" borderId="1" xfId="0" applyNumberFormat="1" applyBorder="1"/>
    <xf numFmtId="4" fontId="13" fillId="0" borderId="1" xfId="0" applyNumberFormat="1" applyFont="1" applyBorder="1" applyProtection="1"/>
    <xf numFmtId="0" fontId="13" fillId="0" borderId="0" xfId="0" applyFont="1" applyBorder="1"/>
    <xf numFmtId="0" fontId="0" fillId="0" borderId="1" xfId="0" applyBorder="1" applyAlignment="1">
      <alignment horizontal="left" vertical="top" wrapText="1"/>
    </xf>
    <xf numFmtId="4" fontId="22" fillId="0" borderId="1" xfId="0" applyNumberFormat="1" applyFont="1" applyBorder="1"/>
    <xf numFmtId="0" fontId="11" fillId="0" borderId="1" xfId="0" applyFont="1" applyBorder="1" applyAlignment="1">
      <alignment wrapText="1"/>
    </xf>
    <xf numFmtId="2" fontId="11" fillId="0" borderId="1" xfId="0" applyNumberFormat="1" applyFont="1" applyBorder="1" applyAlignment="1"/>
    <xf numFmtId="4" fontId="11" fillId="0" borderId="1" xfId="0" applyNumberFormat="1" applyFont="1" applyBorder="1" applyAlignment="1"/>
    <xf numFmtId="4" fontId="11" fillId="0" borderId="1" xfId="0" applyNumberFormat="1" applyFont="1" applyBorder="1"/>
    <xf numFmtId="0" fontId="0" fillId="0" borderId="1" xfId="0" applyBorder="1" applyAlignment="1">
      <alignment wrapText="1"/>
    </xf>
    <xf numFmtId="4" fontId="11" fillId="0" borderId="1" xfId="0" applyNumberFormat="1" applyFont="1" applyBorder="1" applyAlignment="1">
      <alignment horizontal="right"/>
    </xf>
    <xf numFmtId="0" fontId="0" fillId="0" borderId="1" xfId="0" applyFill="1" applyBorder="1" applyAlignment="1">
      <alignment wrapText="1"/>
    </xf>
    <xf numFmtId="4" fontId="11" fillId="0" borderId="0" xfId="0" applyNumberFormat="1" applyFont="1" applyBorder="1" applyAlignment="1">
      <alignment horizontal="right"/>
    </xf>
    <xf numFmtId="0" fontId="0" fillId="0" borderId="5" xfId="0" applyBorder="1" applyAlignment="1">
      <alignment wrapText="1"/>
    </xf>
    <xf numFmtId="0" fontId="0" fillId="0" borderId="5" xfId="0" applyBorder="1" applyAlignment="1">
      <alignment horizontal="center"/>
    </xf>
    <xf numFmtId="2" fontId="11" fillId="0" borderId="5" xfId="0" applyNumberFormat="1" applyFont="1" applyBorder="1"/>
    <xf numFmtId="4" fontId="11" fillId="0" borderId="5" xfId="0" applyNumberFormat="1" applyFont="1" applyBorder="1" applyAlignment="1">
      <alignment horizontal="right"/>
    </xf>
    <xf numFmtId="4" fontId="11" fillId="0" borderId="5" xfId="0" applyNumberFormat="1" applyFont="1" applyBorder="1" applyProtection="1"/>
    <xf numFmtId="4" fontId="13" fillId="0" borderId="5" xfId="0" applyNumberFormat="1" applyFont="1" applyBorder="1" applyProtection="1"/>
    <xf numFmtId="0" fontId="0" fillId="0" borderId="6" xfId="0" applyBorder="1" applyAlignment="1">
      <alignment wrapText="1"/>
    </xf>
    <xf numFmtId="2" fontId="13" fillId="0" borderId="0" xfId="0" applyNumberFormat="1" applyFont="1" applyBorder="1"/>
    <xf numFmtId="4" fontId="11" fillId="0" borderId="0" xfId="0" applyNumberFormat="1" applyFont="1" applyBorder="1" applyProtection="1"/>
    <xf numFmtId="4" fontId="13" fillId="0" borderId="0" xfId="0" applyNumberFormat="1" applyFont="1" applyBorder="1" applyProtection="1"/>
    <xf numFmtId="3" fontId="11" fillId="0" borderId="0" xfId="0" applyNumberFormat="1" applyFont="1" applyProtection="1"/>
    <xf numFmtId="3" fontId="22" fillId="0" borderId="7" xfId="0" applyNumberFormat="1" applyFont="1" applyBorder="1" applyProtection="1"/>
    <xf numFmtId="4" fontId="22" fillId="0" borderId="8" xfId="0" applyNumberFormat="1" applyFont="1" applyBorder="1" applyProtection="1"/>
    <xf numFmtId="3" fontId="12" fillId="0" borderId="7" xfId="0" applyNumberFormat="1" applyFont="1" applyBorder="1" applyAlignment="1" applyProtection="1">
      <alignment horizontal="right"/>
    </xf>
    <xf numFmtId="0" fontId="38" fillId="0" borderId="9" xfId="0" applyFont="1" applyBorder="1" applyAlignment="1">
      <alignment vertical="top"/>
    </xf>
    <xf numFmtId="0" fontId="13" fillId="0" borderId="9" xfId="0" applyFont="1" applyBorder="1" applyAlignment="1">
      <alignment vertical="top"/>
    </xf>
    <xf numFmtId="0" fontId="12" fillId="0" borderId="9" xfId="0" applyFont="1" applyBorder="1" applyAlignment="1">
      <alignment vertical="top"/>
    </xf>
    <xf numFmtId="0" fontId="41" fillId="0" borderId="3" xfId="0" applyFont="1" applyBorder="1" applyAlignment="1">
      <alignment horizontal="left" vertical="center"/>
    </xf>
    <xf numFmtId="0" fontId="22" fillId="0" borderId="3" xfId="0" applyFont="1" applyBorder="1" applyAlignment="1">
      <alignment horizontal="center" vertical="center"/>
    </xf>
    <xf numFmtId="2" fontId="11" fillId="0" borderId="3" xfId="0" applyNumberFormat="1" applyFont="1" applyBorder="1" applyAlignment="1">
      <alignment horizontal="center" vertical="center"/>
    </xf>
    <xf numFmtId="0" fontId="22" fillId="0" borderId="1" xfId="0" applyFont="1" applyBorder="1" applyAlignment="1">
      <alignment horizontal="center" vertical="center"/>
    </xf>
    <xf numFmtId="2" fontId="11" fillId="0" borderId="1" xfId="0" applyNumberFormat="1" applyFont="1" applyBorder="1" applyAlignment="1">
      <alignment horizontal="center" vertical="center"/>
    </xf>
    <xf numFmtId="0" fontId="5" fillId="0" borderId="0" xfId="0" applyFont="1" applyAlignment="1">
      <alignment wrapText="1"/>
    </xf>
    <xf numFmtId="0" fontId="13" fillId="0" borderId="0" xfId="0" applyFont="1"/>
    <xf numFmtId="0" fontId="38" fillId="0" borderId="1" xfId="0" applyFont="1" applyBorder="1" applyAlignment="1">
      <alignment vertical="top" wrapText="1"/>
    </xf>
    <xf numFmtId="4" fontId="12" fillId="0" borderId="1" xfId="0" applyNumberFormat="1" applyFont="1" applyBorder="1"/>
    <xf numFmtId="2" fontId="13" fillId="0" borderId="1" xfId="0" applyNumberFormat="1" applyFont="1" applyBorder="1"/>
    <xf numFmtId="0" fontId="5" fillId="0" borderId="1" xfId="0" applyFont="1" applyBorder="1" applyAlignment="1">
      <alignment wrapText="1"/>
    </xf>
    <xf numFmtId="4" fontId="22" fillId="0" borderId="1" xfId="0" applyNumberFormat="1" applyFont="1" applyBorder="1" applyAlignment="1"/>
    <xf numFmtId="0" fontId="41" fillId="0" borderId="1" xfId="0" applyFont="1" applyBorder="1" applyAlignment="1">
      <alignment vertical="center" wrapText="1"/>
    </xf>
    <xf numFmtId="0" fontId="5" fillId="0" borderId="0" xfId="0" applyFont="1"/>
    <xf numFmtId="4" fontId="22" fillId="0" borderId="1" xfId="0" applyNumberFormat="1" applyFont="1" applyBorder="1" applyAlignment="1">
      <alignment horizontal="right"/>
    </xf>
    <xf numFmtId="0" fontId="41" fillId="0" borderId="1" xfId="0" applyFont="1" applyBorder="1" applyAlignment="1">
      <alignment vertical="top" wrapText="1"/>
    </xf>
    <xf numFmtId="0" fontId="5" fillId="0" borderId="1" xfId="0" applyFont="1" applyBorder="1" applyAlignment="1">
      <alignment vertical="center" wrapText="1"/>
    </xf>
    <xf numFmtId="0" fontId="22" fillId="0" borderId="0" xfId="0" applyFont="1"/>
    <xf numFmtId="2" fontId="11" fillId="0" borderId="0" xfId="0" applyNumberFormat="1" applyFont="1"/>
    <xf numFmtId="3" fontId="12" fillId="0" borderId="7" xfId="0" applyNumberFormat="1" applyFont="1" applyBorder="1" applyProtection="1"/>
    <xf numFmtId="4" fontId="12" fillId="0" borderId="8" xfId="0" applyNumberFormat="1" applyFont="1" applyBorder="1" applyProtection="1"/>
    <xf numFmtId="0" fontId="43" fillId="0" borderId="10" xfId="0" applyFont="1" applyBorder="1"/>
    <xf numFmtId="3" fontId="12" fillId="3" borderId="10" xfId="0" applyNumberFormat="1" applyFont="1" applyFill="1" applyBorder="1" applyProtection="1"/>
    <xf numFmtId="0" fontId="11" fillId="0" borderId="3" xfId="0" applyFont="1" applyBorder="1" applyAlignment="1">
      <alignment horizontal="center" vertical="center"/>
    </xf>
    <xf numFmtId="0" fontId="11" fillId="0" borderId="1" xfId="0" applyFont="1" applyBorder="1" applyAlignment="1">
      <alignment horizontal="center" vertical="center"/>
    </xf>
    <xf numFmtId="0" fontId="13" fillId="0" borderId="1" xfId="0" applyFont="1" applyBorder="1" applyAlignment="1">
      <alignment vertical="top" wrapText="1"/>
    </xf>
    <xf numFmtId="4" fontId="13" fillId="0" borderId="1" xfId="0" applyNumberFormat="1" applyFont="1" applyBorder="1"/>
    <xf numFmtId="0" fontId="12" fillId="0" borderId="0" xfId="0" applyFont="1" applyBorder="1"/>
    <xf numFmtId="0" fontId="36" fillId="0" borderId="1" xfId="0" applyFont="1" applyBorder="1" applyAlignment="1">
      <alignment vertical="top" wrapText="1"/>
    </xf>
    <xf numFmtId="0" fontId="0" fillId="0" borderId="1" xfId="0" applyBorder="1" applyAlignment="1">
      <alignment vertical="center" wrapText="1"/>
    </xf>
    <xf numFmtId="0" fontId="11" fillId="0" borderId="0" xfId="0" applyFont="1"/>
    <xf numFmtId="0" fontId="12" fillId="0" borderId="10" xfId="0" applyFont="1" applyFill="1" applyBorder="1" applyProtection="1"/>
    <xf numFmtId="4" fontId="12" fillId="0" borderId="8" xfId="0" applyNumberFormat="1" applyFont="1" applyFill="1" applyBorder="1" applyProtection="1"/>
    <xf numFmtId="0" fontId="0" fillId="0" borderId="0" xfId="0" applyFill="1" applyBorder="1" applyAlignment="1">
      <alignment wrapText="1"/>
    </xf>
    <xf numFmtId="0" fontId="37" fillId="0" borderId="11" xfId="0" applyFont="1" applyBorder="1" applyAlignment="1"/>
    <xf numFmtId="0" fontId="37" fillId="0" borderId="8" xfId="0" applyFont="1" applyBorder="1" applyAlignment="1"/>
    <xf numFmtId="0" fontId="5" fillId="0" borderId="12" xfId="0" applyFont="1" applyBorder="1" applyAlignment="1"/>
    <xf numFmtId="0" fontId="34" fillId="0" borderId="0" xfId="2" applyFont="1" applyFill="1" applyBorder="1" applyAlignment="1" applyProtection="1">
      <alignment wrapText="1"/>
    </xf>
    <xf numFmtId="0" fontId="16" fillId="0" borderId="0" xfId="0" applyFont="1" applyAlignment="1">
      <alignment wrapText="1"/>
    </xf>
    <xf numFmtId="0" fontId="11" fillId="0" borderId="0" xfId="1" applyFont="1" applyFill="1" applyBorder="1" applyAlignment="1" applyProtection="1">
      <alignment horizontal="left" wrapText="1"/>
    </xf>
    <xf numFmtId="0" fontId="44" fillId="0" borderId="13" xfId="0" applyFont="1" applyFill="1" applyBorder="1" applyAlignment="1">
      <alignment vertical="top" wrapText="1"/>
    </xf>
    <xf numFmtId="3" fontId="44" fillId="0" borderId="0" xfId="0" applyNumberFormat="1" applyFont="1"/>
    <xf numFmtId="0" fontId="44" fillId="0" borderId="0" xfId="0" applyFont="1" applyBorder="1"/>
    <xf numFmtId="0" fontId="44" fillId="0" borderId="0" xfId="0" applyFont="1"/>
    <xf numFmtId="0" fontId="44" fillId="0" borderId="0" xfId="0" applyFont="1" applyBorder="1" applyAlignment="1">
      <alignment horizontal="center" vertical="top" wrapText="1"/>
    </xf>
    <xf numFmtId="3" fontId="44" fillId="0" borderId="0" xfId="0" applyNumberFormat="1" applyFont="1" applyBorder="1"/>
    <xf numFmtId="0" fontId="45" fillId="0" borderId="0" xfId="0" applyFont="1" applyBorder="1" applyAlignment="1">
      <alignment horizontal="center" vertical="top" wrapText="1"/>
    </xf>
    <xf numFmtId="3" fontId="45" fillId="0" borderId="0" xfId="0" applyNumberFormat="1" applyFont="1" applyBorder="1" applyAlignment="1">
      <alignment horizontal="center" vertical="top" wrapText="1"/>
    </xf>
    <xf numFmtId="3" fontId="45" fillId="0" borderId="0" xfId="0" applyNumberFormat="1" applyFont="1" applyBorder="1" applyAlignment="1">
      <alignment horizontal="left" vertical="top" wrapText="1"/>
    </xf>
    <xf numFmtId="0" fontId="45" fillId="0" borderId="0" xfId="0" applyFont="1" applyBorder="1" applyAlignment="1">
      <alignment horizontal="left" vertical="top" wrapText="1"/>
    </xf>
    <xf numFmtId="0" fontId="44" fillId="0" borderId="14" xfId="0" applyFont="1" applyBorder="1" applyAlignment="1">
      <alignment horizontal="center" vertical="center" wrapText="1"/>
    </xf>
    <xf numFmtId="3" fontId="44" fillId="0" borderId="14" xfId="0" applyNumberFormat="1" applyFont="1" applyFill="1" applyBorder="1"/>
    <xf numFmtId="0" fontId="45" fillId="0" borderId="0" xfId="0" applyFont="1" applyAlignment="1">
      <alignment horizontal="center" vertical="top" wrapText="1"/>
    </xf>
    <xf numFmtId="0" fontId="44" fillId="0" borderId="15" xfId="0" applyFont="1" applyBorder="1" applyAlignment="1">
      <alignment horizontal="center" vertical="top" wrapText="1"/>
    </xf>
    <xf numFmtId="0" fontId="44" fillId="0" borderId="14" xfId="0" applyFont="1" applyFill="1" applyBorder="1" applyAlignment="1">
      <alignment horizontal="left" vertical="top" wrapText="1"/>
    </xf>
    <xf numFmtId="0" fontId="44" fillId="0" borderId="14" xfId="0" applyFont="1" applyFill="1" applyBorder="1" applyAlignment="1">
      <alignment horizontal="center"/>
    </xf>
    <xf numFmtId="0" fontId="44" fillId="0" borderId="14" xfId="0" applyFont="1" applyFill="1" applyBorder="1" applyAlignment="1">
      <alignment horizontal="center" vertical="top" wrapText="1"/>
    </xf>
    <xf numFmtId="0" fontId="44" fillId="0" borderId="14" xfId="0" applyFont="1" applyFill="1" applyBorder="1"/>
    <xf numFmtId="3" fontId="44" fillId="0" borderId="15" xfId="0" applyNumberFormat="1" applyFont="1" applyFill="1" applyBorder="1"/>
    <xf numFmtId="0" fontId="44" fillId="0" borderId="15" xfId="0" applyFont="1" applyFill="1" applyBorder="1" applyAlignment="1">
      <alignment horizontal="left" vertical="top" wrapText="1"/>
    </xf>
    <xf numFmtId="0" fontId="44" fillId="0" borderId="15" xfId="0" applyFont="1" applyFill="1" applyBorder="1" applyAlignment="1">
      <alignment horizontal="center"/>
    </xf>
    <xf numFmtId="0" fontId="44" fillId="0" borderId="15" xfId="0" applyFont="1" applyFill="1" applyBorder="1" applyAlignment="1">
      <alignment horizontal="center" vertical="top" wrapText="1"/>
    </xf>
    <xf numFmtId="3" fontId="44" fillId="0" borderId="16" xfId="0" applyNumberFormat="1" applyFont="1" applyFill="1" applyBorder="1"/>
    <xf numFmtId="3" fontId="44" fillId="0" borderId="16" xfId="0" applyNumberFormat="1" applyFont="1" applyFill="1" applyBorder="1" applyAlignment="1">
      <alignment vertical="center"/>
    </xf>
    <xf numFmtId="0" fontId="44" fillId="0" borderId="17" xfId="0" applyFont="1" applyBorder="1" applyAlignment="1">
      <alignment horizontal="center" vertical="top" wrapText="1"/>
    </xf>
    <xf numFmtId="0" fontId="44" fillId="0" borderId="15" xfId="0" applyFont="1" applyBorder="1"/>
    <xf numFmtId="0" fontId="44" fillId="0" borderId="18" xfId="0" applyFont="1" applyBorder="1" applyAlignment="1">
      <alignment horizontal="center" vertical="top" wrapText="1"/>
    </xf>
    <xf numFmtId="0" fontId="45" fillId="0" borderId="19" xfId="0" applyFont="1" applyFill="1" applyBorder="1" applyAlignment="1">
      <alignment horizontal="left" wrapText="1"/>
    </xf>
    <xf numFmtId="0" fontId="44" fillId="0" borderId="19" xfId="0" applyFont="1" applyFill="1" applyBorder="1" applyAlignment="1">
      <alignment horizontal="center" vertical="top" wrapText="1"/>
    </xf>
    <xf numFmtId="0" fontId="44" fillId="0" borderId="19" xfId="0" applyFont="1" applyFill="1" applyBorder="1"/>
    <xf numFmtId="3" fontId="44" fillId="0" borderId="19" xfId="0" applyNumberFormat="1" applyFont="1" applyFill="1" applyBorder="1"/>
    <xf numFmtId="4" fontId="45" fillId="0" borderId="20" xfId="0" applyNumberFormat="1" applyFont="1" applyFill="1" applyBorder="1"/>
    <xf numFmtId="0" fontId="45" fillId="0" borderId="0" xfId="0" applyFont="1" applyFill="1" applyBorder="1" applyAlignment="1">
      <alignment horizontal="left" wrapText="1"/>
    </xf>
    <xf numFmtId="0" fontId="44" fillId="0" borderId="0" xfId="0" applyFont="1" applyFill="1" applyBorder="1" applyAlignment="1">
      <alignment horizontal="center" vertical="top" wrapText="1"/>
    </xf>
    <xf numFmtId="0" fontId="44" fillId="0" borderId="0" xfId="0" applyFont="1" applyFill="1" applyBorder="1"/>
    <xf numFmtId="3" fontId="44" fillId="0" borderId="0" xfId="0" applyNumberFormat="1" applyFont="1" applyFill="1" applyBorder="1"/>
    <xf numFmtId="4" fontId="45" fillId="0" borderId="0" xfId="0" applyNumberFormat="1" applyFont="1" applyFill="1" applyBorder="1"/>
    <xf numFmtId="0" fontId="45" fillId="0" borderId="0" xfId="0" applyFont="1" applyFill="1" applyBorder="1" applyAlignment="1">
      <alignment horizontal="center" vertical="top" wrapText="1"/>
    </xf>
    <xf numFmtId="3" fontId="45" fillId="0" borderId="0" xfId="0" applyNumberFormat="1" applyFont="1" applyFill="1" applyBorder="1" applyAlignment="1">
      <alignment horizontal="center" vertical="top" wrapText="1"/>
    </xf>
    <xf numFmtId="3" fontId="45" fillId="0" borderId="0" xfId="0" applyNumberFormat="1" applyFont="1" applyFill="1" applyBorder="1" applyAlignment="1">
      <alignment horizontal="left" vertical="top" wrapText="1"/>
    </xf>
    <xf numFmtId="4" fontId="44" fillId="0" borderId="20" xfId="0" applyNumberFormat="1" applyFont="1" applyBorder="1"/>
    <xf numFmtId="0" fontId="44" fillId="0" borderId="14" xfId="0" applyFont="1" applyBorder="1" applyAlignment="1">
      <alignment horizontal="center" vertical="top" wrapText="1"/>
    </xf>
    <xf numFmtId="0" fontId="44" fillId="0" borderId="14" xfId="0" applyFont="1" applyFill="1" applyBorder="1" applyAlignment="1">
      <alignment horizontal="left" wrapText="1"/>
    </xf>
    <xf numFmtId="0" fontId="44" fillId="0" borderId="15" xfId="0" applyFont="1" applyFill="1" applyBorder="1" applyAlignment="1">
      <alignment horizontal="left" wrapText="1"/>
    </xf>
    <xf numFmtId="0" fontId="44" fillId="0" borderId="16" xfId="0" applyFont="1" applyBorder="1" applyAlignment="1">
      <alignment horizontal="center" vertical="top" wrapText="1"/>
    </xf>
    <xf numFmtId="0" fontId="44" fillId="0" borderId="16" xfId="0" applyFont="1" applyFill="1" applyBorder="1" applyAlignment="1">
      <alignment horizontal="left" vertical="top" wrapText="1"/>
    </xf>
    <xf numFmtId="0" fontId="45" fillId="0" borderId="19" xfId="0" applyFont="1" applyBorder="1" applyAlignment="1">
      <alignment horizontal="left" wrapText="1"/>
    </xf>
    <xf numFmtId="0" fontId="44" fillId="0" borderId="14" xfId="0" applyFont="1" applyBorder="1" applyAlignment="1">
      <alignment vertical="top" wrapText="1"/>
    </xf>
    <xf numFmtId="0" fontId="44" fillId="0" borderId="16" xfId="0" applyFont="1" applyFill="1" applyBorder="1"/>
    <xf numFmtId="0" fontId="44" fillId="0" borderId="16" xfId="0" applyFont="1" applyFill="1" applyBorder="1" applyAlignment="1">
      <alignment horizontal="center" vertical="top" wrapText="1"/>
    </xf>
    <xf numFmtId="4" fontId="44" fillId="0" borderId="0" xfId="0" applyNumberFormat="1" applyFont="1" applyBorder="1"/>
    <xf numFmtId="0" fontId="44" fillId="0" borderId="14" xfId="0" applyFont="1" applyFill="1" applyBorder="1" applyAlignment="1">
      <alignment horizontal="right" vertical="top" wrapText="1"/>
    </xf>
    <xf numFmtId="0" fontId="44" fillId="0" borderId="13" xfId="0" applyFont="1" applyFill="1" applyBorder="1" applyAlignment="1">
      <alignment horizontal="center"/>
    </xf>
    <xf numFmtId="0" fontId="44" fillId="0" borderId="13" xfId="0" applyFont="1" applyFill="1" applyBorder="1" applyAlignment="1">
      <alignment horizontal="left" vertical="top" wrapText="1"/>
    </xf>
    <xf numFmtId="0" fontId="44" fillId="0" borderId="13" xfId="0" applyFont="1" applyFill="1" applyBorder="1" applyAlignment="1">
      <alignment horizontal="center" vertical="top" wrapText="1"/>
    </xf>
    <xf numFmtId="3" fontId="44" fillId="0" borderId="13" xfId="0" applyNumberFormat="1" applyFont="1" applyFill="1" applyBorder="1"/>
    <xf numFmtId="0" fontId="44" fillId="0" borderId="13" xfId="0" applyFont="1" applyBorder="1" applyAlignment="1">
      <alignment horizontal="right" vertical="top" wrapText="1"/>
    </xf>
    <xf numFmtId="0" fontId="44" fillId="0" borderId="13" xfId="0" applyFont="1" applyBorder="1" applyAlignment="1">
      <alignment horizontal="left" vertical="top" wrapText="1"/>
    </xf>
    <xf numFmtId="0" fontId="44" fillId="0" borderId="13" xfId="0" applyFont="1" applyBorder="1" applyAlignment="1">
      <alignment horizontal="center" vertical="top" wrapText="1"/>
    </xf>
    <xf numFmtId="0" fontId="44" fillId="0" borderId="13" xfId="0" applyFont="1" applyBorder="1" applyAlignment="1">
      <alignment vertical="top" wrapText="1"/>
    </xf>
    <xf numFmtId="3" fontId="44" fillId="0" borderId="13" xfId="0" applyNumberFormat="1" applyFont="1" applyFill="1" applyBorder="1" applyAlignment="1">
      <alignment vertical="top" wrapText="1"/>
    </xf>
    <xf numFmtId="3" fontId="44" fillId="0" borderId="13" xfId="0" applyNumberFormat="1" applyFont="1" applyBorder="1" applyAlignment="1">
      <alignment vertical="top" wrapText="1"/>
    </xf>
    <xf numFmtId="0" fontId="44" fillId="0" borderId="16" xfId="0" applyFont="1" applyBorder="1" applyAlignment="1">
      <alignment horizontal="right" vertical="top" wrapText="1"/>
    </xf>
    <xf numFmtId="0" fontId="44" fillId="0" borderId="13" xfId="0" applyFont="1" applyFill="1" applyBorder="1" applyAlignment="1">
      <alignment horizontal="center" vertical="top"/>
    </xf>
    <xf numFmtId="0" fontId="44" fillId="0" borderId="21" xfId="0" applyFont="1" applyFill="1" applyBorder="1" applyAlignment="1">
      <alignment horizontal="left" vertical="top" wrapText="1"/>
    </xf>
    <xf numFmtId="0" fontId="45" fillId="5" borderId="19" xfId="0" applyFont="1" applyFill="1" applyBorder="1" applyAlignment="1">
      <alignment horizontal="left" wrapText="1"/>
    </xf>
    <xf numFmtId="0" fontId="44" fillId="0" borderId="19" xfId="0" applyFont="1" applyBorder="1" applyAlignment="1">
      <alignment horizontal="center" vertical="top" wrapText="1"/>
    </xf>
    <xf numFmtId="0" fontId="44" fillId="0" borderId="19" xfId="0" applyFont="1" applyBorder="1"/>
    <xf numFmtId="3" fontId="44" fillId="0" borderId="19" xfId="0" applyNumberFormat="1" applyFont="1" applyBorder="1"/>
    <xf numFmtId="4" fontId="45" fillId="5" borderId="20" xfId="0" applyNumberFormat="1" applyFont="1" applyFill="1" applyBorder="1"/>
    <xf numFmtId="0" fontId="45" fillId="0" borderId="19" xfId="0" applyFont="1" applyBorder="1"/>
    <xf numFmtId="3" fontId="44" fillId="0" borderId="15" xfId="0" applyNumberFormat="1" applyFont="1" applyBorder="1"/>
    <xf numFmtId="0" fontId="45" fillId="0" borderId="0" xfId="0" applyFont="1" applyBorder="1"/>
    <xf numFmtId="4" fontId="44" fillId="3" borderId="20" xfId="0" applyNumberFormat="1" applyFont="1" applyFill="1" applyBorder="1"/>
    <xf numFmtId="0" fontId="44" fillId="0" borderId="22" xfId="0" applyFont="1" applyBorder="1" applyAlignment="1">
      <alignment horizontal="center" vertical="top" wrapText="1"/>
    </xf>
    <xf numFmtId="0" fontId="45" fillId="0" borderId="23" xfId="0" applyFont="1" applyBorder="1"/>
    <xf numFmtId="0" fontId="44" fillId="0" borderId="23" xfId="0" applyFont="1" applyBorder="1" applyAlignment="1">
      <alignment horizontal="center" vertical="top" wrapText="1"/>
    </xf>
    <xf numFmtId="3" fontId="44" fillId="0" borderId="23" xfId="0" applyNumberFormat="1" applyFont="1" applyBorder="1"/>
    <xf numFmtId="4" fontId="45" fillId="0" borderId="24" xfId="0" applyNumberFormat="1" applyFont="1" applyFill="1" applyBorder="1"/>
    <xf numFmtId="0" fontId="44" fillId="0" borderId="9" xfId="0" applyFont="1" applyBorder="1" applyAlignment="1">
      <alignment horizontal="center" vertical="top" wrapText="1"/>
    </xf>
    <xf numFmtId="0" fontId="45" fillId="0" borderId="9" xfId="0" applyFont="1" applyBorder="1"/>
    <xf numFmtId="3" fontId="44" fillId="0" borderId="9" xfId="0" applyNumberFormat="1" applyFont="1" applyBorder="1"/>
    <xf numFmtId="4" fontId="45" fillId="0" borderId="9" xfId="0" applyNumberFormat="1" applyFont="1" applyFill="1" applyBorder="1"/>
    <xf numFmtId="0" fontId="44" fillId="0" borderId="20" xfId="0" applyFont="1" applyBorder="1" applyAlignment="1">
      <alignment horizontal="left" vertical="center"/>
    </xf>
    <xf numFmtId="3" fontId="44" fillId="0" borderId="17" xfId="0" applyNumberFormat="1" applyFont="1" applyBorder="1"/>
    <xf numFmtId="3" fontId="44" fillId="0" borderId="20" xfId="0" applyNumberFormat="1" applyFont="1" applyFill="1" applyBorder="1"/>
    <xf numFmtId="3" fontId="44" fillId="0" borderId="14" xfId="0" applyNumberFormat="1" applyFont="1" applyFill="1" applyBorder="1" applyAlignment="1">
      <alignment vertical="center"/>
    </xf>
    <xf numFmtId="3" fontId="44" fillId="0" borderId="15" xfId="0" applyNumberFormat="1" applyFont="1" applyFill="1" applyBorder="1" applyAlignment="1">
      <alignment vertical="center"/>
    </xf>
    <xf numFmtId="4" fontId="44" fillId="0" borderId="25" xfId="0" applyNumberFormat="1" applyFont="1" applyBorder="1"/>
    <xf numFmtId="3" fontId="44" fillId="0" borderId="25" xfId="0" applyNumberFormat="1" applyFont="1" applyBorder="1"/>
    <xf numFmtId="0" fontId="44" fillId="0" borderId="25" xfId="0" applyFont="1" applyBorder="1"/>
    <xf numFmtId="3" fontId="44" fillId="0" borderId="20" xfId="0" applyNumberFormat="1" applyFont="1" applyBorder="1"/>
    <xf numFmtId="4" fontId="44" fillId="0" borderId="19" xfId="0" applyNumberFormat="1" applyFont="1" applyBorder="1"/>
    <xf numFmtId="0" fontId="44" fillId="0" borderId="26" xfId="0" applyFont="1" applyBorder="1" applyAlignment="1">
      <alignment horizontal="center" vertical="top" wrapText="1"/>
    </xf>
    <xf numFmtId="0" fontId="44" fillId="0" borderId="15" xfId="0" applyFont="1" applyBorder="1" applyAlignment="1">
      <alignment horizontal="left" vertical="top" wrapText="1"/>
    </xf>
    <xf numFmtId="3" fontId="44" fillId="0" borderId="27" xfId="0" applyNumberFormat="1" applyFont="1" applyBorder="1"/>
    <xf numFmtId="3" fontId="44" fillId="0" borderId="14" xfId="0" applyNumberFormat="1" applyFont="1" applyBorder="1"/>
    <xf numFmtId="3" fontId="44" fillId="0" borderId="26" xfId="0" applyNumberFormat="1" applyFont="1" applyBorder="1"/>
    <xf numFmtId="0" fontId="44" fillId="0" borderId="25" xfId="0" applyFont="1" applyBorder="1" applyAlignment="1">
      <alignment horizontal="center" vertical="top" wrapText="1"/>
    </xf>
    <xf numFmtId="0" fontId="44" fillId="0" borderId="16" xfId="0" applyFont="1" applyBorder="1" applyAlignment="1">
      <alignment horizontal="left" vertical="top" wrapText="1"/>
    </xf>
    <xf numFmtId="3" fontId="44" fillId="0" borderId="28" xfId="0" applyNumberFormat="1" applyFont="1" applyBorder="1"/>
    <xf numFmtId="3" fontId="44" fillId="0" borderId="16" xfId="0" applyNumberFormat="1" applyFont="1" applyBorder="1"/>
    <xf numFmtId="0" fontId="44" fillId="0" borderId="29" xfId="0" applyFont="1" applyBorder="1" applyAlignment="1">
      <alignment horizontal="center" vertical="top" wrapText="1"/>
    </xf>
    <xf numFmtId="0" fontId="44" fillId="0" borderId="14" xfId="0" applyFont="1" applyBorder="1" applyAlignment="1">
      <alignment horizontal="left" vertical="top" wrapText="1"/>
    </xf>
    <xf numFmtId="0" fontId="44" fillId="0" borderId="30" xfId="0" applyFont="1" applyBorder="1" applyAlignment="1">
      <alignment horizontal="center" vertical="top" wrapText="1"/>
    </xf>
    <xf numFmtId="0" fontId="44" fillId="0" borderId="25" xfId="0" applyFont="1" applyBorder="1" applyAlignment="1">
      <alignment horizontal="left" vertical="top" wrapText="1"/>
    </xf>
    <xf numFmtId="4" fontId="45" fillId="0" borderId="20" xfId="0" applyNumberFormat="1" applyFont="1" applyBorder="1"/>
    <xf numFmtId="0" fontId="45" fillId="0" borderId="29" xfId="0" applyFont="1" applyBorder="1" applyAlignment="1">
      <alignment horizontal="left" wrapText="1"/>
    </xf>
    <xf numFmtId="0" fontId="44" fillId="0" borderId="29" xfId="0" applyFont="1" applyBorder="1"/>
    <xf numFmtId="4" fontId="45" fillId="0" borderId="0" xfId="0" applyNumberFormat="1" applyFont="1" applyBorder="1"/>
    <xf numFmtId="0" fontId="44" fillId="0" borderId="18" xfId="0" applyFont="1" applyBorder="1" applyAlignment="1">
      <alignment horizontal="left" vertical="center"/>
    </xf>
    <xf numFmtId="0" fontId="44" fillId="0" borderId="19" xfId="0" applyFont="1" applyBorder="1" applyAlignment="1">
      <alignment horizontal="left" vertical="center"/>
    </xf>
    <xf numFmtId="0" fontId="44" fillId="0" borderId="15" xfId="0" applyFont="1" applyBorder="1" applyAlignment="1">
      <alignment horizontal="left"/>
    </xf>
    <xf numFmtId="0" fontId="44" fillId="0" borderId="0" xfId="0" applyFont="1" applyBorder="1" applyAlignment="1">
      <alignment horizontal="center" wrapText="1"/>
    </xf>
    <xf numFmtId="0" fontId="44" fillId="0" borderId="21" xfId="0" applyFont="1" applyBorder="1" applyAlignment="1">
      <alignment horizontal="justify" vertical="top" wrapText="1"/>
    </xf>
    <xf numFmtId="4" fontId="44" fillId="0" borderId="14" xfId="0" applyNumberFormat="1" applyFont="1" applyBorder="1" applyAlignment="1">
      <alignment vertical="center"/>
    </xf>
    <xf numFmtId="4" fontId="44" fillId="0" borderId="16" xfId="0" applyNumberFormat="1" applyFont="1" applyBorder="1"/>
    <xf numFmtId="0" fontId="44" fillId="0" borderId="16" xfId="0" applyFont="1" applyBorder="1"/>
    <xf numFmtId="0" fontId="44" fillId="0" borderId="15" xfId="0" applyFont="1" applyBorder="1" applyAlignment="1">
      <alignment horizontal="center"/>
    </xf>
    <xf numFmtId="0" fontId="44" fillId="0" borderId="17" xfId="0" applyFont="1" applyBorder="1" applyAlignment="1">
      <alignment horizontal="justify" vertical="top" wrapText="1"/>
    </xf>
    <xf numFmtId="9" fontId="44" fillId="0" borderId="15" xfId="0" applyNumberFormat="1" applyFont="1" applyBorder="1" applyAlignment="1">
      <alignment horizontal="center" vertical="top" wrapText="1"/>
    </xf>
    <xf numFmtId="4" fontId="44" fillId="0" borderId="15" xfId="0" applyNumberFormat="1" applyFont="1" applyBorder="1"/>
    <xf numFmtId="0" fontId="44" fillId="0" borderId="30" xfId="0" applyFont="1" applyFill="1" applyBorder="1" applyAlignment="1">
      <alignment horizontal="center" vertical="top" wrapText="1"/>
    </xf>
    <xf numFmtId="0" fontId="44" fillId="0" borderId="30" xfId="0" applyFont="1" applyFill="1" applyBorder="1" applyAlignment="1">
      <alignment horizontal="justify" vertical="top" wrapText="1"/>
    </xf>
    <xf numFmtId="9" fontId="44" fillId="0" borderId="16" xfId="0" applyNumberFormat="1" applyFont="1" applyFill="1" applyBorder="1" applyAlignment="1">
      <alignment horizontal="center" vertical="top" wrapText="1"/>
    </xf>
    <xf numFmtId="0" fontId="44" fillId="0" borderId="14" xfId="0" applyFont="1" applyBorder="1" applyAlignment="1">
      <alignment horizontal="center" wrapText="1"/>
    </xf>
    <xf numFmtId="0" fontId="44" fillId="0" borderId="14" xfId="0" applyFont="1" applyFill="1" applyBorder="1" applyAlignment="1">
      <alignment horizontal="left"/>
    </xf>
    <xf numFmtId="0" fontId="44" fillId="0" borderId="21" xfId="0" applyFont="1" applyFill="1" applyBorder="1" applyAlignment="1">
      <alignment horizontal="center" vertical="top" wrapText="1"/>
    </xf>
    <xf numFmtId="0" fontId="44" fillId="0" borderId="21" xfId="0" applyFont="1" applyFill="1" applyBorder="1" applyAlignment="1">
      <alignment horizontal="left" wrapText="1"/>
    </xf>
    <xf numFmtId="3" fontId="44" fillId="0" borderId="0" xfId="0" applyNumberFormat="1" applyFont="1" applyFill="1"/>
    <xf numFmtId="4" fontId="44" fillId="0" borderId="14" xfId="0" applyNumberFormat="1" applyFont="1" applyFill="1" applyBorder="1" applyAlignment="1">
      <alignment vertical="center"/>
    </xf>
    <xf numFmtId="0" fontId="44" fillId="0" borderId="15" xfId="0" applyFont="1" applyFill="1" applyBorder="1"/>
    <xf numFmtId="0" fontId="44" fillId="0" borderId="17" xfId="0" applyFont="1" applyFill="1" applyBorder="1" applyAlignment="1">
      <alignment horizontal="center" vertical="top" wrapText="1"/>
    </xf>
    <xf numFmtId="0" fontId="44" fillId="0" borderId="17" xfId="0" applyFont="1" applyFill="1" applyBorder="1" applyAlignment="1">
      <alignment horizontal="left" wrapText="1"/>
    </xf>
    <xf numFmtId="9" fontId="44" fillId="0" borderId="15" xfId="0" applyNumberFormat="1" applyFont="1" applyFill="1" applyBorder="1" applyAlignment="1">
      <alignment horizontal="center" vertical="top" wrapText="1"/>
    </xf>
    <xf numFmtId="4" fontId="44" fillId="0" borderId="15" xfId="0" applyNumberFormat="1" applyFont="1" applyFill="1" applyBorder="1"/>
    <xf numFmtId="0" fontId="44" fillId="0" borderId="17" xfId="0" applyFont="1" applyFill="1" applyBorder="1"/>
    <xf numFmtId="0" fontId="44" fillId="0" borderId="14" xfId="0" applyFont="1" applyBorder="1" applyAlignment="1">
      <alignment horizontal="left" wrapText="1"/>
    </xf>
    <xf numFmtId="0" fontId="44" fillId="0" borderId="14" xfId="0" applyFont="1" applyBorder="1" applyAlignment="1">
      <alignment horizontal="center"/>
    </xf>
    <xf numFmtId="0" fontId="44" fillId="0" borderId="14" xfId="0" applyFont="1" applyBorder="1"/>
    <xf numFmtId="4" fontId="44" fillId="0" borderId="14" xfId="0" applyNumberFormat="1" applyFont="1" applyBorder="1"/>
    <xf numFmtId="0" fontId="44" fillId="0" borderId="17" xfId="0" applyFont="1" applyBorder="1"/>
    <xf numFmtId="0" fontId="44" fillId="0" borderId="29" xfId="0" applyFont="1" applyBorder="1" applyAlignment="1">
      <alignment horizontal="center" wrapText="1"/>
    </xf>
    <xf numFmtId="0" fontId="44" fillId="0" borderId="13" xfId="0" applyFont="1" applyBorder="1" applyAlignment="1">
      <alignment horizontal="center"/>
    </xf>
    <xf numFmtId="4" fontId="44" fillId="0" borderId="13" xfId="0" applyNumberFormat="1" applyFont="1" applyBorder="1"/>
    <xf numFmtId="4" fontId="44" fillId="0" borderId="13" xfId="0" applyNumberFormat="1" applyFont="1" applyFill="1" applyBorder="1"/>
    <xf numFmtId="0" fontId="44" fillId="0" borderId="29" xfId="0" applyFont="1" applyBorder="1" applyAlignment="1">
      <alignment horizontal="center" vertical="center" wrapText="1"/>
    </xf>
    <xf numFmtId="0" fontId="44" fillId="0" borderId="13" xfId="0" applyFont="1" applyBorder="1" applyAlignment="1">
      <alignment vertical="center"/>
    </xf>
    <xf numFmtId="3" fontId="44" fillId="0" borderId="14" xfId="0" applyNumberFormat="1" applyFont="1" applyBorder="1" applyAlignment="1">
      <alignment vertical="center"/>
    </xf>
    <xf numFmtId="4" fontId="45" fillId="0" borderId="31" xfId="0" applyNumberFormat="1" applyFont="1" applyFill="1" applyBorder="1"/>
    <xf numFmtId="3" fontId="45" fillId="0" borderId="0" xfId="0" applyNumberFormat="1" applyFont="1" applyBorder="1"/>
    <xf numFmtId="0" fontId="45" fillId="0" borderId="0" xfId="0" applyFont="1"/>
    <xf numFmtId="0" fontId="44" fillId="0" borderId="0" xfId="0" applyFont="1" applyAlignment="1">
      <alignment horizontal="center" vertical="top" wrapText="1"/>
    </xf>
    <xf numFmtId="0" fontId="46" fillId="0" borderId="4" xfId="0" applyFont="1" applyBorder="1" applyAlignment="1">
      <alignment horizontal="center" vertical="top" wrapText="1"/>
    </xf>
    <xf numFmtId="3" fontId="46" fillId="0" borderId="4" xfId="0" applyNumberFormat="1" applyFont="1" applyBorder="1" applyAlignment="1">
      <alignment horizontal="center" vertical="top" wrapText="1"/>
    </xf>
    <xf numFmtId="3" fontId="46" fillId="0" borderId="4" xfId="0" applyNumberFormat="1" applyFont="1" applyBorder="1" applyAlignment="1">
      <alignment horizontal="left" vertical="top" wrapText="1"/>
    </xf>
    <xf numFmtId="0" fontId="44" fillId="0" borderId="16" xfId="0" applyFont="1" applyBorder="1" applyAlignment="1">
      <alignment vertical="center"/>
    </xf>
    <xf numFmtId="0" fontId="46" fillId="0" borderId="0" xfId="0" applyFont="1" applyBorder="1" applyAlignment="1">
      <alignment horizontal="center" vertical="top" wrapText="1"/>
    </xf>
    <xf numFmtId="0" fontId="47" fillId="0" borderId="0" xfId="0" applyFont="1" applyBorder="1"/>
    <xf numFmtId="0" fontId="44" fillId="0" borderId="13" xfId="0" applyFont="1" applyBorder="1" applyAlignment="1">
      <alignment horizontal="left"/>
    </xf>
    <xf numFmtId="0" fontId="44" fillId="0" borderId="13" xfId="0" applyFont="1" applyBorder="1"/>
    <xf numFmtId="0" fontId="48" fillId="0" borderId="0" xfId="0" applyFont="1"/>
    <xf numFmtId="0" fontId="1" fillId="0" borderId="0" xfId="0" applyFont="1" applyBorder="1" applyProtection="1"/>
    <xf numFmtId="0" fontId="1" fillId="0" borderId="0" xfId="0" applyFont="1" applyBorder="1" applyAlignment="1" applyProtection="1">
      <alignment horizontal="center"/>
    </xf>
    <xf numFmtId="2" fontId="1" fillId="0" borderId="0" xfId="0" applyNumberFormat="1" applyFont="1" applyBorder="1" applyProtection="1"/>
    <xf numFmtId="0" fontId="1" fillId="0" borderId="0" xfId="0" applyFont="1" applyAlignment="1" applyProtection="1">
      <alignment horizontal="center"/>
    </xf>
    <xf numFmtId="0" fontId="1" fillId="0" borderId="0" xfId="0" applyFont="1" applyAlignment="1">
      <alignment horizontal="center"/>
    </xf>
    <xf numFmtId="0" fontId="1" fillId="0" borderId="0" xfId="0" applyFont="1" applyAlignment="1">
      <alignment horizontal="left"/>
    </xf>
    <xf numFmtId="0" fontId="1" fillId="0" borderId="0" xfId="0" applyFont="1" applyBorder="1" applyAlignment="1">
      <alignment vertical="top" wrapText="1"/>
    </xf>
    <xf numFmtId="0" fontId="1" fillId="0" borderId="0" xfId="0" applyFont="1" applyBorder="1" applyAlignment="1">
      <alignment horizontal="center"/>
    </xf>
    <xf numFmtId="2" fontId="1" fillId="0" borderId="0" xfId="0" applyNumberFormat="1" applyFont="1" applyBorder="1" applyAlignment="1">
      <alignment horizontal="center"/>
    </xf>
    <xf numFmtId="0" fontId="1" fillId="0" borderId="0" xfId="0" applyFont="1" applyBorder="1" applyAlignment="1">
      <alignment horizontal="left"/>
    </xf>
    <xf numFmtId="0" fontId="1" fillId="0" borderId="0" xfId="0" applyFont="1" applyAlignment="1">
      <alignment wrapText="1"/>
    </xf>
    <xf numFmtId="0" fontId="4" fillId="0" borderId="0" xfId="0" applyFont="1" applyBorder="1" applyAlignment="1">
      <alignment horizontal="center" vertical="top" wrapText="1"/>
    </xf>
    <xf numFmtId="0" fontId="4" fillId="0" borderId="0" xfId="0" applyFont="1" applyBorder="1"/>
    <xf numFmtId="3" fontId="4" fillId="0" borderId="0" xfId="0" applyNumberFormat="1" applyFont="1" applyBorder="1"/>
    <xf numFmtId="0" fontId="2" fillId="0" borderId="0" xfId="0" applyFont="1" applyBorder="1" applyAlignment="1">
      <alignment horizontal="center" vertical="top" wrapText="1"/>
    </xf>
    <xf numFmtId="0" fontId="2" fillId="0" borderId="0" xfId="0" applyFont="1" applyAlignment="1">
      <alignment horizontal="center" vertical="top" wrapText="1"/>
    </xf>
    <xf numFmtId="0" fontId="4" fillId="0" borderId="15" xfId="0" applyFont="1" applyBorder="1"/>
    <xf numFmtId="3" fontId="2" fillId="0" borderId="0" xfId="0" applyNumberFormat="1" applyFont="1" applyBorder="1" applyAlignment="1">
      <alignment horizontal="right" vertical="top" wrapText="1"/>
    </xf>
    <xf numFmtId="3" fontId="2" fillId="0" borderId="0" xfId="0" applyNumberFormat="1" applyFont="1" applyBorder="1"/>
    <xf numFmtId="3" fontId="22" fillId="0" borderId="17" xfId="0" applyNumberFormat="1" applyFont="1" applyBorder="1"/>
    <xf numFmtId="4" fontId="0" fillId="0" borderId="0" xfId="0" applyNumberFormat="1" applyBorder="1"/>
    <xf numFmtId="0" fontId="0" fillId="0" borderId="15" xfId="0" applyBorder="1"/>
    <xf numFmtId="0" fontId="0" fillId="0" borderId="14" xfId="0" applyBorder="1"/>
    <xf numFmtId="0" fontId="4" fillId="0" borderId="14" xfId="0" applyFont="1" applyBorder="1"/>
    <xf numFmtId="0" fontId="4" fillId="0" borderId="0" xfId="0" applyFont="1"/>
    <xf numFmtId="0" fontId="49" fillId="0" borderId="0" xfId="0" applyFont="1"/>
    <xf numFmtId="0" fontId="4" fillId="0" borderId="0" xfId="0" applyFont="1" applyAlignment="1">
      <alignment horizontal="center" vertical="top" wrapText="1"/>
    </xf>
    <xf numFmtId="3" fontId="4" fillId="0" borderId="0" xfId="0" applyNumberFormat="1" applyFont="1"/>
    <xf numFmtId="0" fontId="44" fillId="0" borderId="18" xfId="0" applyFont="1" applyFill="1" applyBorder="1" applyAlignment="1">
      <alignment horizontal="left" vertical="top" wrapText="1"/>
    </xf>
    <xf numFmtId="0" fontId="44" fillId="0" borderId="14" xfId="0" applyFont="1" applyFill="1" applyBorder="1" applyAlignment="1">
      <alignment vertical="top" wrapText="1"/>
    </xf>
    <xf numFmtId="0" fontId="44" fillId="0" borderId="32" xfId="0" applyFont="1" applyFill="1" applyBorder="1" applyAlignment="1">
      <alignment horizontal="left" vertical="top" wrapText="1"/>
    </xf>
    <xf numFmtId="0" fontId="44" fillId="0" borderId="32" xfId="0" applyFont="1" applyFill="1" applyBorder="1" applyAlignment="1">
      <alignment horizontal="center"/>
    </xf>
    <xf numFmtId="3" fontId="44" fillId="0" borderId="32" xfId="0" applyNumberFormat="1" applyFont="1" applyFill="1" applyBorder="1"/>
    <xf numFmtId="0" fontId="44" fillId="0" borderId="32" xfId="0" applyFont="1" applyFill="1" applyBorder="1" applyAlignment="1">
      <alignment horizontal="center" vertical="top" wrapText="1"/>
    </xf>
    <xf numFmtId="0" fontId="44" fillId="0" borderId="0" xfId="0" applyFont="1" applyBorder="1" applyAlignment="1">
      <alignment wrapText="1"/>
    </xf>
    <xf numFmtId="0" fontId="44" fillId="0" borderId="0" xfId="0" applyFont="1" applyAlignment="1">
      <alignment wrapText="1"/>
    </xf>
    <xf numFmtId="4" fontId="44" fillId="0" borderId="0" xfId="0" applyNumberFormat="1" applyFont="1" applyBorder="1" applyAlignment="1">
      <alignment wrapText="1"/>
    </xf>
    <xf numFmtId="0" fontId="44" fillId="0" borderId="0" xfId="0" applyFont="1" applyFill="1" applyBorder="1" applyAlignment="1">
      <alignment horizontal="left" vertical="top" wrapText="1"/>
    </xf>
    <xf numFmtId="0" fontId="44" fillId="0" borderId="0" xfId="0" applyFont="1" applyBorder="1" applyAlignment="1">
      <alignment horizontal="left" wrapText="1"/>
    </xf>
    <xf numFmtId="0" fontId="45" fillId="0" borderId="4" xfId="0" applyFont="1" applyBorder="1" applyAlignment="1">
      <alignment horizontal="center" vertical="top" wrapText="1"/>
    </xf>
    <xf numFmtId="3" fontId="44" fillId="0" borderId="1" xfId="0" applyNumberFormat="1" applyFont="1" applyBorder="1" applyAlignment="1">
      <alignment wrapText="1"/>
    </xf>
    <xf numFmtId="0" fontId="44" fillId="0" borderId="1" xfId="0" applyFont="1" applyBorder="1" applyAlignment="1">
      <alignment wrapText="1"/>
    </xf>
    <xf numFmtId="0" fontId="44" fillId="0" borderId="1" xfId="0" applyFont="1" applyBorder="1" applyAlignment="1">
      <alignment horizontal="center" vertical="top" wrapText="1"/>
    </xf>
    <xf numFmtId="4" fontId="44" fillId="0" borderId="1" xfId="0" applyNumberFormat="1" applyFont="1" applyBorder="1" applyAlignment="1">
      <alignment wrapText="1"/>
    </xf>
    <xf numFmtId="0" fontId="44" fillId="0" borderId="1" xfId="0" applyFont="1" applyBorder="1" applyAlignment="1">
      <alignment horizontal="center" wrapText="1"/>
    </xf>
    <xf numFmtId="0" fontId="47" fillId="0" borderId="3" xfId="0" applyFont="1" applyBorder="1" applyAlignment="1">
      <alignment horizontal="center" vertical="center" wrapText="1"/>
    </xf>
    <xf numFmtId="3" fontId="47" fillId="0" borderId="3" xfId="0" applyNumberFormat="1" applyFont="1" applyFill="1" applyBorder="1" applyAlignment="1">
      <alignment wrapText="1"/>
    </xf>
    <xf numFmtId="0" fontId="47" fillId="0" borderId="3" xfId="0" applyFont="1" applyBorder="1" applyAlignment="1">
      <alignment wrapText="1"/>
    </xf>
    <xf numFmtId="0" fontId="47" fillId="0" borderId="1" xfId="0" applyFont="1" applyBorder="1" applyAlignment="1">
      <alignment horizontal="center" vertical="top" wrapText="1"/>
    </xf>
    <xf numFmtId="0" fontId="47" fillId="0" borderId="1" xfId="0" applyFont="1" applyFill="1" applyBorder="1" applyAlignment="1">
      <alignment horizontal="left" vertical="top" wrapText="1"/>
    </xf>
    <xf numFmtId="0" fontId="47" fillId="0" borderId="1" xfId="0" applyFont="1" applyFill="1" applyBorder="1" applyAlignment="1">
      <alignment horizontal="center" vertical="top" wrapText="1"/>
    </xf>
    <xf numFmtId="3" fontId="47" fillId="0" borderId="1" xfId="0" applyNumberFormat="1" applyFont="1" applyFill="1" applyBorder="1" applyAlignment="1">
      <alignment wrapText="1"/>
    </xf>
    <xf numFmtId="0" fontId="47" fillId="0" borderId="1" xfId="0" applyFont="1" applyBorder="1" applyAlignment="1">
      <alignment wrapText="1"/>
    </xf>
    <xf numFmtId="0" fontId="47" fillId="0" borderId="1" xfId="0" applyFont="1" applyFill="1" applyBorder="1" applyAlignment="1">
      <alignment horizontal="center" wrapText="1"/>
    </xf>
    <xf numFmtId="0" fontId="47" fillId="0" borderId="1" xfId="0" applyFont="1" applyBorder="1" applyAlignment="1">
      <alignment horizontal="left" wrapText="1"/>
    </xf>
    <xf numFmtId="0" fontId="47" fillId="0" borderId="3" xfId="0" applyFont="1" applyBorder="1" applyAlignment="1">
      <alignment horizontal="center" vertical="top" wrapText="1"/>
    </xf>
    <xf numFmtId="0" fontId="47" fillId="0" borderId="3" xfId="0" applyFont="1" applyFill="1" applyBorder="1" applyAlignment="1">
      <alignment horizontal="left" vertical="top" wrapText="1"/>
    </xf>
    <xf numFmtId="0" fontId="47" fillId="0" borderId="3" xfId="0" applyFont="1" applyFill="1" applyBorder="1" applyAlignment="1">
      <alignment horizontal="center" vertical="top" wrapText="1"/>
    </xf>
    <xf numFmtId="9" fontId="47" fillId="0" borderId="3" xfId="0" applyNumberFormat="1" applyFont="1" applyBorder="1" applyAlignment="1">
      <alignment horizontal="center" vertical="top" wrapText="1"/>
    </xf>
    <xf numFmtId="4" fontId="47" fillId="0" borderId="3" xfId="0" applyNumberFormat="1" applyFont="1" applyBorder="1" applyAlignment="1">
      <alignment wrapText="1"/>
    </xf>
    <xf numFmtId="0" fontId="47" fillId="0" borderId="1" xfId="0" applyFont="1" applyBorder="1" applyAlignment="1">
      <alignment vertical="top" wrapText="1"/>
    </xf>
    <xf numFmtId="0" fontId="47" fillId="0" borderId="1" xfId="0" applyFont="1" applyFill="1" applyBorder="1" applyAlignment="1">
      <alignment vertical="top" wrapText="1"/>
    </xf>
    <xf numFmtId="9" fontId="47" fillId="0" borderId="1" xfId="0" applyNumberFormat="1" applyFont="1" applyBorder="1" applyAlignment="1">
      <alignment horizontal="center" vertical="top" wrapText="1"/>
    </xf>
    <xf numFmtId="4" fontId="47" fillId="0" borderId="1" xfId="0" applyNumberFormat="1" applyFont="1" applyBorder="1" applyAlignment="1">
      <alignment wrapText="1"/>
    </xf>
    <xf numFmtId="0" fontId="47" fillId="0" borderId="1" xfId="0" applyFont="1" applyFill="1" applyBorder="1" applyAlignment="1">
      <alignment horizontal="left" wrapText="1"/>
    </xf>
    <xf numFmtId="3" fontId="47" fillId="0" borderId="1" xfId="0" applyNumberFormat="1" applyFont="1" applyBorder="1" applyAlignment="1">
      <alignment wrapText="1"/>
    </xf>
    <xf numFmtId="0" fontId="47" fillId="0" borderId="1" xfId="0" applyFont="1" applyFill="1" applyBorder="1" applyAlignment="1">
      <alignment wrapText="1"/>
    </xf>
    <xf numFmtId="0" fontId="47" fillId="0" borderId="3" xfId="0" applyFont="1" applyFill="1" applyBorder="1" applyAlignment="1">
      <alignment vertical="top" wrapText="1"/>
    </xf>
    <xf numFmtId="4" fontId="46" fillId="0" borderId="3" xfId="0" applyNumberFormat="1" applyFont="1" applyBorder="1" applyAlignment="1">
      <alignment wrapText="1"/>
    </xf>
    <xf numFmtId="0" fontId="47" fillId="0" borderId="5" xfId="0" applyFont="1" applyBorder="1" applyAlignment="1">
      <alignment horizontal="center" vertical="top" wrapText="1"/>
    </xf>
    <xf numFmtId="3" fontId="46" fillId="0" borderId="1" xfId="0" applyNumberFormat="1" applyFont="1" applyFill="1" applyBorder="1" applyAlignment="1">
      <alignment horizontal="center" vertical="top" wrapText="1"/>
    </xf>
    <xf numFmtId="3" fontId="47" fillId="0" borderId="3" xfId="0" applyNumberFormat="1" applyFont="1" applyFill="1" applyBorder="1" applyAlignment="1">
      <alignment vertical="top" wrapText="1"/>
    </xf>
    <xf numFmtId="0" fontId="47" fillId="0" borderId="3" xfId="0" applyFont="1" applyBorder="1" applyAlignment="1">
      <alignment vertical="top" wrapText="1"/>
    </xf>
    <xf numFmtId="0" fontId="47" fillId="0" borderId="1" xfId="0" applyFont="1" applyBorder="1" applyAlignment="1">
      <alignment horizontal="left" vertical="top" wrapText="1"/>
    </xf>
    <xf numFmtId="0" fontId="47" fillId="0" borderId="3" xfId="0" applyFont="1" applyBorder="1" applyAlignment="1">
      <alignment horizontal="left" vertical="top" wrapText="1"/>
    </xf>
    <xf numFmtId="0" fontId="47" fillId="0" borderId="4" xfId="0" applyFont="1" applyFill="1" applyBorder="1" applyAlignment="1">
      <alignment horizontal="center" vertical="top" wrapText="1"/>
    </xf>
    <xf numFmtId="3" fontId="47" fillId="0" borderId="4" xfId="0" applyNumberFormat="1" applyFont="1" applyFill="1" applyBorder="1" applyAlignment="1">
      <alignment wrapText="1"/>
    </xf>
    <xf numFmtId="0" fontId="47" fillId="0" borderId="4" xfId="0" applyFont="1" applyBorder="1" applyAlignment="1">
      <alignment horizontal="center" vertical="top" wrapText="1"/>
    </xf>
    <xf numFmtId="0" fontId="47" fillId="0" borderId="4" xfId="0" applyFont="1" applyFill="1" applyBorder="1" applyAlignment="1">
      <alignment vertical="top" wrapText="1"/>
    </xf>
    <xf numFmtId="0" fontId="47" fillId="0" borderId="4" xfId="0" applyFont="1" applyFill="1" applyBorder="1" applyAlignment="1">
      <alignment horizontal="left" vertical="top" wrapText="1"/>
    </xf>
    <xf numFmtId="3" fontId="47" fillId="0" borderId="3" xfId="0" applyNumberFormat="1" applyFont="1" applyBorder="1" applyAlignment="1">
      <alignment wrapText="1"/>
    </xf>
    <xf numFmtId="0" fontId="47" fillId="0" borderId="3" xfId="0" applyFont="1" applyBorder="1" applyAlignment="1">
      <alignment horizontal="justify" vertical="top" wrapText="1"/>
    </xf>
    <xf numFmtId="3" fontId="47" fillId="0" borderId="3" xfId="0" applyNumberFormat="1" applyFont="1" applyBorder="1" applyAlignment="1">
      <alignment vertical="top" wrapText="1"/>
    </xf>
    <xf numFmtId="0" fontId="47" fillId="0" borderId="1" xfId="0" applyFont="1" applyBorder="1" applyAlignment="1">
      <alignment horizontal="left" vertical="center" wrapText="1"/>
    </xf>
    <xf numFmtId="0" fontId="47" fillId="0" borderId="1" xfId="0" applyFont="1" applyBorder="1" applyAlignment="1">
      <alignment horizontal="center" wrapText="1"/>
    </xf>
    <xf numFmtId="0" fontId="47" fillId="0" borderId="1" xfId="0" applyFont="1" applyBorder="1" applyAlignment="1">
      <alignment horizontal="justify" vertical="top" wrapText="1"/>
    </xf>
    <xf numFmtId="0" fontId="47" fillId="0" borderId="1" xfId="0" applyFont="1" applyBorder="1" applyAlignment="1">
      <alignment horizontal="center" vertical="center" wrapText="1"/>
    </xf>
    <xf numFmtId="0" fontId="47" fillId="0" borderId="1" xfId="0" applyFont="1" applyFill="1" applyBorder="1" applyAlignment="1">
      <alignment horizontal="justify" vertical="top" wrapText="1"/>
    </xf>
    <xf numFmtId="0" fontId="47" fillId="0" borderId="4" xfId="0" applyFont="1" applyBorder="1" applyAlignment="1">
      <alignment horizontal="center" vertical="center" wrapText="1"/>
    </xf>
    <xf numFmtId="0" fontId="47" fillId="0" borderId="4" xfId="0" applyFont="1" applyBorder="1" applyAlignment="1">
      <alignment vertical="center" wrapText="1"/>
    </xf>
    <xf numFmtId="0" fontId="47" fillId="0" borderId="3" xfId="0" applyFont="1" applyBorder="1" applyAlignment="1">
      <alignment horizontal="center" wrapText="1"/>
    </xf>
    <xf numFmtId="0" fontId="47" fillId="0" borderId="3" xfId="0" applyFont="1" applyFill="1" applyBorder="1" applyAlignment="1">
      <alignment horizontal="left" wrapText="1"/>
    </xf>
    <xf numFmtId="3" fontId="47" fillId="0" borderId="1" xfId="0" applyNumberFormat="1" applyFont="1" applyBorder="1" applyAlignment="1">
      <alignment vertical="top" wrapText="1"/>
    </xf>
    <xf numFmtId="0" fontId="47" fillId="0" borderId="5" xfId="0" applyFont="1" applyBorder="1" applyAlignment="1">
      <alignment wrapText="1"/>
    </xf>
    <xf numFmtId="0" fontId="47" fillId="0" borderId="5" xfId="0" applyFont="1" applyBorder="1" applyAlignment="1">
      <alignment vertical="center" wrapText="1"/>
    </xf>
    <xf numFmtId="4" fontId="47" fillId="0" borderId="5" xfId="0" applyNumberFormat="1" applyFont="1" applyBorder="1" applyAlignment="1">
      <alignment wrapText="1"/>
    </xf>
    <xf numFmtId="0" fontId="47" fillId="0" borderId="5" xfId="0" applyFont="1" applyBorder="1" applyAlignment="1">
      <alignment horizontal="center" vertical="center" wrapText="1"/>
    </xf>
    <xf numFmtId="3" fontId="45" fillId="0" borderId="4" xfId="0" applyNumberFormat="1" applyFont="1" applyBorder="1" applyAlignment="1">
      <alignment horizontal="center" vertical="top" wrapText="1"/>
    </xf>
    <xf numFmtId="3" fontId="44" fillId="0" borderId="15" xfId="0" applyNumberFormat="1" applyFont="1" applyFill="1" applyBorder="1" applyAlignment="1"/>
    <xf numFmtId="0" fontId="44" fillId="0" borderId="17" xfId="0" applyFont="1" applyFill="1" applyBorder="1" applyAlignment="1">
      <alignment horizontal="left" vertical="top" wrapText="1"/>
    </xf>
    <xf numFmtId="0" fontId="44" fillId="0" borderId="18" xfId="0" applyFont="1" applyFill="1" applyBorder="1" applyAlignment="1">
      <alignment vertical="center" wrapText="1"/>
    </xf>
    <xf numFmtId="0" fontId="44" fillId="0" borderId="19" xfId="0" applyFont="1" applyFill="1" applyBorder="1" applyAlignment="1">
      <alignment vertical="center" wrapText="1"/>
    </xf>
    <xf numFmtId="0" fontId="44" fillId="0" borderId="13" xfId="0" applyFont="1" applyFill="1" applyBorder="1" applyAlignment="1">
      <alignment horizontal="center" vertical="center"/>
    </xf>
    <xf numFmtId="0" fontId="45" fillId="0" borderId="19" xfId="0" applyFont="1" applyBorder="1" applyAlignment="1">
      <alignment horizontal="center" vertical="top" wrapText="1"/>
    </xf>
    <xf numFmtId="3" fontId="45" fillId="0" borderId="19" xfId="0" applyNumberFormat="1" applyFont="1" applyBorder="1" applyAlignment="1">
      <alignment horizontal="center" vertical="top" wrapText="1"/>
    </xf>
    <xf numFmtId="0" fontId="44" fillId="0" borderId="18" xfId="0" applyFont="1" applyFill="1" applyBorder="1" applyAlignment="1">
      <alignment horizontal="center" vertical="top" wrapText="1"/>
    </xf>
    <xf numFmtId="0" fontId="44" fillId="0" borderId="27" xfId="0" applyFont="1" applyFill="1" applyBorder="1" applyAlignment="1">
      <alignment horizontal="center" vertical="top" wrapText="1"/>
    </xf>
    <xf numFmtId="0" fontId="44" fillId="0" borderId="0" xfId="0" applyFont="1" applyFill="1"/>
    <xf numFmtId="0" fontId="44" fillId="0" borderId="14" xfId="0" applyFont="1" applyFill="1" applyBorder="1" applyAlignment="1">
      <alignment vertical="center" wrapText="1"/>
    </xf>
    <xf numFmtId="0" fontId="44" fillId="0" borderId="29" xfId="0" applyFont="1" applyFill="1" applyBorder="1" applyAlignment="1">
      <alignment horizontal="center" wrapText="1"/>
    </xf>
    <xf numFmtId="0" fontId="44" fillId="0" borderId="25" xfId="0" applyFont="1" applyFill="1" applyBorder="1" applyAlignment="1">
      <alignment horizontal="center" vertical="top" wrapText="1"/>
    </xf>
    <xf numFmtId="0" fontId="44" fillId="0" borderId="30" xfId="0" applyFont="1" applyFill="1" applyBorder="1" applyAlignment="1"/>
    <xf numFmtId="4" fontId="11" fillId="6" borderId="0" xfId="1" applyNumberFormat="1" applyFont="1" applyFill="1" applyBorder="1" applyAlignment="1" applyProtection="1">
      <alignment horizontal="center"/>
    </xf>
    <xf numFmtId="4" fontId="11" fillId="0" borderId="0" xfId="1" applyNumberFormat="1" applyFont="1" applyBorder="1" applyAlignment="1" applyProtection="1">
      <alignment horizontal="right"/>
    </xf>
    <xf numFmtId="0" fontId="47" fillId="0" borderId="3" xfId="0" applyFont="1" applyBorder="1" applyAlignment="1">
      <alignment horizontal="left" vertical="center" wrapText="1"/>
    </xf>
    <xf numFmtId="0" fontId="47" fillId="0" borderId="3" xfId="0" applyFont="1" applyFill="1" applyBorder="1" applyAlignment="1">
      <alignment horizontal="left" vertical="center" wrapText="1"/>
    </xf>
    <xf numFmtId="0" fontId="47" fillId="0" borderId="3" xfId="0" applyFont="1" applyBorder="1"/>
    <xf numFmtId="0" fontId="47" fillId="0" borderId="3" xfId="0" applyFont="1" applyFill="1" applyBorder="1" applyAlignment="1">
      <alignment horizontal="left" vertical="top" wrapText="1"/>
    </xf>
    <xf numFmtId="0" fontId="47" fillId="0" borderId="1" xfId="0" applyFont="1" applyFill="1" applyBorder="1" applyAlignment="1">
      <alignment horizontal="left" vertical="top" wrapText="1"/>
    </xf>
    <xf numFmtId="0" fontId="47" fillId="0" borderId="3" xfId="0" applyFont="1" applyFill="1" applyBorder="1" applyAlignment="1">
      <alignment horizontal="center" vertical="top" wrapText="1"/>
    </xf>
    <xf numFmtId="0" fontId="47" fillId="0" borderId="1" xfId="0" applyFont="1" applyFill="1" applyBorder="1" applyAlignment="1">
      <alignment horizontal="center" vertical="top" wrapText="1"/>
    </xf>
    <xf numFmtId="0" fontId="45" fillId="0" borderId="0" xfId="0" applyFont="1" applyAlignment="1">
      <alignment horizontal="center" vertical="top" wrapText="1"/>
    </xf>
    <xf numFmtId="0" fontId="45" fillId="0" borderId="25" xfId="0" applyFont="1" applyBorder="1" applyAlignment="1">
      <alignment horizontal="left" vertical="top" wrapText="1"/>
    </xf>
    <xf numFmtId="0" fontId="44" fillId="0" borderId="18" xfId="0" applyFont="1" applyFill="1" applyBorder="1" applyAlignment="1">
      <alignment horizontal="left" vertical="center" wrapText="1"/>
    </xf>
    <xf numFmtId="0" fontId="44" fillId="0" borderId="19" xfId="0" applyFont="1" applyFill="1" applyBorder="1" applyAlignment="1">
      <alignment horizontal="left" vertical="center" wrapText="1"/>
    </xf>
    <xf numFmtId="0" fontId="44" fillId="0" borderId="20" xfId="0" applyFont="1" applyFill="1" applyBorder="1" applyAlignment="1">
      <alignment horizontal="left" vertical="center" wrapText="1"/>
    </xf>
    <xf numFmtId="3" fontId="44" fillId="0" borderId="14" xfId="0" applyNumberFormat="1" applyFont="1" applyFill="1" applyBorder="1" applyAlignment="1">
      <alignment horizontal="right"/>
    </xf>
    <xf numFmtId="3" fontId="44" fillId="0" borderId="15" xfId="0" applyNumberFormat="1" applyFont="1" applyFill="1" applyBorder="1" applyAlignment="1">
      <alignment horizontal="right"/>
    </xf>
    <xf numFmtId="3" fontId="44" fillId="0" borderId="16" xfId="0" applyNumberFormat="1" applyFont="1" applyFill="1" applyBorder="1" applyAlignment="1">
      <alignment horizontal="right"/>
    </xf>
    <xf numFmtId="0" fontId="45" fillId="0" borderId="25" xfId="0" applyFont="1" applyFill="1" applyBorder="1" applyAlignment="1">
      <alignment horizontal="left" vertical="top" wrapText="1"/>
    </xf>
    <xf numFmtId="0" fontId="44" fillId="0" borderId="14" xfId="0" applyFont="1" applyBorder="1" applyAlignment="1">
      <alignment horizontal="center" vertical="top" wrapText="1"/>
    </xf>
    <xf numFmtId="0" fontId="44" fillId="0" borderId="15" xfId="0" applyFont="1" applyBorder="1" applyAlignment="1">
      <alignment horizontal="center" vertical="top" wrapText="1"/>
    </xf>
    <xf numFmtId="0" fontId="44" fillId="0" borderId="16" xfId="0" applyFont="1" applyBorder="1" applyAlignment="1">
      <alignment horizontal="center" vertical="top" wrapText="1"/>
    </xf>
    <xf numFmtId="0" fontId="44" fillId="0" borderId="14" xfId="0" applyFont="1" applyFill="1" applyBorder="1" applyAlignment="1">
      <alignment horizontal="left" vertical="top" wrapText="1"/>
    </xf>
    <xf numFmtId="0" fontId="44" fillId="0" borderId="15" xfId="0" applyFont="1" applyFill="1" applyBorder="1" applyAlignment="1">
      <alignment horizontal="left" vertical="top" wrapText="1"/>
    </xf>
    <xf numFmtId="0" fontId="44" fillId="0" borderId="16" xfId="0" applyFont="1" applyFill="1" applyBorder="1" applyAlignment="1">
      <alignment horizontal="left" vertical="top" wrapText="1"/>
    </xf>
    <xf numFmtId="0" fontId="44" fillId="0" borderId="14" xfId="0" applyFont="1" applyFill="1" applyBorder="1" applyAlignment="1">
      <alignment horizontal="center" vertical="top"/>
    </xf>
    <xf numFmtId="0" fontId="44" fillId="0" borderId="15" xfId="0" applyFont="1" applyFill="1" applyBorder="1" applyAlignment="1">
      <alignment horizontal="center" vertical="top"/>
    </xf>
    <xf numFmtId="0" fontId="44" fillId="0" borderId="16" xfId="0" applyFont="1" applyFill="1" applyBorder="1" applyAlignment="1">
      <alignment horizontal="center" vertical="top"/>
    </xf>
    <xf numFmtId="0" fontId="44" fillId="0" borderId="14" xfId="0" applyFont="1" applyFill="1" applyBorder="1" applyAlignment="1">
      <alignment horizontal="center" vertical="top" wrapText="1"/>
    </xf>
    <xf numFmtId="0" fontId="44" fillId="0" borderId="15" xfId="0" applyFont="1" applyFill="1" applyBorder="1" applyAlignment="1">
      <alignment horizontal="center" vertical="top" wrapText="1"/>
    </xf>
    <xf numFmtId="0" fontId="44" fillId="0" borderId="16" xfId="0" applyFont="1" applyFill="1" applyBorder="1" applyAlignment="1">
      <alignment horizontal="center" vertical="top" wrapText="1"/>
    </xf>
    <xf numFmtId="3" fontId="44" fillId="0" borderId="14" xfId="0" applyNumberFormat="1" applyFont="1" applyFill="1" applyBorder="1" applyAlignment="1">
      <alignment horizontal="right" vertical="center"/>
    </xf>
    <xf numFmtId="3" fontId="44" fillId="0" borderId="15" xfId="0" applyNumberFormat="1" applyFont="1" applyFill="1" applyBorder="1" applyAlignment="1">
      <alignment horizontal="right" vertical="center"/>
    </xf>
    <xf numFmtId="3" fontId="44" fillId="0" borderId="16" xfId="0" applyNumberFormat="1" applyFont="1" applyFill="1" applyBorder="1" applyAlignment="1">
      <alignment horizontal="right" vertical="center"/>
    </xf>
    <xf numFmtId="0" fontId="44" fillId="0" borderId="18" xfId="0" applyFont="1" applyFill="1" applyBorder="1" applyAlignment="1">
      <alignment horizontal="left" vertical="top" wrapText="1"/>
    </xf>
    <xf numFmtId="0" fontId="44" fillId="0" borderId="19" xfId="0" applyFont="1" applyFill="1" applyBorder="1" applyAlignment="1">
      <alignment horizontal="left" vertical="top" wrapText="1"/>
    </xf>
    <xf numFmtId="0" fontId="44" fillId="0" borderId="20" xfId="0" applyFont="1" applyFill="1" applyBorder="1" applyAlignment="1">
      <alignment horizontal="left" vertical="top" wrapText="1"/>
    </xf>
    <xf numFmtId="0" fontId="44" fillId="0" borderId="18" xfId="0" applyFont="1" applyBorder="1" applyAlignment="1">
      <alignment horizontal="left" vertical="center" wrapText="1"/>
    </xf>
    <xf numFmtId="0" fontId="44" fillId="0" borderId="19" xfId="0" applyFont="1" applyBorder="1" applyAlignment="1">
      <alignment horizontal="left" vertical="center" wrapText="1"/>
    </xf>
    <xf numFmtId="0" fontId="45" fillId="0" borderId="19" xfId="0" applyFont="1" applyBorder="1" applyAlignment="1">
      <alignment horizontal="left" wrapText="1"/>
    </xf>
    <xf numFmtId="0" fontId="44" fillId="0" borderId="14" xfId="0" applyFont="1" applyBorder="1" applyAlignment="1">
      <alignment vertical="top" wrapText="1"/>
    </xf>
    <xf numFmtId="0" fontId="44" fillId="0" borderId="15" xfId="0" applyFont="1" applyBorder="1" applyAlignment="1">
      <alignment vertical="top" wrapText="1"/>
    </xf>
    <xf numFmtId="0" fontId="45" fillId="0" borderId="19" xfId="0" applyFont="1" applyBorder="1" applyAlignment="1">
      <alignment horizontal="left" vertical="top" wrapText="1"/>
    </xf>
    <xf numFmtId="0" fontId="44" fillId="0" borderId="18" xfId="0" applyFont="1" applyBorder="1" applyAlignment="1">
      <alignment horizontal="left" vertical="center"/>
    </xf>
    <xf numFmtId="0" fontId="44" fillId="0" borderId="19" xfId="0" applyFont="1" applyBorder="1" applyAlignment="1">
      <alignment horizontal="left" vertical="center"/>
    </xf>
    <xf numFmtId="0" fontId="44" fillId="0" borderId="21" xfId="0" applyFont="1" applyFill="1" applyBorder="1" applyAlignment="1">
      <alignment horizontal="left" vertical="center"/>
    </xf>
    <xf numFmtId="0" fontId="44" fillId="0" borderId="29" xfId="0" applyFont="1" applyFill="1" applyBorder="1" applyAlignment="1">
      <alignment horizontal="left" vertical="center"/>
    </xf>
    <xf numFmtId="0" fontId="44" fillId="0" borderId="25" xfId="0" applyFont="1" applyFill="1" applyBorder="1" applyAlignment="1">
      <alignment vertical="top" wrapText="1"/>
    </xf>
    <xf numFmtId="0" fontId="44" fillId="0" borderId="21" xfId="0" applyFont="1" applyFill="1" applyBorder="1" applyAlignment="1">
      <alignment horizontal="left" vertical="center" wrapText="1"/>
    </xf>
    <xf numFmtId="0" fontId="44" fillId="0" borderId="29" xfId="0" applyFont="1" applyFill="1" applyBorder="1" applyAlignment="1">
      <alignment horizontal="left" vertical="center" wrapText="1"/>
    </xf>
    <xf numFmtId="0" fontId="44" fillId="0" borderId="14" xfId="0" applyFont="1" applyFill="1" applyBorder="1" applyAlignment="1">
      <alignment horizontal="left" vertical="center" wrapText="1"/>
    </xf>
    <xf numFmtId="0" fontId="44" fillId="0" borderId="15" xfId="0" applyFont="1" applyFill="1" applyBorder="1" applyAlignment="1">
      <alignment horizontal="left" vertical="center" wrapText="1"/>
    </xf>
    <xf numFmtId="0" fontId="44" fillId="0" borderId="16" xfId="0" applyFont="1" applyFill="1" applyBorder="1" applyAlignment="1">
      <alignment horizontal="left" vertical="center" wrapText="1"/>
    </xf>
    <xf numFmtId="0" fontId="44" fillId="0" borderId="14" xfId="0" applyFont="1" applyFill="1" applyBorder="1" applyAlignment="1">
      <alignment horizontal="center"/>
    </xf>
    <xf numFmtId="0" fontId="44" fillId="0" borderId="15" xfId="0" applyFont="1" applyFill="1" applyBorder="1" applyAlignment="1">
      <alignment horizontal="center"/>
    </xf>
    <xf numFmtId="0" fontId="44" fillId="0" borderId="16" xfId="0" applyFont="1" applyFill="1" applyBorder="1" applyAlignment="1">
      <alignment horizontal="center"/>
    </xf>
    <xf numFmtId="0" fontId="45" fillId="0" borderId="0" xfId="0" applyFont="1" applyBorder="1" applyAlignment="1">
      <alignment horizontal="left" vertical="top" wrapText="1"/>
    </xf>
    <xf numFmtId="0" fontId="44" fillId="0" borderId="21" xfId="0" applyFont="1" applyFill="1" applyBorder="1" applyAlignment="1">
      <alignment horizontal="left" vertical="top" wrapText="1"/>
    </xf>
    <xf numFmtId="0" fontId="44" fillId="0" borderId="17" xfId="0" applyFont="1" applyFill="1" applyBorder="1" applyAlignment="1">
      <alignment horizontal="left" vertical="top" wrapText="1"/>
    </xf>
    <xf numFmtId="0" fontId="44" fillId="0" borderId="14" xfId="0" applyFont="1" applyFill="1" applyBorder="1" applyAlignment="1">
      <alignment horizontal="center" vertical="center"/>
    </xf>
    <xf numFmtId="0" fontId="44" fillId="0" borderId="15" xfId="0" applyFont="1" applyFill="1" applyBorder="1" applyAlignment="1">
      <alignment horizontal="center" vertical="center"/>
    </xf>
    <xf numFmtId="0" fontId="44" fillId="0" borderId="21" xfId="0" applyFont="1" applyFill="1" applyBorder="1" applyAlignment="1">
      <alignment horizontal="center" vertical="center" wrapText="1"/>
    </xf>
    <xf numFmtId="0" fontId="44" fillId="0" borderId="17" xfId="0" applyFont="1" applyFill="1" applyBorder="1" applyAlignment="1">
      <alignment horizontal="center" vertical="center" wrapText="1"/>
    </xf>
    <xf numFmtId="0" fontId="2" fillId="3" borderId="0" xfId="0" applyFont="1" applyFill="1" applyAlignment="1">
      <alignment horizontal="center"/>
    </xf>
    <xf numFmtId="0" fontId="2" fillId="0" borderId="0" xfId="0" applyFont="1" applyAlignment="1">
      <alignment horizontal="center" vertical="center" wrapText="1"/>
    </xf>
    <xf numFmtId="0" fontId="33" fillId="0" borderId="0" xfId="0" applyFont="1" applyAlignment="1">
      <alignment horizontal="center" vertical="center" wrapText="1"/>
    </xf>
    <xf numFmtId="0" fontId="14" fillId="0" borderId="7" xfId="0" applyFont="1" applyBorder="1" applyAlignment="1">
      <alignment horizontal="center" vertical="top"/>
    </xf>
    <xf numFmtId="0" fontId="14" fillId="0" borderId="11" xfId="0" applyFont="1" applyBorder="1" applyAlignment="1">
      <alignment horizontal="center" vertical="top"/>
    </xf>
    <xf numFmtId="0" fontId="14" fillId="0" borderId="8" xfId="0" applyFont="1" applyBorder="1" applyAlignment="1">
      <alignment horizontal="center" vertical="top"/>
    </xf>
    <xf numFmtId="0" fontId="37" fillId="0" borderId="7" xfId="0" applyFont="1" applyBorder="1" applyAlignment="1">
      <alignment horizontal="center"/>
    </xf>
    <xf numFmtId="0" fontId="37" fillId="0" borderId="11" xfId="0" applyFont="1" applyBorder="1" applyAlignment="1">
      <alignment horizontal="center"/>
    </xf>
    <xf numFmtId="0" fontId="37" fillId="0" borderId="8" xfId="0" applyFont="1" applyBorder="1" applyAlignment="1">
      <alignment horizontal="center"/>
    </xf>
    <xf numFmtId="2" fontId="13" fillId="0" borderId="3" xfId="0" applyNumberFormat="1" applyFont="1" applyBorder="1" applyAlignment="1">
      <alignment horizontal="center" vertical="center" wrapText="1"/>
    </xf>
    <xf numFmtId="2" fontId="13" fillId="0" borderId="5" xfId="0" applyNumberFormat="1" applyFont="1" applyBorder="1" applyAlignment="1">
      <alignment horizontal="center" vertical="center" wrapText="1"/>
    </xf>
    <xf numFmtId="0" fontId="38" fillId="0" borderId="3" xfId="0" applyFont="1" applyBorder="1" applyAlignment="1">
      <alignment horizontal="center" vertical="center" wrapText="1"/>
    </xf>
    <xf numFmtId="0" fontId="5" fillId="0" borderId="5" xfId="0" applyFont="1" applyBorder="1" applyAlignment="1">
      <alignment horizontal="center" vertical="center" wrapText="1"/>
    </xf>
    <xf numFmtId="0" fontId="39" fillId="0" borderId="3" xfId="0" applyFont="1" applyBorder="1" applyAlignment="1">
      <alignment horizontal="center" vertical="center" wrapText="1"/>
    </xf>
    <xf numFmtId="0" fontId="40" fillId="0" borderId="5" xfId="0" applyFont="1" applyBorder="1" applyAlignment="1">
      <alignment horizontal="center" vertical="center" wrapText="1"/>
    </xf>
    <xf numFmtId="0" fontId="13" fillId="0" borderId="22" xfId="0" applyFont="1" applyBorder="1" applyAlignment="1" applyProtection="1">
      <alignment horizontal="center" vertical="center" wrapText="1"/>
    </xf>
    <xf numFmtId="0" fontId="13" fillId="0" borderId="24" xfId="0" applyFont="1" applyBorder="1" applyAlignment="1" applyProtection="1">
      <alignment horizontal="center" vertical="center" wrapText="1"/>
    </xf>
    <xf numFmtId="0" fontId="5" fillId="0" borderId="1" xfId="0" applyFont="1" applyBorder="1" applyAlignment="1">
      <alignment vertical="top" wrapText="1"/>
    </xf>
    <xf numFmtId="0" fontId="36" fillId="0" borderId="33" xfId="0" applyFont="1" applyBorder="1" applyAlignment="1">
      <alignment horizontal="left" vertical="top" wrapText="1"/>
    </xf>
    <xf numFmtId="0" fontId="42" fillId="0" borderId="2" xfId="0" applyFont="1" applyBorder="1" applyAlignment="1">
      <alignment horizontal="left"/>
    </xf>
    <xf numFmtId="0" fontId="12" fillId="0" borderId="3" xfId="0" applyFont="1" applyBorder="1" applyAlignment="1">
      <alignment horizontal="center" vertical="center" wrapText="1"/>
    </xf>
    <xf numFmtId="0" fontId="22" fillId="0" borderId="5" xfId="0" applyFont="1" applyBorder="1" applyAlignment="1">
      <alignment horizontal="center" vertical="center" wrapText="1"/>
    </xf>
    <xf numFmtId="2" fontId="13" fillId="0" borderId="1" xfId="0" applyNumberFormat="1" applyFont="1" applyBorder="1" applyAlignment="1">
      <alignment horizontal="center" vertical="center" wrapText="1"/>
    </xf>
    <xf numFmtId="0" fontId="13" fillId="0" borderId="34" xfId="0" applyFont="1" applyBorder="1" applyAlignment="1" applyProtection="1">
      <alignment horizontal="center" vertical="center" wrapText="1"/>
    </xf>
    <xf numFmtId="0" fontId="13" fillId="0" borderId="35" xfId="0" applyFont="1" applyBorder="1" applyAlignment="1" applyProtection="1">
      <alignment horizontal="center" vertical="center" wrapText="1"/>
    </xf>
    <xf numFmtId="0" fontId="13" fillId="0" borderId="0" xfId="0" applyFont="1" applyBorder="1" applyAlignment="1">
      <alignment horizontal="center" vertical="top"/>
    </xf>
    <xf numFmtId="0" fontId="13" fillId="0" borderId="7" xfId="0" applyFont="1" applyFill="1" applyBorder="1" applyAlignment="1">
      <alignment horizontal="center" vertical="top"/>
    </xf>
    <xf numFmtId="0" fontId="13" fillId="0" borderId="11" xfId="0" applyFont="1" applyFill="1" applyBorder="1" applyAlignment="1">
      <alignment horizontal="center" vertical="top"/>
    </xf>
    <xf numFmtId="0" fontId="13" fillId="0" borderId="8" xfId="0" applyFont="1" applyFill="1" applyBorder="1" applyAlignment="1">
      <alignment horizontal="center" vertical="top"/>
    </xf>
    <xf numFmtId="0" fontId="13" fillId="0" borderId="9" xfId="0" applyFont="1" applyBorder="1" applyAlignment="1">
      <alignment horizontal="center" vertical="top"/>
    </xf>
    <xf numFmtId="0" fontId="13" fillId="0" borderId="3" xfId="0" applyFont="1" applyBorder="1" applyAlignment="1">
      <alignment horizontal="center" vertical="center" wrapText="1"/>
    </xf>
    <xf numFmtId="0" fontId="0" fillId="0" borderId="5" xfId="0" applyBorder="1" applyAlignment="1">
      <alignment horizontal="center" vertical="center" wrapText="1"/>
    </xf>
    <xf numFmtId="0" fontId="11" fillId="0" borderId="5" xfId="0" applyFont="1" applyBorder="1" applyAlignment="1">
      <alignment horizontal="center" vertical="center" wrapText="1"/>
    </xf>
    <xf numFmtId="0" fontId="0" fillId="0" borderId="1" xfId="0" applyBorder="1" applyAlignment="1">
      <alignment vertical="top" wrapText="1"/>
    </xf>
    <xf numFmtId="0" fontId="13" fillId="0" borderId="7" xfId="0" applyFont="1" applyBorder="1" applyAlignment="1">
      <alignment horizontal="center" vertical="top"/>
    </xf>
    <xf numFmtId="0" fontId="13" fillId="0" borderId="11" xfId="0" applyFont="1" applyBorder="1" applyAlignment="1">
      <alignment horizontal="center" vertical="top"/>
    </xf>
    <xf numFmtId="0" fontId="13" fillId="0" borderId="8" xfId="0" applyFont="1" applyBorder="1" applyAlignment="1">
      <alignment horizontal="center" vertical="top"/>
    </xf>
  </cellXfs>
  <cellStyles count="3">
    <cellStyle name="Normal_TYPDIAT1" xfId="1"/>
    <cellStyle name="Normal_TYPDIAT2" xfId="2"/>
    <cellStyle name="Κανονικό"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2.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externalLink" Target="externalLinks/externalLink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drawings/_rels/drawing7.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142875</xdr:colOff>
      <xdr:row>2</xdr:row>
      <xdr:rowOff>76200</xdr:rowOff>
    </xdr:from>
    <xdr:to>
      <xdr:col>16</xdr:col>
      <xdr:colOff>409575</xdr:colOff>
      <xdr:row>61</xdr:row>
      <xdr:rowOff>19050</xdr:rowOff>
    </xdr:to>
    <xdr:sp macro="" textlink="">
      <xdr:nvSpPr>
        <xdr:cNvPr id="2049" name="Text Box 1"/>
        <xdr:cNvSpPr txBox="1">
          <a:spLocks noChangeArrowheads="1"/>
        </xdr:cNvSpPr>
      </xdr:nvSpPr>
      <xdr:spPr bwMode="auto">
        <a:xfrm>
          <a:off x="142875" y="400050"/>
          <a:ext cx="10020300" cy="9496425"/>
        </a:xfrm>
        <a:prstGeom prst="rect">
          <a:avLst/>
        </a:prstGeom>
        <a:solidFill>
          <a:srgbClr val="DCE6F2"/>
        </a:solidFill>
        <a:ln w="76200" algn="ctr">
          <a:solidFill>
            <a:srgbClr val="4BACC6"/>
          </a:solidFill>
          <a:miter lim="800000"/>
          <a:headEnd/>
          <a:tailEnd/>
        </a:ln>
      </xdr:spPr>
      <xdr:txBody>
        <a:bodyPr vertOverflow="clip" wrap="square" lIns="90000" tIns="82800" rIns="90000" bIns="82800" anchor="t" upright="1"/>
        <a:lstStyle/>
        <a:p>
          <a:pPr algn="l" rtl="1">
            <a:defRPr sz="1000"/>
          </a:pPr>
          <a:r>
            <a:rPr lang="el-GR" sz="900" b="0" i="0" strike="noStrike">
              <a:solidFill>
                <a:srgbClr val="000000"/>
              </a:solidFill>
              <a:latin typeface="Tahoma"/>
              <a:ea typeface="Tahoma"/>
              <a:cs typeface="Tahoma"/>
            </a:rPr>
            <a:t>Το αρχείο αυτό περιέχει τύπους για αυτόματη συμπλήρωση τιμών και άρθρων αναθεώρησης.</a:t>
          </a:r>
        </a:p>
        <a:p>
          <a:pPr algn="l" rtl="1">
            <a:defRPr sz="1000"/>
          </a:pPr>
          <a:r>
            <a:rPr lang="el-GR" sz="900" b="0" i="0" strike="noStrike">
              <a:solidFill>
                <a:srgbClr val="000000"/>
              </a:solidFill>
              <a:latin typeface="Tahoma"/>
              <a:ea typeface="Tahoma"/>
              <a:cs typeface="Tahoma"/>
            </a:rPr>
            <a:t>Μπορείτε να προσθέσετε όσα φύλλα θέλετε και να κάνετε ότι άλλο θέλετε όπως σε κανονικά φύλλα εργασίας. Υπάρχουν πράγματα όμως, που δεν πρέπει να τα αλλάξετε, γιατί θα καταργηθούν κάποιοι σύνδεσμοι και δεν θα λειτουργήσουν οι αυτοματοποιήσεις.</a:t>
          </a:r>
        </a:p>
        <a:p>
          <a:pPr algn="l" rtl="1">
            <a:defRPr sz="1000"/>
          </a:pPr>
          <a:endParaRPr lang="el-GR" sz="900" b="0" i="0" strike="noStrike">
            <a:solidFill>
              <a:srgbClr val="000000"/>
            </a:solidFill>
            <a:latin typeface="Tahoma"/>
            <a:ea typeface="Tahoma"/>
            <a:cs typeface="Tahoma"/>
          </a:endParaRPr>
        </a:p>
        <a:p>
          <a:pPr algn="l" rtl="1">
            <a:defRPr sz="1000"/>
          </a:pPr>
          <a:r>
            <a:rPr lang="el-GR" sz="900" b="1" i="0" strike="noStrike">
              <a:solidFill>
                <a:srgbClr val="0000FF"/>
              </a:solidFill>
              <a:latin typeface="Tahoma"/>
              <a:ea typeface="Tahoma"/>
              <a:cs typeface="Tahoma"/>
            </a:rPr>
            <a:t>ΟΛΟΙ ΟΙ ΤΥΠΟΙ ΑΝΑΦΟΡΩΝ ΠΟΥ ΔΗΜΙΟΥΡΓΟΥΝΤΑΙ, ΕΧΟΥΝ ΒΑΣΗ ΤΟΝ ΑΡΙΘΜΟ ΤΟΥ ΑΡΘΡΟΥ, Ο ΟΠΟΙΟΣ ΚΑΙ ΑΝΤΙΓΡΑΦΕΤΑΙ ΑΠΟ ΤΟ ΦΥΛΛΟ "ΥΠΕΧΩΔΕ" ΚΑΤ' ΑΠΟΛΥΤΟ ΤΙΜΗ.</a:t>
          </a:r>
          <a:endParaRPr lang="el-GR" sz="900" b="0" i="0" strike="noStrike">
            <a:solidFill>
              <a:srgbClr val="000000"/>
            </a:solidFill>
            <a:latin typeface="Tahoma"/>
            <a:ea typeface="Tahoma"/>
            <a:cs typeface="Tahoma"/>
          </a:endParaRPr>
        </a:p>
        <a:p>
          <a:pPr algn="l" rtl="1">
            <a:defRPr sz="1000"/>
          </a:pPr>
          <a:endParaRPr lang="el-GR" sz="900" b="0" i="0" strike="noStrike">
            <a:solidFill>
              <a:srgbClr val="000000"/>
            </a:solidFill>
            <a:latin typeface="Tahoma"/>
            <a:ea typeface="Tahoma"/>
            <a:cs typeface="Tahoma"/>
          </a:endParaRPr>
        </a:p>
        <a:p>
          <a:pPr algn="l" rtl="1">
            <a:defRPr sz="1000"/>
          </a:pPr>
          <a:r>
            <a:rPr lang="el-GR" sz="900" b="1" i="0" strike="noStrike">
              <a:solidFill>
                <a:srgbClr val="000000"/>
              </a:solidFill>
              <a:latin typeface="Tahoma"/>
              <a:ea typeface="Tahoma"/>
              <a:cs typeface="Tahoma"/>
            </a:rPr>
            <a:t>Τι πρέπει να προσέξετε:</a:t>
          </a:r>
          <a:endParaRPr lang="el-GR" sz="900" b="0" i="0" strike="noStrike">
            <a:solidFill>
              <a:srgbClr val="000000"/>
            </a:solidFill>
            <a:latin typeface="Tahoma"/>
            <a:ea typeface="Tahoma"/>
            <a:cs typeface="Tahoma"/>
          </a:endParaRPr>
        </a:p>
        <a:p>
          <a:pPr algn="l" rtl="1">
            <a:defRPr sz="1000"/>
          </a:pPr>
          <a:r>
            <a:rPr lang="el-GR" sz="900" b="1" i="0" strike="noStrike">
              <a:solidFill>
                <a:srgbClr val="000000"/>
              </a:solidFill>
              <a:latin typeface="Tahoma"/>
              <a:ea typeface="Tahoma"/>
              <a:cs typeface="Tahoma"/>
            </a:rPr>
            <a:t>@.</a:t>
          </a:r>
          <a:r>
            <a:rPr lang="el-GR" sz="900" b="0" i="0" strike="noStrike">
              <a:solidFill>
                <a:srgbClr val="000000"/>
              </a:solidFill>
              <a:latin typeface="Tahoma"/>
              <a:ea typeface="Tahoma"/>
              <a:cs typeface="Tahoma"/>
            </a:rPr>
            <a:t> Μη διαγράψετε και μην αλλάξετε ποτέ την ονομασία και την διάταξη </a:t>
          </a:r>
          <a:r>
            <a:rPr lang="el-GR" sz="900" b="1" i="0" strike="noStrike">
              <a:solidFill>
                <a:srgbClr val="000000"/>
              </a:solidFill>
              <a:latin typeface="Tahoma"/>
              <a:ea typeface="Tahoma"/>
              <a:cs typeface="Tahoma"/>
            </a:rPr>
            <a:t>ΣΤΙΣ ΣΤΗΛΕΣ</a:t>
          </a:r>
          <a:r>
            <a:rPr lang="el-GR" sz="900" b="0" i="0" strike="noStrike">
              <a:solidFill>
                <a:srgbClr val="000000"/>
              </a:solidFill>
              <a:latin typeface="Tahoma"/>
              <a:ea typeface="Tahoma"/>
              <a:cs typeface="Tahoma"/>
            </a:rPr>
            <a:t> του φύλλου "</a:t>
          </a:r>
          <a:r>
            <a:rPr lang="el-GR" sz="900" b="1" i="0" strike="noStrike">
              <a:solidFill>
                <a:srgbClr val="000000"/>
              </a:solidFill>
              <a:latin typeface="Tahoma"/>
              <a:ea typeface="Tahoma"/>
              <a:cs typeface="Tahoma"/>
            </a:rPr>
            <a:t>ΥΠΕΧΩΔΕ</a:t>
          </a:r>
          <a:r>
            <a:rPr lang="el-GR" sz="900" b="0" i="0" strike="noStrike">
              <a:solidFill>
                <a:srgbClr val="000000"/>
              </a:solidFill>
              <a:latin typeface="Tahoma"/>
              <a:ea typeface="Tahoma"/>
              <a:cs typeface="Tahoma"/>
            </a:rPr>
            <a:t>", γιατί από εκεί παίρνονται όλα τα στοιχεία. Μπορείτε όμως να προσθέσετε όσα άρθρα θέλετε, ή να αναδιατάξετε τα άρθρα όπως θέλετε, ή να αφήστε όσες κενές γραμμές σας βολεύουν (βλέπε οδηγίες στο συγκεκριμένο φύλλο).</a:t>
          </a:r>
        </a:p>
        <a:p>
          <a:pPr algn="l" rtl="1">
            <a:defRPr sz="1000"/>
          </a:pPr>
          <a:endParaRPr lang="el-GR" sz="900" b="0" i="0" strike="noStrike">
            <a:solidFill>
              <a:srgbClr val="000000"/>
            </a:solidFill>
            <a:latin typeface="Tahoma"/>
            <a:ea typeface="Tahoma"/>
            <a:cs typeface="Tahoma"/>
          </a:endParaRPr>
        </a:p>
        <a:p>
          <a:pPr algn="l" rtl="1">
            <a:defRPr sz="1000"/>
          </a:pPr>
          <a:r>
            <a:rPr lang="el-GR" sz="900" b="1" i="0" strike="noStrike">
              <a:solidFill>
                <a:srgbClr val="000000"/>
              </a:solidFill>
              <a:latin typeface="Tahoma"/>
              <a:ea typeface="Tahoma"/>
              <a:cs typeface="Tahoma"/>
            </a:rPr>
            <a:t>@.</a:t>
          </a:r>
          <a:r>
            <a:rPr lang="el-GR" sz="900" b="0" i="0" strike="noStrike">
              <a:solidFill>
                <a:srgbClr val="000000"/>
              </a:solidFill>
              <a:latin typeface="Tahoma"/>
              <a:ea typeface="Tahoma"/>
              <a:cs typeface="Tahoma"/>
            </a:rPr>
            <a:t> Οι κωδικοί αναθεώρησης καθώς και οι τιμές μονάδος, συμπληρώνονται με βάση τον κωδικό άρθρου. Οι εντολές συμπλήρωσης άρθρων και τιμών, καθώς και διάφορες άλλες βοηθητικές εντολές, υπάρχουν στο πρόσθετο  </a:t>
          </a:r>
          <a:r>
            <a:rPr lang="el-GR" sz="900" b="1" i="0" strike="noStrike">
              <a:solidFill>
                <a:srgbClr val="000000"/>
              </a:solidFill>
              <a:latin typeface="Tahoma"/>
              <a:ea typeface="Tahoma"/>
              <a:cs typeface="Tahoma"/>
            </a:rPr>
            <a:t>Αρθρα_ΥΠΕΧΩΔΕ.</a:t>
          </a:r>
          <a:r>
            <a:rPr lang="en-US" sz="900" b="1" i="0" strike="noStrike">
              <a:solidFill>
                <a:srgbClr val="000000"/>
              </a:solidFill>
              <a:latin typeface="Tahoma"/>
              <a:ea typeface="Tahoma"/>
              <a:cs typeface="Tahoma"/>
            </a:rPr>
            <a:t>xla</a:t>
          </a:r>
          <a:r>
            <a:rPr lang="en-US" sz="900" b="0" i="0" strike="noStrike">
              <a:solidFill>
                <a:srgbClr val="000000"/>
              </a:solidFill>
              <a:latin typeface="Tahoma"/>
              <a:ea typeface="Tahoma"/>
              <a:cs typeface="Tahoma"/>
            </a:rPr>
            <a:t>. </a:t>
          </a:r>
          <a:r>
            <a:rPr lang="el-GR" sz="900" b="0" i="0" strike="noStrike">
              <a:solidFill>
                <a:srgbClr val="000000"/>
              </a:solidFill>
              <a:latin typeface="Tahoma"/>
              <a:ea typeface="Tahoma"/>
              <a:cs typeface="Tahoma"/>
            </a:rPr>
            <a:t>Για να μπορέσει το </a:t>
          </a:r>
          <a:r>
            <a:rPr lang="en-US" sz="900" b="0" i="0" strike="noStrike">
              <a:solidFill>
                <a:srgbClr val="000000"/>
              </a:solidFill>
              <a:latin typeface="Tahoma"/>
              <a:ea typeface="Tahoma"/>
              <a:cs typeface="Tahoma"/>
            </a:rPr>
            <a:t>EXCEL </a:t>
          </a:r>
          <a:r>
            <a:rPr lang="el-GR" sz="900" b="0" i="0" strike="noStrike">
              <a:solidFill>
                <a:srgbClr val="000000"/>
              </a:solidFill>
              <a:latin typeface="Tahoma"/>
              <a:ea typeface="Tahoma"/>
              <a:cs typeface="Tahoma"/>
            </a:rPr>
            <a:t>να το βρει και να φορτώσει τις εντολές πρέπει να κάνετε τα εξής:</a:t>
          </a:r>
        </a:p>
        <a:p>
          <a:pPr algn="l" rtl="1">
            <a:defRPr sz="1000"/>
          </a:pPr>
          <a:r>
            <a:rPr lang="el-GR" sz="900" b="0" i="0" strike="noStrike">
              <a:solidFill>
                <a:srgbClr val="000000"/>
              </a:solidFill>
              <a:latin typeface="Tahoma"/>
              <a:ea typeface="Tahoma"/>
              <a:cs typeface="Tahoma"/>
            </a:rPr>
            <a:t>        </a:t>
          </a:r>
          <a:r>
            <a:rPr lang="el-GR" sz="900" b="1" i="0" strike="noStrike">
              <a:solidFill>
                <a:srgbClr val="000000"/>
              </a:solidFill>
              <a:latin typeface="Tahoma"/>
              <a:ea typeface="Tahoma"/>
              <a:cs typeface="Tahoma"/>
            </a:rPr>
            <a:t>1</a:t>
          </a:r>
          <a:r>
            <a:rPr lang="el-GR" sz="900" b="0" i="0" strike="noStrike">
              <a:solidFill>
                <a:srgbClr val="000000"/>
              </a:solidFill>
              <a:latin typeface="Tahoma"/>
              <a:ea typeface="Tahoma"/>
              <a:cs typeface="Tahoma"/>
            </a:rPr>
            <a:t>. Τοποθετείστε το αρχείο </a:t>
          </a:r>
          <a:r>
            <a:rPr lang="el-GR" sz="900" b="1" i="0" strike="noStrike">
              <a:solidFill>
                <a:srgbClr val="000000"/>
              </a:solidFill>
              <a:latin typeface="Tahoma"/>
              <a:ea typeface="Tahoma"/>
              <a:cs typeface="Tahoma"/>
            </a:rPr>
            <a:t>Αρθρα_ΥΠΕΧΩΔΕ.</a:t>
          </a:r>
          <a:r>
            <a:rPr lang="en-US" sz="900" b="1" i="0" strike="noStrike">
              <a:solidFill>
                <a:srgbClr val="000000"/>
              </a:solidFill>
              <a:latin typeface="Tahoma"/>
              <a:ea typeface="Tahoma"/>
              <a:cs typeface="Tahoma"/>
            </a:rPr>
            <a:t>xla</a:t>
          </a:r>
          <a:r>
            <a:rPr lang="en-US" sz="900" b="0" i="0" strike="noStrike">
              <a:solidFill>
                <a:srgbClr val="000000"/>
              </a:solidFill>
              <a:latin typeface="Tahoma"/>
              <a:ea typeface="Tahoma"/>
              <a:cs typeface="Tahoma"/>
            </a:rPr>
            <a:t> </a:t>
          </a:r>
          <a:r>
            <a:rPr lang="el-GR" sz="900" b="0" i="0" strike="noStrike">
              <a:solidFill>
                <a:srgbClr val="000000"/>
              </a:solidFill>
              <a:latin typeface="Tahoma"/>
              <a:ea typeface="Tahoma"/>
              <a:cs typeface="Tahoma"/>
            </a:rPr>
            <a:t>στον φάκελο </a:t>
          </a:r>
          <a:r>
            <a:rPr lang="en-US" sz="900" b="1" i="0" strike="noStrike">
              <a:solidFill>
                <a:srgbClr val="000000"/>
              </a:solidFill>
              <a:latin typeface="Tahoma"/>
              <a:ea typeface="Tahoma"/>
              <a:cs typeface="Tahoma"/>
            </a:rPr>
            <a:t>C:\Documents and Settings\user\Application Data\Microsoft\AddIns</a:t>
          </a:r>
          <a:endParaRPr lang="en-US" sz="900" b="0" i="0" strike="noStrike">
            <a:solidFill>
              <a:srgbClr val="000000"/>
            </a:solidFill>
            <a:latin typeface="Tahoma"/>
            <a:ea typeface="Tahoma"/>
            <a:cs typeface="Tahoma"/>
          </a:endParaRPr>
        </a:p>
        <a:p>
          <a:pPr algn="l" rtl="1">
            <a:defRPr sz="1000"/>
          </a:pPr>
          <a:r>
            <a:rPr lang="en-US" sz="900" b="0" i="0" strike="noStrike">
              <a:solidFill>
                <a:srgbClr val="000000"/>
              </a:solidFill>
              <a:latin typeface="Tahoma"/>
              <a:ea typeface="Tahoma"/>
              <a:cs typeface="Tahoma"/>
            </a:rPr>
            <a:t>            </a:t>
          </a:r>
          <a:r>
            <a:rPr lang="el-GR" sz="900" b="0" i="0" strike="noStrike">
              <a:solidFill>
                <a:srgbClr val="000000"/>
              </a:solidFill>
              <a:latin typeface="Tahoma"/>
              <a:ea typeface="Tahoma"/>
              <a:cs typeface="Tahoma"/>
            </a:rPr>
            <a:t>Σημείωση. Το </a:t>
          </a:r>
          <a:r>
            <a:rPr lang="en-US" sz="900" b="1" i="0" strike="noStrike">
              <a:solidFill>
                <a:srgbClr val="000000"/>
              </a:solidFill>
              <a:latin typeface="Tahoma"/>
              <a:ea typeface="Tahoma"/>
              <a:cs typeface="Tahoma"/>
            </a:rPr>
            <a:t>user</a:t>
          </a:r>
          <a:r>
            <a:rPr lang="en-US" sz="900" b="0" i="0" strike="noStrike">
              <a:solidFill>
                <a:srgbClr val="000000"/>
              </a:solidFill>
              <a:latin typeface="Tahoma"/>
              <a:ea typeface="Tahoma"/>
              <a:cs typeface="Tahoma"/>
            </a:rPr>
            <a:t> </a:t>
          </a:r>
          <a:r>
            <a:rPr lang="el-GR" sz="900" b="0" i="0" strike="noStrike">
              <a:solidFill>
                <a:srgbClr val="000000"/>
              </a:solidFill>
              <a:latin typeface="Tahoma"/>
              <a:ea typeface="Tahoma"/>
              <a:cs typeface="Tahoma"/>
            </a:rPr>
            <a:t>στην παραπάνω διεύθυνση μπορεί να είναι κάποιο άλλο όνομα στον δικό σας υπολογιστή.</a:t>
          </a:r>
        </a:p>
        <a:p>
          <a:pPr algn="l" rtl="1">
            <a:defRPr sz="1000"/>
          </a:pPr>
          <a:r>
            <a:rPr lang="el-GR" sz="900" b="0" i="0" strike="noStrike">
              <a:solidFill>
                <a:srgbClr val="000000"/>
              </a:solidFill>
              <a:latin typeface="Tahoma"/>
              <a:ea typeface="Tahoma"/>
              <a:cs typeface="Tahoma"/>
            </a:rPr>
            <a:t>        </a:t>
          </a:r>
          <a:r>
            <a:rPr lang="el-GR" sz="900" b="1" i="0" strike="noStrike">
              <a:solidFill>
                <a:srgbClr val="000000"/>
              </a:solidFill>
              <a:latin typeface="Tahoma"/>
              <a:ea typeface="Tahoma"/>
              <a:cs typeface="Tahoma"/>
            </a:rPr>
            <a:t>2</a:t>
          </a:r>
          <a:r>
            <a:rPr lang="el-GR" sz="900" b="0" i="0" strike="noStrike">
              <a:solidFill>
                <a:srgbClr val="000000"/>
              </a:solidFill>
              <a:latin typeface="Tahoma"/>
              <a:ea typeface="Tahoma"/>
              <a:cs typeface="Tahoma"/>
            </a:rPr>
            <a:t>. Ανοίξτε το </a:t>
          </a:r>
          <a:r>
            <a:rPr lang="en-US" sz="900" b="0" i="0" strike="noStrike">
              <a:solidFill>
                <a:srgbClr val="000000"/>
              </a:solidFill>
              <a:latin typeface="Tahoma"/>
              <a:ea typeface="Tahoma"/>
              <a:cs typeface="Tahoma"/>
            </a:rPr>
            <a:t>Excel </a:t>
          </a:r>
          <a:r>
            <a:rPr lang="el-GR" sz="900" b="0" i="0" strike="noStrike">
              <a:solidFill>
                <a:srgbClr val="000000"/>
              </a:solidFill>
              <a:latin typeface="Tahoma"/>
              <a:ea typeface="Tahoma"/>
              <a:cs typeface="Tahoma"/>
            </a:rPr>
            <a:t>και από το μενού </a:t>
          </a:r>
          <a:r>
            <a:rPr lang="el-GR" sz="900" b="1" i="0" strike="noStrike">
              <a:solidFill>
                <a:srgbClr val="000000"/>
              </a:solidFill>
              <a:latin typeface="Tahoma"/>
              <a:ea typeface="Tahoma"/>
              <a:cs typeface="Tahoma"/>
            </a:rPr>
            <a:t>Εργαλεία &gt; Πρόσθετα...</a:t>
          </a:r>
          <a:r>
            <a:rPr lang="el-GR" sz="900" b="0" i="0" strike="noStrike">
              <a:solidFill>
                <a:srgbClr val="000000"/>
              </a:solidFill>
              <a:latin typeface="Tahoma"/>
              <a:ea typeface="Tahoma"/>
              <a:cs typeface="Tahoma"/>
            </a:rPr>
            <a:t> τσεκάρετε το πρόσθετο "</a:t>
          </a:r>
          <a:r>
            <a:rPr lang="el-GR" sz="900" b="1" i="0" strike="noStrike">
              <a:solidFill>
                <a:srgbClr val="000000"/>
              </a:solidFill>
              <a:latin typeface="Tahoma"/>
              <a:ea typeface="Tahoma"/>
              <a:cs typeface="Tahoma"/>
            </a:rPr>
            <a:t>Τιμές και άρθρα ΥΠΕΧΩΔΕ</a:t>
          </a:r>
          <a:r>
            <a:rPr lang="el-GR" sz="900" b="0" i="0" strike="noStrike">
              <a:solidFill>
                <a:srgbClr val="000000"/>
              </a:solidFill>
              <a:latin typeface="Tahoma"/>
              <a:ea typeface="Tahoma"/>
              <a:cs typeface="Tahoma"/>
            </a:rPr>
            <a:t>". Πατήστε ΟΚ και θα εμφανιστεί ένα νέο μενού</a:t>
          </a:r>
        </a:p>
        <a:p>
          <a:pPr algn="l" rtl="1">
            <a:defRPr sz="1000"/>
          </a:pPr>
          <a:r>
            <a:rPr lang="el-GR" sz="900" b="0" i="0" strike="noStrike">
              <a:solidFill>
                <a:srgbClr val="000000"/>
              </a:solidFill>
              <a:latin typeface="Tahoma"/>
              <a:ea typeface="Tahoma"/>
              <a:cs typeface="Tahoma"/>
            </a:rPr>
            <a:t>            με τον τίτλο </a:t>
          </a:r>
          <a:r>
            <a:rPr lang="el-GR" sz="900" b="1" i="0" strike="noStrike">
              <a:solidFill>
                <a:srgbClr val="000000"/>
              </a:solidFill>
              <a:latin typeface="Tahoma"/>
              <a:ea typeface="Tahoma"/>
              <a:cs typeface="Tahoma"/>
            </a:rPr>
            <a:t>ΥΠΕΧΩΔΕ</a:t>
          </a:r>
          <a:r>
            <a:rPr lang="el-GR" sz="900" b="0" i="0" strike="noStrike">
              <a:solidFill>
                <a:srgbClr val="000000"/>
              </a:solidFill>
              <a:latin typeface="Tahoma"/>
              <a:ea typeface="Tahoma"/>
              <a:cs typeface="Tahoma"/>
            </a:rPr>
            <a:t>, όπου θα βρείτε όλες τις εντολές, οι οποίες εξηγούνται παρακάτω.</a:t>
          </a:r>
        </a:p>
        <a:p>
          <a:pPr algn="l" rtl="1">
            <a:defRPr sz="1000"/>
          </a:pPr>
          <a:endParaRPr lang="el-GR" sz="900" b="0" i="0" strike="noStrike">
            <a:solidFill>
              <a:srgbClr val="000000"/>
            </a:solidFill>
            <a:latin typeface="Tahoma"/>
            <a:ea typeface="Tahoma"/>
            <a:cs typeface="Tahoma"/>
          </a:endParaRPr>
        </a:p>
        <a:p>
          <a:pPr algn="l" rtl="1">
            <a:defRPr sz="1000"/>
          </a:pPr>
          <a:r>
            <a:rPr lang="el-GR" sz="900" b="0" i="0" strike="noStrike">
              <a:solidFill>
                <a:srgbClr val="000000"/>
              </a:solidFill>
              <a:latin typeface="Tahoma"/>
              <a:ea typeface="Tahoma"/>
              <a:cs typeface="Tahoma"/>
            </a:rPr>
            <a:t>"</a:t>
          </a:r>
          <a:r>
            <a:rPr lang="el-GR" sz="900" b="1" i="0" strike="noStrike">
              <a:solidFill>
                <a:srgbClr val="000000"/>
              </a:solidFill>
              <a:latin typeface="Tahoma"/>
              <a:ea typeface="Tahoma"/>
              <a:cs typeface="Tahoma"/>
            </a:rPr>
            <a:t>Αρθρα ΥΠΕΧΩΔΕ</a:t>
          </a:r>
          <a:r>
            <a:rPr lang="el-GR" sz="900" b="0" i="0" strike="noStrike">
              <a:solidFill>
                <a:srgbClr val="000000"/>
              </a:solidFill>
              <a:latin typeface="Tahoma"/>
              <a:ea typeface="Tahoma"/>
              <a:cs typeface="Tahoma"/>
            </a:rPr>
            <a:t>" : Εμφανίζει όλα τα άρθρα που υπάρχουν στο φύλλο εργασίας "</a:t>
          </a:r>
          <a:r>
            <a:rPr lang="el-GR" sz="900" b="1" i="0" strike="noStrike">
              <a:solidFill>
                <a:srgbClr val="000000"/>
              </a:solidFill>
              <a:latin typeface="Tahoma"/>
              <a:ea typeface="Tahoma"/>
              <a:cs typeface="Tahoma"/>
            </a:rPr>
            <a:t> ΥΠΕΧΩΔΕ</a:t>
          </a:r>
          <a:r>
            <a:rPr lang="el-GR" sz="900" b="0" i="0" strike="noStrike">
              <a:solidFill>
                <a:srgbClr val="000000"/>
              </a:solidFill>
              <a:latin typeface="Tahoma"/>
              <a:ea typeface="Tahoma"/>
              <a:cs typeface="Tahoma"/>
            </a:rPr>
            <a:t>". Επιλέξτε από εκεί ένα άρθρο, πηγαίνετε στο κελί που θέλετε να μπει και πατήστε το πλήκτρο "</a:t>
          </a:r>
          <a:r>
            <a:rPr lang="el-GR" sz="900" b="1" i="0" strike="noStrike">
              <a:solidFill>
                <a:srgbClr val="000000"/>
              </a:solidFill>
              <a:latin typeface="Tahoma"/>
              <a:ea typeface="Tahoma"/>
              <a:cs typeface="Tahoma"/>
            </a:rPr>
            <a:t>Αντιγραφή</a:t>
          </a:r>
          <a:r>
            <a:rPr lang="el-GR" sz="900" b="0" i="0" strike="noStrike">
              <a:solidFill>
                <a:srgbClr val="000000"/>
              </a:solidFill>
              <a:latin typeface="Tahoma"/>
              <a:ea typeface="Tahoma"/>
              <a:cs typeface="Tahoma"/>
            </a:rPr>
            <a:t>". Αντιγράφονται με την εξής σειρά αρχίζοντας από το τρέχον κελί (κατά σειρά, ή κατά στήλη, ανάλογα με το τι έχετε επιλέξει):</a:t>
          </a:r>
        </a:p>
        <a:p>
          <a:pPr algn="l" rtl="1">
            <a:defRPr sz="1000"/>
          </a:pPr>
          <a:r>
            <a:rPr lang="el-GR" sz="900" b="1" i="0" strike="noStrike">
              <a:solidFill>
                <a:srgbClr val="000000"/>
              </a:solidFill>
              <a:latin typeface="Tahoma"/>
              <a:ea typeface="Tahoma"/>
              <a:cs typeface="Tahoma"/>
            </a:rPr>
            <a:t>Περιγραφή άρθρου</a:t>
          </a:r>
          <a:r>
            <a:rPr lang="el-GR" sz="900" b="0" i="0" strike="noStrike">
              <a:solidFill>
                <a:srgbClr val="000000"/>
              </a:solidFill>
              <a:latin typeface="Tahoma"/>
              <a:ea typeface="Tahoma"/>
              <a:cs typeface="Tahoma"/>
            </a:rPr>
            <a:t> (αν έχει επιλεγεί)</a:t>
          </a:r>
          <a:r>
            <a:rPr lang="el-GR" sz="900" b="1" i="0" strike="noStrike">
              <a:solidFill>
                <a:srgbClr val="000000"/>
              </a:solidFill>
              <a:latin typeface="Tahoma"/>
              <a:ea typeface="Tahoma"/>
              <a:cs typeface="Tahoma"/>
            </a:rPr>
            <a:t> - μονάδα - αριθμός άρθρου - αριθ. αναθεώρησης - τιμή μονάδας</a:t>
          </a:r>
          <a:r>
            <a:rPr lang="el-GR" sz="900" b="0" i="0" strike="noStrike">
              <a:solidFill>
                <a:srgbClr val="000000"/>
              </a:solidFill>
              <a:latin typeface="Tahoma"/>
              <a:ea typeface="Tahoma"/>
              <a:cs typeface="Tahoma"/>
            </a:rPr>
            <a:t>. Αν δεν έχετε επιλέξει να αντιγραφεί  η περιγραφή του άρθρου τότε, αντιγράφεται η μονάδα στο τρέχον κελί. </a:t>
          </a:r>
        </a:p>
        <a:p>
          <a:pPr algn="l" rtl="1">
            <a:defRPr sz="1000"/>
          </a:pPr>
          <a:endParaRPr lang="el-GR" sz="900" b="0" i="0" strike="noStrike">
            <a:solidFill>
              <a:srgbClr val="000000"/>
            </a:solidFill>
            <a:latin typeface="Tahoma"/>
            <a:ea typeface="Tahoma"/>
            <a:cs typeface="Tahoma"/>
          </a:endParaRPr>
        </a:p>
        <a:p>
          <a:pPr algn="l" rtl="1">
            <a:defRPr sz="1000"/>
          </a:pPr>
          <a:r>
            <a:rPr lang="el-GR" sz="900" b="0" i="0" strike="noStrike">
              <a:solidFill>
                <a:srgbClr val="000000"/>
              </a:solidFill>
              <a:latin typeface="Tahoma"/>
              <a:ea typeface="Tahoma"/>
              <a:cs typeface="Tahoma"/>
            </a:rPr>
            <a:t>"</a:t>
          </a:r>
          <a:r>
            <a:rPr lang="el-GR" sz="900" b="1" i="0" strike="noStrike">
              <a:solidFill>
                <a:srgbClr val="000000"/>
              </a:solidFill>
              <a:latin typeface="Tahoma"/>
              <a:ea typeface="Tahoma"/>
              <a:cs typeface="Tahoma"/>
            </a:rPr>
            <a:t>Κωδικοί αναθ. - τιμές</a:t>
          </a:r>
          <a:r>
            <a:rPr lang="el-GR" sz="900" b="0" i="0" strike="noStrike">
              <a:solidFill>
                <a:srgbClr val="000000"/>
              </a:solidFill>
              <a:latin typeface="Tahoma"/>
              <a:ea typeface="Tahoma"/>
              <a:cs typeface="Tahoma"/>
            </a:rPr>
            <a:t>": Αν υπάρχει ήδη ο αριθμός άρθρου, χρησιμοποιείστε αυτή την εντολή, με την οποία μπορείτε να τοποθετήσετε σε όποιο κελί θέλετε τον κωδικό αναθ. ή την τιμή μονάδος του άρθρου. Η εντολή αυτή, όπως και η προηγούμενη δημιουργεί τύπους κατάλληλους, ώστε να ψάχνει το φύλλο "</a:t>
          </a:r>
          <a:r>
            <a:rPr lang="el-GR" sz="900" b="1" i="0" strike="noStrike">
              <a:solidFill>
                <a:srgbClr val="000000"/>
              </a:solidFill>
              <a:latin typeface="Tahoma"/>
              <a:ea typeface="Tahoma"/>
              <a:cs typeface="Tahoma"/>
            </a:rPr>
            <a:t>ΥΠΕΧΩΔΕ</a:t>
          </a:r>
          <a:r>
            <a:rPr lang="el-GR" sz="900" b="0" i="0" strike="noStrike">
              <a:solidFill>
                <a:srgbClr val="000000"/>
              </a:solidFill>
              <a:latin typeface="Tahoma"/>
              <a:ea typeface="Tahoma"/>
              <a:cs typeface="Tahoma"/>
            </a:rPr>
            <a:t>" με βάση τον αριθμό άρθρου και να εμφανίζει το ανάλογο αποτέλεσμα (να γιατί δεν πρέπει να αλλάξει ονομασία το φύλλο "</a:t>
          </a:r>
          <a:r>
            <a:rPr lang="el-GR" sz="900" b="1" i="0" strike="noStrike">
              <a:solidFill>
                <a:srgbClr val="000000"/>
              </a:solidFill>
              <a:latin typeface="Tahoma"/>
              <a:ea typeface="Tahoma"/>
              <a:cs typeface="Tahoma"/>
            </a:rPr>
            <a:t>ΥΠΕΧΩΔΕ</a:t>
          </a:r>
          <a:r>
            <a:rPr lang="el-GR" sz="900" b="0" i="0" strike="noStrike">
              <a:solidFill>
                <a:srgbClr val="000000"/>
              </a:solidFill>
              <a:latin typeface="Tahoma"/>
              <a:ea typeface="Tahoma"/>
              <a:cs typeface="Tahoma"/>
            </a:rPr>
            <a:t>", όπως επίσης και η διάταξή του).</a:t>
          </a:r>
        </a:p>
        <a:p>
          <a:pPr algn="l" rtl="1">
            <a:defRPr sz="1000"/>
          </a:pPr>
          <a:r>
            <a:rPr lang="el-GR" sz="900" b="0" i="0" strike="noStrike">
              <a:solidFill>
                <a:srgbClr val="000000"/>
              </a:solidFill>
              <a:latin typeface="Tahoma"/>
              <a:ea typeface="Tahoma"/>
              <a:cs typeface="Tahoma"/>
            </a:rPr>
            <a:t>Επειδή ο τύπος που βρίσκει τους κωδ. αναθ. και τις τιμές είναι λίγο περίπλοκος, μην προσπαθήσετε να τον αντιγράψετε σε άλλο φύλλο. Απλά δημιουργείστε ένα νέο τύπο. Μπορείτε όμως να τον αντιγράψετε στο ίδιο φύλλο, σε στήλες ή γραμμές (ανάλογα με το πως έχετε επιλέξει να δημιουργηθεί),  χωρίς κανένα πρόβλημα. Στο παράθυρο που συμπληρώνετε τα στοιχεία υπάρχουν σαφής οδηγίες τι να κάνετε.</a:t>
          </a:r>
        </a:p>
        <a:p>
          <a:pPr algn="l" rtl="1">
            <a:defRPr sz="1000"/>
          </a:pPr>
          <a:endParaRPr lang="el-GR" sz="900" b="0" i="0" strike="noStrike">
            <a:solidFill>
              <a:srgbClr val="000000"/>
            </a:solidFill>
            <a:latin typeface="Tahoma"/>
            <a:ea typeface="Tahoma"/>
            <a:cs typeface="Tahoma"/>
          </a:endParaRPr>
        </a:p>
        <a:p>
          <a:pPr algn="l" rtl="1">
            <a:defRPr sz="1000"/>
          </a:pPr>
          <a:r>
            <a:rPr lang="el-GR" sz="900" b="0" i="0" strike="noStrike">
              <a:solidFill>
                <a:srgbClr val="0000FF"/>
              </a:solidFill>
              <a:latin typeface="Tahoma"/>
              <a:ea typeface="Tahoma"/>
              <a:cs typeface="Tahoma"/>
            </a:rPr>
            <a:t>Σημείωση. Τα παράθυρα που ανοίγουν με τις εντολές συμπλήρωσης άρθρων και τιμών μπορούν να μένουν ανοιχτά και να μετακινείστε από φύλλο σε φύλλο και από κελί σε κελί.</a:t>
          </a:r>
          <a:endParaRPr lang="el-GR" sz="900" b="0" i="0" strike="noStrike">
            <a:solidFill>
              <a:srgbClr val="000000"/>
            </a:solidFill>
            <a:latin typeface="Tahoma"/>
            <a:ea typeface="Tahoma"/>
            <a:cs typeface="Tahoma"/>
          </a:endParaRPr>
        </a:p>
        <a:p>
          <a:pPr algn="l" rtl="1">
            <a:defRPr sz="1000"/>
          </a:pPr>
          <a:endParaRPr lang="el-GR" sz="900" b="0" i="0" strike="noStrike">
            <a:solidFill>
              <a:srgbClr val="000000"/>
            </a:solidFill>
            <a:latin typeface="Tahoma"/>
            <a:ea typeface="Tahoma"/>
            <a:cs typeface="Tahoma"/>
          </a:endParaRPr>
        </a:p>
        <a:p>
          <a:pPr algn="l" rtl="1">
            <a:defRPr sz="1000"/>
          </a:pPr>
          <a:r>
            <a:rPr lang="el-GR" sz="900" b="0" i="0" strike="noStrike">
              <a:solidFill>
                <a:srgbClr val="000000"/>
              </a:solidFill>
              <a:latin typeface="Tahoma"/>
              <a:ea typeface="Tahoma"/>
              <a:cs typeface="Tahoma"/>
            </a:rPr>
            <a:t>"</a:t>
          </a:r>
          <a:r>
            <a:rPr lang="el-GR" sz="900" b="1" i="0" strike="noStrike">
              <a:solidFill>
                <a:srgbClr val="000000"/>
              </a:solidFill>
              <a:latin typeface="Tahoma"/>
              <a:ea typeface="Tahoma"/>
              <a:cs typeface="Tahoma"/>
            </a:rPr>
            <a:t>Τιμές Εφαρμογής</a:t>
          </a:r>
          <a:r>
            <a:rPr lang="el-GR" sz="900" b="0" i="0" strike="noStrike">
              <a:solidFill>
                <a:srgbClr val="000000"/>
              </a:solidFill>
              <a:latin typeface="Tahoma"/>
              <a:ea typeface="Tahoma"/>
              <a:cs typeface="Tahoma"/>
            </a:rPr>
            <a:t>": Ανοίγει ένα παράθυρο που περιέχει όλες τις ονομασίες που έχουμε δώσει σε κελιά που περιέχουν τιμές εφαρμογής. Αυτό βέβαια προϋποθέτει πρώτα την δημιουργία των ονομασιών. Αυτό γίνεται ως εξής. Πηγαίνετε στο κελί που περιέχει την τιμή εφαρμογής. Πάνω αριστερά σε ένα πλαίσιο θα δείτε τη διεύθυνσή του (π.χ. Β15). Πατήστε εκεί, γράψτε ένα όνομα και πατήστε </a:t>
          </a:r>
          <a:r>
            <a:rPr lang="en-US" sz="900" b="0" i="0" strike="noStrike">
              <a:solidFill>
                <a:srgbClr val="000000"/>
              </a:solidFill>
              <a:latin typeface="Tahoma"/>
              <a:ea typeface="Tahoma"/>
              <a:cs typeface="Tahoma"/>
            </a:rPr>
            <a:t>ENTER. </a:t>
          </a:r>
          <a:r>
            <a:rPr lang="el-GR" sz="900" b="0" i="0" strike="noStrike">
              <a:solidFill>
                <a:srgbClr val="000000"/>
              </a:solidFill>
              <a:latin typeface="Tahoma"/>
              <a:ea typeface="Tahoma"/>
              <a:cs typeface="Tahoma"/>
            </a:rPr>
            <a:t>Προσοχή όμως, το όνομα θα πρέπει οπωσδήποτε να αρχίζει με το </a:t>
          </a:r>
          <a:r>
            <a:rPr lang="el-GR" sz="900" b="1" i="0" strike="noStrike">
              <a:solidFill>
                <a:srgbClr val="003366"/>
              </a:solidFill>
              <a:latin typeface="Tahoma"/>
              <a:ea typeface="Tahoma"/>
              <a:cs typeface="Tahoma"/>
            </a:rPr>
            <a:t>ΤΕ_</a:t>
          </a:r>
          <a:r>
            <a:rPr lang="el-GR" sz="900" b="0" i="0" strike="noStrike">
              <a:solidFill>
                <a:srgbClr val="000000"/>
              </a:solidFill>
              <a:latin typeface="Tahoma"/>
              <a:ea typeface="Tahoma"/>
              <a:cs typeface="Tahoma"/>
            </a:rPr>
            <a:t> (ελληνικά ή λατινικά). Το κελί έτσι αποκτά ένα όνομα με σημασία και είναι πιο εύκολο να το χειρίζεστε. Επειδή οι τιμές εφαρμογής είναι πολλές, ακολούθησα την  παρακάτω σύμβαση ονοματολογίας.</a:t>
          </a:r>
        </a:p>
        <a:p>
          <a:pPr algn="l" rtl="1">
            <a:defRPr sz="1000"/>
          </a:pPr>
          <a:r>
            <a:rPr lang="el-GR" sz="900" b="0" i="0" strike="noStrike">
              <a:solidFill>
                <a:srgbClr val="000000"/>
              </a:solidFill>
              <a:latin typeface="Tahoma"/>
              <a:ea typeface="Tahoma"/>
              <a:cs typeface="Tahoma"/>
            </a:rPr>
            <a:t>Μπροστά πάντα το πρόθεμα </a:t>
          </a:r>
          <a:r>
            <a:rPr lang="el-GR" sz="900" b="1" i="0" strike="noStrike">
              <a:solidFill>
                <a:srgbClr val="003366"/>
              </a:solidFill>
              <a:latin typeface="Tahoma"/>
              <a:ea typeface="Tahoma"/>
              <a:cs typeface="Tahoma"/>
            </a:rPr>
            <a:t>ΤΕ_</a:t>
          </a:r>
          <a:r>
            <a:rPr lang="el-GR" sz="900" b="0" i="0" strike="noStrike">
              <a:solidFill>
                <a:srgbClr val="000000"/>
              </a:solidFill>
              <a:latin typeface="Tahoma"/>
              <a:ea typeface="Tahoma"/>
              <a:cs typeface="Tahoma"/>
            </a:rPr>
            <a:t> και κατόπιν το είδος. Π.χ. το </a:t>
          </a:r>
          <a:r>
            <a:rPr lang="el-GR" sz="900" b="0" i="0" strike="noStrike">
              <a:solidFill>
                <a:srgbClr val="003366"/>
              </a:solidFill>
              <a:latin typeface="Tahoma"/>
              <a:ea typeface="Tahoma"/>
              <a:cs typeface="Tahoma"/>
            </a:rPr>
            <a:t>ΤΕ_ΟΜ_Σ100_Φ400</a:t>
          </a:r>
          <a:r>
            <a:rPr lang="el-GR" sz="900" b="0" i="0" strike="noStrike">
              <a:solidFill>
                <a:srgbClr val="000000"/>
              </a:solidFill>
              <a:latin typeface="Tahoma"/>
              <a:ea typeface="Tahoma"/>
              <a:cs typeface="Tahoma"/>
            </a:rPr>
            <a:t> σημαίνει την τιμή εφαρμογής της Φ400 ομβρίων σειράς 100. Τα ονόματα είναι ο εύκολος τρόπος για να συμπληρώσετε το φύλλο προϋπολογισμού, αντί να κάνετε αντιγραφή και επικόλληση από τα αντίστοιχα φύλλα.</a:t>
          </a:r>
        </a:p>
        <a:p>
          <a:pPr algn="l" rtl="1">
            <a:defRPr sz="1000"/>
          </a:pPr>
          <a:r>
            <a:rPr lang="el-GR" sz="900" b="1" i="0" strike="noStrike">
              <a:solidFill>
                <a:srgbClr val="FF0000"/>
              </a:solidFill>
              <a:latin typeface="Tahoma"/>
              <a:ea typeface="Tahoma"/>
              <a:cs typeface="Tahoma"/>
            </a:rPr>
            <a:t>ΠΡΟΣΟΧΗ. Εμφανίζονται ΜΟΝΟ οι ονομασίες που αρχίζουν με ΤΕ_ γι' αυτό πρέπει οπωσδήποτε να ξεκινάτε τα ονόματα των τιμών εφαρμογών με αυτούς τους χαραχτήρες, ΜΑΖΙ ΜΕ ΤΗΝ ΚΑΤΩ ΠΑΥΛΑ (λατινικούς ή ελληνικούς, πεζούς ή κεφαλαίους, δεν έχει σημασία).</a:t>
          </a:r>
        </a:p>
        <a:p>
          <a:pPr algn="l" rtl="1">
            <a:defRPr sz="1000"/>
          </a:pPr>
          <a:r>
            <a:rPr lang="el-GR" sz="900" b="1" i="0" strike="noStrike">
              <a:solidFill>
                <a:srgbClr val="000000"/>
              </a:solidFill>
              <a:latin typeface="Tahoma"/>
              <a:ea typeface="Tahoma"/>
              <a:cs typeface="Tahoma"/>
            </a:rPr>
            <a:t>Προσοχή σε μια παραξενιά του </a:t>
          </a:r>
          <a:r>
            <a:rPr lang="en-US" sz="900" b="1" i="0" strike="noStrike">
              <a:solidFill>
                <a:srgbClr val="000000"/>
              </a:solidFill>
              <a:latin typeface="Tahoma"/>
              <a:ea typeface="Tahoma"/>
              <a:cs typeface="Tahoma"/>
            </a:rPr>
            <a:t>Excel </a:t>
          </a:r>
          <a:r>
            <a:rPr lang="el-GR" sz="900" b="1" i="0" strike="noStrike">
              <a:solidFill>
                <a:srgbClr val="000000"/>
              </a:solidFill>
              <a:latin typeface="Tahoma"/>
              <a:ea typeface="Tahoma"/>
              <a:cs typeface="Tahoma"/>
            </a:rPr>
            <a:t>με τα ονόματα. </a:t>
          </a:r>
          <a:r>
            <a:rPr lang="el-GR" sz="900" b="0" i="0" strike="noStrike">
              <a:solidFill>
                <a:srgbClr val="000000"/>
              </a:solidFill>
              <a:latin typeface="Tahoma"/>
              <a:ea typeface="Tahoma"/>
              <a:cs typeface="Tahoma"/>
            </a:rPr>
            <a:t>Αν κάνετε αντιγραφή φύλλου (δημιουργήσετε δηλ. ένα νέο φύλλο όμοιο με το παλιό), αντιγράφονται και τα ονόματα που έχετε δώσει σε κάποια κελιά. Εδώ τώρα δημιουργείται κάποιο πρόβλημα. Πριν κάνετε οτιδήποτε άλλο, διορθώστε το ως εξής. Πηγαίνετε στο μενού </a:t>
          </a:r>
          <a:r>
            <a:rPr lang="el-GR" sz="900" b="1" i="0" strike="noStrike">
              <a:solidFill>
                <a:srgbClr val="000000"/>
              </a:solidFill>
              <a:latin typeface="Tahoma"/>
              <a:ea typeface="Tahoma"/>
              <a:cs typeface="Tahoma"/>
            </a:rPr>
            <a:t>Εισαγωγή &gt; Ονομα &gt; Ορισμός...</a:t>
          </a:r>
          <a:r>
            <a:rPr lang="el-GR" sz="900" b="0" i="0" strike="noStrike">
              <a:solidFill>
                <a:srgbClr val="000000"/>
              </a:solidFill>
              <a:latin typeface="Tahoma"/>
              <a:ea typeface="Tahoma"/>
              <a:cs typeface="Tahoma"/>
            </a:rPr>
            <a:t> και θα δείτε ότι τα ονόματα που είχατε δώσει στο παλιό φύλλο, αναφέρονται στο νέο φύλλο (που είναι τα ίδια με αυτό που αντιγράψετε, αλλά δίπλα θα έχουν και την ονομασία του νέου φύλλου). Επιλέξτε τα ένα - ένα και διαγράψτε τα με το πλήκτρο "</a:t>
          </a:r>
          <a:r>
            <a:rPr lang="el-GR" sz="900" b="1" i="0" strike="noStrike">
              <a:solidFill>
                <a:srgbClr val="000000"/>
              </a:solidFill>
              <a:latin typeface="Tahoma"/>
              <a:ea typeface="Tahoma"/>
              <a:cs typeface="Tahoma"/>
            </a:rPr>
            <a:t>Διαγραφή</a:t>
          </a:r>
          <a:r>
            <a:rPr lang="el-GR" sz="900" b="0" i="0" strike="noStrike">
              <a:solidFill>
                <a:srgbClr val="000000"/>
              </a:solidFill>
              <a:latin typeface="Tahoma"/>
              <a:ea typeface="Tahoma"/>
              <a:cs typeface="Tahoma"/>
            </a:rPr>
            <a:t>". Μη φοβάστε, τα ίδια ονόματα θα δείτε ότι παραμένουν και αναφέρονται σωστά στο παλιό φύλλο. Πατήστε ΟΚ και στη συνέχεια μπορείτε να δώσετε άλλα ονόματα στις τιμές εφαρμογής και στο νέο φύλλο που δημιουργήσατε.</a:t>
          </a:r>
          <a:endParaRPr lang="el-GR" sz="900" b="1" i="0" strike="noStrike">
            <a:solidFill>
              <a:srgbClr val="FF0000"/>
            </a:solidFill>
            <a:latin typeface="Tahoma"/>
            <a:ea typeface="Tahoma"/>
            <a:cs typeface="Tahoma"/>
          </a:endParaRPr>
        </a:p>
        <a:p>
          <a:pPr algn="l" rtl="1">
            <a:defRPr sz="1000"/>
          </a:pPr>
          <a:endParaRPr lang="el-GR" sz="900" b="1" i="0" strike="noStrike">
            <a:solidFill>
              <a:srgbClr val="FF0000"/>
            </a:solidFill>
            <a:latin typeface="Tahoma"/>
            <a:ea typeface="Tahoma"/>
            <a:cs typeface="Tahoma"/>
          </a:endParaRPr>
        </a:p>
        <a:p>
          <a:pPr algn="l" rtl="1">
            <a:defRPr sz="1000"/>
          </a:pPr>
          <a:r>
            <a:rPr lang="el-GR" sz="900" b="1" i="0" strike="noStrike">
              <a:solidFill>
                <a:srgbClr val="000000"/>
              </a:solidFill>
              <a:latin typeface="Tahoma"/>
              <a:ea typeface="Tahoma"/>
              <a:cs typeface="Tahoma"/>
            </a:rPr>
            <a:t>"Διόρθωση αριθμών άρθρων" : </a:t>
          </a:r>
          <a:r>
            <a:rPr lang="el-GR" sz="900" b="0" i="0" strike="noStrike">
              <a:solidFill>
                <a:srgbClr val="000000"/>
              </a:solidFill>
              <a:latin typeface="Tahoma"/>
              <a:ea typeface="Tahoma"/>
              <a:cs typeface="Tahoma"/>
            </a:rPr>
            <a:t>Επειδή στα αρχεία του ΥΠΕΧΩΔΕ τα άρθρα εμφανίζονται είτε σαν μόνο αριθμοί (π.χ. 4.05) είτε σαν "Αρθρο 3.3.03", είτε περιέχουν κενά, είτε αφήνουν και καμιά τελεία στο τέλος, αυτό που κάνει η συγκεκριμένη εντολή είναι, να διαγράφει όλους τους χαραχτήρες από το άρθρο που δεν είναι είτε νούμερο, είτε τελεία (εκτός αν υπάρχει τελευταίος χαραχτήρας η τελεία, την οποία και διαγράφει). Προσοχή λοιπόν. Διορθώνεται πάντα η Α στήλη, αρχίζοντας από το κελί Α2. Αν από εκεί και κάτω υπάρχουν τίτλοι θα διαγραφούν. Ελέγξτε το φύλλο και αν συμβαίνει κάτι τέτοιο, μεταφέρετε τους τίτλους στη Β στήλη ας πούμε.</a:t>
          </a:r>
        </a:p>
        <a:p>
          <a:pPr algn="l" rtl="1">
            <a:defRPr sz="1000"/>
          </a:pPr>
          <a:endParaRPr lang="el-GR" sz="900" b="0" i="0" strike="noStrike">
            <a:solidFill>
              <a:srgbClr val="000000"/>
            </a:solidFill>
            <a:latin typeface="Tahoma"/>
            <a:ea typeface="Tahoma"/>
            <a:cs typeface="Tahoma"/>
          </a:endParaRPr>
        </a:p>
        <a:p>
          <a:pPr algn="l" rtl="1">
            <a:defRPr sz="1000"/>
          </a:pPr>
          <a:r>
            <a:rPr lang="el-GR" sz="900" b="1" i="0" strike="noStrike">
              <a:solidFill>
                <a:srgbClr val="000000"/>
              </a:solidFill>
              <a:latin typeface="Tahoma"/>
              <a:ea typeface="Tahoma"/>
              <a:cs typeface="Tahoma"/>
            </a:rPr>
            <a:t>"Ενημέρωση τιμών"</a:t>
          </a:r>
          <a:r>
            <a:rPr lang="el-GR" sz="900" b="0" i="0" strike="noStrike">
              <a:solidFill>
                <a:srgbClr val="000000"/>
              </a:solidFill>
              <a:latin typeface="Tahoma"/>
              <a:ea typeface="Tahoma"/>
              <a:cs typeface="Tahoma"/>
            </a:rPr>
            <a:t> : Αν αλλάξουν οι τιμές του ΥΠΕΧΩΔΕ και πάρουμε ένα νέο αρχείο, τότε αυτή η εντολή είναι πολύ χρήσιμη, γιατί ενημερώνει αυτόματα όλα τα άρθρα που έχουμε στο αρχείο μας και στο φύλλο "ΥΠΕΧΩΔΕ". ΠΡΟΣΟΧΗ όμως. Πρέπει και το δικό μας και το αρχείο των νέων τιμών να είναι ανοικτά. Επί πλέον, πριν κάνετε ενημέρωση, καθαρίστε τα άρθρα στο νέο αρχείο, για να μην υπάρξουν προβλήματα.</a:t>
          </a:r>
        </a:p>
        <a:p>
          <a:pPr algn="l" rtl="1">
            <a:defRPr sz="1000"/>
          </a:pPr>
          <a:endParaRPr lang="el-GR" sz="900" b="0" i="0" strike="noStrike">
            <a:solidFill>
              <a:srgbClr val="000000"/>
            </a:solidFill>
            <a:latin typeface="Tahoma"/>
            <a:ea typeface="Tahoma"/>
            <a:cs typeface="Tahoma"/>
          </a:endParaRPr>
        </a:p>
        <a:p>
          <a:pPr algn="l" rtl="1">
            <a:defRPr sz="1000"/>
          </a:pPr>
          <a:r>
            <a:rPr lang="el-GR" sz="900" b="1" i="0" strike="noStrike">
              <a:solidFill>
                <a:srgbClr val="000000"/>
              </a:solidFill>
              <a:latin typeface="Tahoma"/>
              <a:ea typeface="Tahoma"/>
              <a:cs typeface="Tahoma"/>
            </a:rPr>
            <a:t>@.</a:t>
          </a:r>
          <a:r>
            <a:rPr lang="el-GR" sz="900" b="0" i="0" strike="noStrike">
              <a:solidFill>
                <a:srgbClr val="000000"/>
              </a:solidFill>
              <a:latin typeface="Tahoma"/>
              <a:ea typeface="Tahoma"/>
              <a:cs typeface="Tahoma"/>
            </a:rPr>
            <a:t> Ολα τα παραπάνω γίνονται ΜΟΝΟ μια φορά. Από εκεί και μετά αν αλλάξετε τις τιμές στο φύλλο "</a:t>
          </a:r>
          <a:r>
            <a:rPr lang="el-GR" sz="900" b="1" i="0" strike="noStrike">
              <a:solidFill>
                <a:srgbClr val="000000"/>
              </a:solidFill>
              <a:latin typeface="Tahoma"/>
              <a:ea typeface="Tahoma"/>
              <a:cs typeface="Tahoma"/>
            </a:rPr>
            <a:t>ΥΠΕΧΩΔΕ</a:t>
          </a:r>
          <a:r>
            <a:rPr lang="el-GR" sz="900" b="0" i="0" strike="noStrike">
              <a:solidFill>
                <a:srgbClr val="000000"/>
              </a:solidFill>
              <a:latin typeface="Tahoma"/>
              <a:ea typeface="Tahoma"/>
              <a:cs typeface="Tahoma"/>
            </a:rPr>
            <a:t>" όλα τα κελιά σε όλα τα φύλλα ενημερώνονται κατάλληλα.</a:t>
          </a:r>
        </a:p>
        <a:p>
          <a:pPr algn="l" rtl="1">
            <a:defRPr sz="1000"/>
          </a:pPr>
          <a:endParaRPr lang="el-GR" sz="900" b="0" i="0" strike="noStrike">
            <a:solidFill>
              <a:srgbClr val="000000"/>
            </a:solidFill>
            <a:latin typeface="Tahoma"/>
            <a:ea typeface="Tahoma"/>
            <a:cs typeface="Tahoma"/>
          </a:endParaRPr>
        </a:p>
        <a:p>
          <a:pPr algn="l" rtl="1">
            <a:defRPr sz="1000"/>
          </a:pPr>
          <a:r>
            <a:rPr lang="el-GR" sz="900" b="1" i="0" strike="noStrike">
              <a:solidFill>
                <a:srgbClr val="000000"/>
              </a:solidFill>
              <a:latin typeface="Tahoma"/>
              <a:ea typeface="Tahoma"/>
              <a:cs typeface="Tahoma"/>
            </a:rPr>
            <a:t>@.</a:t>
          </a:r>
          <a:r>
            <a:rPr lang="el-GR" sz="900" b="0" i="0" strike="noStrike">
              <a:solidFill>
                <a:srgbClr val="000000"/>
              </a:solidFill>
              <a:latin typeface="Tahoma"/>
              <a:ea typeface="Tahoma"/>
              <a:cs typeface="Tahoma"/>
            </a:rPr>
            <a:t> Στο παρόν αρχείο έχει γίνει προσπάθεια να συμπληρωθούν όλα κατάλληλα, εκτός βέβαια από το φύλλο προϋπολογισμού, που εκεί αλλάζουν οι ποσότητες. Οι  εντολές θα σας χρειαστούν μόνο αν προσθέσετε, ή αν αλλάξετε κάτι.</a:t>
          </a:r>
        </a:p>
        <a:p>
          <a:pPr algn="l" rtl="1">
            <a:defRPr sz="1000"/>
          </a:pPr>
          <a:endParaRPr lang="el-GR" sz="900" b="0" i="0" strike="noStrike">
            <a:solidFill>
              <a:srgbClr val="000000"/>
            </a:solidFill>
            <a:latin typeface="Tahoma"/>
            <a:ea typeface="Tahoma"/>
            <a:cs typeface="Tahoma"/>
          </a:endParaRPr>
        </a:p>
        <a:p>
          <a:pPr algn="l" rtl="1">
            <a:defRPr sz="1000"/>
          </a:pPr>
          <a:r>
            <a:rPr lang="el-GR" sz="900" b="1" i="0" strike="noStrike">
              <a:solidFill>
                <a:srgbClr val="FF0000"/>
              </a:solidFill>
              <a:latin typeface="Tahoma"/>
              <a:ea typeface="Tahoma"/>
              <a:cs typeface="Tahoma"/>
            </a:rPr>
            <a:t>ΣΗΜΑΝΤΙΚΗ ΣΗΜΕΙΩΣΗ </a:t>
          </a:r>
          <a:r>
            <a:rPr lang="el-GR" sz="900" b="0" i="0" strike="noStrike">
              <a:solidFill>
                <a:srgbClr val="000000"/>
              </a:solidFill>
              <a:latin typeface="Tahoma"/>
              <a:ea typeface="Tahoma"/>
              <a:cs typeface="Tahoma"/>
            </a:rPr>
            <a:t>Αν έχετε ήδη ανοίξει το παράθυρο με τους κωδικούς των άρθρων και μετά προσθέσετε ή αλλάξετε κάποιο άρθρο στο φύλλο "ΥΠΕΧΩΔΕ", τότε για να ανανεωθεί η λίστα των άρθρων θα πρέπει να κλείσετε το παράθυρο από το </a:t>
          </a:r>
          <a:r>
            <a:rPr lang="el-GR" sz="900" b="1" i="0" strike="noStrike">
              <a:solidFill>
                <a:srgbClr val="000000"/>
              </a:solidFill>
              <a:latin typeface="Tahoma"/>
              <a:ea typeface="Tahoma"/>
              <a:cs typeface="Tahoma"/>
            </a:rPr>
            <a:t>Χ</a:t>
          </a:r>
          <a:r>
            <a:rPr lang="el-GR" sz="900" b="0" i="0" strike="noStrike">
              <a:solidFill>
                <a:srgbClr val="000000"/>
              </a:solidFill>
              <a:latin typeface="Tahoma"/>
              <a:ea typeface="Tahoma"/>
              <a:cs typeface="Tahoma"/>
            </a:rPr>
            <a:t> στην πάνω δεξιά γωνία του παραθύρου και </a:t>
          </a:r>
          <a:r>
            <a:rPr lang="el-GR" sz="900" b="1" i="0" strike="noStrike">
              <a:solidFill>
                <a:srgbClr val="000000"/>
              </a:solidFill>
              <a:latin typeface="Tahoma"/>
              <a:ea typeface="Tahoma"/>
              <a:cs typeface="Tahoma"/>
            </a:rPr>
            <a:t>ΟΧΙ</a:t>
          </a:r>
          <a:r>
            <a:rPr lang="el-GR" sz="900" b="0" i="0" strike="noStrike">
              <a:solidFill>
                <a:srgbClr val="000000"/>
              </a:solidFill>
              <a:latin typeface="Tahoma"/>
              <a:ea typeface="Tahoma"/>
              <a:cs typeface="Tahoma"/>
            </a:rPr>
            <a:t> με το πλήκτρο "Εντάξει τέλειωσα" και να το ανοίξετε ξανά. Το πλήκτρο "Εντάξει τέλειωσα" μπορεί να κλείνει το παράθυρο, αλλά όταν το ξανανοίξετε τα δεδομένα δεν ξαναδιαβάζονται γιατί έχουν ήδη διαβαστεί την προηγούμενη φορά, ενώ αν το κλείσετε από το </a:t>
          </a:r>
          <a:r>
            <a:rPr lang="el-GR" sz="900" b="1" i="0" strike="noStrike">
              <a:solidFill>
                <a:srgbClr val="000000"/>
              </a:solidFill>
              <a:latin typeface="Tahoma"/>
              <a:ea typeface="Tahoma"/>
              <a:cs typeface="Tahoma"/>
            </a:rPr>
            <a:t>Χ</a:t>
          </a:r>
          <a:r>
            <a:rPr lang="el-GR" sz="900" b="0" i="0" strike="noStrike">
              <a:solidFill>
                <a:srgbClr val="000000"/>
              </a:solidFill>
              <a:latin typeface="Tahoma"/>
              <a:ea typeface="Tahoma"/>
              <a:cs typeface="Tahoma"/>
            </a:rPr>
            <a:t> επαναπροσδιορίζονται από την αρχή.</a:t>
          </a:r>
        </a:p>
      </xdr:txBody>
    </xdr:sp>
    <xdr:clientData/>
  </xdr:twoCellAnchor>
  <xdr:twoCellAnchor editAs="absolute">
    <xdr:from>
      <xdr:col>6</xdr:col>
      <xdr:colOff>323850</xdr:colOff>
      <xdr:row>0</xdr:row>
      <xdr:rowOff>19050</xdr:rowOff>
    </xdr:from>
    <xdr:to>
      <xdr:col>9</xdr:col>
      <xdr:colOff>228600</xdr:colOff>
      <xdr:row>2</xdr:row>
      <xdr:rowOff>0</xdr:rowOff>
    </xdr:to>
    <xdr:sp macro="" textlink="">
      <xdr:nvSpPr>
        <xdr:cNvPr id="2050" name="WordArt 2"/>
        <xdr:cNvSpPr>
          <a:spLocks noChangeArrowheads="1" noChangeShapeType="1"/>
        </xdr:cNvSpPr>
      </xdr:nvSpPr>
      <xdr:spPr bwMode="auto">
        <a:xfrm>
          <a:off x="3981450" y="19050"/>
          <a:ext cx="1733550" cy="304800"/>
        </a:xfrm>
        <a:prstGeom prst="rect">
          <a:avLst/>
        </a:prstGeom>
      </xdr:spPr>
      <xdr:txBody>
        <a:bodyPr vertOverflow="clip" wrap="none" lIns="91440" tIns="45720" rIns="91440" bIns="45720" fromWordArt="1" anchor="t" upright="1">
          <a:prstTxWarp prst="textPlain">
            <a:avLst>
              <a:gd name="adj" fmla="val 50000"/>
            </a:avLst>
          </a:prstTxWarp>
        </a:bodyPr>
        <a:lstStyle/>
        <a:p>
          <a:pPr algn="ctr" rtl="0"/>
          <a:r>
            <a:rPr lang="el-GR" sz="3600" u="sng" strike="sngStrike" kern="10" cap="small" spc="0">
              <a:ln w="9525">
                <a:solidFill>
                  <a:srgbClr val="000000"/>
                </a:solidFill>
                <a:round/>
                <a:headEnd/>
                <a:tailEnd/>
              </a:ln>
              <a:gradFill rotWithShape="1">
                <a:gsLst>
                  <a:gs pos="0">
                    <a:srgbClr val="FFFFFF"/>
                  </a:gs>
                  <a:gs pos="100000">
                    <a:srgbClr val="767676"/>
                  </a:gs>
                </a:gsLst>
                <a:lin ang="5400000" scaled="1"/>
              </a:gradFill>
              <a:latin typeface="Arial Black"/>
            </a:rPr>
            <a:t>Οδηγίες</a:t>
          </a:r>
        </a:p>
      </xdr:txBody>
    </xdr:sp>
    <xdr:clientData/>
  </xdr:twoCellAnchor>
</xdr:wsDr>
</file>

<file path=xl/drawings/drawing10.xml><?xml version="1.0" encoding="utf-8"?>
<xdr:wsDr xmlns:xdr="http://schemas.openxmlformats.org/drawingml/2006/spreadsheetDrawing" xmlns:a="http://schemas.openxmlformats.org/drawingml/2006/main">
  <xdr:twoCellAnchor editAs="absolute">
    <xdr:from>
      <xdr:col>9</xdr:col>
      <xdr:colOff>57150</xdr:colOff>
      <xdr:row>0</xdr:row>
      <xdr:rowOff>47625</xdr:rowOff>
    </xdr:from>
    <xdr:to>
      <xdr:col>15</xdr:col>
      <xdr:colOff>85725</xdr:colOff>
      <xdr:row>2</xdr:row>
      <xdr:rowOff>95250</xdr:rowOff>
    </xdr:to>
    <xdr:sp macro="" textlink="">
      <xdr:nvSpPr>
        <xdr:cNvPr id="9218" name="Text Box 2"/>
        <xdr:cNvSpPr txBox="1">
          <a:spLocks noChangeArrowheads="1"/>
        </xdr:cNvSpPr>
      </xdr:nvSpPr>
      <xdr:spPr bwMode="auto">
        <a:xfrm>
          <a:off x="7781925" y="47625"/>
          <a:ext cx="3686175" cy="381000"/>
        </a:xfrm>
        <a:prstGeom prst="rect">
          <a:avLst/>
        </a:prstGeom>
        <a:solidFill>
          <a:srgbClr val="CCFFCC"/>
        </a:solidFill>
        <a:ln w="9525">
          <a:solidFill>
            <a:srgbClr val="000000"/>
          </a:solidFill>
          <a:miter lim="800000"/>
          <a:headEnd/>
          <a:tailEnd/>
        </a:ln>
      </xdr:spPr>
      <xdr:txBody>
        <a:bodyPr vertOverflow="clip" wrap="square" lIns="90000" tIns="18000" rIns="90000" bIns="18000" anchor="t" upright="1"/>
        <a:lstStyle/>
        <a:p>
          <a:pPr algn="l" rtl="1">
            <a:defRPr sz="1000"/>
          </a:pPr>
          <a:r>
            <a:rPr lang="el-GR" sz="1000" b="0" i="0" strike="noStrike">
              <a:solidFill>
                <a:srgbClr val="000000"/>
              </a:solidFill>
              <a:latin typeface="Arial"/>
              <a:cs typeface="Arial"/>
            </a:rPr>
            <a:t>Τα στοιχεία με μωβ χρώμα καθορίζουν την τελική τιμή κατασκευής. Αλλάξτε μόνο αυτά, κατά περίπτωση.</a:t>
          </a:r>
        </a:p>
      </xdr:txBody>
    </xdr:sp>
    <xdr:clientData fPrintsWithSheet="0"/>
  </xdr:twoCellAnchor>
  <xdr:twoCellAnchor>
    <xdr:from>
      <xdr:col>2</xdr:col>
      <xdr:colOff>28575</xdr:colOff>
      <xdr:row>16</xdr:row>
      <xdr:rowOff>104775</xdr:rowOff>
    </xdr:from>
    <xdr:to>
      <xdr:col>7</xdr:col>
      <xdr:colOff>628650</xdr:colOff>
      <xdr:row>16</xdr:row>
      <xdr:rowOff>104775</xdr:rowOff>
    </xdr:to>
    <xdr:sp macro="" textlink="">
      <xdr:nvSpPr>
        <xdr:cNvPr id="9220" name="Line 4"/>
        <xdr:cNvSpPr>
          <a:spLocks noChangeShapeType="1"/>
        </xdr:cNvSpPr>
      </xdr:nvSpPr>
      <xdr:spPr bwMode="auto">
        <a:xfrm>
          <a:off x="3295650" y="3190875"/>
          <a:ext cx="3886200" cy="0"/>
        </a:xfrm>
        <a:prstGeom prst="line">
          <a:avLst/>
        </a:prstGeom>
        <a:noFill/>
        <a:ln w="25400">
          <a:solidFill>
            <a:srgbClr val="FF0000"/>
          </a:solidFill>
          <a:round/>
          <a:headEnd/>
          <a:tailEnd type="triangle" w="lg" len="lg"/>
        </a:ln>
      </xdr:spPr>
    </xdr:sp>
    <xdr:clientData fPrintsWithSheet="0"/>
  </xdr:twoCellAnchor>
</xdr:wsDr>
</file>

<file path=xl/drawings/drawing11.xml><?xml version="1.0" encoding="utf-8"?>
<xdr:wsDr xmlns:xdr="http://schemas.openxmlformats.org/drawingml/2006/spreadsheetDrawing" xmlns:a="http://schemas.openxmlformats.org/drawingml/2006/main">
  <xdr:twoCellAnchor>
    <xdr:from>
      <xdr:col>2</xdr:col>
      <xdr:colOff>28575</xdr:colOff>
      <xdr:row>16</xdr:row>
      <xdr:rowOff>104775</xdr:rowOff>
    </xdr:from>
    <xdr:to>
      <xdr:col>7</xdr:col>
      <xdr:colOff>628650</xdr:colOff>
      <xdr:row>16</xdr:row>
      <xdr:rowOff>104775</xdr:rowOff>
    </xdr:to>
    <xdr:sp macro="" textlink="">
      <xdr:nvSpPr>
        <xdr:cNvPr id="19459" name="Line 3"/>
        <xdr:cNvSpPr>
          <a:spLocks noChangeShapeType="1"/>
        </xdr:cNvSpPr>
      </xdr:nvSpPr>
      <xdr:spPr bwMode="auto">
        <a:xfrm>
          <a:off x="3295650" y="3190875"/>
          <a:ext cx="3886200" cy="0"/>
        </a:xfrm>
        <a:prstGeom prst="line">
          <a:avLst/>
        </a:prstGeom>
        <a:noFill/>
        <a:ln w="25400">
          <a:solidFill>
            <a:srgbClr val="FF0000"/>
          </a:solidFill>
          <a:round/>
          <a:headEnd/>
          <a:tailEnd type="triangle" w="lg" len="lg"/>
        </a:ln>
      </xdr:spPr>
    </xdr:sp>
    <xdr:clientData fPrintsWithSheet="0"/>
  </xdr:twoCellAnchor>
</xdr:wsDr>
</file>

<file path=xl/drawings/drawing12.xml><?xml version="1.0" encoding="utf-8"?>
<xdr:wsDr xmlns:xdr="http://schemas.openxmlformats.org/drawingml/2006/spreadsheetDrawing" xmlns:a="http://schemas.openxmlformats.org/drawingml/2006/main">
  <xdr:twoCellAnchor editAs="oneCell">
    <xdr:from>
      <xdr:col>7</xdr:col>
      <xdr:colOff>114300</xdr:colOff>
      <xdr:row>2</xdr:row>
      <xdr:rowOff>85725</xdr:rowOff>
    </xdr:from>
    <xdr:to>
      <xdr:col>7</xdr:col>
      <xdr:colOff>381000</xdr:colOff>
      <xdr:row>10</xdr:row>
      <xdr:rowOff>123825</xdr:rowOff>
    </xdr:to>
    <xdr:sp macro="" textlink="">
      <xdr:nvSpPr>
        <xdr:cNvPr id="14337" name="AutoShape 1"/>
        <xdr:cNvSpPr>
          <a:spLocks/>
        </xdr:cNvSpPr>
      </xdr:nvSpPr>
      <xdr:spPr bwMode="auto">
        <a:xfrm>
          <a:off x="6858000" y="723900"/>
          <a:ext cx="266700" cy="1657350"/>
        </a:xfrm>
        <a:prstGeom prst="rightBrace">
          <a:avLst>
            <a:gd name="adj1" fmla="val 51786"/>
            <a:gd name="adj2" fmla="val 50000"/>
          </a:avLst>
        </a:prstGeom>
        <a:noFill/>
        <a:ln w="19050">
          <a:solidFill>
            <a:srgbClr val="FF0000"/>
          </a:solidFill>
          <a:round/>
          <a:headEnd/>
          <a:tailEnd/>
        </a:ln>
      </xdr:spPr>
    </xdr:sp>
    <xdr:clientData fPrintsWithSheet="0"/>
  </xdr:twoCellAnchor>
  <xdr:twoCellAnchor editAs="oneCell">
    <xdr:from>
      <xdr:col>7</xdr:col>
      <xdr:colOff>428625</xdr:colOff>
      <xdr:row>3</xdr:row>
      <xdr:rowOff>85725</xdr:rowOff>
    </xdr:from>
    <xdr:to>
      <xdr:col>9</xdr:col>
      <xdr:colOff>361950</xdr:colOff>
      <xdr:row>6</xdr:row>
      <xdr:rowOff>142875</xdr:rowOff>
    </xdr:to>
    <xdr:sp macro="" textlink="">
      <xdr:nvSpPr>
        <xdr:cNvPr id="14339" name="Text Box 3"/>
        <xdr:cNvSpPr txBox="1">
          <a:spLocks noChangeArrowheads="1"/>
        </xdr:cNvSpPr>
      </xdr:nvSpPr>
      <xdr:spPr bwMode="auto">
        <a:xfrm>
          <a:off x="7172325" y="1209675"/>
          <a:ext cx="1400175" cy="542925"/>
        </a:xfrm>
        <a:prstGeom prst="rect">
          <a:avLst/>
        </a:prstGeom>
        <a:solidFill>
          <a:srgbClr val="CCFFCC"/>
        </a:solidFill>
        <a:ln w="9525">
          <a:solidFill>
            <a:srgbClr val="000000"/>
          </a:solidFill>
          <a:miter lim="800000"/>
          <a:headEnd/>
          <a:tailEnd/>
        </a:ln>
      </xdr:spPr>
      <xdr:txBody>
        <a:bodyPr vertOverflow="clip" wrap="square" lIns="27432" tIns="22860" rIns="0" bIns="0" anchor="t" upright="1"/>
        <a:lstStyle/>
        <a:p>
          <a:pPr algn="l" rtl="1">
            <a:defRPr sz="1000"/>
          </a:pPr>
          <a:r>
            <a:rPr lang="el-GR" sz="1000" b="0" i="0" strike="noStrike">
              <a:solidFill>
                <a:srgbClr val="000000"/>
              </a:solidFill>
              <a:latin typeface="Arial"/>
              <a:cs typeface="Arial"/>
            </a:rPr>
            <a:t>Στοιχεία συμπληρωμένα με την εντολή "Αρθρα ΥΠΕΧΩΔΕ" (σε γραμμή)</a:t>
          </a:r>
        </a:p>
      </xdr:txBody>
    </xdr:sp>
    <xdr:clientData fPrintsWithSheet="0"/>
  </xdr:twoCellAnchor>
</xdr:wsDr>
</file>

<file path=xl/drawings/drawing2.xml><?xml version="1.0" encoding="utf-8"?>
<xdr:wsDr xmlns:xdr="http://schemas.openxmlformats.org/drawingml/2006/spreadsheetDrawing" xmlns:a="http://schemas.openxmlformats.org/drawingml/2006/main">
  <xdr:twoCellAnchor>
    <xdr:from>
      <xdr:col>1</xdr:col>
      <xdr:colOff>1533525</xdr:colOff>
      <xdr:row>0</xdr:row>
      <xdr:rowOff>0</xdr:rowOff>
    </xdr:from>
    <xdr:to>
      <xdr:col>5</xdr:col>
      <xdr:colOff>0</xdr:colOff>
      <xdr:row>0</xdr:row>
      <xdr:rowOff>0</xdr:rowOff>
    </xdr:to>
    <xdr:sp macro="" textlink="">
      <xdr:nvSpPr>
        <xdr:cNvPr id="22529" name="Text 2"/>
        <xdr:cNvSpPr txBox="1">
          <a:spLocks noChangeArrowheads="1"/>
        </xdr:cNvSpPr>
      </xdr:nvSpPr>
      <xdr:spPr bwMode="auto">
        <a:xfrm>
          <a:off x="1885950" y="0"/>
          <a:ext cx="2124075" cy="0"/>
        </a:xfrm>
        <a:prstGeom prst="rect">
          <a:avLst/>
        </a:prstGeom>
        <a:solidFill>
          <a:srgbClr val="FFFFFF"/>
        </a:solidFill>
        <a:ln w="9525">
          <a:solidFill>
            <a:srgbClr val="000000"/>
          </a:solidFill>
          <a:miter lim="800000"/>
          <a:headEnd/>
          <a:tailEnd/>
        </a:ln>
      </xdr:spPr>
      <xdr:txBody>
        <a:bodyPr vertOverflow="clip" wrap="square" lIns="27432" tIns="22860" rIns="27432" bIns="0" anchor="t" upright="1"/>
        <a:lstStyle/>
        <a:p>
          <a:pPr algn="ctr" rtl="0">
            <a:defRPr sz="1000"/>
          </a:pPr>
          <a:r>
            <a:rPr lang="el-GR" sz="1000" b="1" i="0" strike="noStrike">
              <a:solidFill>
                <a:srgbClr val="000000"/>
              </a:solidFill>
              <a:latin typeface="Arial Greek"/>
            </a:rPr>
            <a:t>ΠΡΟΥΠΟΛΟΓΙΣΜΟΣ ΠΡΟΣΦΟΡΑΣ</a:t>
          </a:r>
        </a:p>
        <a:p>
          <a:pPr algn="ctr" rtl="0">
            <a:defRPr sz="1000"/>
          </a:pPr>
          <a:endParaRPr lang="el-GR" sz="1000" b="1" i="0" strike="noStrike">
            <a:solidFill>
              <a:srgbClr val="000000"/>
            </a:solidFill>
            <a:latin typeface="Arial Greek"/>
          </a:endParaRPr>
        </a:p>
        <a:p>
          <a:pPr algn="ctr" rtl="0">
            <a:defRPr sz="1000"/>
          </a:pPr>
          <a:endParaRPr lang="el-GR" sz="1000" b="1" i="0" strike="noStrike">
            <a:solidFill>
              <a:srgbClr val="000000"/>
            </a:solidFill>
            <a:latin typeface="Arial Greek"/>
          </a:endParaRPr>
        </a:p>
        <a:p>
          <a:pPr algn="ctr" rtl="0">
            <a:defRPr sz="1000"/>
          </a:pPr>
          <a:endParaRPr lang="el-GR" sz="1000" b="1" i="0" strike="noStrike">
            <a:solidFill>
              <a:srgbClr val="000000"/>
            </a:solidFill>
            <a:latin typeface="Arial Greek"/>
          </a:endParaRPr>
        </a:p>
      </xdr:txBody>
    </xdr:sp>
    <xdr:clientData/>
  </xdr:twoCellAnchor>
  <xdr:twoCellAnchor>
    <xdr:from>
      <xdr:col>1</xdr:col>
      <xdr:colOff>523875</xdr:colOff>
      <xdr:row>0</xdr:row>
      <xdr:rowOff>0</xdr:rowOff>
    </xdr:from>
    <xdr:to>
      <xdr:col>5</xdr:col>
      <xdr:colOff>0</xdr:colOff>
      <xdr:row>0</xdr:row>
      <xdr:rowOff>0</xdr:rowOff>
    </xdr:to>
    <xdr:sp macro="" textlink="">
      <xdr:nvSpPr>
        <xdr:cNvPr id="22530" name="Text 5"/>
        <xdr:cNvSpPr txBox="1">
          <a:spLocks noChangeArrowheads="1"/>
        </xdr:cNvSpPr>
      </xdr:nvSpPr>
      <xdr:spPr bwMode="auto">
        <a:xfrm>
          <a:off x="876300" y="0"/>
          <a:ext cx="3133725" cy="0"/>
        </a:xfrm>
        <a:prstGeom prst="rect">
          <a:avLst/>
        </a:prstGeom>
        <a:solidFill>
          <a:srgbClr val="FFFFFF"/>
        </a:solidFill>
        <a:ln w="9525">
          <a:solidFill>
            <a:srgbClr val="000000"/>
          </a:solidFill>
          <a:miter lim="800000"/>
          <a:headEnd/>
          <a:tailEnd/>
        </a:ln>
      </xdr:spPr>
      <xdr:txBody>
        <a:bodyPr vertOverflow="clip" wrap="square" lIns="36576" tIns="27432" rIns="36576" bIns="0" anchor="t" upright="1"/>
        <a:lstStyle/>
        <a:p>
          <a:pPr algn="ctr" rtl="0">
            <a:defRPr sz="1000"/>
          </a:pPr>
          <a:r>
            <a:rPr lang="el-GR" sz="1400" b="1" i="0" strike="noStrike">
              <a:solidFill>
                <a:srgbClr val="000000"/>
              </a:solidFill>
              <a:latin typeface="Arial Greek"/>
            </a:rPr>
            <a:t>ΑΝΤΙΣΤΟΙΧΙΣΗ ΠΡΟΔΙΑΓΡΑΦΩΝ ΕΛΟΤ</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1533525</xdr:colOff>
      <xdr:row>0</xdr:row>
      <xdr:rowOff>0</xdr:rowOff>
    </xdr:from>
    <xdr:to>
      <xdr:col>6</xdr:col>
      <xdr:colOff>47625</xdr:colOff>
      <xdr:row>0</xdr:row>
      <xdr:rowOff>0</xdr:rowOff>
    </xdr:to>
    <xdr:sp macro="" textlink="">
      <xdr:nvSpPr>
        <xdr:cNvPr id="17410" name="Text 2"/>
        <xdr:cNvSpPr txBox="1">
          <a:spLocks noChangeArrowheads="1"/>
        </xdr:cNvSpPr>
      </xdr:nvSpPr>
      <xdr:spPr bwMode="auto">
        <a:xfrm>
          <a:off x="1838325" y="0"/>
          <a:ext cx="3533775" cy="0"/>
        </a:xfrm>
        <a:prstGeom prst="rect">
          <a:avLst/>
        </a:prstGeom>
        <a:solidFill>
          <a:srgbClr val="FFFFFF"/>
        </a:solidFill>
        <a:ln w="9525">
          <a:solidFill>
            <a:srgbClr val="000000"/>
          </a:solidFill>
          <a:miter lim="800000"/>
          <a:headEnd/>
          <a:tailEnd/>
        </a:ln>
      </xdr:spPr>
      <xdr:txBody>
        <a:bodyPr vertOverflow="clip" wrap="square" lIns="27432" tIns="22860" rIns="27432" bIns="0" anchor="t" upright="1"/>
        <a:lstStyle/>
        <a:p>
          <a:pPr algn="ctr" rtl="0">
            <a:defRPr sz="1000"/>
          </a:pPr>
          <a:r>
            <a:rPr lang="el-GR" sz="1000" b="1" i="0" strike="noStrike">
              <a:solidFill>
                <a:srgbClr val="000000"/>
              </a:solidFill>
              <a:latin typeface="Arial Greek"/>
            </a:rPr>
            <a:t>ΠΡΟΥΠΟΛΟΓΙΣΜΟΣ ΠΡΟΣΦΟΡΑΣ</a:t>
          </a:r>
        </a:p>
        <a:p>
          <a:pPr algn="ctr" rtl="0">
            <a:defRPr sz="1000"/>
          </a:pPr>
          <a:endParaRPr lang="el-GR" sz="1000" b="1" i="0" strike="noStrike">
            <a:solidFill>
              <a:srgbClr val="000000"/>
            </a:solidFill>
            <a:latin typeface="Arial Greek"/>
          </a:endParaRPr>
        </a:p>
        <a:p>
          <a:pPr algn="ctr" rtl="0">
            <a:defRPr sz="1000"/>
          </a:pPr>
          <a:endParaRPr lang="el-GR" sz="1000" b="1" i="0" strike="noStrike">
            <a:solidFill>
              <a:srgbClr val="000000"/>
            </a:solidFill>
            <a:latin typeface="Arial Greek"/>
          </a:endParaRPr>
        </a:p>
        <a:p>
          <a:pPr algn="ctr" rtl="0">
            <a:defRPr sz="1000"/>
          </a:pPr>
          <a:endParaRPr lang="el-GR" sz="1000" b="1" i="0" strike="noStrike">
            <a:solidFill>
              <a:srgbClr val="000000"/>
            </a:solidFill>
            <a:latin typeface="Arial Greek"/>
          </a:endParaRPr>
        </a:p>
      </xdr:txBody>
    </xdr:sp>
    <xdr:clientData/>
  </xdr:twoCellAnchor>
  <xdr:twoCellAnchor>
    <xdr:from>
      <xdr:col>1</xdr:col>
      <xdr:colOff>523875</xdr:colOff>
      <xdr:row>1</xdr:row>
      <xdr:rowOff>171450</xdr:rowOff>
    </xdr:from>
    <xdr:to>
      <xdr:col>7</xdr:col>
      <xdr:colOff>209550</xdr:colOff>
      <xdr:row>1</xdr:row>
      <xdr:rowOff>428625</xdr:rowOff>
    </xdr:to>
    <xdr:sp macro="" textlink="">
      <xdr:nvSpPr>
        <xdr:cNvPr id="17411" name="Text 5"/>
        <xdr:cNvSpPr txBox="1">
          <a:spLocks noChangeArrowheads="1"/>
        </xdr:cNvSpPr>
      </xdr:nvSpPr>
      <xdr:spPr bwMode="auto">
        <a:xfrm>
          <a:off x="828675" y="504825"/>
          <a:ext cx="5391150" cy="257175"/>
        </a:xfrm>
        <a:prstGeom prst="rect">
          <a:avLst/>
        </a:prstGeom>
        <a:solidFill>
          <a:srgbClr val="FFFFFF"/>
        </a:solidFill>
        <a:ln w="9525">
          <a:solidFill>
            <a:srgbClr val="000000"/>
          </a:solidFill>
          <a:miter lim="800000"/>
          <a:headEnd/>
          <a:tailEnd/>
        </a:ln>
      </xdr:spPr>
      <xdr:txBody>
        <a:bodyPr vertOverflow="clip" wrap="square" lIns="36576" tIns="27432" rIns="36576" bIns="0" anchor="t" upright="1"/>
        <a:lstStyle/>
        <a:p>
          <a:pPr algn="ctr" rtl="0">
            <a:defRPr sz="1000"/>
          </a:pPr>
          <a:r>
            <a:rPr lang="el-GR" sz="1400" b="1" i="0" strike="noStrike">
              <a:solidFill>
                <a:srgbClr val="000000"/>
              </a:solidFill>
              <a:latin typeface="Arial Greek"/>
            </a:rPr>
            <a:t>ΠΡΟΥΠΟΛΟΓΙΣΜΟΣ  ΜΕΛΕΤΗΣ </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104775</xdr:colOff>
      <xdr:row>0</xdr:row>
      <xdr:rowOff>0</xdr:rowOff>
    </xdr:from>
    <xdr:to>
      <xdr:col>1</xdr:col>
      <xdr:colOff>1381125</xdr:colOff>
      <xdr:row>0</xdr:row>
      <xdr:rowOff>0</xdr:rowOff>
    </xdr:to>
    <xdr:sp macro="" textlink="">
      <xdr:nvSpPr>
        <xdr:cNvPr id="21505" name="Text 1"/>
        <xdr:cNvSpPr txBox="1">
          <a:spLocks noChangeArrowheads="1"/>
        </xdr:cNvSpPr>
      </xdr:nvSpPr>
      <xdr:spPr bwMode="auto">
        <a:xfrm>
          <a:off x="104775" y="0"/>
          <a:ext cx="1543050" cy="0"/>
        </a:xfrm>
        <a:prstGeom prst="rect">
          <a:avLst/>
        </a:prstGeom>
        <a:solidFill>
          <a:srgbClr val="FFFFFF"/>
        </a:solidFill>
        <a:ln w="9525">
          <a:solidFill>
            <a:srgbClr val="000000"/>
          </a:solidFill>
          <a:miter lim="800000"/>
          <a:headEnd/>
          <a:tailEnd/>
        </a:ln>
      </xdr:spPr>
      <xdr:txBody>
        <a:bodyPr vertOverflow="clip" wrap="square" lIns="27432" tIns="22860" rIns="27432" bIns="0" anchor="t" upright="1"/>
        <a:lstStyle/>
        <a:p>
          <a:pPr algn="ctr" rtl="0">
            <a:defRPr sz="1000"/>
          </a:pPr>
          <a:r>
            <a:rPr lang="el-GR" sz="1000" b="1" i="0" strike="noStrike">
              <a:solidFill>
                <a:srgbClr val="000000"/>
              </a:solidFill>
              <a:latin typeface="Arial Greek"/>
            </a:rPr>
            <a:t>ΑΠΟΧΕΤΕΥΣΗ </a:t>
          </a:r>
        </a:p>
      </xdr:txBody>
    </xdr:sp>
    <xdr:clientData/>
  </xdr:twoCellAnchor>
  <xdr:twoCellAnchor>
    <xdr:from>
      <xdr:col>1</xdr:col>
      <xdr:colOff>1533525</xdr:colOff>
      <xdr:row>0</xdr:row>
      <xdr:rowOff>0</xdr:rowOff>
    </xdr:from>
    <xdr:to>
      <xdr:col>6</xdr:col>
      <xdr:colOff>0</xdr:colOff>
      <xdr:row>0</xdr:row>
      <xdr:rowOff>0</xdr:rowOff>
    </xdr:to>
    <xdr:sp macro="" textlink="">
      <xdr:nvSpPr>
        <xdr:cNvPr id="21506" name="Text 2"/>
        <xdr:cNvSpPr txBox="1">
          <a:spLocks noChangeArrowheads="1"/>
        </xdr:cNvSpPr>
      </xdr:nvSpPr>
      <xdr:spPr bwMode="auto">
        <a:xfrm>
          <a:off x="1800225" y="0"/>
          <a:ext cx="3076575" cy="0"/>
        </a:xfrm>
        <a:prstGeom prst="rect">
          <a:avLst/>
        </a:prstGeom>
        <a:solidFill>
          <a:srgbClr val="FFFFFF"/>
        </a:solidFill>
        <a:ln w="9525">
          <a:solidFill>
            <a:srgbClr val="000000"/>
          </a:solidFill>
          <a:miter lim="800000"/>
          <a:headEnd/>
          <a:tailEnd/>
        </a:ln>
      </xdr:spPr>
      <xdr:txBody>
        <a:bodyPr vertOverflow="clip" wrap="square" lIns="27432" tIns="22860" rIns="27432" bIns="0" anchor="t" upright="1"/>
        <a:lstStyle/>
        <a:p>
          <a:pPr algn="ctr" rtl="0">
            <a:defRPr sz="1000"/>
          </a:pPr>
          <a:r>
            <a:rPr lang="el-GR" sz="1000" b="1" i="0" strike="noStrike">
              <a:solidFill>
                <a:srgbClr val="000000"/>
              </a:solidFill>
              <a:latin typeface="Arial Greek"/>
            </a:rPr>
            <a:t>ΠΡΟΥΠΟΛΟΓΙΣΜΟΣ ΠΡΟΣΦΟΡΑΣ</a:t>
          </a:r>
        </a:p>
        <a:p>
          <a:pPr algn="ctr" rtl="0">
            <a:defRPr sz="1000"/>
          </a:pPr>
          <a:endParaRPr lang="el-GR" sz="1000" b="1" i="0" strike="noStrike">
            <a:solidFill>
              <a:srgbClr val="000000"/>
            </a:solidFill>
            <a:latin typeface="Arial Greek"/>
          </a:endParaRPr>
        </a:p>
        <a:p>
          <a:pPr algn="ctr" rtl="0">
            <a:defRPr sz="1000"/>
          </a:pPr>
          <a:endParaRPr lang="el-GR" sz="1000" b="1" i="0" strike="noStrike">
            <a:solidFill>
              <a:srgbClr val="000000"/>
            </a:solidFill>
            <a:latin typeface="Arial Greek"/>
          </a:endParaRPr>
        </a:p>
        <a:p>
          <a:pPr algn="ctr" rtl="0">
            <a:defRPr sz="1000"/>
          </a:pPr>
          <a:endParaRPr lang="el-GR" sz="1000" b="1" i="0" strike="noStrike">
            <a:solidFill>
              <a:srgbClr val="000000"/>
            </a:solidFill>
            <a:latin typeface="Arial Greek"/>
          </a:endParaRPr>
        </a:p>
      </xdr:txBody>
    </xdr:sp>
    <xdr:clientData/>
  </xdr:twoCellAnchor>
  <xdr:twoCellAnchor>
    <xdr:from>
      <xdr:col>1</xdr:col>
      <xdr:colOff>523875</xdr:colOff>
      <xdr:row>0</xdr:row>
      <xdr:rowOff>171450</xdr:rowOff>
    </xdr:from>
    <xdr:to>
      <xdr:col>5</xdr:col>
      <xdr:colOff>400050</xdr:colOff>
      <xdr:row>0</xdr:row>
      <xdr:rowOff>428625</xdr:rowOff>
    </xdr:to>
    <xdr:sp macro="" textlink="">
      <xdr:nvSpPr>
        <xdr:cNvPr id="21507" name="Text 5"/>
        <xdr:cNvSpPr txBox="1">
          <a:spLocks noChangeArrowheads="1"/>
        </xdr:cNvSpPr>
      </xdr:nvSpPr>
      <xdr:spPr bwMode="auto">
        <a:xfrm>
          <a:off x="790575" y="171450"/>
          <a:ext cx="3657600" cy="257175"/>
        </a:xfrm>
        <a:prstGeom prst="rect">
          <a:avLst/>
        </a:prstGeom>
        <a:solidFill>
          <a:srgbClr val="FFFFFF"/>
        </a:solidFill>
        <a:ln w="9525">
          <a:solidFill>
            <a:srgbClr val="000000"/>
          </a:solidFill>
          <a:miter lim="800000"/>
          <a:headEnd/>
          <a:tailEnd/>
        </a:ln>
      </xdr:spPr>
      <xdr:txBody>
        <a:bodyPr vertOverflow="clip" wrap="square" lIns="36576" tIns="27432" rIns="36576" bIns="0" anchor="t" upright="1"/>
        <a:lstStyle/>
        <a:p>
          <a:pPr algn="ctr" rtl="0">
            <a:defRPr sz="1000"/>
          </a:pPr>
          <a:r>
            <a:rPr lang="el-GR" sz="1400" b="1" i="0" strike="noStrike">
              <a:solidFill>
                <a:srgbClr val="000000"/>
              </a:solidFill>
              <a:latin typeface="Arial Greek"/>
            </a:rPr>
            <a:t>ΣΥΝΟΠΤΙΚΗ ΠΡΟΜΕΤΡΗΣΗ</a:t>
          </a:r>
        </a:p>
      </xdr:txBody>
    </xdr:sp>
    <xdr:clientData/>
  </xdr:twoCellAnchor>
</xdr:wsDr>
</file>

<file path=xl/drawings/drawing5.xml><?xml version="1.0" encoding="utf-8"?>
<xdr:wsDr xmlns:xdr="http://schemas.openxmlformats.org/drawingml/2006/spreadsheetDrawing" xmlns:a="http://schemas.openxmlformats.org/drawingml/2006/main">
  <xdr:twoCellAnchor editAs="absolute">
    <xdr:from>
      <xdr:col>8</xdr:col>
      <xdr:colOff>285750</xdr:colOff>
      <xdr:row>2</xdr:row>
      <xdr:rowOff>9525</xdr:rowOff>
    </xdr:from>
    <xdr:to>
      <xdr:col>12</xdr:col>
      <xdr:colOff>361950</xdr:colOff>
      <xdr:row>54</xdr:row>
      <xdr:rowOff>9525</xdr:rowOff>
    </xdr:to>
    <xdr:sp macro="" textlink="">
      <xdr:nvSpPr>
        <xdr:cNvPr id="3073" name="Text Box 2"/>
        <xdr:cNvSpPr txBox="1">
          <a:spLocks noChangeArrowheads="1"/>
        </xdr:cNvSpPr>
      </xdr:nvSpPr>
      <xdr:spPr bwMode="auto">
        <a:xfrm>
          <a:off x="8562975" y="333375"/>
          <a:ext cx="2514600" cy="10201275"/>
        </a:xfrm>
        <a:prstGeom prst="rect">
          <a:avLst/>
        </a:prstGeom>
        <a:solidFill>
          <a:srgbClr val="A6CAF0"/>
        </a:solidFill>
        <a:ln w="9525">
          <a:solidFill>
            <a:srgbClr val="000000"/>
          </a:solidFill>
          <a:miter lim="800000"/>
          <a:headEnd/>
          <a:tailEnd/>
        </a:ln>
      </xdr:spPr>
      <xdr:txBody>
        <a:bodyPr vertOverflow="clip" wrap="square" lIns="36576" tIns="27432" rIns="0" bIns="0" anchor="t" upright="1"/>
        <a:lstStyle/>
        <a:p>
          <a:pPr algn="l" rtl="1">
            <a:defRPr sz="1000"/>
          </a:pPr>
          <a:r>
            <a:rPr lang="el-GR" sz="1400" b="1" i="0" strike="noStrike">
              <a:solidFill>
                <a:srgbClr val="993300"/>
              </a:solidFill>
              <a:latin typeface="Arial"/>
              <a:cs typeface="Arial"/>
            </a:rPr>
            <a:t>ΟΔΗΓΙΕΣ</a:t>
          </a:r>
          <a:endParaRPr lang="el-GR" sz="1200" b="1" i="0" strike="noStrike">
            <a:solidFill>
              <a:srgbClr val="0000FF"/>
            </a:solidFill>
            <a:latin typeface="Arial"/>
            <a:cs typeface="Arial"/>
          </a:endParaRPr>
        </a:p>
        <a:p>
          <a:pPr algn="l" rtl="1">
            <a:defRPr sz="1000"/>
          </a:pPr>
          <a:endParaRPr lang="el-GR" sz="1200" b="1" i="0" strike="noStrike">
            <a:solidFill>
              <a:srgbClr val="0000FF"/>
            </a:solidFill>
            <a:latin typeface="Arial"/>
            <a:cs typeface="Arial"/>
          </a:endParaRPr>
        </a:p>
        <a:p>
          <a:pPr algn="l" rtl="1">
            <a:defRPr sz="1000"/>
          </a:pPr>
          <a:r>
            <a:rPr lang="el-GR" sz="1200" b="1" i="0" strike="noStrike">
              <a:solidFill>
                <a:srgbClr val="0000FF"/>
              </a:solidFill>
              <a:latin typeface="Arial"/>
              <a:cs typeface="Arial"/>
            </a:rPr>
            <a:t>Διάταξη δεδομένων</a:t>
          </a:r>
          <a:endParaRPr lang="el-GR" sz="1200" b="0" i="0" strike="noStrike">
            <a:solidFill>
              <a:srgbClr val="000000"/>
            </a:solidFill>
            <a:latin typeface="Arial"/>
            <a:cs typeface="Arial"/>
          </a:endParaRPr>
        </a:p>
        <a:p>
          <a:pPr algn="l" rtl="1">
            <a:defRPr sz="1000"/>
          </a:pPr>
          <a:r>
            <a:rPr lang="el-GR" sz="1000" b="0" i="0" strike="noStrike">
              <a:solidFill>
                <a:srgbClr val="000000"/>
              </a:solidFill>
              <a:latin typeface="Arial"/>
              <a:cs typeface="Arial"/>
            </a:rPr>
            <a:t>Μπορείτε να προσθέσετε όσα άρθρα θέλετε, να αλλάξετε την σειρά των άρθρων οποιαδήποτε στιγμή χωρίς κανένα πρόβλημα, να αφήσετε κενές γραμμές όπου σας χρειάζονται (αν και θα εμφανίζονται κι αυτές στη λίστα των άρθρων), </a:t>
          </a:r>
          <a:r>
            <a:rPr lang="el-GR" sz="1000" b="1" i="0" strike="noStrike">
              <a:solidFill>
                <a:srgbClr val="000000"/>
              </a:solidFill>
              <a:latin typeface="Arial"/>
              <a:cs typeface="Arial"/>
            </a:rPr>
            <a:t>αλλά οι στήλες πρέπει να μένουν έτσι όπως έχουν</a:t>
          </a:r>
          <a:r>
            <a:rPr lang="el-GR" sz="1000" b="0" i="0" strike="noStrike">
              <a:solidFill>
                <a:srgbClr val="000000"/>
              </a:solidFill>
              <a:latin typeface="Arial"/>
              <a:cs typeface="Arial"/>
            </a:rPr>
            <a:t>, γιατί διαφορετικά όλα θα γίνουν μπάχαλο.</a:t>
          </a:r>
        </a:p>
        <a:p>
          <a:pPr algn="l" rtl="1">
            <a:defRPr sz="1000"/>
          </a:pPr>
          <a:endParaRPr lang="el-GR" sz="1000" b="0" i="0" strike="noStrike">
            <a:solidFill>
              <a:srgbClr val="000000"/>
            </a:solidFill>
            <a:latin typeface="Arial"/>
            <a:cs typeface="Arial"/>
          </a:endParaRPr>
        </a:p>
        <a:p>
          <a:pPr algn="l" rtl="1">
            <a:defRPr sz="1000"/>
          </a:pPr>
          <a:r>
            <a:rPr lang="el-GR" sz="1000" b="0" i="0" strike="noStrike">
              <a:solidFill>
                <a:srgbClr val="000000"/>
              </a:solidFill>
              <a:latin typeface="Arial"/>
              <a:cs typeface="Arial"/>
            </a:rPr>
            <a:t>Αν από το αρχείο τιμών του ΥΠΕΧΩΔΕ κάνετε αντιγραφή και επικόλληση ολόκληρη γραμμή σε κάποιο άρθρο, δεν υπάρχει κανένα πρόβλημα γιατί έχει την ίδια διάταξη.</a:t>
          </a:r>
        </a:p>
        <a:p>
          <a:pPr algn="l" rtl="1">
            <a:defRPr sz="1000"/>
          </a:pPr>
          <a:endParaRPr lang="el-GR" sz="1000" b="0" i="0" strike="noStrike">
            <a:solidFill>
              <a:srgbClr val="000000"/>
            </a:solidFill>
            <a:latin typeface="Arial"/>
            <a:cs typeface="Arial"/>
          </a:endParaRPr>
        </a:p>
        <a:p>
          <a:pPr algn="l" rtl="1">
            <a:defRPr sz="1000"/>
          </a:pPr>
          <a:r>
            <a:rPr lang="el-GR" sz="1000" b="0" i="0" strike="noStrike">
              <a:solidFill>
                <a:srgbClr val="000000"/>
              </a:solidFill>
              <a:latin typeface="Arial"/>
              <a:cs typeface="Arial"/>
            </a:rPr>
            <a:t>Οι κωδικοί άρθρων πρέπει πάντα να είναι στη στήλη </a:t>
          </a:r>
          <a:r>
            <a:rPr lang="el-GR" sz="1000" b="1" i="0" strike="noStrike">
              <a:solidFill>
                <a:srgbClr val="000000"/>
              </a:solidFill>
              <a:latin typeface="Arial"/>
              <a:cs typeface="Arial"/>
            </a:rPr>
            <a:t>Α</a:t>
          </a:r>
          <a:r>
            <a:rPr lang="el-GR" sz="1000" b="0" i="0" strike="noStrike">
              <a:solidFill>
                <a:srgbClr val="000000"/>
              </a:solidFill>
              <a:latin typeface="Arial"/>
              <a:cs typeface="Arial"/>
            </a:rPr>
            <a:t>.</a:t>
          </a:r>
        </a:p>
        <a:p>
          <a:pPr algn="l" rtl="1">
            <a:defRPr sz="1000"/>
          </a:pPr>
          <a:r>
            <a:rPr lang="el-GR" sz="1000" b="0" i="0" strike="noStrike">
              <a:solidFill>
                <a:srgbClr val="000000"/>
              </a:solidFill>
              <a:latin typeface="Arial"/>
              <a:cs typeface="Arial"/>
            </a:rPr>
            <a:t>Οι περιγραφές των άρθρων να είναι στη στήλη </a:t>
          </a:r>
          <a:r>
            <a:rPr lang="el-GR" sz="1000" b="1" i="0" strike="noStrike">
              <a:solidFill>
                <a:srgbClr val="000000"/>
              </a:solidFill>
              <a:latin typeface="Arial"/>
              <a:cs typeface="Arial"/>
            </a:rPr>
            <a:t>Β</a:t>
          </a:r>
          <a:r>
            <a:rPr lang="el-GR" sz="1000" b="0" i="0" strike="noStrike">
              <a:solidFill>
                <a:srgbClr val="000000"/>
              </a:solidFill>
              <a:latin typeface="Arial"/>
              <a:cs typeface="Arial"/>
            </a:rPr>
            <a:t>.</a:t>
          </a:r>
        </a:p>
        <a:p>
          <a:pPr algn="l" rtl="1">
            <a:defRPr sz="1000"/>
          </a:pPr>
          <a:r>
            <a:rPr lang="el-GR" sz="1000" b="0" i="0" strike="noStrike">
              <a:solidFill>
                <a:srgbClr val="000000"/>
              </a:solidFill>
              <a:latin typeface="Arial"/>
              <a:cs typeface="Arial"/>
            </a:rPr>
            <a:t>Οι κωδικοί αναθεώρησης στη στήλη </a:t>
          </a:r>
          <a:r>
            <a:rPr lang="en-US" sz="1000" b="1" i="0" strike="noStrike">
              <a:solidFill>
                <a:srgbClr val="000000"/>
              </a:solidFill>
              <a:latin typeface="Arial"/>
              <a:cs typeface="Arial"/>
            </a:rPr>
            <a:t>C</a:t>
          </a:r>
          <a:r>
            <a:rPr lang="en-US" sz="1000" b="0" i="0" strike="noStrike">
              <a:solidFill>
                <a:srgbClr val="000000"/>
              </a:solidFill>
              <a:latin typeface="Arial"/>
              <a:cs typeface="Arial"/>
            </a:rPr>
            <a:t>.</a:t>
          </a:r>
        </a:p>
        <a:p>
          <a:pPr algn="l" rtl="1">
            <a:defRPr sz="1000"/>
          </a:pPr>
          <a:r>
            <a:rPr lang="el-GR" sz="1000" b="0" i="0" strike="noStrike">
              <a:solidFill>
                <a:srgbClr val="000000"/>
              </a:solidFill>
              <a:latin typeface="Arial"/>
              <a:cs typeface="Arial"/>
            </a:rPr>
            <a:t>Η μονάδες στη στήλη </a:t>
          </a:r>
          <a:r>
            <a:rPr lang="en-US" sz="1000" b="1" i="0" strike="noStrike">
              <a:solidFill>
                <a:srgbClr val="000000"/>
              </a:solidFill>
              <a:latin typeface="Arial"/>
              <a:cs typeface="Arial"/>
            </a:rPr>
            <a:t>D</a:t>
          </a:r>
          <a:r>
            <a:rPr lang="en-US" sz="1000" b="0" i="0" strike="noStrike">
              <a:solidFill>
                <a:srgbClr val="000000"/>
              </a:solidFill>
              <a:latin typeface="Arial"/>
              <a:cs typeface="Arial"/>
            </a:rPr>
            <a:t> </a:t>
          </a:r>
          <a:r>
            <a:rPr lang="el-GR" sz="1000" b="0" i="0" strike="noStrike">
              <a:solidFill>
                <a:srgbClr val="000000"/>
              </a:solidFill>
              <a:latin typeface="Arial"/>
              <a:cs typeface="Arial"/>
            </a:rPr>
            <a:t>και οι τιμές στη στήλη </a:t>
          </a:r>
          <a:r>
            <a:rPr lang="el-GR" sz="1000" b="1" i="0" strike="noStrike">
              <a:solidFill>
                <a:srgbClr val="000000"/>
              </a:solidFill>
              <a:latin typeface="Arial"/>
              <a:cs typeface="Arial"/>
            </a:rPr>
            <a:t>Ε</a:t>
          </a:r>
          <a:r>
            <a:rPr lang="el-GR" sz="1000" b="0" i="0" strike="noStrike">
              <a:solidFill>
                <a:srgbClr val="000000"/>
              </a:solidFill>
              <a:latin typeface="Arial"/>
              <a:cs typeface="Arial"/>
            </a:rPr>
            <a:t>.</a:t>
          </a:r>
        </a:p>
        <a:p>
          <a:pPr algn="l" rtl="1">
            <a:defRPr sz="1000"/>
          </a:pPr>
          <a:endParaRPr lang="el-GR" sz="1000" b="0" i="0" strike="noStrike">
            <a:solidFill>
              <a:srgbClr val="000000"/>
            </a:solidFill>
            <a:latin typeface="Arial"/>
            <a:cs typeface="Arial"/>
          </a:endParaRPr>
        </a:p>
        <a:p>
          <a:pPr algn="l" rtl="1">
            <a:defRPr sz="1000"/>
          </a:pPr>
          <a:r>
            <a:rPr lang="el-GR" sz="1000" b="0" i="0" strike="noStrike">
              <a:solidFill>
                <a:srgbClr val="FF0000"/>
              </a:solidFill>
              <a:latin typeface="Arial"/>
              <a:cs typeface="Arial"/>
            </a:rPr>
            <a:t>Αν ένα έργο είναι πάνω από 1,5 εκ. οπότε οι τιμές βρίσκονται στη στήλη </a:t>
          </a:r>
          <a:r>
            <a:rPr lang="en-US" sz="1000" b="1" i="0" strike="noStrike">
              <a:solidFill>
                <a:srgbClr val="FF0000"/>
              </a:solidFill>
              <a:latin typeface="Arial"/>
              <a:cs typeface="Arial"/>
            </a:rPr>
            <a:t>F</a:t>
          </a:r>
          <a:r>
            <a:rPr lang="en-US" sz="1000" b="0" i="0" strike="noStrike">
              <a:solidFill>
                <a:srgbClr val="FF0000"/>
              </a:solidFill>
              <a:latin typeface="Arial"/>
              <a:cs typeface="Arial"/>
            </a:rPr>
            <a:t> </a:t>
          </a:r>
          <a:r>
            <a:rPr lang="el-GR" sz="1000" b="0" i="0" strike="noStrike">
              <a:solidFill>
                <a:srgbClr val="FF0000"/>
              </a:solidFill>
              <a:latin typeface="Arial"/>
              <a:cs typeface="Arial"/>
            </a:rPr>
            <a:t>ή </a:t>
          </a:r>
          <a:r>
            <a:rPr lang="en-US" sz="1000" b="1" i="0" strike="noStrike">
              <a:solidFill>
                <a:srgbClr val="FF0000"/>
              </a:solidFill>
              <a:latin typeface="Arial"/>
              <a:cs typeface="Arial"/>
            </a:rPr>
            <a:t>G</a:t>
          </a:r>
          <a:r>
            <a:rPr lang="en-US" sz="1000" b="0" i="0" strike="noStrike">
              <a:solidFill>
                <a:srgbClr val="FF0000"/>
              </a:solidFill>
              <a:latin typeface="Arial"/>
              <a:cs typeface="Arial"/>
            </a:rPr>
            <a:t> </a:t>
          </a:r>
          <a:r>
            <a:rPr lang="el-GR" sz="1000" b="0" i="0" strike="noStrike">
              <a:solidFill>
                <a:srgbClr val="FF0000"/>
              </a:solidFill>
              <a:latin typeface="Arial"/>
              <a:cs typeface="Arial"/>
            </a:rPr>
            <a:t>τότε πρέπει να τις μεταφέρετε στη στήλη </a:t>
          </a:r>
          <a:r>
            <a:rPr lang="el-GR" sz="1000" b="1" i="0" strike="noStrike">
              <a:solidFill>
                <a:srgbClr val="FF0000"/>
              </a:solidFill>
              <a:latin typeface="Arial"/>
              <a:cs typeface="Arial"/>
            </a:rPr>
            <a:t>Ε</a:t>
          </a:r>
          <a:r>
            <a:rPr lang="el-GR" sz="1000" b="0" i="0" strike="noStrike">
              <a:solidFill>
                <a:srgbClr val="FF0000"/>
              </a:solidFill>
              <a:latin typeface="Arial"/>
              <a:cs typeface="Arial"/>
            </a:rPr>
            <a:t>.</a:t>
          </a:r>
          <a:endParaRPr lang="el-GR" sz="1000" b="0" i="0" strike="noStrike">
            <a:solidFill>
              <a:srgbClr val="000000"/>
            </a:solidFill>
            <a:latin typeface="Arial"/>
            <a:cs typeface="Arial"/>
          </a:endParaRPr>
        </a:p>
        <a:p>
          <a:pPr algn="l" rtl="1">
            <a:defRPr sz="1000"/>
          </a:pPr>
          <a:endParaRPr lang="el-GR" sz="1000" b="0" i="0" strike="noStrike">
            <a:solidFill>
              <a:srgbClr val="000000"/>
            </a:solidFill>
            <a:latin typeface="Arial"/>
            <a:cs typeface="Arial"/>
          </a:endParaRPr>
        </a:p>
        <a:p>
          <a:pPr algn="l" rtl="1">
            <a:defRPr sz="1000"/>
          </a:pPr>
          <a:r>
            <a:rPr lang="el-GR" sz="1200" b="1" i="0" strike="noStrike">
              <a:solidFill>
                <a:srgbClr val="0000FF"/>
              </a:solidFill>
              <a:latin typeface="Arial"/>
              <a:cs typeface="Arial"/>
            </a:rPr>
            <a:t>Ενημέρωση άρθρων</a:t>
          </a:r>
          <a:endParaRPr lang="el-GR" sz="1200" b="0" i="0" strike="noStrike">
            <a:solidFill>
              <a:srgbClr val="000000"/>
            </a:solidFill>
            <a:latin typeface="Arial"/>
            <a:cs typeface="Arial"/>
          </a:endParaRPr>
        </a:p>
        <a:p>
          <a:pPr algn="l" rtl="1">
            <a:defRPr sz="1000"/>
          </a:pPr>
          <a:r>
            <a:rPr lang="el-GR" sz="1000" b="0" i="0" strike="noStrike">
              <a:solidFill>
                <a:srgbClr val="000000"/>
              </a:solidFill>
              <a:latin typeface="Arial"/>
              <a:cs typeface="Arial"/>
            </a:rPr>
            <a:t>Για να ενημερώσετε τις τιμές των άρθρων από άλλο αρχείο του ΥΠΕΧΩΔΕ κάντε τα εξής: Ανοίξτε το αρχείο του ΥΠΕΧΩΔΕ με τις νέες τιμές και κάντε ενεργό το φύλλο που περιέχει τα άρθρα (συνήθως είναι ένα). Δώστε από το μενού </a:t>
          </a:r>
          <a:r>
            <a:rPr lang="el-GR" sz="1000" b="1" i="0" strike="noStrike">
              <a:solidFill>
                <a:srgbClr val="000000"/>
              </a:solidFill>
              <a:latin typeface="Arial"/>
              <a:cs typeface="Arial"/>
            </a:rPr>
            <a:t>ΥΠΕΧΩΔΕ</a:t>
          </a:r>
          <a:r>
            <a:rPr lang="el-GR" sz="1000" b="0" i="0" strike="noStrike">
              <a:solidFill>
                <a:srgbClr val="000000"/>
              </a:solidFill>
              <a:latin typeface="Arial"/>
              <a:cs typeface="Arial"/>
            </a:rPr>
            <a:t> την εντολή "</a:t>
          </a:r>
          <a:r>
            <a:rPr lang="el-GR" sz="1000" b="1" i="0" strike="noStrike">
              <a:solidFill>
                <a:srgbClr val="000000"/>
              </a:solidFill>
              <a:latin typeface="Arial"/>
              <a:cs typeface="Arial"/>
            </a:rPr>
            <a:t>Διόρθωση αριθμών άρθρων</a:t>
          </a:r>
          <a:r>
            <a:rPr lang="el-GR" sz="1000" b="0" i="0" strike="noStrike">
              <a:solidFill>
                <a:srgbClr val="000000"/>
              </a:solidFill>
              <a:latin typeface="Arial"/>
              <a:cs typeface="Arial"/>
            </a:rPr>
            <a:t>". Αυτή η εντολή καθαρίζει τα άρθρα και αφήνει μόνο τους αριθμούς, για να μπορεί να αναγνωρίζεται κάθε άρθρο. Δηλαδή αν υπάρχει σε κάποιο κελί το "</a:t>
          </a:r>
          <a:r>
            <a:rPr lang="el-GR" sz="1000" b="1" i="0" strike="noStrike">
              <a:solidFill>
                <a:srgbClr val="000000"/>
              </a:solidFill>
              <a:latin typeface="Arial"/>
              <a:cs typeface="Arial"/>
            </a:rPr>
            <a:t>Αρθρο 13.01.03.</a:t>
          </a:r>
          <a:r>
            <a:rPr lang="el-GR" sz="1000" b="0" i="0" strike="noStrike">
              <a:solidFill>
                <a:srgbClr val="000000"/>
              </a:solidFill>
              <a:latin typeface="Arial"/>
              <a:cs typeface="Arial"/>
            </a:rPr>
            <a:t>" μετά την διόρθωση θα μείνει "</a:t>
          </a:r>
          <a:r>
            <a:rPr lang="el-GR" sz="1000" b="1" i="0" strike="noStrike">
              <a:solidFill>
                <a:srgbClr val="000000"/>
              </a:solidFill>
              <a:latin typeface="Arial"/>
              <a:cs typeface="Arial"/>
            </a:rPr>
            <a:t>13.01.03</a:t>
          </a:r>
          <a:r>
            <a:rPr lang="el-GR" sz="1000" b="0" i="0" strike="noStrike">
              <a:solidFill>
                <a:srgbClr val="000000"/>
              </a:solidFill>
              <a:latin typeface="Arial"/>
              <a:cs typeface="Arial"/>
            </a:rPr>
            <a:t>"  Σώστε το αρχείο για να μη χρειαστεί να ξανακάνετε διόρθωση.</a:t>
          </a:r>
        </a:p>
        <a:p>
          <a:pPr algn="l" rtl="1">
            <a:defRPr sz="1000"/>
          </a:pPr>
          <a:endParaRPr lang="el-GR" sz="1000" b="0" i="0" strike="noStrike">
            <a:solidFill>
              <a:srgbClr val="000000"/>
            </a:solidFill>
            <a:latin typeface="Arial"/>
            <a:cs typeface="Arial"/>
          </a:endParaRPr>
        </a:p>
        <a:p>
          <a:pPr algn="l" rtl="1">
            <a:defRPr sz="1000"/>
          </a:pPr>
          <a:r>
            <a:rPr lang="el-GR" sz="1000" b="0" i="0" strike="noStrike">
              <a:solidFill>
                <a:srgbClr val="000000"/>
              </a:solidFill>
              <a:latin typeface="Arial"/>
              <a:cs typeface="Arial"/>
            </a:rPr>
            <a:t> Κατόπιν κάνετε ενεργό το αρχείο που έχετε για ενημέρωση (δεν έχει σημασία ποιο φύλλο, αρκεί να υπάρχει κάποιο με την ονομασία "</a:t>
          </a:r>
          <a:r>
            <a:rPr lang="el-GR" sz="1000" b="1" i="0" strike="noStrike">
              <a:solidFill>
                <a:srgbClr val="000000"/>
              </a:solidFill>
              <a:latin typeface="Arial"/>
              <a:cs typeface="Arial"/>
            </a:rPr>
            <a:t>ΥΠΕΧΩΔΕ</a:t>
          </a:r>
          <a:r>
            <a:rPr lang="el-GR" sz="1000" b="0" i="0" strike="noStrike">
              <a:solidFill>
                <a:srgbClr val="000000"/>
              </a:solidFill>
              <a:latin typeface="Arial"/>
              <a:cs typeface="Arial"/>
            </a:rPr>
            <a:t>"), και δώστε την εντολή "</a:t>
          </a:r>
          <a:r>
            <a:rPr lang="el-GR" sz="1000" b="1" i="0" strike="noStrike">
              <a:solidFill>
                <a:srgbClr val="000000"/>
              </a:solidFill>
              <a:latin typeface="Arial"/>
              <a:cs typeface="Arial"/>
            </a:rPr>
            <a:t>Ενημέρωση τιμών</a:t>
          </a:r>
          <a:r>
            <a:rPr lang="el-GR" sz="1000" b="0" i="0" strike="noStrike">
              <a:solidFill>
                <a:srgbClr val="000000"/>
              </a:solidFill>
              <a:latin typeface="Arial"/>
              <a:cs typeface="Arial"/>
            </a:rPr>
            <a:t>".</a:t>
          </a:r>
        </a:p>
        <a:p>
          <a:pPr algn="l" rtl="1">
            <a:defRPr sz="1000"/>
          </a:pPr>
          <a:endParaRPr lang="el-GR" sz="1000" b="0" i="0" strike="noStrike">
            <a:solidFill>
              <a:srgbClr val="000000"/>
            </a:solidFill>
            <a:latin typeface="Arial"/>
            <a:cs typeface="Arial"/>
          </a:endParaRPr>
        </a:p>
        <a:p>
          <a:pPr algn="l" rtl="1">
            <a:defRPr sz="1000"/>
          </a:pPr>
          <a:r>
            <a:rPr lang="el-GR" sz="1000" b="0" i="0" strike="noStrike">
              <a:solidFill>
                <a:srgbClr val="000000"/>
              </a:solidFill>
              <a:latin typeface="Arial"/>
              <a:cs typeface="Arial"/>
            </a:rPr>
            <a:t> Οποιο άρθρο δεν βρεθεί, θα σημειωθεί  σαν ανύπαρκτο στη στήλη </a:t>
          </a:r>
          <a:r>
            <a:rPr lang="el-GR" sz="1000" b="1" i="0" strike="noStrike">
              <a:solidFill>
                <a:srgbClr val="000000"/>
              </a:solidFill>
              <a:latin typeface="Arial"/>
              <a:cs typeface="Arial"/>
            </a:rPr>
            <a:t>Η</a:t>
          </a:r>
          <a:r>
            <a:rPr lang="el-GR" sz="1000" b="0" i="0" strike="noStrike">
              <a:solidFill>
                <a:srgbClr val="000000"/>
              </a:solidFill>
              <a:latin typeface="Arial"/>
              <a:cs typeface="Arial"/>
            </a:rPr>
            <a:t>. Ο λόγος θα είναι ότι, ή το άρθρο βρίσκεται σε άλλο αρχείο (π.χ. στην οδοποιία), ή ότι δεν έχετε διορθώσει τα άρθρα ώστε να αναγνωρίζονται, ή ότι στο αρχείο του ΥΠΕΧΩΔΕ οι κωδικοί έχουν αλλάξει (τα κάνουν αυτά από έκδοση σε έκδοση). Ελέγξτε το και διορθώστε ότι χρειάζεται.</a:t>
          </a:r>
        </a:p>
      </xdr:txBody>
    </xdr:sp>
    <xdr:clientData/>
  </xdr:twoCellAnchor>
</xdr:wsDr>
</file>

<file path=xl/drawings/drawing6.xml><?xml version="1.0" encoding="utf-8"?>
<xdr:wsDr xmlns:xdr="http://schemas.openxmlformats.org/drawingml/2006/spreadsheetDrawing" xmlns:a="http://schemas.openxmlformats.org/drawingml/2006/main">
  <xdr:twoCellAnchor editAs="oneCell">
    <xdr:from>
      <xdr:col>8</xdr:col>
      <xdr:colOff>114300</xdr:colOff>
      <xdr:row>2</xdr:row>
      <xdr:rowOff>76200</xdr:rowOff>
    </xdr:from>
    <xdr:to>
      <xdr:col>20</xdr:col>
      <xdr:colOff>266700</xdr:colOff>
      <xdr:row>10</xdr:row>
      <xdr:rowOff>114300</xdr:rowOff>
    </xdr:to>
    <xdr:sp macro="" textlink="">
      <xdr:nvSpPr>
        <xdr:cNvPr id="13313" name="AutoShape 1"/>
        <xdr:cNvSpPr>
          <a:spLocks/>
        </xdr:cNvSpPr>
      </xdr:nvSpPr>
      <xdr:spPr bwMode="auto">
        <a:xfrm>
          <a:off x="7448550" y="552450"/>
          <a:ext cx="266700" cy="1657350"/>
        </a:xfrm>
        <a:prstGeom prst="rightBrace">
          <a:avLst>
            <a:gd name="adj1" fmla="val 51786"/>
            <a:gd name="adj2" fmla="val 50000"/>
          </a:avLst>
        </a:prstGeom>
        <a:noFill/>
        <a:ln w="19050">
          <a:solidFill>
            <a:srgbClr val="FF0000"/>
          </a:solidFill>
          <a:round/>
          <a:headEnd/>
          <a:tailEnd/>
        </a:ln>
      </xdr:spPr>
    </xdr:sp>
    <xdr:clientData fPrintsWithSheet="0"/>
  </xdr:twoCellAnchor>
  <xdr:twoCellAnchor editAs="oneCell">
    <xdr:from>
      <xdr:col>8</xdr:col>
      <xdr:colOff>428625</xdr:colOff>
      <xdr:row>3</xdr:row>
      <xdr:rowOff>142875</xdr:rowOff>
    </xdr:from>
    <xdr:to>
      <xdr:col>22</xdr:col>
      <xdr:colOff>180975</xdr:colOff>
      <xdr:row>7</xdr:row>
      <xdr:rowOff>38100</xdr:rowOff>
    </xdr:to>
    <xdr:sp macro="" textlink="">
      <xdr:nvSpPr>
        <xdr:cNvPr id="13314" name="Text Box 2"/>
        <xdr:cNvSpPr txBox="1">
          <a:spLocks noChangeArrowheads="1"/>
        </xdr:cNvSpPr>
      </xdr:nvSpPr>
      <xdr:spPr bwMode="auto">
        <a:xfrm>
          <a:off x="7448550" y="1104900"/>
          <a:ext cx="1400175" cy="542925"/>
        </a:xfrm>
        <a:prstGeom prst="rect">
          <a:avLst/>
        </a:prstGeom>
        <a:solidFill>
          <a:srgbClr val="CCFFCC"/>
        </a:solidFill>
        <a:ln w="9525">
          <a:solidFill>
            <a:srgbClr val="000000"/>
          </a:solidFill>
          <a:miter lim="800000"/>
          <a:headEnd/>
          <a:tailEnd/>
        </a:ln>
      </xdr:spPr>
      <xdr:txBody>
        <a:bodyPr vertOverflow="clip" wrap="square" lIns="27432" tIns="22860" rIns="0" bIns="0" anchor="t" upright="1"/>
        <a:lstStyle/>
        <a:p>
          <a:pPr algn="l" rtl="1">
            <a:defRPr sz="1000"/>
          </a:pPr>
          <a:r>
            <a:rPr lang="el-GR" sz="1000" b="0" i="0" strike="noStrike">
              <a:solidFill>
                <a:srgbClr val="000000"/>
              </a:solidFill>
              <a:latin typeface="Arial"/>
              <a:cs typeface="Arial"/>
            </a:rPr>
            <a:t>Στοιχεία συμπληρωμένα με την εντολή "Αρθρα ΥΠΕΧΩΔΕ" (σε γραμμή)</a:t>
          </a:r>
        </a:p>
      </xdr:txBody>
    </xdr:sp>
    <xdr:clientData fPrintsWithSheet="0"/>
  </xdr:twoCellAnchor>
</xdr:wsDr>
</file>

<file path=xl/drawings/drawing7.xml><?xml version="1.0" encoding="utf-8"?>
<xdr:wsDr xmlns:xdr="http://schemas.openxmlformats.org/drawingml/2006/spreadsheetDrawing" xmlns:a="http://schemas.openxmlformats.org/drawingml/2006/main">
  <xdr:twoCellAnchor editAs="absolute">
    <xdr:from>
      <xdr:col>7</xdr:col>
      <xdr:colOff>361950</xdr:colOff>
      <xdr:row>0</xdr:row>
      <xdr:rowOff>190500</xdr:rowOff>
    </xdr:from>
    <xdr:to>
      <xdr:col>14</xdr:col>
      <xdr:colOff>561975</xdr:colOff>
      <xdr:row>26</xdr:row>
      <xdr:rowOff>28575</xdr:rowOff>
    </xdr:to>
    <xdr:pic>
      <xdr:nvPicPr>
        <xdr:cNvPr id="11268" name="Picture 4" descr="φρεάτιο_υδρευσης"/>
        <xdr:cNvPicPr>
          <a:picLocks noChangeAspect="1" noChangeArrowheads="1"/>
        </xdr:cNvPicPr>
      </xdr:nvPicPr>
      <xdr:blipFill>
        <a:blip xmlns:r="http://schemas.openxmlformats.org/officeDocument/2006/relationships" r:embed="rId1"/>
        <a:srcRect/>
        <a:stretch>
          <a:fillRect/>
        </a:stretch>
      </xdr:blipFill>
      <xdr:spPr bwMode="auto">
        <a:xfrm>
          <a:off x="8286750" y="190500"/>
          <a:ext cx="5543550" cy="4362450"/>
        </a:xfrm>
        <a:prstGeom prst="rect">
          <a:avLst/>
        </a:prstGeom>
        <a:noFill/>
      </xdr:spPr>
    </xdr:pic>
    <xdr:clientData fPrintsWithSheet="0"/>
  </xdr:twoCellAnchor>
  <xdr:twoCellAnchor editAs="absolute">
    <xdr:from>
      <xdr:col>8</xdr:col>
      <xdr:colOff>19050</xdr:colOff>
      <xdr:row>27</xdr:row>
      <xdr:rowOff>76200</xdr:rowOff>
    </xdr:from>
    <xdr:to>
      <xdr:col>14</xdr:col>
      <xdr:colOff>619125</xdr:colOff>
      <xdr:row>45</xdr:row>
      <xdr:rowOff>76200</xdr:rowOff>
    </xdr:to>
    <xdr:pic>
      <xdr:nvPicPr>
        <xdr:cNvPr id="11269" name="Picture 5" descr="φρεάτιο_υδρευσης_σύνδεση"/>
        <xdr:cNvPicPr>
          <a:picLocks noChangeAspect="1" noChangeArrowheads="1"/>
        </xdr:cNvPicPr>
      </xdr:nvPicPr>
      <xdr:blipFill>
        <a:blip xmlns:r="http://schemas.openxmlformats.org/officeDocument/2006/relationships" r:embed="rId2"/>
        <a:srcRect/>
        <a:stretch>
          <a:fillRect/>
        </a:stretch>
      </xdr:blipFill>
      <xdr:spPr bwMode="auto">
        <a:xfrm>
          <a:off x="8324850" y="4762500"/>
          <a:ext cx="5562600" cy="2914650"/>
        </a:xfrm>
        <a:prstGeom prst="rect">
          <a:avLst/>
        </a:prstGeom>
        <a:noFill/>
      </xdr:spPr>
    </xdr:pic>
    <xdr:clientData fPrintsWithSheet="0"/>
  </xdr:twoCellAnchor>
  <xdr:twoCellAnchor>
    <xdr:from>
      <xdr:col>0</xdr:col>
      <xdr:colOff>9525</xdr:colOff>
      <xdr:row>1</xdr:row>
      <xdr:rowOff>0</xdr:rowOff>
    </xdr:from>
    <xdr:to>
      <xdr:col>6</xdr:col>
      <xdr:colOff>647700</xdr:colOff>
      <xdr:row>2</xdr:row>
      <xdr:rowOff>9525</xdr:rowOff>
    </xdr:to>
    <xdr:sp macro="" textlink="">
      <xdr:nvSpPr>
        <xdr:cNvPr id="11270" name="Text Box 6"/>
        <xdr:cNvSpPr txBox="1">
          <a:spLocks noChangeArrowheads="1"/>
        </xdr:cNvSpPr>
      </xdr:nvSpPr>
      <xdr:spPr bwMode="auto">
        <a:xfrm>
          <a:off x="9525" y="342900"/>
          <a:ext cx="7905750" cy="9525"/>
        </a:xfrm>
        <a:prstGeom prst="rect">
          <a:avLst/>
        </a:prstGeom>
        <a:solidFill>
          <a:srgbClr val="993300"/>
        </a:solidFill>
        <a:ln w="9525">
          <a:solidFill>
            <a:srgbClr val="000000"/>
          </a:solidFill>
          <a:miter lim="800000"/>
          <a:headEnd/>
          <a:tailEnd/>
        </a:ln>
      </xdr:spPr>
      <xdr:txBody>
        <a:bodyPr vertOverflow="clip" wrap="square" lIns="36576" tIns="27432" rIns="36576" bIns="0" anchor="t" upright="1"/>
        <a:lstStyle/>
        <a:p>
          <a:pPr algn="ctr" rtl="1">
            <a:defRPr sz="1000"/>
          </a:pPr>
          <a:r>
            <a:rPr lang="el-GR" sz="1300" b="0" i="0" strike="noStrike">
              <a:solidFill>
                <a:srgbClr val="FFFFFF"/>
              </a:solidFill>
              <a:latin typeface="Tahoma"/>
              <a:ea typeface="Tahoma"/>
              <a:cs typeface="Tahoma"/>
            </a:rPr>
            <a:t>Εδώ για το μήκος φρεατίου θεωρήθηκε ότι δεν υπάρχει συσκευή αερεξαγωγού. Αλλάξτε το ανάλογα με το παρατιθέμενο πίνακα, αν θέλετε να βγάλετε ανάλογή τιμή (δεν χρειάζεται τίποτε άλλο. Οι συσκευές πάνε μαζί με τα ειδικά τεμάχια)</a:t>
          </a:r>
        </a:p>
      </xdr:txBody>
    </xdr:sp>
    <xdr:clientData fPrintsWithSheet="0"/>
  </xdr:twoCellAnchor>
  <xdr:twoCellAnchor>
    <xdr:from>
      <xdr:col>0</xdr:col>
      <xdr:colOff>9525</xdr:colOff>
      <xdr:row>1</xdr:row>
      <xdr:rowOff>0</xdr:rowOff>
    </xdr:from>
    <xdr:to>
      <xdr:col>6</xdr:col>
      <xdr:colOff>647700</xdr:colOff>
      <xdr:row>2</xdr:row>
      <xdr:rowOff>9525</xdr:rowOff>
    </xdr:to>
    <xdr:sp macro="" textlink="">
      <xdr:nvSpPr>
        <xdr:cNvPr id="11272" name="Text Box 8"/>
        <xdr:cNvSpPr txBox="1">
          <a:spLocks noChangeArrowheads="1"/>
        </xdr:cNvSpPr>
      </xdr:nvSpPr>
      <xdr:spPr bwMode="auto">
        <a:xfrm>
          <a:off x="9525" y="342900"/>
          <a:ext cx="7905750" cy="9525"/>
        </a:xfrm>
        <a:prstGeom prst="rect">
          <a:avLst/>
        </a:prstGeom>
        <a:solidFill>
          <a:srgbClr val="993300"/>
        </a:solidFill>
        <a:ln w="9525">
          <a:solidFill>
            <a:srgbClr val="000000"/>
          </a:solidFill>
          <a:miter lim="800000"/>
          <a:headEnd/>
          <a:tailEnd/>
        </a:ln>
      </xdr:spPr>
      <xdr:txBody>
        <a:bodyPr vertOverflow="clip" wrap="square" lIns="36576" tIns="27432" rIns="36576" bIns="0" anchor="t" upright="1"/>
        <a:lstStyle/>
        <a:p>
          <a:pPr algn="ctr" rtl="1">
            <a:defRPr sz="1000"/>
          </a:pPr>
          <a:r>
            <a:rPr lang="el-GR" sz="1300" b="0" i="0" strike="noStrike">
              <a:solidFill>
                <a:srgbClr val="FFFFFF"/>
              </a:solidFill>
              <a:latin typeface="Tahoma"/>
              <a:ea typeface="Tahoma"/>
              <a:cs typeface="Tahoma"/>
            </a:rPr>
            <a:t>Εδώ για το μήκος φρεατίου θεωρήθηκε ότι δεν υπάρχει συσκευή αερεξαγωγού. Αλλάξτε το ανάλογα με το παρατιθέμενο πίνακα, αν θέλετε να βγάλετε ανάλογή τιμή (δεν χρειάζεται τίποτε άλλο. Οι συσκευές πάνε μαζί με τα ειδικά τεμάχια)</a:t>
          </a:r>
        </a:p>
      </xdr:txBody>
    </xdr:sp>
    <xdr:clientData fPrintsWithSheet="0"/>
  </xdr:twoCellAnchor>
</xdr:wsDr>
</file>

<file path=xl/drawings/drawing8.xml><?xml version="1.0" encoding="utf-8"?>
<xdr:wsDr xmlns:xdr="http://schemas.openxmlformats.org/drawingml/2006/spreadsheetDrawing" xmlns:a="http://schemas.openxmlformats.org/drawingml/2006/main">
  <xdr:twoCellAnchor editAs="oneCell">
    <xdr:from>
      <xdr:col>7</xdr:col>
      <xdr:colOff>114300</xdr:colOff>
      <xdr:row>2</xdr:row>
      <xdr:rowOff>57150</xdr:rowOff>
    </xdr:from>
    <xdr:to>
      <xdr:col>7</xdr:col>
      <xdr:colOff>381000</xdr:colOff>
      <xdr:row>9</xdr:row>
      <xdr:rowOff>123825</xdr:rowOff>
    </xdr:to>
    <xdr:sp macro="" textlink="">
      <xdr:nvSpPr>
        <xdr:cNvPr id="15361" name="AutoShape 1"/>
        <xdr:cNvSpPr>
          <a:spLocks/>
        </xdr:cNvSpPr>
      </xdr:nvSpPr>
      <xdr:spPr bwMode="auto">
        <a:xfrm>
          <a:off x="7419975" y="695325"/>
          <a:ext cx="266700" cy="1362075"/>
        </a:xfrm>
        <a:prstGeom prst="rightBrace">
          <a:avLst>
            <a:gd name="adj1" fmla="val 42560"/>
            <a:gd name="adj2" fmla="val 50000"/>
          </a:avLst>
        </a:prstGeom>
        <a:noFill/>
        <a:ln w="19050">
          <a:solidFill>
            <a:srgbClr val="FF0000"/>
          </a:solidFill>
          <a:round/>
          <a:headEnd/>
          <a:tailEnd/>
        </a:ln>
      </xdr:spPr>
    </xdr:sp>
    <xdr:clientData fPrintsWithSheet="0"/>
  </xdr:twoCellAnchor>
  <xdr:twoCellAnchor editAs="oneCell">
    <xdr:from>
      <xdr:col>2</xdr:col>
      <xdr:colOff>361950</xdr:colOff>
      <xdr:row>45</xdr:row>
      <xdr:rowOff>219075</xdr:rowOff>
    </xdr:from>
    <xdr:to>
      <xdr:col>5</xdr:col>
      <xdr:colOff>714375</xdr:colOff>
      <xdr:row>46</xdr:row>
      <xdr:rowOff>142875</xdr:rowOff>
    </xdr:to>
    <xdr:sp macro="" textlink="">
      <xdr:nvSpPr>
        <xdr:cNvPr id="15362" name="AutoShape 2"/>
        <xdr:cNvSpPr>
          <a:spLocks/>
        </xdr:cNvSpPr>
      </xdr:nvSpPr>
      <xdr:spPr bwMode="auto">
        <a:xfrm rot="16200000">
          <a:off x="4781550" y="6734175"/>
          <a:ext cx="152400" cy="3048000"/>
        </a:xfrm>
        <a:prstGeom prst="rightBrace">
          <a:avLst>
            <a:gd name="adj1" fmla="val 166667"/>
            <a:gd name="adj2" fmla="val 48718"/>
          </a:avLst>
        </a:prstGeom>
        <a:noFill/>
        <a:ln w="19050">
          <a:solidFill>
            <a:srgbClr val="FF0000"/>
          </a:solidFill>
          <a:round/>
          <a:headEnd/>
          <a:tailEnd/>
        </a:ln>
      </xdr:spPr>
    </xdr:sp>
    <xdr:clientData fPrintsWithSheet="0"/>
  </xdr:twoCellAnchor>
  <xdr:twoCellAnchor editAs="oneCell">
    <xdr:from>
      <xdr:col>7</xdr:col>
      <xdr:colOff>428625</xdr:colOff>
      <xdr:row>3</xdr:row>
      <xdr:rowOff>85725</xdr:rowOff>
    </xdr:from>
    <xdr:to>
      <xdr:col>9</xdr:col>
      <xdr:colOff>361950</xdr:colOff>
      <xdr:row>6</xdr:row>
      <xdr:rowOff>142875</xdr:rowOff>
    </xdr:to>
    <xdr:sp macro="" textlink="">
      <xdr:nvSpPr>
        <xdr:cNvPr id="15363" name="Text Box 3"/>
        <xdr:cNvSpPr txBox="1">
          <a:spLocks noChangeArrowheads="1"/>
        </xdr:cNvSpPr>
      </xdr:nvSpPr>
      <xdr:spPr bwMode="auto">
        <a:xfrm>
          <a:off x="7734300" y="1047750"/>
          <a:ext cx="1400175" cy="542925"/>
        </a:xfrm>
        <a:prstGeom prst="rect">
          <a:avLst/>
        </a:prstGeom>
        <a:solidFill>
          <a:srgbClr val="CCFFCC"/>
        </a:solidFill>
        <a:ln w="9525">
          <a:solidFill>
            <a:srgbClr val="000000"/>
          </a:solidFill>
          <a:miter lim="800000"/>
          <a:headEnd/>
          <a:tailEnd/>
        </a:ln>
      </xdr:spPr>
      <xdr:txBody>
        <a:bodyPr vertOverflow="clip" wrap="square" lIns="27432" tIns="22860" rIns="0" bIns="0" anchor="t" upright="1"/>
        <a:lstStyle/>
        <a:p>
          <a:pPr algn="l" rtl="1">
            <a:defRPr sz="1000"/>
          </a:pPr>
          <a:r>
            <a:rPr lang="el-GR" sz="1000" b="0" i="0" strike="noStrike">
              <a:solidFill>
                <a:srgbClr val="000000"/>
              </a:solidFill>
              <a:latin typeface="Arial"/>
              <a:cs typeface="Arial"/>
            </a:rPr>
            <a:t>Στοιχεία συμπληρωμένα με την εντολή "Αρθρα ΥΠΕΧΩΔΕ" (σε γραμμή)</a:t>
          </a:r>
        </a:p>
      </xdr:txBody>
    </xdr:sp>
    <xdr:clientData fPrintsWithSheet="0"/>
  </xdr:twoCellAnchor>
  <xdr:twoCellAnchor editAs="oneCell">
    <xdr:from>
      <xdr:col>1</xdr:col>
      <xdr:colOff>381000</xdr:colOff>
      <xdr:row>44</xdr:row>
      <xdr:rowOff>142875</xdr:rowOff>
    </xdr:from>
    <xdr:to>
      <xdr:col>6</xdr:col>
      <xdr:colOff>66675</xdr:colOff>
      <xdr:row>45</xdr:row>
      <xdr:rowOff>209550</xdr:rowOff>
    </xdr:to>
    <xdr:sp macro="" textlink="">
      <xdr:nvSpPr>
        <xdr:cNvPr id="15364" name="Text Box 4"/>
        <xdr:cNvSpPr txBox="1">
          <a:spLocks noChangeArrowheads="1"/>
        </xdr:cNvSpPr>
      </xdr:nvSpPr>
      <xdr:spPr bwMode="auto">
        <a:xfrm>
          <a:off x="2619375" y="7943850"/>
          <a:ext cx="3848100" cy="228600"/>
        </a:xfrm>
        <a:prstGeom prst="rect">
          <a:avLst/>
        </a:prstGeom>
        <a:solidFill>
          <a:srgbClr val="CCFFCC"/>
        </a:solidFill>
        <a:ln w="9525">
          <a:solidFill>
            <a:srgbClr val="000000"/>
          </a:solidFill>
          <a:miter lim="800000"/>
          <a:headEnd/>
          <a:tailEnd/>
        </a:ln>
      </xdr:spPr>
      <xdr:txBody>
        <a:bodyPr vertOverflow="clip" wrap="square" lIns="27432" tIns="22860" rIns="0" bIns="0" anchor="t" upright="1"/>
        <a:lstStyle/>
        <a:p>
          <a:pPr algn="l" rtl="1">
            <a:defRPr sz="1000"/>
          </a:pPr>
          <a:r>
            <a:rPr lang="el-GR" sz="1000" b="0" i="0" strike="noStrike">
              <a:solidFill>
                <a:srgbClr val="000000"/>
              </a:solidFill>
              <a:latin typeface="Arial"/>
              <a:cs typeface="Arial"/>
            </a:rPr>
            <a:t>Στοιχεία συμπληρωμένα με την εντολή "Αρθρα ΥΠΕΧΩΔΕ" (σε στήλη)</a:t>
          </a:r>
        </a:p>
      </xdr:txBody>
    </xdr:sp>
    <xdr:clientData fPrintsWithSheet="0"/>
  </xdr:twoCellAnchor>
</xdr:wsDr>
</file>

<file path=xl/drawings/drawing9.xml><?xml version="1.0" encoding="utf-8"?>
<xdr:wsDr xmlns:xdr="http://schemas.openxmlformats.org/drawingml/2006/spreadsheetDrawing" xmlns:a="http://schemas.openxmlformats.org/drawingml/2006/main">
  <xdr:twoCellAnchor>
    <xdr:from>
      <xdr:col>2</xdr:col>
      <xdr:colOff>28575</xdr:colOff>
      <xdr:row>16</xdr:row>
      <xdr:rowOff>104775</xdr:rowOff>
    </xdr:from>
    <xdr:to>
      <xdr:col>7</xdr:col>
      <xdr:colOff>628650</xdr:colOff>
      <xdr:row>16</xdr:row>
      <xdr:rowOff>104775</xdr:rowOff>
    </xdr:to>
    <xdr:sp macro="" textlink="">
      <xdr:nvSpPr>
        <xdr:cNvPr id="18437" name="Line 5"/>
        <xdr:cNvSpPr>
          <a:spLocks noChangeShapeType="1"/>
        </xdr:cNvSpPr>
      </xdr:nvSpPr>
      <xdr:spPr bwMode="auto">
        <a:xfrm>
          <a:off x="3295650" y="3028950"/>
          <a:ext cx="3886200" cy="0"/>
        </a:xfrm>
        <a:prstGeom prst="line">
          <a:avLst/>
        </a:prstGeom>
        <a:noFill/>
        <a:ln w="25400">
          <a:solidFill>
            <a:srgbClr val="FF0000"/>
          </a:solidFill>
          <a:round/>
          <a:headEnd/>
          <a:tailEnd type="triangle" w="lg" len="lg"/>
        </a:ln>
      </xdr:spPr>
    </xdr:sp>
    <xdr:clientData fPrintsWithSheet="0"/>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All%20Users/Documents/PROJECTS/&#924;&#917;&#923;&#917;&#932;&#917;&#931;/&#934;&#959;&#961;&#964;&#941;&#964;&#963;&#945;/&#932;&#949;&#973;&#967;&#951;/&#932;&#917;&#933;&#935;&#919;%20&#934;&#927;&#929;&#932;&#917;&#932;&#931;&#913;&#931;%20&#925;&#927;&#917;&#924;&#914;&#929;&#921;&#927;&#931;%202011/&#928;&#961;&#959;&#971;&#960;&#959;&#955;&#959;&#947;&#953;&#963;&#956;&#972;&#962;%20&#948;&#953;&#954;&#964;&#965;&#969;&#957;%20&#934;&#959;&#961;&#964;&#941;&#964;&#963;&#945;&#962;%201&#959;&#962;%202012.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Documents%20and%20Settings/All%20Users/Documents/PROJECTS/&#924;&#917;&#923;&#917;&#932;&#917;&#931;/&#928;&#959;&#955;&#953;&#964;&#953;&#963;&#964;&#953;&#954;&#972;%20&#922;&#941;&#957;&#964;&#961;&#959;/2&#951;_&#924;&#917;&#923;&#917;&#932;&#919;_&#916;&#917;&#933;&#913;&#919;/&#932;&#917;&#933;&#935;&#919;%201&#951;%20&#966;&#945;&#963;&#951;/&#928;&#961;&#959;&#956;&#941;&#964;&#961;&#951;&#963;&#951;%20&#959;&#956;&#946;&#961;&#943;&#969;&#957;.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Documents%20and%20Settings/All%20Users/Documents/PROJECTS/&#924;&#917;&#923;&#917;&#932;&#917;&#931;/&#928;&#959;&#955;&#953;&#964;&#953;&#963;&#964;&#953;&#954;&#972;%20&#922;&#941;&#957;&#964;&#961;&#959;/2&#951;_&#924;&#917;&#923;&#917;&#932;&#919;_&#916;&#917;&#933;&#913;&#919;/&#932;&#917;&#933;&#935;&#919;%201&#951;%20&#966;&#945;&#963;&#951;/&#960;&#961;&#959;&#956;&#941;&#964;&#961;&#951;&#963;&#951;%20&#945;&#954;&#945;&#952;&#945;&#961;&#964;&#969;&#957;.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ΟΔΗΓΙΕΣ"/>
      <sheetName val="προυπ"/>
      <sheetName val="ΥΠΕΧΩΔΕ"/>
      <sheetName val="ΥΔΡΕΥΣΗ"/>
      <sheetName val="ΥΔ_ΦΡΕΑΤΙΟ"/>
      <sheetName val="ΟΜΒΡΙΑ "/>
      <sheetName val="ΟΜ_ΦΡΕΑΤΙΟ"/>
      <sheetName val="ΟΜ_ΥΔΡΟΣ 1"/>
      <sheetName val="ΟΜ_ΥΔΡΟΣ 2"/>
      <sheetName val="ΟΜ_ΥΔΡΟΣ 3"/>
      <sheetName val="ΑΚΑ_ΦΡΕΑΤΙΟ"/>
      <sheetName val="ΥΔΡ_ΠΑΡΟΧΗ"/>
      <sheetName val="ΟΜΒ_ΠΑΡΟΧΗ"/>
      <sheetName val="ΑΚΑ_ΠΑΡΟΧΗ"/>
      <sheetName val="ΑΚΑΘΑΡΤΑ"/>
    </sheetNames>
    <sheetDataSet>
      <sheetData sheetId="0"/>
      <sheetData sheetId="1"/>
      <sheetData sheetId="2">
        <row r="1">
          <cell r="A1" t="str">
            <v>Αριθ. Αρθρου</v>
          </cell>
        </row>
        <row r="2">
          <cell r="A2" t="str">
            <v>79.01</v>
          </cell>
        </row>
        <row r="3">
          <cell r="A3" t="str">
            <v>3.10.02.01</v>
          </cell>
        </row>
        <row r="4">
          <cell r="A4" t="str">
            <v>3.11.02.01</v>
          </cell>
        </row>
        <row r="5">
          <cell r="A5" t="str">
            <v>3.12</v>
          </cell>
        </row>
        <row r="6">
          <cell r="A6" t="str">
            <v>3.13</v>
          </cell>
        </row>
        <row r="7">
          <cell r="A7" t="str">
            <v>4.04</v>
          </cell>
        </row>
        <row r="8">
          <cell r="A8" t="str">
            <v>4.05</v>
          </cell>
        </row>
        <row r="9">
          <cell r="A9" t="str">
            <v>4.09</v>
          </cell>
        </row>
        <row r="10">
          <cell r="A10" t="str">
            <v>4.10</v>
          </cell>
        </row>
        <row r="11">
          <cell r="A11" t="str">
            <v>4.11</v>
          </cell>
        </row>
        <row r="12">
          <cell r="A12" t="str">
            <v>5.05.01</v>
          </cell>
        </row>
        <row r="13">
          <cell r="A13" t="str">
            <v>5.05.02</v>
          </cell>
        </row>
        <row r="14">
          <cell r="A14" t="str">
            <v>5.07</v>
          </cell>
        </row>
        <row r="15">
          <cell r="A15" t="str">
            <v>7.06</v>
          </cell>
        </row>
        <row r="16">
          <cell r="A16" t="str">
            <v>9.01</v>
          </cell>
        </row>
        <row r="17">
          <cell r="A17" t="str">
            <v>9.02</v>
          </cell>
        </row>
        <row r="18">
          <cell r="A18" t="str">
            <v>9.10.02</v>
          </cell>
        </row>
        <row r="19">
          <cell r="A19" t="str">
            <v>9.10.03</v>
          </cell>
        </row>
        <row r="20">
          <cell r="A20" t="str">
            <v>9.10.04</v>
          </cell>
        </row>
        <row r="21">
          <cell r="A21" t="str">
            <v>9.23.04</v>
          </cell>
        </row>
        <row r="22">
          <cell r="A22" t="str">
            <v>9.26</v>
          </cell>
        </row>
        <row r="23">
          <cell r="A23" t="str">
            <v>10.21</v>
          </cell>
        </row>
        <row r="24">
          <cell r="A24" t="str">
            <v>11.01.02</v>
          </cell>
        </row>
        <row r="25">
          <cell r="A25" t="str">
            <v>11.02.04</v>
          </cell>
        </row>
        <row r="26">
          <cell r="A26" t="str">
            <v>11.03</v>
          </cell>
        </row>
        <row r="27">
          <cell r="A27" t="str">
            <v>12.03</v>
          </cell>
        </row>
        <row r="28">
          <cell r="A28" t="str">
            <v>12.03.01</v>
          </cell>
        </row>
        <row r="29">
          <cell r="A29" t="str">
            <v>12.03.03</v>
          </cell>
        </row>
        <row r="30">
          <cell r="A30" t="str">
            <v>12.03.05</v>
          </cell>
        </row>
        <row r="31">
          <cell r="A31" t="str">
            <v>12.03.07</v>
          </cell>
        </row>
        <row r="32">
          <cell r="A32" t="str">
            <v>12.03.09</v>
          </cell>
        </row>
        <row r="33">
          <cell r="A33" t="str">
            <v>12.03.11</v>
          </cell>
        </row>
        <row r="34">
          <cell r="A34" t="str">
            <v>12.03.12</v>
          </cell>
        </row>
        <row r="35">
          <cell r="A35" t="str">
            <v>12.12</v>
          </cell>
        </row>
        <row r="36">
          <cell r="A36" t="str">
            <v>12.12.03</v>
          </cell>
        </row>
        <row r="37">
          <cell r="A37" t="str">
            <v>12.12.04</v>
          </cell>
        </row>
        <row r="38">
          <cell r="A38" t="str">
            <v>12.12.05</v>
          </cell>
        </row>
        <row r="39">
          <cell r="A39" t="str">
            <v>12.12.06</v>
          </cell>
        </row>
        <row r="40">
          <cell r="A40" t="str">
            <v>12.12.07</v>
          </cell>
        </row>
        <row r="41">
          <cell r="A41" t="str">
            <v>12.12.08</v>
          </cell>
        </row>
        <row r="42">
          <cell r="A42" t="str">
            <v>12.14</v>
          </cell>
        </row>
        <row r="43">
          <cell r="A43" t="str">
            <v>12.14.01.04</v>
          </cell>
        </row>
        <row r="44">
          <cell r="A44" t="str">
            <v>12.14.01.05</v>
          </cell>
        </row>
        <row r="45">
          <cell r="A45" t="str">
            <v>12.14.01.06</v>
          </cell>
        </row>
        <row r="46">
          <cell r="A46" t="str">
            <v>12.14.01.07</v>
          </cell>
        </row>
        <row r="47">
          <cell r="A47" t="str">
            <v>12.14.01.08</v>
          </cell>
        </row>
        <row r="48">
          <cell r="A48" t="str">
            <v>12.14.01.09</v>
          </cell>
        </row>
        <row r="49">
          <cell r="A49" t="str">
            <v>12.14.01.10</v>
          </cell>
        </row>
        <row r="50">
          <cell r="A50" t="str">
            <v>12.14.01.11</v>
          </cell>
        </row>
        <row r="51">
          <cell r="A51" t="str">
            <v>12.14.01.12</v>
          </cell>
        </row>
        <row r="52">
          <cell r="A52" t="str">
            <v>12.14.01.13</v>
          </cell>
        </row>
        <row r="53">
          <cell r="A53" t="str">
            <v>12.14.01.14</v>
          </cell>
        </row>
        <row r="54">
          <cell r="A54" t="str">
            <v>12.14.01.15</v>
          </cell>
        </row>
        <row r="55">
          <cell r="A55" t="str">
            <v>12.14.01.16</v>
          </cell>
        </row>
        <row r="56">
          <cell r="A56" t="str">
            <v>12.14.01.17</v>
          </cell>
        </row>
        <row r="57">
          <cell r="A57" t="str">
            <v>12.14.01.18</v>
          </cell>
        </row>
        <row r="58">
          <cell r="A58" t="str">
            <v>12.14.01.19</v>
          </cell>
        </row>
        <row r="59">
          <cell r="A59" t="str">
            <v>12.14.01.20</v>
          </cell>
        </row>
        <row r="60">
          <cell r="A60" t="str">
            <v>12.14.01.24</v>
          </cell>
        </row>
        <row r="61">
          <cell r="A61" t="str">
            <v>12.14.01.25</v>
          </cell>
        </row>
        <row r="62">
          <cell r="A62" t="str">
            <v>12.14.01.26</v>
          </cell>
        </row>
        <row r="63">
          <cell r="A63" t="str">
            <v>12.14.01.27</v>
          </cell>
        </row>
        <row r="64">
          <cell r="A64" t="str">
            <v>12.14.01.28</v>
          </cell>
        </row>
        <row r="65">
          <cell r="A65" t="str">
            <v>12.14.01.29</v>
          </cell>
        </row>
        <row r="66">
          <cell r="A66" t="str">
            <v>12.14.01.30</v>
          </cell>
        </row>
        <row r="67">
          <cell r="A67" t="str">
            <v>12.14.01.31</v>
          </cell>
        </row>
        <row r="68">
          <cell r="A68" t="str">
            <v>12.14.01.32</v>
          </cell>
        </row>
        <row r="69">
          <cell r="A69" t="str">
            <v>12.14.01.33</v>
          </cell>
        </row>
        <row r="70">
          <cell r="A70" t="str">
            <v>12.14.01.34</v>
          </cell>
        </row>
        <row r="71">
          <cell r="A71" t="str">
            <v>12.14.01.35</v>
          </cell>
        </row>
        <row r="72">
          <cell r="A72" t="str">
            <v>12.14.01.36</v>
          </cell>
        </row>
        <row r="73">
          <cell r="A73" t="str">
            <v>12.14.01.37</v>
          </cell>
        </row>
        <row r="74">
          <cell r="A74" t="str">
            <v>12.14.01.38</v>
          </cell>
        </row>
        <row r="75">
          <cell r="A75" t="str">
            <v>12.14.01.39</v>
          </cell>
        </row>
        <row r="76">
          <cell r="A76" t="str">
            <v>12.14.01.40</v>
          </cell>
        </row>
        <row r="77">
          <cell r="A77" t="str">
            <v>12.14.01.44</v>
          </cell>
        </row>
        <row r="78">
          <cell r="A78" t="str">
            <v>12.14.01.45</v>
          </cell>
        </row>
        <row r="79">
          <cell r="A79" t="str">
            <v>12.14.01.46</v>
          </cell>
        </row>
        <row r="80">
          <cell r="A80" t="str">
            <v>12.14.01.47</v>
          </cell>
        </row>
        <row r="81">
          <cell r="A81" t="str">
            <v>12.14.01.48</v>
          </cell>
        </row>
        <row r="82">
          <cell r="A82" t="str">
            <v>12.14.01.49</v>
          </cell>
        </row>
        <row r="83">
          <cell r="A83" t="str">
            <v>12.14.01.50</v>
          </cell>
        </row>
        <row r="84">
          <cell r="A84" t="str">
            <v>12.14.01.51</v>
          </cell>
        </row>
        <row r="85">
          <cell r="A85" t="str">
            <v>12.14.01.52</v>
          </cell>
        </row>
        <row r="86">
          <cell r="A86" t="str">
            <v>12.14.01.53</v>
          </cell>
        </row>
        <row r="87">
          <cell r="A87" t="str">
            <v>12.14.01.54</v>
          </cell>
        </row>
        <row r="88">
          <cell r="A88" t="str">
            <v>12.14.01.55</v>
          </cell>
        </row>
        <row r="89">
          <cell r="A89" t="str">
            <v>12.14.01.56</v>
          </cell>
        </row>
        <row r="90">
          <cell r="A90" t="str">
            <v>12.14.01.57</v>
          </cell>
        </row>
        <row r="91">
          <cell r="A91" t="str">
            <v>12.14.01.58</v>
          </cell>
        </row>
        <row r="92">
          <cell r="A92" t="str">
            <v>12.14.01.59</v>
          </cell>
        </row>
        <row r="93">
          <cell r="A93" t="str">
            <v>12.14.01.60</v>
          </cell>
        </row>
        <row r="94">
          <cell r="A94" t="str">
            <v>12.14.01.64</v>
          </cell>
        </row>
        <row r="95">
          <cell r="A95" t="str">
            <v>12.14.01.65</v>
          </cell>
        </row>
        <row r="96">
          <cell r="A96" t="str">
            <v>12.14.01.66</v>
          </cell>
        </row>
        <row r="97">
          <cell r="A97" t="str">
            <v>12.14.01.67</v>
          </cell>
        </row>
        <row r="98">
          <cell r="A98" t="str">
            <v>12.14.01.68</v>
          </cell>
        </row>
        <row r="99">
          <cell r="A99" t="str">
            <v>12.14.01.69</v>
          </cell>
        </row>
        <row r="100">
          <cell r="A100" t="str">
            <v>12.14.01.70</v>
          </cell>
        </row>
        <row r="101">
          <cell r="A101" t="str">
            <v>12.14.01.71</v>
          </cell>
        </row>
        <row r="102">
          <cell r="A102" t="str">
            <v>12.14.01.72</v>
          </cell>
        </row>
        <row r="103">
          <cell r="A103" t="str">
            <v>12.14.01.73</v>
          </cell>
        </row>
        <row r="104">
          <cell r="A104" t="str">
            <v>12.14.01.74</v>
          </cell>
        </row>
        <row r="105">
          <cell r="A105" t="str">
            <v>12.14.01.75</v>
          </cell>
        </row>
        <row r="106">
          <cell r="A106" t="str">
            <v>12.14.01.76</v>
          </cell>
        </row>
        <row r="107">
          <cell r="A107" t="str">
            <v>12.14.01.77</v>
          </cell>
        </row>
        <row r="108">
          <cell r="A108" t="str">
            <v>12.14.01.78</v>
          </cell>
        </row>
        <row r="109">
          <cell r="A109" t="str">
            <v>12.14.01.79</v>
          </cell>
        </row>
        <row r="110">
          <cell r="A110" t="str">
            <v>12.14.01.80</v>
          </cell>
        </row>
        <row r="111">
          <cell r="A111" t="str">
            <v>12.14.01.84</v>
          </cell>
        </row>
        <row r="112">
          <cell r="A112" t="str">
            <v>12.14.01.85</v>
          </cell>
        </row>
        <row r="113">
          <cell r="A113" t="str">
            <v>12.14.01.86</v>
          </cell>
        </row>
        <row r="114">
          <cell r="A114" t="str">
            <v>12.14.01.87</v>
          </cell>
        </row>
        <row r="115">
          <cell r="A115" t="str">
            <v>12.14.01.88</v>
          </cell>
        </row>
        <row r="116">
          <cell r="A116" t="str">
            <v>12.14.01.89</v>
          </cell>
        </row>
        <row r="117">
          <cell r="A117" t="str">
            <v>12.14.01.90</v>
          </cell>
        </row>
        <row r="118">
          <cell r="A118" t="str">
            <v>12.14.01.91</v>
          </cell>
        </row>
        <row r="119">
          <cell r="A119" t="str">
            <v>12.14.01.92</v>
          </cell>
        </row>
        <row r="120">
          <cell r="A120" t="str">
            <v>12.14.01.93</v>
          </cell>
        </row>
        <row r="121">
          <cell r="A121" t="str">
            <v>12.14.01.94</v>
          </cell>
        </row>
        <row r="122">
          <cell r="A122" t="str">
            <v>12.14.01.95</v>
          </cell>
        </row>
        <row r="123">
          <cell r="A123" t="str">
            <v>12.14.01.96</v>
          </cell>
        </row>
        <row r="124">
          <cell r="A124" t="str">
            <v>12.14.01.97</v>
          </cell>
        </row>
        <row r="125">
          <cell r="A125" t="str">
            <v>12.14.01.98</v>
          </cell>
        </row>
        <row r="126">
          <cell r="A126" t="str">
            <v>12.25</v>
          </cell>
        </row>
        <row r="127">
          <cell r="A127" t="str">
            <v>12.25.01</v>
          </cell>
        </row>
        <row r="128">
          <cell r="A128" t="str">
            <v>12.25.02</v>
          </cell>
        </row>
        <row r="129">
          <cell r="A129" t="str">
            <v>12.25.03</v>
          </cell>
        </row>
        <row r="130">
          <cell r="A130" t="str">
            <v>12.25.04</v>
          </cell>
        </row>
        <row r="131">
          <cell r="A131" t="str">
            <v>12.25.05</v>
          </cell>
        </row>
        <row r="132">
          <cell r="A132" t="str">
            <v>12.31</v>
          </cell>
        </row>
        <row r="133">
          <cell r="A133" t="str">
            <v>12.31.03</v>
          </cell>
        </row>
        <row r="134">
          <cell r="A134" t="str">
            <v>12.31.03.01</v>
          </cell>
        </row>
        <row r="135">
          <cell r="A135" t="str">
            <v>12.31.03.02</v>
          </cell>
        </row>
        <row r="136">
          <cell r="A136" t="str">
            <v>12.31.03.03</v>
          </cell>
        </row>
        <row r="137">
          <cell r="A137" t="str">
            <v>12.31.03.04</v>
          </cell>
        </row>
        <row r="138">
          <cell r="A138" t="str">
            <v>12.31.03.05</v>
          </cell>
        </row>
        <row r="140">
          <cell r="A140" t="str">
            <v>12.31.04</v>
          </cell>
        </row>
        <row r="141">
          <cell r="A141" t="str">
            <v>12.31.04.01</v>
          </cell>
        </row>
        <row r="142">
          <cell r="A142" t="str">
            <v>12.31.04.02</v>
          </cell>
        </row>
        <row r="143">
          <cell r="A143" t="str">
            <v>12.31.04.03</v>
          </cell>
        </row>
        <row r="144">
          <cell r="A144" t="str">
            <v>12.31.04.04</v>
          </cell>
        </row>
        <row r="145">
          <cell r="A145" t="str">
            <v>12.31.04.05</v>
          </cell>
        </row>
        <row r="146">
          <cell r="A146" t="str">
            <v>12.31.04.06</v>
          </cell>
        </row>
        <row r="147">
          <cell r="A147" t="str">
            <v>12.31.04.07</v>
          </cell>
        </row>
        <row r="150">
          <cell r="A150" t="str">
            <v>13.03</v>
          </cell>
        </row>
        <row r="151">
          <cell r="A151" t="str">
            <v>13.03.03</v>
          </cell>
        </row>
        <row r="152">
          <cell r="A152" t="str">
            <v>13.03.03.01</v>
          </cell>
        </row>
        <row r="153">
          <cell r="A153" t="str">
            <v>13.03.03.02</v>
          </cell>
        </row>
        <row r="154">
          <cell r="A154" t="str">
            <v>13.03.03.03</v>
          </cell>
        </row>
        <row r="155">
          <cell r="A155" t="str">
            <v>13.03.03.04</v>
          </cell>
        </row>
        <row r="156">
          <cell r="A156" t="str">
            <v>13.03.03.05</v>
          </cell>
        </row>
        <row r="157">
          <cell r="A157" t="str">
            <v>13.03.03.06</v>
          </cell>
        </row>
        <row r="158">
          <cell r="A158" t="str">
            <v>13.03.03.07</v>
          </cell>
        </row>
      </sheetData>
      <sheetData sheetId="3"/>
      <sheetData sheetId="4"/>
      <sheetData sheetId="5"/>
      <sheetData sheetId="6"/>
      <sheetData sheetId="7"/>
      <sheetData sheetId="8"/>
      <sheetData sheetId="9"/>
      <sheetData sheetId="10"/>
      <sheetData sheetId="11"/>
      <sheetData sheetId="12"/>
      <sheetData sheetId="13"/>
      <sheetData sheetId="14"/>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ομβ"/>
    </sheetNames>
    <sheetDataSet>
      <sheetData sheetId="0">
        <row r="55">
          <cell r="B55">
            <v>0</v>
          </cell>
        </row>
      </sheetData>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ακα"/>
    </sheetNames>
    <sheetDataSet>
      <sheetData sheetId="0">
        <row r="48">
          <cell r="B48">
            <v>2.2195430809399475</v>
          </cell>
        </row>
        <row r="49">
          <cell r="B49">
            <v>0.10861618798955612</v>
          </cell>
        </row>
      </sheetData>
    </sheetDataSet>
  </externalBook>
</externalLink>
</file>

<file path=xl/theme/theme1.xml><?xml version="1.0" encoding="utf-8"?>
<a:theme xmlns:a="http://schemas.openxmlformats.org/drawingml/2006/main" name="Θέμα του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sheetPr codeName="Φύλλο1"/>
  <dimension ref="A1"/>
  <sheetViews>
    <sheetView topLeftCell="A9" workbookViewId="0">
      <selection activeCell="M29" sqref="M29"/>
    </sheetView>
  </sheetViews>
  <sheetFormatPr defaultRowHeight="12.75"/>
  <cols>
    <col min="1" max="16384" width="9.140625" style="62"/>
  </cols>
  <sheetData/>
  <sheetProtection sheet="1" objects="1" scenarios="1" selectLockedCells="1" selectUnlockedCells="1"/>
  <phoneticPr fontId="8" type="noConversion"/>
  <pageMargins left="0.75" right="0.75" top="1" bottom="1" header="0.5" footer="0.5"/>
  <pageSetup paperSize="9" orientation="portrait" r:id="rId1"/>
  <headerFooter alignWithMargins="0"/>
  <drawing r:id="rId2"/>
</worksheet>
</file>

<file path=xl/worksheets/sheet10.xml><?xml version="1.0" encoding="utf-8"?>
<worksheet xmlns="http://schemas.openxmlformats.org/spreadsheetml/2006/main" xmlns:r="http://schemas.openxmlformats.org/officeDocument/2006/relationships">
  <sheetPr>
    <pageSetUpPr fitToPage="1"/>
  </sheetPr>
  <dimension ref="A1:L44"/>
  <sheetViews>
    <sheetView workbookViewId="0">
      <selection activeCell="C42" sqref="C42"/>
    </sheetView>
  </sheetViews>
  <sheetFormatPr defaultRowHeight="12.75"/>
  <cols>
    <col min="1" max="1" width="40.85546875" style="96" customWidth="1"/>
    <col min="2" max="2" width="8.140625" style="73" bestFit="1" customWidth="1"/>
    <col min="3" max="3" width="9.7109375" style="73" bestFit="1" customWidth="1"/>
    <col min="4" max="4" width="11" style="73" bestFit="1" customWidth="1"/>
    <col min="5" max="5" width="9.140625" style="73"/>
    <col min="6" max="6" width="10.28515625" style="73" bestFit="1" customWidth="1"/>
    <col min="7" max="7" width="9.140625" style="73"/>
    <col min="8" max="8" width="9.85546875" customWidth="1"/>
    <col min="9" max="9" width="7.7109375" bestFit="1" customWidth="1"/>
  </cols>
  <sheetData>
    <row r="1" spans="1:12" ht="19.5">
      <c r="A1" s="23" t="s">
        <v>590</v>
      </c>
      <c r="B1" s="404"/>
      <c r="C1" s="404"/>
      <c r="D1" s="404"/>
      <c r="E1" s="404"/>
      <c r="F1" s="404"/>
      <c r="G1" s="404"/>
      <c r="H1" s="107"/>
      <c r="I1" s="107"/>
    </row>
    <row r="2" spans="1:12" ht="6.75" customHeight="1">
      <c r="A2" s="235"/>
      <c r="B2" s="404"/>
      <c r="C2" s="404"/>
      <c r="D2" s="404"/>
      <c r="E2" s="404"/>
      <c r="F2" s="404"/>
      <c r="G2" s="404"/>
      <c r="H2" s="107"/>
      <c r="I2" s="107"/>
    </row>
    <row r="3" spans="1:12" ht="38.25">
      <c r="A3" s="26" t="s">
        <v>268</v>
      </c>
      <c r="B3" s="27" t="s">
        <v>267</v>
      </c>
      <c r="C3" s="26" t="s">
        <v>260</v>
      </c>
      <c r="D3" s="26" t="s">
        <v>261</v>
      </c>
      <c r="E3" s="27" t="s">
        <v>262</v>
      </c>
      <c r="F3" s="27" t="s">
        <v>263</v>
      </c>
      <c r="G3" s="27" t="s">
        <v>264</v>
      </c>
      <c r="H3" s="27" t="s">
        <v>341</v>
      </c>
      <c r="I3" s="27" t="s">
        <v>342</v>
      </c>
    </row>
    <row r="4" spans="1:12">
      <c r="A4" s="94" t="s">
        <v>242</v>
      </c>
      <c r="B4" s="404" t="str">
        <f ca="1">INDIRECT(CONCATENATE("ΥΠΕΧΩΔΕ!$D$",MATCH($C4,[1]ΥΠΕΧΩΔΕ!$A$1:$A$65536,0)))</f>
        <v>m3</v>
      </c>
      <c r="C4" s="404" t="s">
        <v>10</v>
      </c>
      <c r="D4" s="404" t="str">
        <f ca="1">INDIRECT(CONCATENATE("ΥΠΕΧΩΔΕ!$C$",MATCH($C4,[1]ΥΠΕΧΩΔΕ!$A$1:$A$65536,0)))</f>
        <v>ΥΔΡ 6081.1</v>
      </c>
      <c r="E4" s="106">
        <v>7.5</v>
      </c>
      <c r="F4" s="404">
        <v>10</v>
      </c>
      <c r="G4" s="106">
        <f>E4+0.21*F4</f>
        <v>9.6</v>
      </c>
      <c r="H4" s="106">
        <f>(C29*C30*C31+C33*C34*C35)*C43</f>
        <v>5.2683437499999997</v>
      </c>
      <c r="I4" s="106">
        <f t="shared" ref="I4:I15" si="0">H4*G4</f>
        <v>50.576099999999997</v>
      </c>
      <c r="L4" s="30"/>
    </row>
    <row r="5" spans="1:12">
      <c r="A5" s="94" t="s">
        <v>243</v>
      </c>
      <c r="B5" s="404" t="str">
        <f ca="1">INDIRECT(CONCATENATE("ΥΠΕΧΩΔΕ!$D$",MATCH($C5,[1]ΥΠΕΧΩΔΕ!$A$1:$A$65536,0)))</f>
        <v>m3</v>
      </c>
      <c r="C5" s="404" t="s">
        <v>14</v>
      </c>
      <c r="D5" s="404" t="str">
        <f ca="1">INDIRECT(CONCATENATE("ΥΠΕΧΩΔΕ!$C$",MATCH($C5,[1]ΥΠΕΧΩΔΕ!$A$1:$A$65536,0)))</f>
        <v>ΥΔΡ 6082.1</v>
      </c>
      <c r="E5" s="106">
        <v>26.3</v>
      </c>
      <c r="F5" s="404">
        <v>10</v>
      </c>
      <c r="G5" s="106">
        <f>E5+0.21*F5</f>
        <v>28.400000000000002</v>
      </c>
      <c r="H5" s="106">
        <f>(C29*C30*C31+C33*C34*C35)*(1-C43)</f>
        <v>0.27728125000000026</v>
      </c>
      <c r="I5" s="106">
        <f t="shared" si="0"/>
        <v>7.874787500000008</v>
      </c>
      <c r="L5" s="30"/>
    </row>
    <row r="6" spans="1:12">
      <c r="A6" s="94" t="s">
        <v>324</v>
      </c>
      <c r="B6" s="404" t="str">
        <f ca="1">INDIRECT(CONCATENATE("ΥΠΕΧΩΔΕ!$D$",MATCH($C6,[1]ΥΠΕΧΩΔΕ!$A$1:$A$65536,0)))</f>
        <v>m3</v>
      </c>
      <c r="C6" s="404" t="s">
        <v>36</v>
      </c>
      <c r="D6" s="404" t="str">
        <f ca="1">INDIRECT(CONCATENATE("ΥΠΕΧΩΔΕ!$C$",MATCH($C6,[1]ΥΠΕΧΩΔΕ!$A$1:$A$65536,0)))</f>
        <v>ΥΔΡ 6068</v>
      </c>
      <c r="E6" s="106">
        <v>11.3</v>
      </c>
      <c r="F6" s="404">
        <v>15</v>
      </c>
      <c r="G6" s="106">
        <f>E6+0.21*F6</f>
        <v>14.450000000000001</v>
      </c>
      <c r="H6" s="106">
        <f>H4+H5-C24*C25*C26-C41*C29*C30+C33*C35*C42</f>
        <v>5.4850000000000012</v>
      </c>
      <c r="I6" s="106">
        <f t="shared" si="0"/>
        <v>79.258250000000018</v>
      </c>
      <c r="L6" s="30"/>
    </row>
    <row r="7" spans="1:12" s="9" customFormat="1">
      <c r="A7" s="406" t="s">
        <v>316</v>
      </c>
      <c r="B7" s="407" t="str">
        <f ca="1">INDIRECT(CONCATENATE("ΥΠΕΧΩΔΕ!$D$",MATCH($C7,[1]ΥΠΕΧΩΔΕ!$A$1:$A$65536,0)))</f>
        <v>m3</v>
      </c>
      <c r="C7" s="407" t="s">
        <v>41</v>
      </c>
      <c r="D7" s="407" t="str">
        <f ca="1">INDIRECT(CONCATENATE("ΥΠΕΧΩΔΕ!$C$",MATCH($C7,[1]ΥΠΕΧΩΔΕ!$A$1:$A$65536,0)))</f>
        <v>ΥΔΡ 6069</v>
      </c>
      <c r="E7" s="408">
        <v>11.3</v>
      </c>
      <c r="F7" s="407">
        <v>15</v>
      </c>
      <c r="G7" s="106">
        <f>E7+0.21*F7</f>
        <v>14.450000000000001</v>
      </c>
      <c r="H7" s="106">
        <f>C40*C33</f>
        <v>1.9282812499999999</v>
      </c>
      <c r="I7" s="106">
        <f t="shared" si="0"/>
        <v>27.8636640625</v>
      </c>
      <c r="L7" s="30"/>
    </row>
    <row r="8" spans="1:12" s="9" customFormat="1">
      <c r="A8" s="92" t="s">
        <v>317</v>
      </c>
      <c r="B8" s="407" t="str">
        <f ca="1">INDIRECT(CONCATENATE("ΥΠΕΧΩΔΕ!$D$",MATCH($C8,[1]ΥΠΕΧΩΔΕ!$A$1:$A$65536,0)))</f>
        <v>m</v>
      </c>
      <c r="C8" s="407" t="s">
        <v>103</v>
      </c>
      <c r="D8" s="407" t="str">
        <f ca="1">INDIRECT(CONCATENATE("ΥΠΕΧΩΔΕ!$C$",MATCH($C8,[1]ΥΠΕΧΩΔΕ!$A$1:$A$65536,0)))</f>
        <v>ΥΔΡ 6711.3</v>
      </c>
      <c r="E8" s="408">
        <v>14.7</v>
      </c>
      <c r="F8" s="407"/>
      <c r="G8" s="408">
        <f t="shared" ref="G8:G14" si="1">E8</f>
        <v>14.7</v>
      </c>
      <c r="H8" s="106">
        <f>C33</f>
        <v>3.5</v>
      </c>
      <c r="I8" s="106">
        <f t="shared" si="0"/>
        <v>51.449999999999996</v>
      </c>
      <c r="L8" s="30"/>
    </row>
    <row r="9" spans="1:12" s="9" customFormat="1">
      <c r="A9" s="92" t="s">
        <v>318</v>
      </c>
      <c r="B9" s="407" t="s">
        <v>325</v>
      </c>
      <c r="C9" s="409" t="s">
        <v>346</v>
      </c>
      <c r="D9" s="407"/>
      <c r="E9" s="408">
        <v>14</v>
      </c>
      <c r="F9" s="407"/>
      <c r="G9" s="408">
        <f t="shared" si="1"/>
        <v>14</v>
      </c>
      <c r="H9" s="109">
        <v>1</v>
      </c>
      <c r="I9" s="106">
        <f t="shared" si="0"/>
        <v>14</v>
      </c>
      <c r="L9" s="30"/>
    </row>
    <row r="10" spans="1:12" s="9" customFormat="1">
      <c r="A10" s="92" t="s">
        <v>319</v>
      </c>
      <c r="B10" s="407" t="str">
        <f ca="1">INDIRECT(CONCATENATE("ΥΠΕΧΩΔΕ!$D$",MATCH($C10,[1]ΥΠΕΧΩΔΕ!$A$1:$A$65536,0)))</f>
        <v>m2</v>
      </c>
      <c r="C10" s="407" t="s">
        <v>47</v>
      </c>
      <c r="D10" s="407" t="str">
        <f ca="1">INDIRECT(CONCATENATE("ΥΠΕΧΩΔΕ!$C$",MATCH($C10,[1]ΥΠΕΧΩΔΕ!$A$1:$A$65536,0)))</f>
        <v>ΥΔΡ 6301</v>
      </c>
      <c r="E10" s="30">
        <v>8.1999999999999993</v>
      </c>
      <c r="F10" s="407"/>
      <c r="G10" s="408">
        <f t="shared" si="1"/>
        <v>8.1999999999999993</v>
      </c>
      <c r="H10" s="106">
        <f>2*C22*(C20+C21+C24+C25-C36)</f>
        <v>6.7560625000000014</v>
      </c>
      <c r="I10" s="106">
        <f t="shared" si="0"/>
        <v>55.399712500000007</v>
      </c>
      <c r="L10" s="30"/>
    </row>
    <row r="11" spans="1:12" s="9" customFormat="1">
      <c r="A11" s="92" t="s">
        <v>320</v>
      </c>
      <c r="B11" s="407" t="str">
        <f ca="1">INDIRECT(CONCATENATE("ΥΠΕΧΩΔΕ!$D$",MATCH($C11,[1]ΥΠΕΧΩΔΕ!$A$1:$A$65536,0)))</f>
        <v>m3</v>
      </c>
      <c r="C11" s="407" t="s">
        <v>54</v>
      </c>
      <c r="D11" s="407" t="str">
        <f ca="1">INDIRECT(CONCATENATE("ΥΠΕΧΩΔΕ!$C$",MATCH($C11,[1]ΥΠΕΧΩΔΕ!$A$1:$A$65536,0)))</f>
        <v>ΥΔΡ 6326</v>
      </c>
      <c r="E11" s="30">
        <v>77</v>
      </c>
      <c r="F11" s="407"/>
      <c r="G11" s="408">
        <f t="shared" si="1"/>
        <v>77</v>
      </c>
      <c r="H11" s="106">
        <f>C29*C30*C27</f>
        <v>0.23085</v>
      </c>
      <c r="I11" s="106">
        <f t="shared" si="0"/>
        <v>17.775449999999999</v>
      </c>
      <c r="L11" s="30"/>
    </row>
    <row r="12" spans="1:12" s="9" customFormat="1">
      <c r="A12" s="406" t="s">
        <v>321</v>
      </c>
      <c r="B12" s="407" t="str">
        <f ca="1">INDIRECT(CONCATENATE("ΥΠΕΧΩΔΕ!$D$",MATCH($C12,[1]ΥΠΕΧΩΔΕ!$A$1:$A$65536,0)))</f>
        <v>m3</v>
      </c>
      <c r="C12" s="407" t="s">
        <v>57</v>
      </c>
      <c r="D12" s="407" t="str">
        <f ca="1">INDIRECT(CONCATENATE("ΥΠΕΧΩΔΕ!$C$",MATCH($C12,[1]ΥΠΕΧΩΔΕ!$A$1:$A$65536,0)))</f>
        <v>ΥΔΡ 6327</v>
      </c>
      <c r="E12" s="30">
        <v>82</v>
      </c>
      <c r="F12" s="407"/>
      <c r="G12" s="408">
        <f t="shared" si="1"/>
        <v>82</v>
      </c>
      <c r="H12" s="106">
        <f>(C20+C21+C24+C25)*C22*C23-C36*C23+C24*C25*C23</f>
        <v>0.63231562500000005</v>
      </c>
      <c r="I12" s="106">
        <f t="shared" si="0"/>
        <v>51.849881250000003</v>
      </c>
      <c r="L12" s="30"/>
    </row>
    <row r="13" spans="1:12" s="9" customFormat="1">
      <c r="A13" s="406" t="s">
        <v>323</v>
      </c>
      <c r="B13" s="407" t="str">
        <f ca="1">INDIRECT(CONCATENATE("ΥΠΕΧΩΔΕ!$D$",MATCH($C13,[1]ΥΠΕΧΩΔΕ!$A$1:$A$65536,0)))</f>
        <v>kg</v>
      </c>
      <c r="C13" s="407" t="s">
        <v>64</v>
      </c>
      <c r="D13" s="407" t="str">
        <f ca="1">INDIRECT(CONCATENATE("ΥΠΕΧΩΔΕ!$C$",MATCH($C13,[1]ΥΠΕΧΩΔΕ!$A$1:$A$65536,0)))</f>
        <v>ΥΔΡ 6311</v>
      </c>
      <c r="E13" s="30">
        <v>0.98</v>
      </c>
      <c r="F13" s="407"/>
      <c r="G13" s="408">
        <f t="shared" si="1"/>
        <v>0.98</v>
      </c>
      <c r="H13" s="106">
        <f>64*H12</f>
        <v>40.468200000000003</v>
      </c>
      <c r="I13" s="106">
        <f t="shared" si="0"/>
        <v>39.658836000000001</v>
      </c>
      <c r="L13" s="30"/>
    </row>
    <row r="14" spans="1:12" s="9" customFormat="1">
      <c r="A14" s="95" t="s">
        <v>68</v>
      </c>
      <c r="B14" s="407" t="str">
        <f ca="1">INDIRECT(CONCATENATE("ΥΠΕΧΩΔΕ!$D$",MATCH($C14,[1]ΥΠΕΧΩΔΕ!$A$1:$A$65536,0)))</f>
        <v>m2</v>
      </c>
      <c r="C14" s="407" t="s">
        <v>67</v>
      </c>
      <c r="D14" s="407" t="str">
        <f ca="1">INDIRECT(CONCATENATE("ΥΠΕΧΩΔΕ!$C$",MATCH($C14,[1]ΥΠΕΧΩΔΕ!$A$1:$A$65536,0)))</f>
        <v>ΥΔΡ 6370</v>
      </c>
      <c r="E14" s="408">
        <v>15.8</v>
      </c>
      <c r="F14" s="407"/>
      <c r="G14" s="408">
        <f t="shared" si="1"/>
        <v>15.8</v>
      </c>
      <c r="H14" s="106">
        <f>2*C22*(C20+C21)+C20*C21-C36</f>
        <v>3.0874375000000005</v>
      </c>
      <c r="I14" s="106">
        <f t="shared" si="0"/>
        <v>48.781512500000012</v>
      </c>
    </row>
    <row r="15" spans="1:12" s="9" customFormat="1">
      <c r="A15" s="406" t="s">
        <v>322</v>
      </c>
      <c r="B15" s="407" t="str">
        <f ca="1">INDIRECT(CONCATENATE("ΥΠΕΧΩΔΕ!$D$",MATCH($C15,[1]ΥΠΕΧΩΔΕ!$A$1:$A$65536,0)))</f>
        <v>kg</v>
      </c>
      <c r="C15" s="407" t="s">
        <v>72</v>
      </c>
      <c r="D15" s="407" t="str">
        <f ca="1">INDIRECT(CONCATENATE("ΥΠΕΧΩΔΕ!$C$",MATCH($C15,[1]ΥΠΕΧΩΔΕ!$A$1:$A$65536,0)))</f>
        <v>ΥΔΡ 6752</v>
      </c>
      <c r="E15" s="408">
        <v>169</v>
      </c>
      <c r="F15" s="407"/>
      <c r="G15" s="408">
        <f>E15</f>
        <v>169</v>
      </c>
      <c r="H15" s="106">
        <v>1</v>
      </c>
      <c r="I15" s="106">
        <f t="shared" si="0"/>
        <v>169</v>
      </c>
    </row>
    <row r="16" spans="1:12">
      <c r="A16" s="97" t="s">
        <v>343</v>
      </c>
      <c r="B16" s="108" t="s">
        <v>238</v>
      </c>
      <c r="C16" s="404"/>
      <c r="D16" s="404"/>
      <c r="E16" s="404"/>
      <c r="F16" s="404"/>
      <c r="G16" s="404"/>
      <c r="H16" s="108"/>
      <c r="I16" s="138">
        <f>SUM(I4:I15)</f>
        <v>613.48819381249996</v>
      </c>
    </row>
    <row r="17" spans="1:9" ht="15.75">
      <c r="A17" s="236" t="s">
        <v>344</v>
      </c>
      <c r="B17" s="139" t="s">
        <v>238</v>
      </c>
      <c r="C17" s="404"/>
      <c r="D17" s="404"/>
      <c r="E17" s="404"/>
      <c r="F17" s="404"/>
      <c r="G17" s="404"/>
      <c r="H17" s="139"/>
      <c r="I17" s="135">
        <f>ROUND(I16,0)</f>
        <v>613</v>
      </c>
    </row>
    <row r="18" spans="1:9">
      <c r="A18" s="410"/>
      <c r="B18" s="404"/>
      <c r="C18" s="404"/>
      <c r="D18" s="404"/>
      <c r="E18" s="404"/>
      <c r="F18" s="404"/>
      <c r="G18" s="404"/>
      <c r="H18" s="107"/>
      <c r="I18" s="107"/>
    </row>
    <row r="19" spans="1:9" ht="18">
      <c r="A19" s="235" t="s">
        <v>255</v>
      </c>
      <c r="B19" s="404"/>
      <c r="C19" s="404"/>
      <c r="D19" s="404"/>
      <c r="E19" s="404"/>
      <c r="F19" s="404"/>
      <c r="G19" s="404"/>
      <c r="H19" s="107"/>
      <c r="I19" s="107"/>
    </row>
    <row r="20" spans="1:9">
      <c r="A20" s="410" t="s">
        <v>326</v>
      </c>
      <c r="B20" s="404" t="s">
        <v>20</v>
      </c>
      <c r="C20" s="106">
        <v>0.81</v>
      </c>
      <c r="D20" s="404"/>
      <c r="E20" s="404"/>
      <c r="F20" s="404"/>
      <c r="G20" s="404"/>
      <c r="H20" s="107"/>
      <c r="I20" s="107"/>
    </row>
    <row r="21" spans="1:9">
      <c r="A21" s="410" t="s">
        <v>327</v>
      </c>
      <c r="B21" s="404" t="s">
        <v>20</v>
      </c>
      <c r="C21" s="106">
        <v>0.45</v>
      </c>
      <c r="D21" s="404"/>
      <c r="E21" s="404"/>
      <c r="F21" s="404"/>
      <c r="G21" s="404"/>
      <c r="H21" s="107"/>
      <c r="I21" s="107"/>
    </row>
    <row r="22" spans="1:9">
      <c r="A22" s="410" t="s">
        <v>328</v>
      </c>
      <c r="B22" s="404" t="s">
        <v>20</v>
      </c>
      <c r="C22" s="106">
        <v>1.1000000000000001</v>
      </c>
      <c r="D22" s="404"/>
      <c r="E22" s="404"/>
      <c r="F22" s="404"/>
      <c r="G22" s="404"/>
      <c r="H22" s="107"/>
      <c r="I22" s="107"/>
    </row>
    <row r="23" spans="1:9">
      <c r="A23" s="410" t="s">
        <v>282</v>
      </c>
      <c r="B23" s="404" t="s">
        <v>20</v>
      </c>
      <c r="C23" s="106">
        <v>0.15</v>
      </c>
      <c r="D23" s="404"/>
      <c r="E23" s="404"/>
      <c r="F23" s="404"/>
      <c r="G23" s="404"/>
      <c r="H23" s="107"/>
      <c r="I23" s="107"/>
    </row>
    <row r="24" spans="1:9">
      <c r="A24" s="410" t="s">
        <v>337</v>
      </c>
      <c r="B24" s="404" t="s">
        <v>20</v>
      </c>
      <c r="C24" s="106">
        <f>C20+2*C23</f>
        <v>1.1100000000000001</v>
      </c>
      <c r="D24" s="404"/>
      <c r="E24" s="404"/>
      <c r="F24" s="404"/>
      <c r="G24" s="404"/>
      <c r="H24" s="107"/>
      <c r="I24" s="107"/>
    </row>
    <row r="25" spans="1:9">
      <c r="A25" s="410" t="s">
        <v>338</v>
      </c>
      <c r="B25" s="404" t="s">
        <v>20</v>
      </c>
      <c r="C25" s="106">
        <f>C21+2*C23</f>
        <v>0.75</v>
      </c>
      <c r="D25" s="404"/>
      <c r="E25" s="404"/>
      <c r="F25" s="404"/>
      <c r="G25" s="404"/>
      <c r="H25" s="107"/>
      <c r="I25" s="107"/>
    </row>
    <row r="26" spans="1:9">
      <c r="A26" s="410" t="s">
        <v>339</v>
      </c>
      <c r="B26" s="404" t="s">
        <v>20</v>
      </c>
      <c r="C26" s="106">
        <f>C22+C23</f>
        <v>1.25</v>
      </c>
      <c r="D26" s="404"/>
      <c r="E26" s="404"/>
      <c r="F26" s="404"/>
      <c r="G26" s="404"/>
      <c r="H26" s="107"/>
      <c r="I26" s="107"/>
    </row>
    <row r="27" spans="1:9">
      <c r="A27" s="410" t="s">
        <v>329</v>
      </c>
      <c r="B27" s="404" t="s">
        <v>20</v>
      </c>
      <c r="C27" s="106">
        <v>0.1</v>
      </c>
      <c r="D27" s="404"/>
      <c r="E27" s="404"/>
      <c r="F27" s="404"/>
      <c r="G27" s="404"/>
      <c r="H27" s="107"/>
      <c r="I27" s="107"/>
    </row>
    <row r="28" spans="1:9">
      <c r="A28" s="410" t="s">
        <v>287</v>
      </c>
      <c r="B28" s="404" t="s">
        <v>20</v>
      </c>
      <c r="C28" s="106">
        <v>0.3</v>
      </c>
      <c r="D28" s="404"/>
      <c r="E28" s="404"/>
      <c r="F28" s="404"/>
      <c r="G28" s="404"/>
      <c r="H28" s="107"/>
      <c r="I28" s="107"/>
    </row>
    <row r="29" spans="1:9">
      <c r="A29" s="410" t="s">
        <v>330</v>
      </c>
      <c r="B29" s="404" t="s">
        <v>20</v>
      </c>
      <c r="C29" s="106">
        <f>C24+2*C28</f>
        <v>1.71</v>
      </c>
      <c r="D29" s="404"/>
      <c r="E29" s="404"/>
      <c r="F29" s="404"/>
      <c r="G29" s="404"/>
      <c r="H29" s="107"/>
      <c r="I29" s="107"/>
    </row>
    <row r="30" spans="1:9">
      <c r="A30" s="410" t="s">
        <v>288</v>
      </c>
      <c r="B30" s="404" t="s">
        <v>20</v>
      </c>
      <c r="C30" s="106">
        <f>C25+2*C28</f>
        <v>1.35</v>
      </c>
      <c r="D30" s="404"/>
      <c r="E30" s="404"/>
      <c r="F30" s="404"/>
      <c r="G30" s="404"/>
      <c r="H30" s="107"/>
      <c r="I30" s="107"/>
    </row>
    <row r="31" spans="1:9">
      <c r="A31" s="410" t="s">
        <v>286</v>
      </c>
      <c r="B31" s="404" t="s">
        <v>20</v>
      </c>
      <c r="C31" s="106">
        <f>C22+C23</f>
        <v>1.25</v>
      </c>
      <c r="D31" s="404"/>
      <c r="E31" s="404"/>
      <c r="F31" s="404"/>
      <c r="G31" s="404"/>
      <c r="H31" s="107"/>
      <c r="I31" s="107"/>
    </row>
    <row r="32" spans="1:9">
      <c r="A32" s="97" t="s">
        <v>347</v>
      </c>
      <c r="B32" s="404"/>
      <c r="C32" s="106"/>
      <c r="D32" s="404"/>
      <c r="E32" s="404"/>
      <c r="F32" s="404"/>
      <c r="G32" s="404"/>
      <c r="H32" s="107"/>
      <c r="I32" s="107"/>
    </row>
    <row r="33" spans="1:9">
      <c r="A33" s="410" t="s">
        <v>331</v>
      </c>
      <c r="B33" s="404" t="s">
        <v>20</v>
      </c>
      <c r="C33" s="106">
        <v>3.5</v>
      </c>
      <c r="D33" s="404"/>
      <c r="E33" s="404"/>
      <c r="F33" s="404"/>
      <c r="G33" s="404"/>
      <c r="H33" s="107"/>
      <c r="I33" s="107"/>
    </row>
    <row r="34" spans="1:9">
      <c r="A34" s="410" t="s">
        <v>332</v>
      </c>
      <c r="B34" s="404" t="s">
        <v>20</v>
      </c>
      <c r="C34" s="106">
        <v>0.95</v>
      </c>
      <c r="D34" s="404"/>
      <c r="E34" s="404"/>
      <c r="F34" s="404"/>
      <c r="G34" s="404"/>
      <c r="H34" s="107"/>
      <c r="I34" s="107"/>
    </row>
    <row r="35" spans="1:9">
      <c r="A35" s="410" t="s">
        <v>288</v>
      </c>
      <c r="B35" s="404" t="s">
        <v>20</v>
      </c>
      <c r="C35" s="106">
        <v>0.8</v>
      </c>
      <c r="D35" s="404"/>
      <c r="E35" s="404"/>
      <c r="F35" s="404"/>
      <c r="G35" s="404"/>
      <c r="H35" s="107"/>
      <c r="I35" s="107"/>
    </row>
    <row r="36" spans="1:9">
      <c r="A36" s="410" t="s">
        <v>253</v>
      </c>
      <c r="B36" s="404" t="s">
        <v>9</v>
      </c>
      <c r="C36" s="106">
        <f>3.14*0.125^2</f>
        <v>4.9062500000000002E-2</v>
      </c>
      <c r="D36" s="404"/>
      <c r="E36" s="404"/>
      <c r="F36" s="404"/>
      <c r="G36" s="404"/>
      <c r="H36" s="107"/>
      <c r="I36" s="107"/>
    </row>
    <row r="37" spans="1:9">
      <c r="A37" s="410" t="s">
        <v>333</v>
      </c>
      <c r="B37" s="404" t="s">
        <v>20</v>
      </c>
      <c r="C37" s="106">
        <v>0.1</v>
      </c>
      <c r="D37" s="404"/>
      <c r="E37" s="404"/>
      <c r="F37" s="404"/>
      <c r="G37" s="404"/>
      <c r="H37" s="107"/>
      <c r="I37" s="107"/>
    </row>
    <row r="38" spans="1:9">
      <c r="A38" s="410" t="s">
        <v>334</v>
      </c>
      <c r="B38" s="404" t="s">
        <v>20</v>
      </c>
      <c r="C38" s="106">
        <v>0.25</v>
      </c>
      <c r="D38" s="404"/>
      <c r="E38" s="404"/>
      <c r="F38" s="404"/>
      <c r="G38" s="404"/>
      <c r="H38" s="107"/>
      <c r="I38" s="107"/>
    </row>
    <row r="39" spans="1:9">
      <c r="A39" s="410" t="s">
        <v>335</v>
      </c>
      <c r="B39" s="404" t="s">
        <v>20</v>
      </c>
      <c r="C39" s="106">
        <f>0.25+C38+C37</f>
        <v>0.6</v>
      </c>
      <c r="D39" s="404"/>
      <c r="E39" s="404"/>
      <c r="F39" s="404"/>
      <c r="G39" s="404"/>
      <c r="H39" s="107"/>
      <c r="I39" s="107"/>
    </row>
    <row r="40" spans="1:9">
      <c r="A40" s="410" t="s">
        <v>340</v>
      </c>
      <c r="B40" s="404" t="s">
        <v>9</v>
      </c>
      <c r="C40" s="106">
        <f>C39-C36</f>
        <v>0.55093749999999997</v>
      </c>
      <c r="D40" s="404"/>
      <c r="E40" s="404"/>
      <c r="F40" s="404"/>
      <c r="G40" s="404"/>
      <c r="H40" s="107"/>
      <c r="I40" s="107"/>
    </row>
    <row r="41" spans="1:9">
      <c r="A41" s="410" t="s">
        <v>345</v>
      </c>
      <c r="B41" s="404" t="s">
        <v>20</v>
      </c>
      <c r="C41" s="106">
        <v>0</v>
      </c>
      <c r="D41" s="404"/>
      <c r="E41" s="404"/>
      <c r="F41" s="404"/>
      <c r="G41" s="404"/>
      <c r="H41" s="107"/>
      <c r="I41" s="107"/>
    </row>
    <row r="42" spans="1:9">
      <c r="A42" s="410" t="s">
        <v>336</v>
      </c>
      <c r="B42" s="404" t="s">
        <v>20</v>
      </c>
      <c r="C42" s="106">
        <f>C34-C39-C41</f>
        <v>0.35</v>
      </c>
      <c r="D42" s="404"/>
      <c r="E42" s="404"/>
      <c r="F42" s="404"/>
      <c r="G42" s="404"/>
      <c r="H42" s="107"/>
      <c r="I42" s="107"/>
    </row>
    <row r="43" spans="1:9">
      <c r="A43" s="237" t="s">
        <v>240</v>
      </c>
      <c r="B43" s="40" t="s">
        <v>241</v>
      </c>
      <c r="C43" s="124">
        <v>0.95</v>
      </c>
      <c r="D43" s="404"/>
      <c r="E43" s="404"/>
      <c r="F43" s="404"/>
      <c r="G43" s="404"/>
      <c r="H43" s="107"/>
      <c r="I43" s="107"/>
    </row>
    <row r="44" spans="1:9">
      <c r="A44" s="410"/>
      <c r="B44" s="404"/>
      <c r="C44" s="404"/>
      <c r="D44" s="404"/>
      <c r="E44" s="404"/>
      <c r="F44" s="404"/>
      <c r="G44" s="404"/>
      <c r="H44" s="107"/>
      <c r="I44" s="107"/>
    </row>
  </sheetData>
  <protectedRanges>
    <protectedRange sqref="C43" name="Περιοχή1_2"/>
  </protectedRanges>
  <phoneticPr fontId="8" type="noConversion"/>
  <printOptions gridLines="1"/>
  <pageMargins left="0.75" right="0.75" top="1" bottom="1" header="0.5" footer="0.5"/>
  <pageSetup paperSize="9" scale="76" orientation="portrait" r:id="rId1"/>
  <headerFooter alignWithMargins="0"/>
  <drawing r:id="rId2"/>
</worksheet>
</file>

<file path=xl/worksheets/sheet11.xml><?xml version="1.0" encoding="utf-8"?>
<worksheet xmlns="http://schemas.openxmlformats.org/spreadsheetml/2006/main" xmlns:r="http://schemas.openxmlformats.org/officeDocument/2006/relationships">
  <sheetPr codeName="Φύλλο6">
    <pageSetUpPr fitToPage="1"/>
  </sheetPr>
  <dimension ref="A1:K51"/>
  <sheetViews>
    <sheetView topLeftCell="A13" workbookViewId="0">
      <selection activeCell="C42" sqref="C42"/>
    </sheetView>
  </sheetViews>
  <sheetFormatPr defaultRowHeight="12.75"/>
  <cols>
    <col min="1" max="1" width="40.85546875" style="96" customWidth="1"/>
    <col min="2" max="2" width="8.140625" style="73" bestFit="1" customWidth="1"/>
    <col min="3" max="3" width="9.7109375" style="73" bestFit="1" customWidth="1"/>
    <col min="4" max="4" width="11" style="73" bestFit="1" customWidth="1"/>
    <col min="5" max="5" width="9.140625" style="73"/>
    <col min="6" max="6" width="10.28515625" style="73" bestFit="1" customWidth="1"/>
    <col min="7" max="7" width="9.140625" style="73"/>
    <col min="8" max="8" width="9.85546875" customWidth="1"/>
    <col min="9" max="9" width="7.7109375" bestFit="1" customWidth="1"/>
  </cols>
  <sheetData>
    <row r="1" spans="1:9" ht="19.5">
      <c r="A1" s="23" t="s">
        <v>591</v>
      </c>
      <c r="B1" s="404"/>
      <c r="C1" s="404"/>
      <c r="D1" s="404"/>
      <c r="E1" s="404"/>
      <c r="F1" s="404"/>
      <c r="G1" s="404"/>
      <c r="H1" s="107"/>
      <c r="I1" s="107"/>
    </row>
    <row r="2" spans="1:9" ht="6.75" customHeight="1">
      <c r="A2" s="235"/>
      <c r="B2" s="404"/>
      <c r="C2" s="404"/>
      <c r="D2" s="404"/>
      <c r="E2" s="404"/>
      <c r="F2" s="404"/>
      <c r="G2" s="404"/>
      <c r="H2" s="107"/>
      <c r="I2" s="107"/>
    </row>
    <row r="3" spans="1:9" ht="38.25">
      <c r="A3" s="26" t="s">
        <v>268</v>
      </c>
      <c r="B3" s="27" t="s">
        <v>267</v>
      </c>
      <c r="C3" s="26" t="s">
        <v>260</v>
      </c>
      <c r="D3" s="26" t="s">
        <v>261</v>
      </c>
      <c r="E3" s="27" t="s">
        <v>262</v>
      </c>
      <c r="F3" s="27" t="s">
        <v>263</v>
      </c>
      <c r="G3" s="27" t="s">
        <v>264</v>
      </c>
      <c r="H3" s="27" t="s">
        <v>341</v>
      </c>
      <c r="I3" s="27" t="s">
        <v>342</v>
      </c>
    </row>
    <row r="4" spans="1:9">
      <c r="A4" s="94" t="s">
        <v>242</v>
      </c>
      <c r="B4" s="404" t="str">
        <f ca="1">INDIRECT(CONCATENATE("ΥΠΕΧΩΔΕ!$D$",MATCH($C4,[1]ΥΠΕΧΩΔΕ!$A$1:$A$65536,0)))</f>
        <v>m3</v>
      </c>
      <c r="C4" s="404" t="s">
        <v>10</v>
      </c>
      <c r="D4" s="404" t="str">
        <f ca="1">INDIRECT(CONCATENATE("ΥΠΕΧΩΔΕ!$C$",MATCH($C4,[1]ΥΠΕΧΩΔΕ!$A$1:$A$65536,0)))</f>
        <v>ΥΔΡ 6081.1</v>
      </c>
      <c r="E4" s="106">
        <v>7.5</v>
      </c>
      <c r="F4" s="404">
        <v>10</v>
      </c>
      <c r="G4" s="106">
        <f>E4+0.21*F4</f>
        <v>9.6</v>
      </c>
      <c r="H4" s="106">
        <f>(C29*C30*C31+C33*C34*C35)*C43</f>
        <v>8.9353437499999995</v>
      </c>
      <c r="I4" s="106">
        <f t="shared" ref="I4:I15" si="0">H4*G4</f>
        <v>85.779299999999992</v>
      </c>
    </row>
    <row r="5" spans="1:9">
      <c r="A5" s="94" t="s">
        <v>243</v>
      </c>
      <c r="B5" s="404" t="str">
        <f ca="1">INDIRECT(CONCATENATE("ΥΠΕΧΩΔΕ!$D$",MATCH($C5,[1]ΥΠΕΧΩΔΕ!$A$1:$A$65536,0)))</f>
        <v>m3</v>
      </c>
      <c r="C5" s="404" t="s">
        <v>14</v>
      </c>
      <c r="D5" s="404" t="str">
        <f ca="1">INDIRECT(CONCATENATE("ΥΠΕΧΩΔΕ!$C$",MATCH($C5,[1]ΥΠΕΧΩΔΕ!$A$1:$A$65536,0)))</f>
        <v>ΥΔΡ 6082.1</v>
      </c>
      <c r="E5" s="106">
        <v>26.3</v>
      </c>
      <c r="F5" s="404">
        <v>10</v>
      </c>
      <c r="G5" s="106">
        <f>E5+0.21*F5</f>
        <v>28.400000000000002</v>
      </c>
      <c r="H5" s="106">
        <f>(C29*C30*C31+C33*C34*C35)*(1-C43)</f>
        <v>0.47028125000000043</v>
      </c>
      <c r="I5" s="106">
        <f t="shared" si="0"/>
        <v>13.355987500000014</v>
      </c>
    </row>
    <row r="6" spans="1:9">
      <c r="A6" s="94" t="s">
        <v>324</v>
      </c>
      <c r="B6" s="404" t="str">
        <f ca="1">INDIRECT(CONCATENATE("ΥΠΕΧΩΔΕ!$D$",MATCH($C6,[1]ΥΠΕΧΩΔΕ!$A$1:$A$65536,0)))</f>
        <v>m3</v>
      </c>
      <c r="C6" s="404" t="s">
        <v>36</v>
      </c>
      <c r="D6" s="404" t="str">
        <f ca="1">INDIRECT(CONCATENATE("ΥΠΕΧΩΔΕ!$C$",MATCH($C6,[1]ΥΠΕΧΩΔΕ!$A$1:$A$65536,0)))</f>
        <v>ΥΔΡ 6068</v>
      </c>
      <c r="E6" s="106">
        <v>11.3</v>
      </c>
      <c r="F6" s="404">
        <v>15</v>
      </c>
      <c r="G6" s="106">
        <f>E6+0.21*F6</f>
        <v>14.450000000000001</v>
      </c>
      <c r="H6" s="106">
        <f>H4+H5-C24*C25*C26-C41*C29*C30+C33*C35*C42</f>
        <v>9.3450000000000006</v>
      </c>
      <c r="I6" s="106">
        <f t="shared" si="0"/>
        <v>135.03525000000002</v>
      </c>
    </row>
    <row r="7" spans="1:9" s="9" customFormat="1">
      <c r="A7" s="406" t="s">
        <v>316</v>
      </c>
      <c r="B7" s="407" t="str">
        <f ca="1">INDIRECT(CONCATENATE("ΥΠΕΧΩΔΕ!$D$",MATCH($C7,[1]ΥΠΕΧΩΔΕ!$A$1:$A$65536,0)))</f>
        <v>m3</v>
      </c>
      <c r="C7" s="407" t="s">
        <v>41</v>
      </c>
      <c r="D7" s="407" t="str">
        <f ca="1">INDIRECT(CONCATENATE("ΥΠΕΧΩΔΕ!$C$",MATCH($C7,[1]ΥΠΕΧΩΔΕ!$A$1:$A$65536,0)))</f>
        <v>ΥΔΡ 6069</v>
      </c>
      <c r="E7" s="408">
        <v>11.3</v>
      </c>
      <c r="F7" s="407">
        <v>15</v>
      </c>
      <c r="G7" s="106">
        <f>E7+0.21*F7</f>
        <v>14.450000000000001</v>
      </c>
      <c r="H7" s="106">
        <f>C40*C33</f>
        <v>1.9282812499999999</v>
      </c>
      <c r="I7" s="106">
        <f t="shared" si="0"/>
        <v>27.8636640625</v>
      </c>
    </row>
    <row r="8" spans="1:9" s="9" customFormat="1">
      <c r="A8" s="92" t="s">
        <v>317</v>
      </c>
      <c r="B8" s="407" t="str">
        <f ca="1">INDIRECT(CONCATENATE("ΥΠΕΧΩΔΕ!$D$",MATCH($C8,[1]ΥΠΕΧΩΔΕ!$A$1:$A$65536,0)))</f>
        <v>m</v>
      </c>
      <c r="C8" s="407" t="s">
        <v>103</v>
      </c>
      <c r="D8" s="407" t="str">
        <f ca="1">INDIRECT(CONCATENATE("ΥΠΕΧΩΔΕ!$C$",MATCH($C8,[1]ΥΠΕΧΩΔΕ!$A$1:$A$65536,0)))</f>
        <v>ΥΔΡ 6711.3</v>
      </c>
      <c r="E8" s="408">
        <v>14.7</v>
      </c>
      <c r="F8" s="407"/>
      <c r="G8" s="408">
        <f t="shared" ref="G8:G14" si="1">E8</f>
        <v>14.7</v>
      </c>
      <c r="H8" s="106">
        <f>C33</f>
        <v>3.5</v>
      </c>
      <c r="I8" s="106">
        <f t="shared" si="0"/>
        <v>51.449999999999996</v>
      </c>
    </row>
    <row r="9" spans="1:9" s="9" customFormat="1">
      <c r="A9" s="92" t="s">
        <v>318</v>
      </c>
      <c r="B9" s="407" t="s">
        <v>325</v>
      </c>
      <c r="C9" s="409" t="s">
        <v>346</v>
      </c>
      <c r="D9" s="407"/>
      <c r="E9" s="408">
        <v>14</v>
      </c>
      <c r="F9" s="407"/>
      <c r="G9" s="408">
        <f t="shared" si="1"/>
        <v>14</v>
      </c>
      <c r="H9" s="109">
        <v>1</v>
      </c>
      <c r="I9" s="106">
        <f t="shared" si="0"/>
        <v>14</v>
      </c>
    </row>
    <row r="10" spans="1:9" s="9" customFormat="1">
      <c r="A10" s="92" t="s">
        <v>319</v>
      </c>
      <c r="B10" s="407" t="str">
        <f ca="1">INDIRECT(CONCATENATE("ΥΠΕΧΩΔΕ!$D$",MATCH($C10,[1]ΥΠΕΧΩΔΕ!$A$1:$A$65536,0)))</f>
        <v>m2</v>
      </c>
      <c r="C10" s="407" t="s">
        <v>47</v>
      </c>
      <c r="D10" s="407" t="str">
        <f ca="1">INDIRECT(CONCATENATE("ΥΠΕΧΩΔΕ!$C$",MATCH($C10,[1]ΥΠΕΧΩΔΕ!$A$1:$A$65536,0)))</f>
        <v>ΥΔΡ 6301</v>
      </c>
      <c r="E10" s="30">
        <v>8.1999999999999993</v>
      </c>
      <c r="F10" s="407"/>
      <c r="G10" s="408">
        <f t="shared" si="1"/>
        <v>8.1999999999999993</v>
      </c>
      <c r="H10" s="106">
        <f>2*C22*(C20+C21+C24+C25-C36)</f>
        <v>6.7560625000000014</v>
      </c>
      <c r="I10" s="106">
        <f t="shared" si="0"/>
        <v>55.399712500000007</v>
      </c>
    </row>
    <row r="11" spans="1:9" s="9" customFormat="1">
      <c r="A11" s="92" t="s">
        <v>320</v>
      </c>
      <c r="B11" s="407" t="str">
        <f ca="1">INDIRECT(CONCATENATE("ΥΠΕΧΩΔΕ!$D$",MATCH($C11,[1]ΥΠΕΧΩΔΕ!$A$1:$A$65536,0)))</f>
        <v>m3</v>
      </c>
      <c r="C11" s="407" t="s">
        <v>54</v>
      </c>
      <c r="D11" s="407" t="str">
        <f ca="1">INDIRECT(CONCATENATE("ΥΠΕΧΩΔΕ!$C$",MATCH($C11,[1]ΥΠΕΧΩΔΕ!$A$1:$A$65536,0)))</f>
        <v>ΥΔΡ 6326</v>
      </c>
      <c r="E11" s="30">
        <v>77</v>
      </c>
      <c r="F11" s="407"/>
      <c r="G11" s="408">
        <f t="shared" si="1"/>
        <v>77</v>
      </c>
      <c r="H11" s="106">
        <f>C29*C30*C27</f>
        <v>0.53964999999999996</v>
      </c>
      <c r="I11" s="106">
        <f t="shared" si="0"/>
        <v>41.553049999999999</v>
      </c>
    </row>
    <row r="12" spans="1:9" s="9" customFormat="1">
      <c r="A12" s="406" t="s">
        <v>321</v>
      </c>
      <c r="B12" s="407" t="str">
        <f ca="1">INDIRECT(CONCATENATE("ΥΠΕΧΩΔΕ!$D$",MATCH($C12,[1]ΥΠΕΧΩΔΕ!$A$1:$A$65536,0)))</f>
        <v>m3</v>
      </c>
      <c r="C12" s="407" t="s">
        <v>57</v>
      </c>
      <c r="D12" s="407" t="str">
        <f ca="1">INDIRECT(CONCATENATE("ΥΠΕΧΩΔΕ!$C$",MATCH($C12,[1]ΥΠΕΧΩΔΕ!$A$1:$A$65536,0)))</f>
        <v>ΥΔΡ 6327</v>
      </c>
      <c r="E12" s="30">
        <v>82</v>
      </c>
      <c r="F12" s="407"/>
      <c r="G12" s="408">
        <f t="shared" si="1"/>
        <v>82</v>
      </c>
      <c r="H12" s="106">
        <f>(C20+C21+C24+C25)*C22*C23-C36*C23+C24*C25*C23</f>
        <v>0.63231562500000005</v>
      </c>
      <c r="I12" s="106">
        <f t="shared" si="0"/>
        <v>51.849881250000003</v>
      </c>
    </row>
    <row r="13" spans="1:9" s="9" customFormat="1">
      <c r="A13" s="406" t="s">
        <v>323</v>
      </c>
      <c r="B13" s="407" t="str">
        <f ca="1">INDIRECT(CONCATENATE("ΥΠΕΧΩΔΕ!$D$",MATCH($C13,[1]ΥΠΕΧΩΔΕ!$A$1:$A$65536,0)))</f>
        <v>kg</v>
      </c>
      <c r="C13" s="407" t="s">
        <v>64</v>
      </c>
      <c r="D13" s="407" t="str">
        <f ca="1">INDIRECT(CONCATENATE("ΥΠΕΧΩΔΕ!$C$",MATCH($C13,[1]ΥΠΕΧΩΔΕ!$A$1:$A$65536,0)))</f>
        <v>ΥΔΡ 6311</v>
      </c>
      <c r="E13" s="30">
        <v>0.98</v>
      </c>
      <c r="F13" s="407"/>
      <c r="G13" s="408">
        <f t="shared" si="1"/>
        <v>0.98</v>
      </c>
      <c r="H13" s="106">
        <f>64*H12</f>
        <v>40.468200000000003</v>
      </c>
      <c r="I13" s="106">
        <f t="shared" si="0"/>
        <v>39.658836000000001</v>
      </c>
    </row>
    <row r="14" spans="1:9" s="9" customFormat="1">
      <c r="A14" s="95" t="s">
        <v>68</v>
      </c>
      <c r="B14" s="407" t="str">
        <f ca="1">INDIRECT(CONCATENATE("ΥΠΕΧΩΔΕ!$D$",MATCH($C14,[1]ΥΠΕΧΩΔΕ!$A$1:$A$65536,0)))</f>
        <v>m2</v>
      </c>
      <c r="C14" s="407" t="s">
        <v>67</v>
      </c>
      <c r="D14" s="407" t="str">
        <f ca="1">INDIRECT(CONCATENATE("ΥΠΕΧΩΔΕ!$C$",MATCH($C14,[1]ΥΠΕΧΩΔΕ!$A$1:$A$65536,0)))</f>
        <v>ΥΔΡ 6370</v>
      </c>
      <c r="E14" s="408">
        <v>15.8</v>
      </c>
      <c r="F14" s="407"/>
      <c r="G14" s="408">
        <f t="shared" si="1"/>
        <v>15.8</v>
      </c>
      <c r="H14" s="106">
        <f>2*C22*(C20+C21)+C20*C21-C36</f>
        <v>3.0874375000000005</v>
      </c>
      <c r="I14" s="106">
        <f t="shared" si="0"/>
        <v>48.781512500000012</v>
      </c>
    </row>
    <row r="15" spans="1:9" s="9" customFormat="1" ht="25.5">
      <c r="A15" s="406" t="s">
        <v>772</v>
      </c>
      <c r="B15" s="407" t="str">
        <f ca="1">INDIRECT(CONCATENATE("ΥΠΕΧΩΔΕ!$D$",MATCH($C15,[1]ΥΠΕΧΩΔΕ!$A$1:$A$65536,0)))</f>
        <v>kg</v>
      </c>
      <c r="C15" s="407" t="s">
        <v>72</v>
      </c>
      <c r="D15" s="407" t="str">
        <f ca="1">INDIRECT(CONCATENATE("ΥΠΕΧΩΔΕ!$C$",MATCH($C15,[1]ΥΠΕΧΩΔΕ!$A$1:$A$65536,0)))</f>
        <v>ΥΔΡ 6752</v>
      </c>
      <c r="E15" s="408">
        <v>450</v>
      </c>
      <c r="F15" s="407"/>
      <c r="G15" s="408">
        <v>380</v>
      </c>
      <c r="H15" s="106">
        <v>1</v>
      </c>
      <c r="I15" s="106">
        <f t="shared" si="0"/>
        <v>380</v>
      </c>
    </row>
    <row r="16" spans="1:9">
      <c r="A16" s="97" t="s">
        <v>343</v>
      </c>
      <c r="B16" s="108" t="s">
        <v>238</v>
      </c>
      <c r="C16" s="404"/>
      <c r="D16" s="404"/>
      <c r="E16" s="404"/>
      <c r="F16" s="404"/>
      <c r="G16" s="404"/>
      <c r="H16" s="108"/>
      <c r="I16" s="138">
        <f>SUM(I4:I15)</f>
        <v>944.72719381249999</v>
      </c>
    </row>
    <row r="17" spans="1:11" ht="15.75">
      <c r="A17" s="236" t="s">
        <v>344</v>
      </c>
      <c r="B17" s="139" t="s">
        <v>238</v>
      </c>
      <c r="C17" s="404"/>
      <c r="D17" s="404"/>
      <c r="E17" s="404"/>
      <c r="F17" s="404"/>
      <c r="G17" s="404"/>
      <c r="H17" s="139"/>
      <c r="I17" s="135">
        <f>ROUND(I16,0)</f>
        <v>945</v>
      </c>
    </row>
    <row r="18" spans="1:11">
      <c r="A18" s="410"/>
      <c r="B18" s="404"/>
      <c r="C18" s="404"/>
      <c r="D18" s="404"/>
      <c r="E18" s="404"/>
      <c r="F18" s="404"/>
      <c r="G18" s="404"/>
      <c r="H18" s="107"/>
      <c r="I18" s="107"/>
    </row>
    <row r="19" spans="1:11" ht="18">
      <c r="A19" s="235" t="s">
        <v>255</v>
      </c>
      <c r="B19" s="404"/>
      <c r="C19" s="404"/>
      <c r="D19" s="404"/>
      <c r="E19" s="404"/>
      <c r="F19" s="404"/>
      <c r="G19" s="404"/>
      <c r="H19" s="107"/>
      <c r="I19" s="107"/>
      <c r="K19" s="149"/>
    </row>
    <row r="20" spans="1:11">
      <c r="A20" s="410" t="s">
        <v>326</v>
      </c>
      <c r="B20" s="404" t="s">
        <v>20</v>
      </c>
      <c r="C20" s="106">
        <v>0.81</v>
      </c>
      <c r="D20" s="404"/>
      <c r="E20" s="404"/>
      <c r="F20" s="404"/>
      <c r="G20" s="404"/>
      <c r="H20" s="107"/>
      <c r="I20" s="107"/>
    </row>
    <row r="21" spans="1:11">
      <c r="A21" s="410" t="s">
        <v>327</v>
      </c>
      <c r="B21" s="404" t="s">
        <v>20</v>
      </c>
      <c r="C21" s="106">
        <v>0.45</v>
      </c>
      <c r="D21" s="404"/>
      <c r="E21" s="404"/>
      <c r="F21" s="404"/>
      <c r="G21" s="404"/>
      <c r="H21" s="107"/>
      <c r="I21" s="107"/>
    </row>
    <row r="22" spans="1:11">
      <c r="A22" s="410" t="s">
        <v>328</v>
      </c>
      <c r="B22" s="404" t="s">
        <v>20</v>
      </c>
      <c r="C22" s="106">
        <v>1.1000000000000001</v>
      </c>
      <c r="D22" s="404"/>
      <c r="E22" s="404"/>
      <c r="F22" s="404"/>
      <c r="G22" s="404"/>
      <c r="H22" s="107"/>
      <c r="I22" s="107"/>
    </row>
    <row r="23" spans="1:11">
      <c r="A23" s="410" t="s">
        <v>282</v>
      </c>
      <c r="B23" s="404" t="s">
        <v>20</v>
      </c>
      <c r="C23" s="106">
        <v>0.15</v>
      </c>
      <c r="D23" s="404"/>
      <c r="E23" s="404"/>
      <c r="F23" s="404"/>
      <c r="G23" s="404"/>
      <c r="H23" s="107"/>
      <c r="I23" s="107"/>
    </row>
    <row r="24" spans="1:11">
      <c r="A24" s="410" t="s">
        <v>337</v>
      </c>
      <c r="B24" s="404" t="s">
        <v>20</v>
      </c>
      <c r="C24" s="106">
        <f>C20+2*C23</f>
        <v>1.1100000000000001</v>
      </c>
      <c r="D24" s="404"/>
      <c r="E24" s="404"/>
      <c r="F24" s="404"/>
      <c r="G24" s="404"/>
      <c r="H24" s="107"/>
      <c r="I24" s="107"/>
    </row>
    <row r="25" spans="1:11">
      <c r="A25" s="410" t="s">
        <v>338</v>
      </c>
      <c r="B25" s="404" t="s">
        <v>20</v>
      </c>
      <c r="C25" s="106">
        <f>C21+2*C23</f>
        <v>0.75</v>
      </c>
      <c r="D25" s="404"/>
      <c r="E25" s="404"/>
      <c r="F25" s="404"/>
      <c r="G25" s="404"/>
      <c r="H25" s="107"/>
      <c r="I25" s="107"/>
    </row>
    <row r="26" spans="1:11">
      <c r="A26" s="410" t="s">
        <v>339</v>
      </c>
      <c r="B26" s="404" t="s">
        <v>20</v>
      </c>
      <c r="C26" s="106">
        <f>C22+C23</f>
        <v>1.25</v>
      </c>
      <c r="D26" s="404"/>
      <c r="E26" s="404"/>
      <c r="F26" s="404"/>
      <c r="G26" s="404"/>
      <c r="H26" s="107"/>
      <c r="I26" s="107"/>
    </row>
    <row r="27" spans="1:11">
      <c r="A27" s="410" t="s">
        <v>329</v>
      </c>
      <c r="B27" s="404" t="s">
        <v>20</v>
      </c>
      <c r="C27" s="106">
        <v>0.1</v>
      </c>
      <c r="D27" s="404"/>
      <c r="E27" s="404"/>
      <c r="F27" s="404"/>
      <c r="G27" s="404"/>
      <c r="H27" s="107"/>
      <c r="I27" s="107"/>
    </row>
    <row r="28" spans="1:11">
      <c r="A28" s="410" t="s">
        <v>287</v>
      </c>
      <c r="B28" s="404" t="s">
        <v>20</v>
      </c>
      <c r="C28" s="106">
        <v>0.7</v>
      </c>
      <c r="D28" s="404"/>
      <c r="E28" s="404"/>
      <c r="F28" s="404"/>
      <c r="G28" s="404"/>
      <c r="H28" s="107"/>
      <c r="I28" s="107"/>
    </row>
    <row r="29" spans="1:11">
      <c r="A29" s="410" t="s">
        <v>330</v>
      </c>
      <c r="B29" s="404" t="s">
        <v>20</v>
      </c>
      <c r="C29" s="106">
        <f>C24+2*C28</f>
        <v>2.5099999999999998</v>
      </c>
      <c r="D29" s="404"/>
      <c r="E29" s="404"/>
      <c r="F29" s="404"/>
      <c r="G29" s="404"/>
      <c r="H29" s="107"/>
      <c r="I29" s="107"/>
    </row>
    <row r="30" spans="1:11">
      <c r="A30" s="410" t="s">
        <v>288</v>
      </c>
      <c r="B30" s="404" t="s">
        <v>20</v>
      </c>
      <c r="C30" s="106">
        <f>C25+2*C28</f>
        <v>2.15</v>
      </c>
      <c r="D30" s="404"/>
      <c r="E30" s="404"/>
      <c r="F30" s="404"/>
      <c r="G30" s="404"/>
      <c r="H30" s="107"/>
      <c r="I30" s="107"/>
    </row>
    <row r="31" spans="1:11">
      <c r="A31" s="410" t="s">
        <v>286</v>
      </c>
      <c r="B31" s="404" t="s">
        <v>20</v>
      </c>
      <c r="C31" s="106">
        <f>C22+C23</f>
        <v>1.25</v>
      </c>
      <c r="D31" s="404"/>
      <c r="E31" s="404"/>
      <c r="F31" s="404"/>
      <c r="G31" s="404"/>
      <c r="H31" s="107"/>
      <c r="I31" s="107"/>
    </row>
    <row r="32" spans="1:11">
      <c r="A32" s="97" t="s">
        <v>347</v>
      </c>
      <c r="B32" s="404"/>
      <c r="C32" s="106"/>
      <c r="D32" s="404"/>
      <c r="E32" s="404"/>
      <c r="F32" s="404"/>
      <c r="G32" s="404"/>
      <c r="H32" s="107"/>
      <c r="I32" s="107"/>
    </row>
    <row r="33" spans="1:9">
      <c r="A33" s="410" t="s">
        <v>331</v>
      </c>
      <c r="B33" s="404" t="s">
        <v>20</v>
      </c>
      <c r="C33" s="106">
        <v>3.5</v>
      </c>
      <c r="D33" s="404"/>
      <c r="E33" s="404"/>
      <c r="F33" s="404"/>
      <c r="G33" s="404"/>
      <c r="H33" s="107"/>
      <c r="I33" s="107"/>
    </row>
    <row r="34" spans="1:9">
      <c r="A34" s="410" t="s">
        <v>332</v>
      </c>
      <c r="B34" s="404" t="s">
        <v>20</v>
      </c>
      <c r="C34" s="106">
        <v>0.95</v>
      </c>
      <c r="D34" s="404"/>
      <c r="E34" s="404"/>
      <c r="F34" s="404"/>
      <c r="G34" s="404"/>
      <c r="H34" s="107"/>
      <c r="I34" s="107"/>
    </row>
    <row r="35" spans="1:9">
      <c r="A35" s="410" t="s">
        <v>288</v>
      </c>
      <c r="B35" s="404" t="s">
        <v>20</v>
      </c>
      <c r="C35" s="106">
        <v>0.8</v>
      </c>
      <c r="D35" s="404"/>
      <c r="E35" s="404"/>
      <c r="F35" s="404"/>
      <c r="G35" s="404"/>
      <c r="H35" s="107"/>
      <c r="I35" s="107"/>
    </row>
    <row r="36" spans="1:9">
      <c r="A36" s="410" t="s">
        <v>253</v>
      </c>
      <c r="B36" s="404" t="s">
        <v>9</v>
      </c>
      <c r="C36" s="106">
        <f>3.14*0.125^2</f>
        <v>4.9062500000000002E-2</v>
      </c>
      <c r="D36" s="404"/>
      <c r="E36" s="404"/>
      <c r="F36" s="404"/>
      <c r="G36" s="404"/>
      <c r="H36" s="107"/>
      <c r="I36" s="107"/>
    </row>
    <row r="37" spans="1:9">
      <c r="A37" s="410" t="s">
        <v>333</v>
      </c>
      <c r="B37" s="404" t="s">
        <v>20</v>
      </c>
      <c r="C37" s="106">
        <v>0.1</v>
      </c>
      <c r="D37" s="404"/>
      <c r="E37" s="404"/>
      <c r="F37" s="404"/>
      <c r="G37" s="404"/>
      <c r="H37" s="107"/>
      <c r="I37" s="107"/>
    </row>
    <row r="38" spans="1:9">
      <c r="A38" s="410" t="s">
        <v>334</v>
      </c>
      <c r="B38" s="404" t="s">
        <v>20</v>
      </c>
      <c r="C38" s="106">
        <v>0.25</v>
      </c>
      <c r="D38" s="404"/>
      <c r="E38" s="404"/>
      <c r="F38" s="404"/>
      <c r="G38" s="404"/>
      <c r="H38" s="107"/>
      <c r="I38" s="107"/>
    </row>
    <row r="39" spans="1:9">
      <c r="A39" s="410" t="s">
        <v>335</v>
      </c>
      <c r="B39" s="404" t="s">
        <v>20</v>
      </c>
      <c r="C39" s="106">
        <f>0.25+C38+C37</f>
        <v>0.6</v>
      </c>
      <c r="D39" s="404"/>
      <c r="E39" s="404"/>
      <c r="F39" s="404"/>
      <c r="G39" s="404"/>
      <c r="H39" s="107"/>
      <c r="I39" s="107"/>
    </row>
    <row r="40" spans="1:9">
      <c r="A40" s="410" t="s">
        <v>340</v>
      </c>
      <c r="B40" s="404" t="s">
        <v>9</v>
      </c>
      <c r="C40" s="106">
        <f>C39-C36</f>
        <v>0.55093749999999997</v>
      </c>
      <c r="D40" s="404"/>
      <c r="E40" s="404"/>
      <c r="F40" s="404"/>
      <c r="G40" s="404"/>
      <c r="H40" s="107"/>
      <c r="I40" s="107"/>
    </row>
    <row r="41" spans="1:9">
      <c r="A41" s="410" t="s">
        <v>345</v>
      </c>
      <c r="B41" s="404" t="s">
        <v>20</v>
      </c>
      <c r="C41" s="106">
        <v>0</v>
      </c>
      <c r="D41" s="404"/>
      <c r="E41" s="404"/>
      <c r="F41" s="404"/>
      <c r="G41" s="404"/>
      <c r="H41" s="107"/>
      <c r="I41" s="107"/>
    </row>
    <row r="42" spans="1:9">
      <c r="A42" s="410" t="s">
        <v>336</v>
      </c>
      <c r="B42" s="404" t="s">
        <v>20</v>
      </c>
      <c r="C42" s="106">
        <f>C34-C39-C41</f>
        <v>0.35</v>
      </c>
      <c r="D42" s="404"/>
      <c r="E42" s="404"/>
      <c r="F42" s="404"/>
      <c r="G42" s="404"/>
      <c r="H42" s="107"/>
      <c r="I42" s="107"/>
    </row>
    <row r="43" spans="1:9">
      <c r="A43" s="237" t="s">
        <v>240</v>
      </c>
      <c r="B43" s="40" t="s">
        <v>241</v>
      </c>
      <c r="C43" s="124">
        <v>0.95</v>
      </c>
      <c r="D43" s="404"/>
      <c r="E43" s="404"/>
      <c r="F43" s="404"/>
      <c r="G43" s="404"/>
      <c r="H43" s="107"/>
      <c r="I43" s="107"/>
    </row>
    <row r="44" spans="1:9">
      <c r="A44" s="410"/>
      <c r="B44" s="404"/>
      <c r="C44" s="404"/>
      <c r="D44" s="404"/>
      <c r="E44" s="404"/>
      <c r="F44" s="404"/>
      <c r="G44" s="404"/>
      <c r="H44" s="107"/>
      <c r="I44" s="107"/>
    </row>
    <row r="45" spans="1:9">
      <c r="A45" s="410"/>
      <c r="B45" s="404"/>
      <c r="C45" s="404"/>
      <c r="D45" s="404"/>
      <c r="E45" s="404"/>
      <c r="F45" s="404"/>
      <c r="G45" s="404"/>
      <c r="H45" s="107"/>
      <c r="I45" s="107"/>
    </row>
    <row r="46" spans="1:9">
      <c r="A46" s="410"/>
      <c r="B46" s="404"/>
      <c r="C46" s="404"/>
      <c r="D46" s="404"/>
      <c r="E46" s="404"/>
      <c r="F46" s="404"/>
      <c r="G46" s="404"/>
      <c r="H46" s="107"/>
      <c r="I46" s="107"/>
    </row>
    <row r="47" spans="1:9">
      <c r="A47" s="410"/>
      <c r="B47" s="404"/>
      <c r="C47" s="404"/>
      <c r="D47" s="404"/>
      <c r="E47" s="404"/>
      <c r="F47" s="404"/>
      <c r="G47" s="404"/>
      <c r="H47" s="107"/>
      <c r="I47" s="107"/>
    </row>
    <row r="48" spans="1:9">
      <c r="A48" s="410"/>
      <c r="B48" s="404"/>
      <c r="C48" s="404"/>
      <c r="D48" s="404"/>
      <c r="E48" s="404"/>
      <c r="F48" s="404"/>
      <c r="G48" s="404"/>
      <c r="H48" s="107"/>
      <c r="I48" s="107"/>
    </row>
    <row r="49" spans="1:9">
      <c r="A49" s="410"/>
      <c r="B49" s="404"/>
      <c r="C49" s="404"/>
      <c r="D49" s="404"/>
      <c r="E49" s="404"/>
      <c r="F49" s="404"/>
      <c r="G49" s="404"/>
      <c r="H49" s="107"/>
      <c r="I49" s="107"/>
    </row>
    <row r="50" spans="1:9">
      <c r="A50" s="410"/>
      <c r="B50" s="404"/>
      <c r="C50" s="404"/>
      <c r="D50" s="404"/>
      <c r="E50" s="404"/>
      <c r="F50" s="404"/>
      <c r="G50" s="404"/>
      <c r="H50" s="107"/>
      <c r="I50" s="107"/>
    </row>
    <row r="51" spans="1:9">
      <c r="A51" s="410"/>
      <c r="B51" s="404"/>
      <c r="C51" s="404"/>
      <c r="D51" s="404"/>
      <c r="E51" s="404"/>
      <c r="F51" s="404"/>
      <c r="G51" s="404"/>
      <c r="H51" s="107"/>
      <c r="I51" s="107"/>
    </row>
  </sheetData>
  <protectedRanges>
    <protectedRange sqref="C43" name="Περιοχή1_1"/>
  </protectedRanges>
  <phoneticPr fontId="8" type="noConversion"/>
  <printOptions horizontalCentered="1" gridLines="1"/>
  <pageMargins left="0.74803149606299213" right="0.74803149606299213" top="0.35" bottom="3.72" header="0.17" footer="0.19"/>
  <pageSetup paperSize="9" scale="76" orientation="portrait" r:id="rId1"/>
  <headerFooter alignWithMargins="0"/>
  <drawing r:id="rId2"/>
</worksheet>
</file>

<file path=xl/worksheets/sheet12.xml><?xml version="1.0" encoding="utf-8"?>
<worksheet xmlns="http://schemas.openxmlformats.org/spreadsheetml/2006/main" xmlns:r="http://schemas.openxmlformats.org/officeDocument/2006/relationships">
  <sheetPr>
    <pageSetUpPr fitToPage="1"/>
  </sheetPr>
  <dimension ref="A1:I45"/>
  <sheetViews>
    <sheetView topLeftCell="A10" workbookViewId="0">
      <selection activeCell="E36" sqref="E36"/>
    </sheetView>
  </sheetViews>
  <sheetFormatPr defaultRowHeight="12.75"/>
  <cols>
    <col min="1" max="1" width="40.85546875" style="96" customWidth="1"/>
    <col min="2" max="2" width="8.140625" style="73" bestFit="1" customWidth="1"/>
    <col min="3" max="3" width="9.7109375" style="73" bestFit="1" customWidth="1"/>
    <col min="4" max="4" width="11" style="73" bestFit="1" customWidth="1"/>
    <col min="5" max="5" width="9.140625" style="73"/>
    <col min="6" max="6" width="10.28515625" style="73" bestFit="1" customWidth="1"/>
    <col min="7" max="7" width="9.140625" style="73"/>
    <col min="8" max="8" width="9.85546875" customWidth="1"/>
    <col min="9" max="9" width="7.7109375" bestFit="1" customWidth="1"/>
  </cols>
  <sheetData>
    <row r="1" spans="1:9" ht="19.5">
      <c r="A1" s="23" t="s">
        <v>592</v>
      </c>
      <c r="B1" s="404"/>
      <c r="C1" s="404"/>
      <c r="D1" s="404"/>
      <c r="E1" s="404"/>
      <c r="F1" s="404"/>
      <c r="G1" s="404"/>
      <c r="H1" s="107"/>
      <c r="I1" s="107"/>
    </row>
    <row r="2" spans="1:9" ht="6.75" customHeight="1">
      <c r="A2" s="235"/>
      <c r="B2" s="404"/>
      <c r="C2" s="404"/>
      <c r="D2" s="404"/>
      <c r="E2" s="404"/>
      <c r="F2" s="404"/>
      <c r="G2" s="404"/>
      <c r="H2" s="107"/>
      <c r="I2" s="107"/>
    </row>
    <row r="3" spans="1:9" ht="38.25">
      <c r="A3" s="26" t="s">
        <v>268</v>
      </c>
      <c r="B3" s="27" t="s">
        <v>267</v>
      </c>
      <c r="C3" s="26" t="s">
        <v>260</v>
      </c>
      <c r="D3" s="26" t="s">
        <v>261</v>
      </c>
      <c r="E3" s="27" t="s">
        <v>262</v>
      </c>
      <c r="F3" s="27" t="s">
        <v>263</v>
      </c>
      <c r="G3" s="27" t="s">
        <v>264</v>
      </c>
      <c r="H3" s="27" t="s">
        <v>341</v>
      </c>
      <c r="I3" s="27" t="s">
        <v>342</v>
      </c>
    </row>
    <row r="4" spans="1:9">
      <c r="A4" s="94" t="s">
        <v>242</v>
      </c>
      <c r="B4" s="404" t="str">
        <f ca="1">INDIRECT(CONCATENATE("ΥΠΕΧΩΔΕ!$D$",MATCH($C4,[1]ΥΠΕΧΩΔΕ!$A$1:$A$65536,0)))</f>
        <v>m3</v>
      </c>
      <c r="C4" s="404" t="s">
        <v>10</v>
      </c>
      <c r="D4" s="404" t="str">
        <f ca="1">INDIRECT(CONCATENATE("ΥΠΕΧΩΔΕ!$C$",MATCH($C4,[1]ΥΠΕΧΩΔΕ!$A$1:$A$65536,0)))</f>
        <v>ΥΔΡ 6081.1</v>
      </c>
      <c r="E4" s="106">
        <v>7.5</v>
      </c>
      <c r="F4" s="404">
        <v>10</v>
      </c>
      <c r="G4" s="106">
        <f>E4+0.21*F4</f>
        <v>9.6</v>
      </c>
      <c r="H4" s="106">
        <f>(C29*C30*C31+C33*C34*C35)*C43</f>
        <v>3.5155937499999999</v>
      </c>
      <c r="I4" s="106">
        <f t="shared" ref="I4:I15" si="0">H4*G4</f>
        <v>33.749699999999997</v>
      </c>
    </row>
    <row r="5" spans="1:9">
      <c r="A5" s="94" t="s">
        <v>243</v>
      </c>
      <c r="B5" s="404" t="str">
        <f ca="1">INDIRECT(CONCATENATE("ΥΠΕΧΩΔΕ!$D$",MATCH($C5,[1]ΥΠΕΧΩΔΕ!$A$1:$A$65536,0)))</f>
        <v>m3</v>
      </c>
      <c r="C5" s="404" t="s">
        <v>14</v>
      </c>
      <c r="D5" s="404" t="str">
        <f ca="1">INDIRECT(CONCATENATE("ΥΠΕΧΩΔΕ!$C$",MATCH($C5,[1]ΥΠΕΧΩΔΕ!$A$1:$A$65536,0)))</f>
        <v>ΥΔΡ 6082.1</v>
      </c>
      <c r="E5" s="106">
        <v>26.3</v>
      </c>
      <c r="F5" s="404">
        <v>10</v>
      </c>
      <c r="G5" s="106">
        <f>E5+0.21*F5</f>
        <v>28.400000000000002</v>
      </c>
      <c r="H5" s="106">
        <f>(C29*C30*C31+C33*C34*C35)*(1-C43)</f>
        <v>0.18503125000000017</v>
      </c>
      <c r="I5" s="106">
        <f t="shared" si="0"/>
        <v>5.254887500000005</v>
      </c>
    </row>
    <row r="6" spans="1:9">
      <c r="A6" s="94" t="s">
        <v>324</v>
      </c>
      <c r="B6" s="404" t="str">
        <f ca="1">INDIRECT(CONCATENATE("ΥΠΕΧΩΔΕ!$D$",MATCH($C6,[1]ΥΠΕΧΩΔΕ!$A$1:$A$65536,0)))</f>
        <v>m3</v>
      </c>
      <c r="C6" s="404" t="s">
        <v>36</v>
      </c>
      <c r="D6" s="404" t="str">
        <f ca="1">INDIRECT(CONCATENATE("ΥΠΕΧΩΔΕ!$C$",MATCH($C6,[1]ΥΠΕΧΩΔΕ!$A$1:$A$65536,0)))</f>
        <v>ΥΔΡ 6068</v>
      </c>
      <c r="E6" s="106">
        <v>11.3</v>
      </c>
      <c r="F6" s="404">
        <v>15</v>
      </c>
      <c r="G6" s="106">
        <f>E6+0.21*F6</f>
        <v>14.450000000000001</v>
      </c>
      <c r="H6" s="106">
        <f>H4+H5-C24*C25*C26-C41*C29*C30+C33*C35*C42</f>
        <v>3.64</v>
      </c>
      <c r="I6" s="106">
        <f t="shared" si="0"/>
        <v>52.598000000000006</v>
      </c>
    </row>
    <row r="7" spans="1:9" s="9" customFormat="1">
      <c r="A7" s="406" t="s">
        <v>316</v>
      </c>
      <c r="B7" s="407" t="str">
        <f ca="1">INDIRECT(CONCATENATE("ΥΠΕΧΩΔΕ!$D$",MATCH($C7,[1]ΥΠΕΧΩΔΕ!$A$1:$A$65536,0)))</f>
        <v>m3</v>
      </c>
      <c r="C7" s="407" t="s">
        <v>41</v>
      </c>
      <c r="D7" s="407" t="str">
        <f ca="1">INDIRECT(CONCATENATE("ΥΠΕΧΩΔΕ!$C$",MATCH($C7,[1]ΥΠΕΧΩΔΕ!$A$1:$A$65536,0)))</f>
        <v>ΥΔΡ 6069</v>
      </c>
      <c r="E7" s="408">
        <v>11.3</v>
      </c>
      <c r="F7" s="407">
        <v>15</v>
      </c>
      <c r="G7" s="106">
        <f>E7+0.21*F7</f>
        <v>14.450000000000001</v>
      </c>
      <c r="H7" s="106">
        <f>C40*C33</f>
        <v>1.9282812499999999</v>
      </c>
      <c r="I7" s="106">
        <f t="shared" si="0"/>
        <v>27.8636640625</v>
      </c>
    </row>
    <row r="8" spans="1:9" s="9" customFormat="1">
      <c r="A8" s="92" t="s">
        <v>317</v>
      </c>
      <c r="B8" s="407" t="str">
        <f ca="1">INDIRECT(CONCATENATE("ΥΠΕΧΩΔΕ!$D$",MATCH($C8,[1]ΥΠΕΧΩΔΕ!$A$1:$A$65536,0)))</f>
        <v>m</v>
      </c>
      <c r="C8" s="407" t="s">
        <v>103</v>
      </c>
      <c r="D8" s="407" t="str">
        <f ca="1">INDIRECT(CONCATENATE("ΥΠΕΧΩΔΕ!$C$",MATCH($C8,[1]ΥΠΕΧΩΔΕ!$A$1:$A$65536,0)))</f>
        <v>ΥΔΡ 6711.3</v>
      </c>
      <c r="E8" s="408">
        <v>14.7</v>
      </c>
      <c r="F8" s="407"/>
      <c r="G8" s="408">
        <f t="shared" ref="G8:G14" si="1">E8</f>
        <v>14.7</v>
      </c>
      <c r="H8" s="106">
        <f>C33</f>
        <v>3.5</v>
      </c>
      <c r="I8" s="106">
        <f t="shared" si="0"/>
        <v>51.449999999999996</v>
      </c>
    </row>
    <row r="9" spans="1:9" s="9" customFormat="1">
      <c r="A9" s="92" t="s">
        <v>318</v>
      </c>
      <c r="B9" s="407" t="s">
        <v>325</v>
      </c>
      <c r="C9" s="409" t="s">
        <v>346</v>
      </c>
      <c r="D9" s="407"/>
      <c r="E9" s="408">
        <v>14</v>
      </c>
      <c r="F9" s="407"/>
      <c r="G9" s="408">
        <f t="shared" si="1"/>
        <v>14</v>
      </c>
      <c r="H9" s="109">
        <v>1</v>
      </c>
      <c r="I9" s="106">
        <f t="shared" si="0"/>
        <v>14</v>
      </c>
    </row>
    <row r="10" spans="1:9" s="9" customFormat="1">
      <c r="A10" s="92" t="s">
        <v>319</v>
      </c>
      <c r="B10" s="407" t="str">
        <f ca="1">INDIRECT(CONCATENATE("ΥΠΕΧΩΔΕ!$D$",MATCH($C10,[1]ΥΠΕΧΩΔΕ!$A$1:$A$65536,0)))</f>
        <v>m2</v>
      </c>
      <c r="C10" s="407" t="s">
        <v>47</v>
      </c>
      <c r="D10" s="407" t="str">
        <f ca="1">INDIRECT(CONCATENATE("ΥΠΕΧΩΔΕ!$C$",MATCH($C10,[1]ΥΠΕΧΩΔΕ!$A$1:$A$65536,0)))</f>
        <v>ΥΔΡ 6301</v>
      </c>
      <c r="E10" s="30">
        <v>8.1999999999999993</v>
      </c>
      <c r="F10" s="407"/>
      <c r="G10" s="408">
        <f t="shared" si="1"/>
        <v>8.1999999999999993</v>
      </c>
      <c r="H10" s="106">
        <f>2*C22*(C20+C21+C24+C25-C36)</f>
        <v>6.7560625000000014</v>
      </c>
      <c r="I10" s="106">
        <f t="shared" si="0"/>
        <v>55.399712500000007</v>
      </c>
    </row>
    <row r="11" spans="1:9" s="9" customFormat="1">
      <c r="A11" s="92" t="s">
        <v>320</v>
      </c>
      <c r="B11" s="407" t="str">
        <f ca="1">INDIRECT(CONCATENATE("ΥΠΕΧΩΔΕ!$D$",MATCH($C11,[1]ΥΠΕΧΩΔΕ!$A$1:$A$65536,0)))</f>
        <v>m3</v>
      </c>
      <c r="C11" s="407" t="s">
        <v>54</v>
      </c>
      <c r="D11" s="407" t="str">
        <f ca="1">INDIRECT(CONCATENATE("ΥΠΕΧΩΔΕ!$C$",MATCH($C11,[1]ΥΠΕΧΩΔΕ!$A$1:$A$65536,0)))</f>
        <v>ΥΔΡ 6326</v>
      </c>
      <c r="E11" s="30">
        <v>77</v>
      </c>
      <c r="F11" s="407"/>
      <c r="G11" s="408">
        <f t="shared" si="1"/>
        <v>77</v>
      </c>
      <c r="H11" s="106">
        <f>C29*C30*C27</f>
        <v>8.3250000000000005E-2</v>
      </c>
      <c r="I11" s="106">
        <f t="shared" si="0"/>
        <v>6.4102500000000004</v>
      </c>
    </row>
    <row r="12" spans="1:9" s="9" customFormat="1">
      <c r="A12" s="406" t="s">
        <v>321</v>
      </c>
      <c r="B12" s="407" t="str">
        <f ca="1">INDIRECT(CONCATENATE("ΥΠΕΧΩΔΕ!$D$",MATCH($C12,[1]ΥΠΕΧΩΔΕ!$A$1:$A$65536,0)))</f>
        <v>m3</v>
      </c>
      <c r="C12" s="407" t="s">
        <v>57</v>
      </c>
      <c r="D12" s="407" t="str">
        <f ca="1">INDIRECT(CONCATENATE("ΥΠΕΧΩΔΕ!$C$",MATCH($C12,[1]ΥΠΕΧΩΔΕ!$A$1:$A$65536,0)))</f>
        <v>ΥΔΡ 6327</v>
      </c>
      <c r="E12" s="30">
        <v>82</v>
      </c>
      <c r="F12" s="407"/>
      <c r="G12" s="408">
        <f t="shared" si="1"/>
        <v>82</v>
      </c>
      <c r="H12" s="106">
        <f>(C20+C21+C24+C25)*C22*C23-C36*C23+C24*C25*C23</f>
        <v>0.63231562500000005</v>
      </c>
      <c r="I12" s="106">
        <f t="shared" si="0"/>
        <v>51.849881250000003</v>
      </c>
    </row>
    <row r="13" spans="1:9" s="9" customFormat="1">
      <c r="A13" s="406" t="s">
        <v>323</v>
      </c>
      <c r="B13" s="407" t="str">
        <f ca="1">INDIRECT(CONCATENATE("ΥΠΕΧΩΔΕ!$D$",MATCH($C13,[1]ΥΠΕΧΩΔΕ!$A$1:$A$65536,0)))</f>
        <v>kg</v>
      </c>
      <c r="C13" s="407" t="s">
        <v>64</v>
      </c>
      <c r="D13" s="407" t="str">
        <f ca="1">INDIRECT(CONCATENATE("ΥΠΕΧΩΔΕ!$C$",MATCH($C13,[1]ΥΠΕΧΩΔΕ!$A$1:$A$65536,0)))</f>
        <v>ΥΔΡ 6311</v>
      </c>
      <c r="E13" s="30">
        <v>0.98</v>
      </c>
      <c r="F13" s="407"/>
      <c r="G13" s="408">
        <f t="shared" si="1"/>
        <v>0.98</v>
      </c>
      <c r="H13" s="106">
        <f>64*H12</f>
        <v>40.468200000000003</v>
      </c>
      <c r="I13" s="106">
        <f t="shared" si="0"/>
        <v>39.658836000000001</v>
      </c>
    </row>
    <row r="14" spans="1:9" s="9" customFormat="1">
      <c r="A14" s="95" t="s">
        <v>68</v>
      </c>
      <c r="B14" s="407" t="str">
        <f ca="1">INDIRECT(CONCATENATE("ΥΠΕΧΩΔΕ!$D$",MATCH($C14,[1]ΥΠΕΧΩΔΕ!$A$1:$A$65536,0)))</f>
        <v>m2</v>
      </c>
      <c r="C14" s="407" t="s">
        <v>67</v>
      </c>
      <c r="D14" s="407" t="str">
        <f ca="1">INDIRECT(CONCATENATE("ΥΠΕΧΩΔΕ!$C$",MATCH($C14,[1]ΥΠΕΧΩΔΕ!$A$1:$A$65536,0)))</f>
        <v>ΥΔΡ 6370</v>
      </c>
      <c r="E14" s="408">
        <v>15.8</v>
      </c>
      <c r="F14" s="407"/>
      <c r="G14" s="408">
        <f t="shared" si="1"/>
        <v>15.8</v>
      </c>
      <c r="H14" s="106">
        <f>2*C22*(C20+C21)+C20*C21-C36</f>
        <v>3.0874375000000005</v>
      </c>
      <c r="I14" s="106">
        <f t="shared" si="0"/>
        <v>48.781512500000012</v>
      </c>
    </row>
    <row r="15" spans="1:9" s="9" customFormat="1" ht="25.5">
      <c r="A15" s="406" t="s">
        <v>773</v>
      </c>
      <c r="B15" s="407" t="str">
        <f ca="1">INDIRECT(CONCATENATE("ΥΠΕΧΩΔΕ!$D$",MATCH($C15,[1]ΥΠΕΧΩΔΕ!$A$1:$A$65536,0)))</f>
        <v>kg</v>
      </c>
      <c r="C15" s="407" t="s">
        <v>72</v>
      </c>
      <c r="D15" s="407" t="str">
        <f ca="1">INDIRECT(CONCATENATE("ΥΠΕΧΩΔΕ!$C$",MATCH($C15,[1]ΥΠΕΧΩΔΕ!$A$1:$A$65536,0)))</f>
        <v>ΥΔΡ 6752</v>
      </c>
      <c r="E15" s="408">
        <v>114</v>
      </c>
      <c r="F15" s="407"/>
      <c r="G15" s="408">
        <f t="shared" ref="G15" si="2">E15</f>
        <v>114</v>
      </c>
      <c r="H15" s="106">
        <v>1</v>
      </c>
      <c r="I15" s="106">
        <f t="shared" si="0"/>
        <v>114</v>
      </c>
    </row>
    <row r="16" spans="1:9">
      <c r="A16" s="97" t="s">
        <v>343</v>
      </c>
      <c r="B16" s="108" t="s">
        <v>238</v>
      </c>
      <c r="C16" s="404"/>
      <c r="D16" s="404"/>
      <c r="E16" s="404"/>
      <c r="F16" s="404"/>
      <c r="G16" s="404"/>
      <c r="H16" s="108"/>
      <c r="I16" s="138">
        <f>SUM(I4:I15)</f>
        <v>501.01644381249997</v>
      </c>
    </row>
    <row r="17" spans="1:9" ht="15.75">
      <c r="A17" s="236" t="s">
        <v>344</v>
      </c>
      <c r="B17" s="139" t="s">
        <v>238</v>
      </c>
      <c r="C17" s="404"/>
      <c r="D17" s="404"/>
      <c r="E17" s="404"/>
      <c r="F17" s="404"/>
      <c r="G17" s="404"/>
      <c r="H17" s="139"/>
      <c r="I17" s="135">
        <f>ROUND(I16,0)</f>
        <v>501</v>
      </c>
    </row>
    <row r="18" spans="1:9">
      <c r="A18" s="410"/>
      <c r="B18" s="404"/>
      <c r="C18" s="404"/>
      <c r="D18" s="404"/>
      <c r="E18" s="404"/>
      <c r="F18" s="404"/>
      <c r="G18" s="404"/>
      <c r="H18" s="107"/>
      <c r="I18" s="107"/>
    </row>
    <row r="19" spans="1:9" ht="18">
      <c r="A19" s="235" t="s">
        <v>255</v>
      </c>
      <c r="B19" s="404"/>
      <c r="C19" s="404"/>
      <c r="D19" s="404"/>
      <c r="E19" s="404"/>
      <c r="F19" s="404"/>
      <c r="G19" s="404"/>
      <c r="H19" s="107"/>
      <c r="I19" s="107"/>
    </row>
    <row r="20" spans="1:9">
      <c r="A20" s="410" t="s">
        <v>326</v>
      </c>
      <c r="B20" s="404" t="s">
        <v>20</v>
      </c>
      <c r="C20" s="106">
        <v>0.81</v>
      </c>
      <c r="D20" s="404"/>
      <c r="E20" s="404"/>
      <c r="F20" s="404"/>
      <c r="G20" s="404"/>
      <c r="H20" s="107"/>
      <c r="I20" s="107"/>
    </row>
    <row r="21" spans="1:9">
      <c r="A21" s="410" t="s">
        <v>327</v>
      </c>
      <c r="B21" s="404" t="s">
        <v>20</v>
      </c>
      <c r="C21" s="106">
        <v>0.45</v>
      </c>
      <c r="D21" s="404"/>
      <c r="E21" s="404"/>
      <c r="F21" s="404"/>
      <c r="G21" s="404"/>
      <c r="H21" s="107"/>
      <c r="I21" s="107"/>
    </row>
    <row r="22" spans="1:9">
      <c r="A22" s="410" t="s">
        <v>328</v>
      </c>
      <c r="B22" s="404" t="s">
        <v>20</v>
      </c>
      <c r="C22" s="106">
        <v>1.1000000000000001</v>
      </c>
      <c r="D22" s="404"/>
      <c r="E22" s="404"/>
      <c r="F22" s="404"/>
      <c r="G22" s="404"/>
      <c r="H22" s="107"/>
      <c r="I22" s="107"/>
    </row>
    <row r="23" spans="1:9">
      <c r="A23" s="410" t="s">
        <v>282</v>
      </c>
      <c r="B23" s="404" t="s">
        <v>20</v>
      </c>
      <c r="C23" s="106">
        <v>0.15</v>
      </c>
      <c r="D23" s="404"/>
      <c r="E23" s="404"/>
      <c r="F23" s="404"/>
      <c r="G23" s="404"/>
      <c r="H23" s="107"/>
      <c r="I23" s="107"/>
    </row>
    <row r="24" spans="1:9">
      <c r="A24" s="410" t="s">
        <v>337</v>
      </c>
      <c r="B24" s="404" t="s">
        <v>20</v>
      </c>
      <c r="C24" s="106">
        <f>C20+2*C23</f>
        <v>1.1100000000000001</v>
      </c>
      <c r="D24" s="404"/>
      <c r="E24" s="404"/>
      <c r="F24" s="404"/>
      <c r="G24" s="404"/>
      <c r="H24" s="107"/>
      <c r="I24" s="107"/>
    </row>
    <row r="25" spans="1:9">
      <c r="A25" s="410" t="s">
        <v>338</v>
      </c>
      <c r="B25" s="404" t="s">
        <v>20</v>
      </c>
      <c r="C25" s="106">
        <f>C21+2*C23</f>
        <v>0.75</v>
      </c>
      <c r="D25" s="404"/>
      <c r="E25" s="404"/>
      <c r="F25" s="404"/>
      <c r="G25" s="404"/>
      <c r="H25" s="107"/>
      <c r="I25" s="107"/>
    </row>
    <row r="26" spans="1:9">
      <c r="A26" s="410" t="s">
        <v>339</v>
      </c>
      <c r="B26" s="404" t="s">
        <v>20</v>
      </c>
      <c r="C26" s="106">
        <f>C22+C23</f>
        <v>1.25</v>
      </c>
      <c r="D26" s="404"/>
      <c r="E26" s="404"/>
      <c r="F26" s="404"/>
      <c r="G26" s="404"/>
      <c r="H26" s="107"/>
      <c r="I26" s="107"/>
    </row>
    <row r="27" spans="1:9">
      <c r="A27" s="410" t="s">
        <v>329</v>
      </c>
      <c r="B27" s="404" t="s">
        <v>20</v>
      </c>
      <c r="C27" s="106">
        <v>0.1</v>
      </c>
      <c r="D27" s="404"/>
      <c r="E27" s="404"/>
      <c r="F27" s="404"/>
      <c r="G27" s="404"/>
      <c r="H27" s="107"/>
      <c r="I27" s="107"/>
    </row>
    <row r="28" spans="1:9">
      <c r="A28" s="410" t="s">
        <v>287</v>
      </c>
      <c r="B28" s="404" t="s">
        <v>20</v>
      </c>
      <c r="C28" s="106">
        <v>0</v>
      </c>
      <c r="D28" s="404"/>
      <c r="E28" s="404"/>
      <c r="F28" s="404"/>
      <c r="G28" s="404"/>
      <c r="H28" s="107"/>
      <c r="I28" s="107"/>
    </row>
    <row r="29" spans="1:9">
      <c r="A29" s="410" t="s">
        <v>330</v>
      </c>
      <c r="B29" s="404" t="s">
        <v>20</v>
      </c>
      <c r="C29" s="106">
        <f>C24+2*C28</f>
        <v>1.1100000000000001</v>
      </c>
      <c r="D29" s="404"/>
      <c r="E29" s="404"/>
      <c r="F29" s="404"/>
      <c r="G29" s="404"/>
      <c r="H29" s="107"/>
      <c r="I29" s="107"/>
    </row>
    <row r="30" spans="1:9">
      <c r="A30" s="410" t="s">
        <v>288</v>
      </c>
      <c r="B30" s="404" t="s">
        <v>20</v>
      </c>
      <c r="C30" s="106">
        <f>C25+2*C28</f>
        <v>0.75</v>
      </c>
      <c r="D30" s="404"/>
      <c r="E30" s="404"/>
      <c r="F30" s="404"/>
      <c r="G30" s="404"/>
      <c r="H30" s="107"/>
      <c r="I30" s="107"/>
    </row>
    <row r="31" spans="1:9">
      <c r="A31" s="410" t="s">
        <v>286</v>
      </c>
      <c r="B31" s="404" t="s">
        <v>20</v>
      </c>
      <c r="C31" s="106">
        <f>C22+C23</f>
        <v>1.25</v>
      </c>
      <c r="D31" s="404"/>
      <c r="E31" s="404"/>
      <c r="F31" s="404"/>
      <c r="G31" s="404"/>
      <c r="H31" s="107"/>
      <c r="I31" s="107"/>
    </row>
    <row r="32" spans="1:9">
      <c r="A32" s="97" t="s">
        <v>347</v>
      </c>
      <c r="B32" s="404"/>
      <c r="C32" s="106"/>
      <c r="D32" s="404"/>
      <c r="E32" s="404"/>
      <c r="F32" s="404"/>
      <c r="G32" s="404"/>
      <c r="H32" s="107"/>
      <c r="I32" s="107"/>
    </row>
    <row r="33" spans="1:9">
      <c r="A33" s="410" t="s">
        <v>331</v>
      </c>
      <c r="B33" s="404" t="s">
        <v>20</v>
      </c>
      <c r="C33" s="106">
        <v>3.5</v>
      </c>
      <c r="D33" s="404"/>
      <c r="E33" s="404"/>
      <c r="F33" s="404"/>
      <c r="G33" s="404"/>
      <c r="H33" s="107"/>
      <c r="I33" s="107"/>
    </row>
    <row r="34" spans="1:9">
      <c r="A34" s="410" t="s">
        <v>332</v>
      </c>
      <c r="B34" s="404" t="s">
        <v>20</v>
      </c>
      <c r="C34" s="106">
        <v>0.95</v>
      </c>
      <c r="D34" s="404"/>
      <c r="E34" s="404"/>
      <c r="F34" s="404"/>
      <c r="G34" s="404"/>
      <c r="H34" s="107"/>
      <c r="I34" s="107"/>
    </row>
    <row r="35" spans="1:9">
      <c r="A35" s="410" t="s">
        <v>288</v>
      </c>
      <c r="B35" s="404" t="s">
        <v>20</v>
      </c>
      <c r="C35" s="106">
        <v>0.8</v>
      </c>
      <c r="D35" s="404"/>
      <c r="E35" s="404"/>
      <c r="F35" s="404"/>
      <c r="G35" s="404"/>
      <c r="H35" s="107"/>
      <c r="I35" s="107"/>
    </row>
    <row r="36" spans="1:9">
      <c r="A36" s="410" t="s">
        <v>253</v>
      </c>
      <c r="B36" s="404" t="s">
        <v>9</v>
      </c>
      <c r="C36" s="106">
        <f>3.14*0.125^2</f>
        <v>4.9062500000000002E-2</v>
      </c>
      <c r="D36" s="404"/>
      <c r="E36" s="404"/>
      <c r="F36" s="404"/>
      <c r="G36" s="404"/>
      <c r="H36" s="107"/>
      <c r="I36" s="107"/>
    </row>
    <row r="37" spans="1:9">
      <c r="A37" s="410" t="s">
        <v>333</v>
      </c>
      <c r="B37" s="404" t="s">
        <v>20</v>
      </c>
      <c r="C37" s="106">
        <v>0.1</v>
      </c>
      <c r="D37" s="404"/>
      <c r="E37" s="404"/>
      <c r="F37" s="404"/>
      <c r="G37" s="404"/>
      <c r="H37" s="107"/>
      <c r="I37" s="107"/>
    </row>
    <row r="38" spans="1:9">
      <c r="A38" s="410" t="s">
        <v>334</v>
      </c>
      <c r="B38" s="404" t="s">
        <v>20</v>
      </c>
      <c r="C38" s="106">
        <v>0.25</v>
      </c>
      <c r="D38" s="404"/>
      <c r="E38" s="404"/>
      <c r="F38" s="404"/>
      <c r="G38" s="404"/>
      <c r="H38" s="107"/>
      <c r="I38" s="107"/>
    </row>
    <row r="39" spans="1:9">
      <c r="A39" s="410" t="s">
        <v>335</v>
      </c>
      <c r="B39" s="404" t="s">
        <v>20</v>
      </c>
      <c r="C39" s="106">
        <f>0.25+C38+C37</f>
        <v>0.6</v>
      </c>
      <c r="D39" s="404"/>
      <c r="E39" s="404"/>
      <c r="F39" s="404"/>
      <c r="G39" s="404"/>
      <c r="H39" s="107"/>
      <c r="I39" s="107"/>
    </row>
    <row r="40" spans="1:9">
      <c r="A40" s="410" t="s">
        <v>340</v>
      </c>
      <c r="B40" s="404" t="s">
        <v>9</v>
      </c>
      <c r="C40" s="106">
        <f>C39-C36</f>
        <v>0.55093749999999997</v>
      </c>
      <c r="D40" s="404"/>
      <c r="E40" s="404"/>
      <c r="F40" s="404"/>
      <c r="G40" s="404"/>
      <c r="H40" s="107"/>
      <c r="I40" s="107"/>
    </row>
    <row r="41" spans="1:9">
      <c r="A41" s="410" t="s">
        <v>345</v>
      </c>
      <c r="B41" s="404" t="s">
        <v>20</v>
      </c>
      <c r="C41" s="106">
        <v>0</v>
      </c>
      <c r="D41" s="404"/>
      <c r="E41" s="404"/>
      <c r="F41" s="404"/>
      <c r="G41" s="404"/>
      <c r="H41" s="107"/>
      <c r="I41" s="107"/>
    </row>
    <row r="42" spans="1:9">
      <c r="A42" s="410" t="s">
        <v>336</v>
      </c>
      <c r="B42" s="404" t="s">
        <v>20</v>
      </c>
      <c r="C42" s="106">
        <f>C34-C39-C41</f>
        <v>0.35</v>
      </c>
      <c r="D42" s="404"/>
      <c r="E42" s="404"/>
      <c r="F42" s="404"/>
      <c r="G42" s="404"/>
      <c r="H42" s="107"/>
      <c r="I42" s="107"/>
    </row>
    <row r="43" spans="1:9">
      <c r="A43" s="237" t="s">
        <v>240</v>
      </c>
      <c r="B43" s="40" t="s">
        <v>241</v>
      </c>
      <c r="C43" s="124">
        <v>0.95</v>
      </c>
      <c r="D43" s="404"/>
      <c r="E43" s="404"/>
      <c r="F43" s="404"/>
      <c r="G43" s="404"/>
      <c r="H43" s="107"/>
      <c r="I43" s="107"/>
    </row>
    <row r="44" spans="1:9">
      <c r="A44" s="410"/>
      <c r="B44" s="404"/>
      <c r="C44" s="404"/>
      <c r="D44" s="404"/>
      <c r="E44" s="404"/>
      <c r="F44" s="404"/>
      <c r="G44" s="404"/>
      <c r="H44" s="107"/>
      <c r="I44" s="107"/>
    </row>
    <row r="45" spans="1:9">
      <c r="A45" s="410"/>
      <c r="B45" s="404"/>
      <c r="C45" s="404"/>
      <c r="D45" s="404"/>
      <c r="E45" s="404"/>
      <c r="F45" s="404"/>
      <c r="G45" s="404"/>
      <c r="H45" s="107"/>
      <c r="I45" s="107"/>
    </row>
  </sheetData>
  <protectedRanges>
    <protectedRange sqref="C43" name="Περιοχή1_1"/>
  </protectedRanges>
  <phoneticPr fontId="8" type="noConversion"/>
  <printOptions gridLines="1"/>
  <pageMargins left="0.75" right="0.75" top="1" bottom="1" header="0.5" footer="0.5"/>
  <pageSetup paperSize="9" scale="76" orientation="portrait" r:id="rId1"/>
  <headerFooter alignWithMargins="0"/>
  <drawing r:id="rId2"/>
</worksheet>
</file>

<file path=xl/worksheets/sheet13.xml><?xml version="1.0" encoding="utf-8"?>
<worksheet xmlns="http://schemas.openxmlformats.org/spreadsheetml/2006/main" xmlns:r="http://schemas.openxmlformats.org/officeDocument/2006/relationships">
  <sheetPr>
    <pageSetUpPr fitToPage="1"/>
  </sheetPr>
  <dimension ref="A1:Q36"/>
  <sheetViews>
    <sheetView topLeftCell="A19" workbookViewId="0">
      <selection activeCell="N37" sqref="N37"/>
    </sheetView>
  </sheetViews>
  <sheetFormatPr defaultRowHeight="12.75"/>
  <cols>
    <col min="1" max="1" width="36.42578125" style="211" customWidth="1"/>
    <col min="2" max="2" width="5.85546875" style="73" customWidth="1"/>
    <col min="3" max="3" width="9.7109375" style="73" customWidth="1"/>
    <col min="4" max="4" width="11.7109375" style="73" customWidth="1"/>
    <col min="5" max="5" width="9.5703125" style="215" customWidth="1"/>
    <col min="6" max="6" width="11.85546875" style="216" customWidth="1"/>
    <col min="7" max="7" width="12" style="191" customWidth="1"/>
    <col min="8" max="8" width="12.85546875" style="24" customWidth="1"/>
    <col min="9" max="9" width="11.85546875" style="216" hidden="1" customWidth="1"/>
    <col min="10" max="10" width="12" style="191" hidden="1" customWidth="1"/>
    <col min="11" max="11" width="12.85546875" style="24" hidden="1" customWidth="1"/>
    <col min="12" max="12" width="10.28515625" customWidth="1"/>
    <col min="13" max="13" width="9.7109375" customWidth="1"/>
    <col min="14" max="14" width="10.7109375" customWidth="1"/>
    <col min="15" max="15" width="10.42578125" hidden="1" customWidth="1"/>
    <col min="16" max="16" width="10.7109375" hidden="1" customWidth="1"/>
    <col min="17" max="17" width="10.28515625" hidden="1" customWidth="1"/>
  </cols>
  <sheetData>
    <row r="1" spans="1:17" ht="21.75" customHeight="1" thickBot="1">
      <c r="A1" s="580" t="s">
        <v>632</v>
      </c>
      <c r="B1" s="581"/>
      <c r="C1" s="581"/>
      <c r="D1" s="581"/>
      <c r="E1" s="581"/>
      <c r="F1" s="581"/>
      <c r="G1" s="581"/>
      <c r="H1" s="582"/>
      <c r="I1" s="232"/>
      <c r="J1" s="232"/>
      <c r="K1" s="232"/>
      <c r="L1" s="232"/>
      <c r="M1" s="232"/>
      <c r="N1" s="232"/>
      <c r="O1" s="232"/>
      <c r="P1" s="232"/>
      <c r="Q1" s="233"/>
    </row>
    <row r="2" spans="1:17" ht="13.5" thickBot="1">
      <c r="A2" s="234"/>
      <c r="B2" s="234"/>
      <c r="C2" s="234"/>
      <c r="D2" s="234"/>
      <c r="E2" s="234"/>
      <c r="F2" s="234"/>
      <c r="G2" s="234"/>
      <c r="H2" s="234"/>
      <c r="I2" s="234"/>
      <c r="J2" s="234"/>
      <c r="K2" s="234"/>
      <c r="L2" s="234"/>
      <c r="M2" s="234"/>
      <c r="N2" s="234"/>
      <c r="O2" s="234"/>
      <c r="P2" s="234"/>
      <c r="Q2" s="234"/>
    </row>
    <row r="3" spans="1:17" ht="16.149999999999999" customHeight="1" thickBot="1">
      <c r="A3" s="195"/>
      <c r="B3" s="196"/>
      <c r="C3" s="196"/>
      <c r="D3" s="196"/>
      <c r="E3" s="197"/>
      <c r="F3" s="577" t="s">
        <v>633</v>
      </c>
      <c r="G3" s="578"/>
      <c r="H3" s="579"/>
      <c r="I3" s="577" t="s">
        <v>634</v>
      </c>
      <c r="J3" s="578"/>
      <c r="K3" s="579"/>
      <c r="L3" s="577" t="s">
        <v>635</v>
      </c>
      <c r="M3" s="578"/>
      <c r="N3" s="579"/>
      <c r="O3" s="577" t="s">
        <v>636</v>
      </c>
      <c r="P3" s="578"/>
      <c r="Q3" s="579"/>
    </row>
    <row r="4" spans="1:17" ht="21.6" customHeight="1">
      <c r="A4" s="585" t="s">
        <v>599</v>
      </c>
      <c r="B4" s="587" t="s">
        <v>2</v>
      </c>
      <c r="C4" s="587" t="s">
        <v>637</v>
      </c>
      <c r="D4" s="587" t="s">
        <v>638</v>
      </c>
      <c r="E4" s="594" t="s">
        <v>639</v>
      </c>
      <c r="F4" s="596" t="s">
        <v>341</v>
      </c>
      <c r="G4" s="597" t="s">
        <v>605</v>
      </c>
      <c r="H4" s="598"/>
      <c r="I4" s="583" t="s">
        <v>341</v>
      </c>
      <c r="J4" s="589" t="s">
        <v>605</v>
      </c>
      <c r="K4" s="590"/>
      <c r="L4" s="583" t="s">
        <v>341</v>
      </c>
      <c r="M4" s="589" t="s">
        <v>605</v>
      </c>
      <c r="N4" s="590"/>
      <c r="O4" s="583" t="s">
        <v>341</v>
      </c>
      <c r="P4" s="589" t="s">
        <v>605</v>
      </c>
      <c r="Q4" s="590"/>
    </row>
    <row r="5" spans="1:17" ht="31.15" customHeight="1">
      <c r="A5" s="586"/>
      <c r="B5" s="588"/>
      <c r="C5" s="588"/>
      <c r="D5" s="588"/>
      <c r="E5" s="595"/>
      <c r="F5" s="584"/>
      <c r="G5" s="151" t="s">
        <v>606</v>
      </c>
      <c r="H5" s="151" t="s">
        <v>607</v>
      </c>
      <c r="I5" s="584"/>
      <c r="J5" s="151" t="s">
        <v>606</v>
      </c>
      <c r="K5" s="151" t="s">
        <v>607</v>
      </c>
      <c r="L5" s="584"/>
      <c r="M5" s="151" t="s">
        <v>606</v>
      </c>
      <c r="N5" s="151" t="s">
        <v>607</v>
      </c>
      <c r="O5" s="584"/>
      <c r="P5" s="151" t="s">
        <v>606</v>
      </c>
      <c r="Q5" s="151" t="s">
        <v>607</v>
      </c>
    </row>
    <row r="6" spans="1:17" ht="24" customHeight="1">
      <c r="A6" s="198" t="s">
        <v>608</v>
      </c>
      <c r="B6" s="150"/>
      <c r="C6" s="150"/>
      <c r="D6" s="153"/>
      <c r="E6" s="199"/>
      <c r="F6" s="200"/>
      <c r="G6" s="156"/>
      <c r="H6" s="156"/>
      <c r="I6" s="200"/>
      <c r="J6" s="156"/>
      <c r="K6" s="156"/>
      <c r="L6" s="154"/>
      <c r="M6" s="156"/>
      <c r="N6" s="156"/>
      <c r="O6" s="154"/>
      <c r="P6" s="156"/>
      <c r="Q6" s="156"/>
    </row>
    <row r="7" spans="1:17" ht="36">
      <c r="A7" s="115" t="s">
        <v>609</v>
      </c>
      <c r="B7" s="158"/>
      <c r="C7" s="158"/>
      <c r="D7" s="159"/>
      <c r="E7" s="201"/>
      <c r="F7" s="202"/>
      <c r="G7" s="162"/>
      <c r="H7" s="163"/>
      <c r="I7" s="202"/>
      <c r="J7" s="162"/>
      <c r="K7" s="163"/>
      <c r="L7" s="160"/>
      <c r="M7" s="162"/>
      <c r="N7" s="163"/>
      <c r="O7" s="160"/>
      <c r="P7" s="162"/>
      <c r="Q7" s="163"/>
    </row>
    <row r="8" spans="1:17">
      <c r="A8" s="115" t="s">
        <v>640</v>
      </c>
      <c r="B8" s="164" t="s">
        <v>611</v>
      </c>
      <c r="C8" s="164" t="s">
        <v>641</v>
      </c>
      <c r="D8" s="164" t="s">
        <v>12</v>
      </c>
      <c r="E8" s="172">
        <v>7.5</v>
      </c>
      <c r="F8" s="165">
        <v>7.13</v>
      </c>
      <c r="G8" s="167">
        <f>E8*F8</f>
        <v>53.475000000000001</v>
      </c>
      <c r="H8" s="163"/>
      <c r="I8" s="165">
        <v>8.48</v>
      </c>
      <c r="J8" s="167">
        <f>E8*I8</f>
        <v>63.6</v>
      </c>
      <c r="K8" s="163"/>
      <c r="L8" s="165">
        <v>9.7100000000000009</v>
      </c>
      <c r="M8" s="167">
        <f>L8*E8</f>
        <v>72.825000000000003</v>
      </c>
      <c r="N8" s="163"/>
      <c r="O8" s="165">
        <v>10.69</v>
      </c>
      <c r="P8" s="167">
        <f>O8*E8</f>
        <v>80.174999999999997</v>
      </c>
      <c r="Q8" s="163"/>
    </row>
    <row r="9" spans="1:17" s="204" customFormat="1" ht="24">
      <c r="A9" s="203" t="s">
        <v>642</v>
      </c>
      <c r="B9" s="164" t="s">
        <v>492</v>
      </c>
      <c r="C9" s="164"/>
      <c r="D9" s="164" t="s">
        <v>492</v>
      </c>
      <c r="E9" s="172"/>
      <c r="F9" s="165"/>
      <c r="G9" s="167"/>
      <c r="H9" s="169"/>
      <c r="I9" s="165"/>
      <c r="J9" s="167"/>
      <c r="K9" s="169"/>
      <c r="L9" s="168"/>
      <c r="M9" s="167"/>
      <c r="N9" s="169"/>
      <c r="O9" s="168"/>
      <c r="P9" s="167"/>
      <c r="Q9" s="169"/>
    </row>
    <row r="10" spans="1:17" s="204" customFormat="1">
      <c r="A10" s="115" t="s">
        <v>640</v>
      </c>
      <c r="B10" s="164" t="s">
        <v>611</v>
      </c>
      <c r="C10" s="164" t="s">
        <v>643</v>
      </c>
      <c r="D10" s="164" t="s">
        <v>16</v>
      </c>
      <c r="E10" s="172">
        <v>26.3</v>
      </c>
      <c r="F10" s="165">
        <v>0.37</v>
      </c>
      <c r="G10" s="167">
        <f>E10*F10</f>
        <v>9.7309999999999999</v>
      </c>
      <c r="H10" s="169"/>
      <c r="I10" s="165">
        <v>0.44</v>
      </c>
      <c r="J10" s="167">
        <f>E10*I10</f>
        <v>11.572000000000001</v>
      </c>
      <c r="K10" s="169"/>
      <c r="L10" s="168">
        <v>0.51</v>
      </c>
      <c r="M10" s="167">
        <f>L10*E10</f>
        <v>13.413</v>
      </c>
      <c r="N10" s="169"/>
      <c r="O10" s="168">
        <v>0.56000000000000005</v>
      </c>
      <c r="P10" s="167">
        <f>O10*E10</f>
        <v>14.728000000000002</v>
      </c>
      <c r="Q10" s="169"/>
    </row>
    <row r="11" spans="1:17" ht="15" customHeight="1">
      <c r="A11" s="591" t="s">
        <v>644</v>
      </c>
      <c r="B11" s="164" t="s">
        <v>492</v>
      </c>
      <c r="C11" s="164"/>
      <c r="D11" s="164" t="s">
        <v>492</v>
      </c>
      <c r="E11" s="172"/>
      <c r="F11" s="165"/>
      <c r="G11" s="167"/>
      <c r="H11" s="169"/>
      <c r="I11" s="165"/>
      <c r="J11" s="167"/>
      <c r="K11" s="169"/>
      <c r="L11" s="168"/>
      <c r="M11" s="167"/>
      <c r="N11" s="169"/>
      <c r="O11" s="168"/>
      <c r="P11" s="167">
        <f>O11*E11</f>
        <v>0</v>
      </c>
      <c r="Q11" s="169"/>
    </row>
    <row r="12" spans="1:17" ht="15" customHeight="1">
      <c r="A12" s="591"/>
      <c r="B12" s="164" t="s">
        <v>492</v>
      </c>
      <c r="C12" s="164"/>
      <c r="D12" s="164" t="s">
        <v>492</v>
      </c>
      <c r="E12" s="172"/>
      <c r="F12" s="165"/>
      <c r="G12" s="167"/>
      <c r="H12" s="169"/>
      <c r="I12" s="165"/>
      <c r="J12" s="167"/>
      <c r="K12" s="169"/>
      <c r="L12" s="168"/>
      <c r="M12" s="167"/>
      <c r="N12" s="169"/>
      <c r="O12" s="168"/>
      <c r="P12" s="167">
        <f>O12*E12</f>
        <v>0</v>
      </c>
      <c r="Q12" s="169"/>
    </row>
    <row r="13" spans="1:17" ht="15" customHeight="1">
      <c r="A13" s="591"/>
      <c r="B13" s="164" t="s">
        <v>611</v>
      </c>
      <c r="C13" s="164">
        <v>5.0599999999999996</v>
      </c>
      <c r="D13" s="164" t="s">
        <v>645</v>
      </c>
      <c r="E13" s="172">
        <v>11.3</v>
      </c>
      <c r="F13" s="165">
        <v>1.57</v>
      </c>
      <c r="G13" s="167">
        <f>E13*F13</f>
        <v>17.741000000000003</v>
      </c>
      <c r="H13" s="169"/>
      <c r="I13" s="165">
        <v>1.87</v>
      </c>
      <c r="J13" s="167">
        <f>E13*I13</f>
        <v>21.131000000000004</v>
      </c>
      <c r="K13" s="169"/>
      <c r="L13" s="168">
        <v>1.85</v>
      </c>
      <c r="M13" s="167">
        <f>L13*E13</f>
        <v>20.905000000000001</v>
      </c>
      <c r="N13" s="169"/>
      <c r="O13" s="168">
        <v>2.12</v>
      </c>
      <c r="P13" s="167">
        <f>O13*E13</f>
        <v>23.956000000000003</v>
      </c>
      <c r="Q13" s="169"/>
    </row>
    <row r="14" spans="1:17" s="9" customFormat="1" ht="26.25" customHeight="1">
      <c r="A14" s="115" t="s">
        <v>618</v>
      </c>
      <c r="B14" s="164" t="s">
        <v>613</v>
      </c>
      <c r="C14" s="164">
        <v>4.09</v>
      </c>
      <c r="D14" s="164" t="s">
        <v>619</v>
      </c>
      <c r="E14" s="172">
        <v>18.5</v>
      </c>
      <c r="F14" s="165">
        <v>0</v>
      </c>
      <c r="G14" s="167">
        <f>E14*F14</f>
        <v>0</v>
      </c>
      <c r="H14" s="169">
        <f>SUM(G8:G14)</f>
        <v>80.947000000000003</v>
      </c>
      <c r="I14" s="165">
        <v>2.54</v>
      </c>
      <c r="J14" s="167">
        <f>E14*I14</f>
        <v>46.99</v>
      </c>
      <c r="K14" s="169">
        <f>SUM(J8:J14)</f>
        <v>143.29300000000001</v>
      </c>
      <c r="L14" s="168">
        <v>0</v>
      </c>
      <c r="M14" s="167">
        <f>L14*E14</f>
        <v>0</v>
      </c>
      <c r="N14" s="169">
        <f>SUM(M8:M14)</f>
        <v>107.143</v>
      </c>
      <c r="O14" s="168">
        <v>3.46</v>
      </c>
      <c r="P14" s="167">
        <f>O14*E14</f>
        <v>64.010000000000005</v>
      </c>
      <c r="Q14" s="169">
        <f>SUM(P8:P14)</f>
        <v>182.869</v>
      </c>
    </row>
    <row r="15" spans="1:17" ht="9" customHeight="1">
      <c r="A15" s="205"/>
      <c r="B15" s="164"/>
      <c r="C15" s="164"/>
      <c r="D15" s="164"/>
      <c r="E15" s="206"/>
      <c r="F15" s="207"/>
      <c r="G15" s="167" t="s">
        <v>492</v>
      </c>
      <c r="H15" s="169"/>
      <c r="I15" s="207"/>
      <c r="J15" s="167" t="s">
        <v>492</v>
      </c>
      <c r="K15" s="169"/>
      <c r="L15" s="207"/>
      <c r="M15" s="167" t="s">
        <v>492</v>
      </c>
      <c r="N15" s="169"/>
      <c r="O15" s="207"/>
      <c r="P15" s="167" t="s">
        <v>492</v>
      </c>
      <c r="Q15" s="169"/>
    </row>
    <row r="16" spans="1:17" ht="18" customHeight="1">
      <c r="A16" s="592" t="s">
        <v>646</v>
      </c>
      <c r="B16" s="593"/>
      <c r="C16" s="116"/>
      <c r="D16" s="164"/>
      <c r="E16" s="206"/>
      <c r="F16" s="207"/>
      <c r="G16" s="167" t="s">
        <v>492</v>
      </c>
      <c r="H16" s="169"/>
      <c r="I16" s="207"/>
      <c r="J16" s="167" t="s">
        <v>492</v>
      </c>
      <c r="K16" s="169"/>
      <c r="L16" s="207"/>
      <c r="M16" s="167" t="s">
        <v>492</v>
      </c>
      <c r="N16" s="169"/>
      <c r="O16" s="207"/>
      <c r="P16" s="167" t="s">
        <v>492</v>
      </c>
      <c r="Q16" s="169"/>
    </row>
    <row r="17" spans="1:17" ht="18" customHeight="1">
      <c r="A17" s="208" t="s">
        <v>319</v>
      </c>
      <c r="B17" s="164" t="s">
        <v>613</v>
      </c>
      <c r="C17" s="164">
        <v>9.01</v>
      </c>
      <c r="D17" s="164" t="s">
        <v>234</v>
      </c>
      <c r="E17" s="209">
        <v>8.1999999999999993</v>
      </c>
      <c r="F17" s="174">
        <v>0.85</v>
      </c>
      <c r="G17" s="167">
        <f>E17*F17</f>
        <v>6.9699999999999989</v>
      </c>
      <c r="H17" s="169"/>
      <c r="I17" s="174">
        <v>0.85</v>
      </c>
      <c r="J17" s="167">
        <f>E17*I17</f>
        <v>6.9699999999999989</v>
      </c>
      <c r="K17" s="169"/>
      <c r="L17" s="174">
        <v>0.88</v>
      </c>
      <c r="M17" s="167">
        <f t="shared" ref="M17:M32" si="0">L17*E17</f>
        <v>7.2159999999999993</v>
      </c>
      <c r="N17" s="169"/>
      <c r="O17" s="174">
        <v>1.48</v>
      </c>
      <c r="P17" s="167">
        <f t="shared" ref="P17:P27" si="1">O17*E17</f>
        <v>12.135999999999999</v>
      </c>
      <c r="Q17" s="169"/>
    </row>
    <row r="18" spans="1:17" ht="19.899999999999999" customHeight="1">
      <c r="A18" s="208" t="s">
        <v>647</v>
      </c>
      <c r="B18" s="164" t="s">
        <v>613</v>
      </c>
      <c r="C18" s="164">
        <v>9.02</v>
      </c>
      <c r="D18" s="164" t="s">
        <v>235</v>
      </c>
      <c r="E18" s="209">
        <v>18.5</v>
      </c>
      <c r="F18" s="174">
        <v>1.63</v>
      </c>
      <c r="G18" s="167">
        <f t="shared" ref="G18:G24" si="2">E18*F18</f>
        <v>30.154999999999998</v>
      </c>
      <c r="H18" s="169"/>
      <c r="I18" s="174">
        <v>1.64</v>
      </c>
      <c r="J18" s="167">
        <f t="shared" ref="J18:J24" si="3">E18*I18</f>
        <v>30.34</v>
      </c>
      <c r="K18" s="169"/>
      <c r="L18" s="174">
        <v>2.2000000000000002</v>
      </c>
      <c r="M18" s="167">
        <f t="shared" si="0"/>
        <v>40.700000000000003</v>
      </c>
      <c r="N18" s="169"/>
      <c r="O18" s="174">
        <v>1.64</v>
      </c>
      <c r="P18" s="167">
        <f t="shared" si="1"/>
        <v>30.34</v>
      </c>
      <c r="Q18" s="169"/>
    </row>
    <row r="19" spans="1:17" ht="19.899999999999999" customHeight="1">
      <c r="A19" s="208" t="s">
        <v>648</v>
      </c>
      <c r="B19" s="164" t="s">
        <v>613</v>
      </c>
      <c r="C19" s="164">
        <v>9.02</v>
      </c>
      <c r="D19" s="164" t="s">
        <v>235</v>
      </c>
      <c r="E19" s="209">
        <v>18.5</v>
      </c>
      <c r="F19" s="174">
        <v>17.39</v>
      </c>
      <c r="G19" s="167">
        <f t="shared" si="2"/>
        <v>321.71500000000003</v>
      </c>
      <c r="H19" s="169"/>
      <c r="I19" s="174">
        <v>21.76</v>
      </c>
      <c r="J19" s="167">
        <f t="shared" si="3"/>
        <v>402.56</v>
      </c>
      <c r="K19" s="169"/>
      <c r="L19" s="174">
        <v>25.34</v>
      </c>
      <c r="M19" s="167">
        <f t="shared" si="0"/>
        <v>468.79</v>
      </c>
      <c r="N19" s="169"/>
      <c r="O19" s="174">
        <v>28.54</v>
      </c>
      <c r="P19" s="167">
        <f t="shared" si="1"/>
        <v>527.99</v>
      </c>
      <c r="Q19" s="169"/>
    </row>
    <row r="20" spans="1:17">
      <c r="A20" s="208" t="s">
        <v>649</v>
      </c>
      <c r="B20" s="164" t="s">
        <v>611</v>
      </c>
      <c r="C20" s="164" t="s">
        <v>650</v>
      </c>
      <c r="D20" s="164" t="s">
        <v>56</v>
      </c>
      <c r="E20" s="513">
        <v>77</v>
      </c>
      <c r="F20" s="165">
        <v>0.6</v>
      </c>
      <c r="G20" s="167">
        <f t="shared" si="2"/>
        <v>46.199999999999996</v>
      </c>
      <c r="H20" s="169"/>
      <c r="I20" s="165">
        <v>0.87</v>
      </c>
      <c r="J20" s="167">
        <f t="shared" si="3"/>
        <v>66.989999999999995</v>
      </c>
      <c r="K20" s="169"/>
      <c r="L20" s="168">
        <f>0.88+0.57</f>
        <v>1.45</v>
      </c>
      <c r="M20" s="167">
        <f t="shared" si="0"/>
        <v>111.64999999999999</v>
      </c>
      <c r="N20" s="169"/>
      <c r="O20" s="168">
        <f>1.1+0.28</f>
        <v>1.3800000000000001</v>
      </c>
      <c r="P20" s="167">
        <f t="shared" si="1"/>
        <v>106.26</v>
      </c>
      <c r="Q20" s="169"/>
    </row>
    <row r="21" spans="1:17" ht="14.45" customHeight="1">
      <c r="A21" s="115" t="s">
        <v>321</v>
      </c>
      <c r="B21" s="164" t="s">
        <v>611</v>
      </c>
      <c r="C21" s="164" t="s">
        <v>651</v>
      </c>
      <c r="D21" s="164" t="s">
        <v>59</v>
      </c>
      <c r="E21" s="513">
        <v>82</v>
      </c>
      <c r="F21" s="165">
        <v>2.41</v>
      </c>
      <c r="G21" s="167">
        <f t="shared" si="2"/>
        <v>197.62</v>
      </c>
      <c r="H21" s="169"/>
      <c r="I21" s="165">
        <v>2.85</v>
      </c>
      <c r="J21" s="167">
        <f t="shared" si="3"/>
        <v>233.70000000000002</v>
      </c>
      <c r="K21" s="169"/>
      <c r="L21" s="168">
        <v>3.49</v>
      </c>
      <c r="M21" s="167">
        <f t="shared" si="0"/>
        <v>286.18</v>
      </c>
      <c r="N21" s="169"/>
      <c r="O21" s="168">
        <v>3.82</v>
      </c>
      <c r="P21" s="167">
        <f t="shared" si="1"/>
        <v>313.24</v>
      </c>
      <c r="Q21" s="169"/>
    </row>
    <row r="22" spans="1:17" ht="28.9" customHeight="1">
      <c r="A22" s="115" t="s">
        <v>652</v>
      </c>
      <c r="B22" s="164" t="s">
        <v>653</v>
      </c>
      <c r="C22" s="164">
        <v>9.26</v>
      </c>
      <c r="D22" s="164" t="s">
        <v>66</v>
      </c>
      <c r="E22" s="172">
        <v>0.98</v>
      </c>
      <c r="F22" s="165">
        <v>21</v>
      </c>
      <c r="G22" s="167">
        <f t="shared" si="2"/>
        <v>20.58</v>
      </c>
      <c r="H22" s="169"/>
      <c r="I22" s="165">
        <v>21</v>
      </c>
      <c r="J22" s="167">
        <f t="shared" si="3"/>
        <v>20.58</v>
      </c>
      <c r="K22" s="169"/>
      <c r="L22" s="168">
        <v>36</v>
      </c>
      <c r="M22" s="167">
        <f t="shared" si="0"/>
        <v>35.28</v>
      </c>
      <c r="N22" s="169"/>
      <c r="O22" s="168">
        <v>36</v>
      </c>
      <c r="P22" s="167">
        <f t="shared" si="1"/>
        <v>35.28</v>
      </c>
      <c r="Q22" s="169"/>
    </row>
    <row r="23" spans="1:17" ht="14.45" customHeight="1">
      <c r="A23" s="115" t="s">
        <v>654</v>
      </c>
      <c r="B23" s="164" t="s">
        <v>655</v>
      </c>
      <c r="C23" s="164">
        <v>9.26</v>
      </c>
      <c r="D23" s="164" t="s">
        <v>66</v>
      </c>
      <c r="E23" s="172">
        <v>0.98</v>
      </c>
      <c r="F23" s="165">
        <v>44.65</v>
      </c>
      <c r="G23" s="167">
        <f t="shared" si="2"/>
        <v>43.756999999999998</v>
      </c>
      <c r="H23" s="169"/>
      <c r="I23" s="165">
        <v>53.84</v>
      </c>
      <c r="J23" s="167">
        <f t="shared" si="3"/>
        <v>52.763200000000005</v>
      </c>
      <c r="K23" s="169"/>
      <c r="L23" s="165">
        <v>65</v>
      </c>
      <c r="M23" s="167">
        <f t="shared" si="0"/>
        <v>63.699999999999996</v>
      </c>
      <c r="N23" s="169"/>
      <c r="O23" s="165">
        <v>75.819999999999993</v>
      </c>
      <c r="P23" s="167">
        <f t="shared" si="1"/>
        <v>74.303599999999989</v>
      </c>
      <c r="Q23" s="169"/>
    </row>
    <row r="24" spans="1:17">
      <c r="A24" s="115" t="s">
        <v>61</v>
      </c>
      <c r="B24" s="164" t="s">
        <v>653</v>
      </c>
      <c r="C24" s="164" t="s">
        <v>656</v>
      </c>
      <c r="D24" s="164" t="s">
        <v>657</v>
      </c>
      <c r="E24" s="172">
        <v>0.52</v>
      </c>
      <c r="F24" s="165">
        <f>F21*2</f>
        <v>4.82</v>
      </c>
      <c r="G24" s="167">
        <f t="shared" si="2"/>
        <v>2.5064000000000002</v>
      </c>
      <c r="H24" s="169">
        <f>SUM(G17:G24)</f>
        <v>669.50340000000006</v>
      </c>
      <c r="I24" s="165">
        <v>5.7</v>
      </c>
      <c r="J24" s="167">
        <f t="shared" si="3"/>
        <v>2.9640000000000004</v>
      </c>
      <c r="K24" s="169">
        <f>SUM(J17:J24)</f>
        <v>816.86720000000014</v>
      </c>
      <c r="L24" s="165">
        <v>6.98</v>
      </c>
      <c r="M24" s="167">
        <f t="shared" si="0"/>
        <v>3.6296000000000004</v>
      </c>
      <c r="N24" s="169">
        <f>SUM(M17:M24)</f>
        <v>1017.1456000000001</v>
      </c>
      <c r="O24" s="165">
        <v>7.64</v>
      </c>
      <c r="P24" s="167">
        <f t="shared" si="1"/>
        <v>3.9727999999999999</v>
      </c>
      <c r="Q24" s="169">
        <f>SUM(P17:P24)</f>
        <v>1103.5224000000001</v>
      </c>
    </row>
    <row r="25" spans="1:17" ht="19.149999999999999" customHeight="1">
      <c r="A25" s="210" t="s">
        <v>658</v>
      </c>
      <c r="B25" s="164"/>
      <c r="C25" s="164"/>
      <c r="D25" s="164"/>
      <c r="E25" s="206"/>
      <c r="F25" s="207"/>
      <c r="G25" s="167" t="s">
        <v>492</v>
      </c>
      <c r="H25" s="169"/>
      <c r="I25" s="207"/>
      <c r="J25" s="167" t="s">
        <v>492</v>
      </c>
      <c r="K25" s="169"/>
      <c r="L25" s="207"/>
      <c r="M25" s="167"/>
      <c r="N25" s="169"/>
      <c r="O25" s="207"/>
      <c r="P25" s="167">
        <f t="shared" si="1"/>
        <v>0</v>
      </c>
      <c r="Q25" s="169"/>
    </row>
    <row r="26" spans="1:17" ht="24">
      <c r="A26" s="115" t="s">
        <v>7</v>
      </c>
      <c r="B26" s="164" t="s">
        <v>613</v>
      </c>
      <c r="C26" s="164" t="s">
        <v>659</v>
      </c>
      <c r="D26" s="164" t="s">
        <v>8</v>
      </c>
      <c r="E26" s="172">
        <v>1.2</v>
      </c>
      <c r="F26" s="165">
        <v>14.57</v>
      </c>
      <c r="G26" s="167">
        <f>E26*F26</f>
        <v>17.483999999999998</v>
      </c>
      <c r="H26" s="169"/>
      <c r="I26" s="165">
        <v>15.83</v>
      </c>
      <c r="J26" s="167">
        <f>E26*I26</f>
        <v>18.995999999999999</v>
      </c>
      <c r="K26" s="169"/>
      <c r="L26" s="168">
        <v>16.8</v>
      </c>
      <c r="M26" s="167">
        <f t="shared" si="0"/>
        <v>20.16</v>
      </c>
      <c r="N26" s="169"/>
      <c r="O26" s="168">
        <v>20.34</v>
      </c>
      <c r="P26" s="167">
        <f t="shared" si="1"/>
        <v>24.407999999999998</v>
      </c>
      <c r="Q26" s="169"/>
    </row>
    <row r="27" spans="1:17">
      <c r="A27" s="208" t="s">
        <v>68</v>
      </c>
      <c r="B27" s="164" t="s">
        <v>613</v>
      </c>
      <c r="C27" s="164" t="s">
        <v>67</v>
      </c>
      <c r="D27" s="164" t="s">
        <v>69</v>
      </c>
      <c r="E27" s="172">
        <v>15.8</v>
      </c>
      <c r="F27" s="165">
        <v>8.06</v>
      </c>
      <c r="G27" s="167">
        <f>E27*F27</f>
        <v>127.34800000000001</v>
      </c>
      <c r="H27" s="169">
        <f>SUM(G26:G27)</f>
        <v>144.83200000000002</v>
      </c>
      <c r="I27" s="165">
        <v>8.8000000000000007</v>
      </c>
      <c r="J27" s="167">
        <f>E27*I27</f>
        <v>139.04000000000002</v>
      </c>
      <c r="K27" s="169">
        <f>SUM(J26:J27)</f>
        <v>158.03600000000003</v>
      </c>
      <c r="L27" s="165">
        <v>12.43</v>
      </c>
      <c r="M27" s="167">
        <f t="shared" si="0"/>
        <v>196.39400000000001</v>
      </c>
      <c r="N27" s="169">
        <f>SUM(M26:M27)</f>
        <v>216.554</v>
      </c>
      <c r="O27" s="165">
        <v>13.84</v>
      </c>
      <c r="P27" s="167">
        <f t="shared" si="1"/>
        <v>218.672</v>
      </c>
      <c r="Q27" s="169">
        <f>SUM(P26:P27)</f>
        <v>243.07999999999998</v>
      </c>
    </row>
    <row r="28" spans="1:17" ht="10.15" customHeight="1">
      <c r="B28" s="164"/>
      <c r="C28" s="164"/>
      <c r="D28" s="164"/>
      <c r="E28" s="212"/>
      <c r="F28" s="207"/>
      <c r="G28" s="167" t="s">
        <v>492</v>
      </c>
      <c r="H28" s="169"/>
      <c r="I28" s="207"/>
      <c r="J28" s="167" t="s">
        <v>492</v>
      </c>
      <c r="K28" s="169"/>
      <c r="L28" s="207"/>
      <c r="M28" s="167"/>
      <c r="N28" s="169"/>
      <c r="O28" s="207"/>
      <c r="P28" s="167" t="s">
        <v>492</v>
      </c>
      <c r="Q28" s="169"/>
    </row>
    <row r="29" spans="1:17" ht="18" customHeight="1">
      <c r="A29" s="213" t="s">
        <v>660</v>
      </c>
      <c r="B29" s="164"/>
      <c r="C29" s="164"/>
      <c r="D29" s="164"/>
      <c r="E29" s="172"/>
      <c r="F29" s="207"/>
      <c r="G29" s="167" t="s">
        <v>492</v>
      </c>
      <c r="H29" s="169"/>
      <c r="I29" s="207"/>
      <c r="J29" s="167" t="s">
        <v>492</v>
      </c>
      <c r="K29" s="169"/>
      <c r="L29" s="207"/>
      <c r="M29" s="167"/>
      <c r="N29" s="169"/>
      <c r="O29" s="207"/>
      <c r="P29" s="167" t="s">
        <v>492</v>
      </c>
      <c r="Q29" s="169"/>
    </row>
    <row r="30" spans="1:17" ht="24" customHeight="1">
      <c r="A30" s="115" t="s">
        <v>661</v>
      </c>
      <c r="B30" s="164" t="s">
        <v>325</v>
      </c>
      <c r="C30" s="164" t="s">
        <v>662</v>
      </c>
      <c r="D30" s="164" t="s">
        <v>236</v>
      </c>
      <c r="E30" s="172">
        <v>2.9</v>
      </c>
      <c r="F30" s="165">
        <v>65</v>
      </c>
      <c r="G30" s="167">
        <f>E30*F30</f>
        <v>188.5</v>
      </c>
      <c r="H30" s="169"/>
      <c r="I30" s="165">
        <v>65</v>
      </c>
      <c r="J30" s="167">
        <f>E30*I30</f>
        <v>188.5</v>
      </c>
      <c r="K30" s="169"/>
      <c r="L30" s="168">
        <v>65</v>
      </c>
      <c r="M30" s="167">
        <f t="shared" si="0"/>
        <v>188.5</v>
      </c>
      <c r="N30" s="169"/>
      <c r="O30" s="168">
        <v>65</v>
      </c>
      <c r="P30" s="167">
        <f>O30*E30</f>
        <v>188.5</v>
      </c>
      <c r="Q30" s="169"/>
    </row>
    <row r="31" spans="1:17" ht="14.45" customHeight="1">
      <c r="A31" s="115" t="s">
        <v>663</v>
      </c>
      <c r="B31" s="164"/>
      <c r="C31" s="164"/>
      <c r="D31" s="164"/>
      <c r="E31" s="172">
        <v>3.82</v>
      </c>
      <c r="F31" s="165">
        <v>1.5</v>
      </c>
      <c r="G31" s="167">
        <f>E31*F31</f>
        <v>5.7299999999999995</v>
      </c>
      <c r="H31" s="169"/>
      <c r="I31" s="165">
        <v>1.5</v>
      </c>
      <c r="J31" s="167">
        <f>E31*I31</f>
        <v>5.7299999999999995</v>
      </c>
      <c r="K31" s="167" t="s">
        <v>762</v>
      </c>
      <c r="L31" s="176">
        <v>1.5</v>
      </c>
      <c r="M31" s="167">
        <f t="shared" si="0"/>
        <v>5.7299999999999995</v>
      </c>
      <c r="N31" s="167"/>
      <c r="O31" s="176">
        <v>1.5</v>
      </c>
      <c r="P31" s="167">
        <f>O31*E31</f>
        <v>5.7299999999999995</v>
      </c>
      <c r="Q31" s="167"/>
    </row>
    <row r="32" spans="1:17" ht="17.45" customHeight="1">
      <c r="A32" s="214" t="s">
        <v>763</v>
      </c>
      <c r="B32" s="164" t="s">
        <v>653</v>
      </c>
      <c r="C32" s="164" t="s">
        <v>74</v>
      </c>
      <c r="D32" s="164" t="s">
        <v>237</v>
      </c>
      <c r="E32" s="172">
        <v>2.2000000000000002</v>
      </c>
      <c r="F32" s="165">
        <v>23.1</v>
      </c>
      <c r="G32" s="167">
        <f>E32*F32</f>
        <v>50.820000000000007</v>
      </c>
      <c r="H32" s="169">
        <f>SUM(G30:G32)</f>
        <v>245.05</v>
      </c>
      <c r="I32" s="165">
        <v>28.35</v>
      </c>
      <c r="J32" s="167">
        <f>E32*I32</f>
        <v>62.370000000000012</v>
      </c>
      <c r="K32" s="169">
        <f>SUM(J30:J32)</f>
        <v>256.60000000000002</v>
      </c>
      <c r="L32" s="168">
        <v>27.3</v>
      </c>
      <c r="M32" s="167">
        <f t="shared" si="0"/>
        <v>60.060000000000009</v>
      </c>
      <c r="N32" s="169">
        <f>SUM(M30:M32)</f>
        <v>254.29</v>
      </c>
      <c r="O32" s="168">
        <v>30.45</v>
      </c>
      <c r="P32" s="167">
        <f>O32*E32</f>
        <v>66.990000000000009</v>
      </c>
      <c r="Q32" s="169">
        <f>SUM(P30:P32)</f>
        <v>261.22000000000003</v>
      </c>
    </row>
    <row r="33" spans="1:17" ht="13.5" thickBot="1">
      <c r="L33" s="149"/>
      <c r="M33" s="191"/>
      <c r="N33" s="24"/>
      <c r="O33" s="149"/>
      <c r="P33" s="191"/>
      <c r="Q33" s="24"/>
    </row>
    <row r="34" spans="1:17" ht="13.5" thickBot="1">
      <c r="G34" s="217" t="s">
        <v>631</v>
      </c>
      <c r="H34" s="218">
        <f>SUM(H7:H32)</f>
        <v>1140.3324</v>
      </c>
      <c r="J34" s="217" t="s">
        <v>631</v>
      </c>
      <c r="K34" s="218">
        <f>SUM(K7:K32)</f>
        <v>1374.7962000000002</v>
      </c>
      <c r="L34" s="149"/>
      <c r="M34" s="217" t="s">
        <v>631</v>
      </c>
      <c r="N34" s="218">
        <f>SUM(N7:N32)</f>
        <v>1595.1326000000001</v>
      </c>
      <c r="O34" s="149"/>
      <c r="P34" s="217" t="s">
        <v>631</v>
      </c>
      <c r="Q34" s="218">
        <f>SUM(Q7:Q32)</f>
        <v>1790.6913999999999</v>
      </c>
    </row>
    <row r="35" spans="1:17" ht="13.5" thickBot="1"/>
    <row r="36" spans="1:17" ht="13.5" thickBot="1">
      <c r="A36" s="219" t="s">
        <v>764</v>
      </c>
      <c r="H36" s="220">
        <v>1140</v>
      </c>
      <c r="K36" s="24">
        <v>1216</v>
      </c>
      <c r="N36" s="220">
        <v>1595</v>
      </c>
      <c r="Q36">
        <v>1600</v>
      </c>
    </row>
  </sheetData>
  <mergeCells count="20">
    <mergeCell ref="A11:A13"/>
    <mergeCell ref="A16:B16"/>
    <mergeCell ref="J4:K4"/>
    <mergeCell ref="L4:L5"/>
    <mergeCell ref="M4:N4"/>
    <mergeCell ref="E4:E5"/>
    <mergeCell ref="F4:F5"/>
    <mergeCell ref="G4:H4"/>
    <mergeCell ref="L3:N3"/>
    <mergeCell ref="O3:Q3"/>
    <mergeCell ref="A1:H1"/>
    <mergeCell ref="I4:I5"/>
    <mergeCell ref="A4:A5"/>
    <mergeCell ref="B4:B5"/>
    <mergeCell ref="C4:C5"/>
    <mergeCell ref="D4:D5"/>
    <mergeCell ref="F3:H3"/>
    <mergeCell ref="I3:K3"/>
    <mergeCell ref="P4:Q4"/>
    <mergeCell ref="O4:O5"/>
  </mergeCells>
  <phoneticPr fontId="8" type="noConversion"/>
  <pageMargins left="0.75" right="0.75" top="1" bottom="1" header="0.5" footer="0.5"/>
  <pageSetup paperSize="9" scale="80" orientation="portrait" r:id="rId1"/>
  <headerFooter alignWithMargins="0"/>
</worksheet>
</file>

<file path=xl/worksheets/sheet14.xml><?xml version="1.0" encoding="utf-8"?>
<worksheet xmlns="http://schemas.openxmlformats.org/spreadsheetml/2006/main" xmlns:r="http://schemas.openxmlformats.org/officeDocument/2006/relationships">
  <sheetPr>
    <pageSetUpPr fitToPage="1"/>
  </sheetPr>
  <dimension ref="A1:L29"/>
  <sheetViews>
    <sheetView topLeftCell="A10" workbookViewId="0">
      <selection activeCell="H31" sqref="H31"/>
    </sheetView>
  </sheetViews>
  <sheetFormatPr defaultRowHeight="12.75"/>
  <cols>
    <col min="1" max="1" width="35.5703125" customWidth="1"/>
    <col min="2" max="2" width="8.28515625" customWidth="1"/>
    <col min="3" max="3" width="11.5703125" customWidth="1"/>
    <col min="4" max="4" width="11.28515625" customWidth="1"/>
    <col min="5" max="5" width="10.85546875" customWidth="1"/>
  </cols>
  <sheetData>
    <row r="1" spans="1:12" ht="13.5" thickBot="1">
      <c r="A1" s="599"/>
      <c r="B1" s="599"/>
      <c r="C1" s="599"/>
      <c r="D1" s="599"/>
      <c r="E1" s="599"/>
      <c r="F1" s="599"/>
      <c r="G1" s="599"/>
      <c r="H1" s="599"/>
      <c r="I1" s="9"/>
      <c r="J1" s="9"/>
      <c r="K1" s="9"/>
      <c r="L1" s="9"/>
    </row>
    <row r="2" spans="1:12" ht="13.5" thickBot="1">
      <c r="A2" s="600" t="s">
        <v>598</v>
      </c>
      <c r="B2" s="601"/>
      <c r="C2" s="601"/>
      <c r="D2" s="601"/>
      <c r="E2" s="601"/>
      <c r="F2" s="601"/>
      <c r="G2" s="601"/>
      <c r="H2" s="602"/>
      <c r="I2" s="9"/>
      <c r="J2" s="9"/>
      <c r="K2" s="9"/>
      <c r="L2" s="9"/>
    </row>
    <row r="3" spans="1:12">
      <c r="A3" s="603"/>
      <c r="B3" s="603"/>
      <c r="C3" s="603"/>
      <c r="D3" s="603"/>
      <c r="E3" s="603"/>
      <c r="F3" s="603"/>
      <c r="G3" s="603"/>
      <c r="H3" s="603"/>
      <c r="I3" s="9"/>
      <c r="J3" s="9"/>
      <c r="K3" s="9"/>
      <c r="L3" s="9"/>
    </row>
    <row r="4" spans="1:12">
      <c r="A4" s="604" t="s">
        <v>599</v>
      </c>
      <c r="B4" s="604" t="s">
        <v>600</v>
      </c>
      <c r="C4" s="604" t="s">
        <v>601</v>
      </c>
      <c r="D4" s="604" t="s">
        <v>602</v>
      </c>
      <c r="E4" s="583" t="s">
        <v>603</v>
      </c>
      <c r="F4" s="604" t="s">
        <v>604</v>
      </c>
      <c r="G4" s="589" t="s">
        <v>605</v>
      </c>
      <c r="H4" s="590"/>
      <c r="I4" s="9"/>
      <c r="J4" s="9"/>
      <c r="K4" s="9"/>
      <c r="L4" s="9"/>
    </row>
    <row r="5" spans="1:12">
      <c r="A5" s="605"/>
      <c r="B5" s="605"/>
      <c r="C5" s="605"/>
      <c r="D5" s="605"/>
      <c r="E5" s="584"/>
      <c r="F5" s="605"/>
      <c r="G5" s="151" t="s">
        <v>606</v>
      </c>
      <c r="H5" s="151" t="s">
        <v>607</v>
      </c>
      <c r="I5" s="9"/>
      <c r="J5" s="9"/>
      <c r="K5" s="9"/>
      <c r="L5" s="9"/>
    </row>
    <row r="6" spans="1:12">
      <c r="A6" s="152" t="s">
        <v>608</v>
      </c>
      <c r="B6" s="150"/>
      <c r="C6" s="150"/>
      <c r="D6" s="153"/>
      <c r="E6" s="154"/>
      <c r="F6" s="155"/>
      <c r="G6" s="156"/>
      <c r="H6" s="156"/>
      <c r="I6" s="9"/>
      <c r="J6" s="9"/>
      <c r="K6" s="9"/>
      <c r="L6" s="9"/>
    </row>
    <row r="7" spans="1:12" ht="40.5" customHeight="1">
      <c r="A7" s="157" t="s">
        <v>609</v>
      </c>
      <c r="B7" s="158"/>
      <c r="C7" s="158"/>
      <c r="D7" s="159"/>
      <c r="E7" s="160"/>
      <c r="F7" s="161"/>
      <c r="G7" s="162"/>
      <c r="H7" s="163"/>
      <c r="I7" s="9"/>
      <c r="J7" s="9"/>
      <c r="K7" s="9"/>
      <c r="L7" s="9"/>
    </row>
    <row r="8" spans="1:12">
      <c r="A8" s="157" t="s">
        <v>610</v>
      </c>
      <c r="B8" s="164" t="s">
        <v>611</v>
      </c>
      <c r="C8" s="164" t="s">
        <v>10</v>
      </c>
      <c r="D8" s="164" t="s">
        <v>12</v>
      </c>
      <c r="E8" s="165">
        <v>0.77</v>
      </c>
      <c r="F8" s="166">
        <f>7.5+10*0.21</f>
        <v>9.6</v>
      </c>
      <c r="G8" s="167">
        <f>E8*F8</f>
        <v>7.3919999999999995</v>
      </c>
      <c r="H8" s="163"/>
      <c r="I8" s="9"/>
      <c r="J8" s="9"/>
      <c r="K8" s="9"/>
      <c r="L8" s="9"/>
    </row>
    <row r="9" spans="1:12" ht="25.5">
      <c r="A9" s="157" t="s">
        <v>612</v>
      </c>
      <c r="B9" s="164" t="s">
        <v>613</v>
      </c>
      <c r="C9" s="164" t="s">
        <v>23</v>
      </c>
      <c r="D9" s="164" t="s">
        <v>614</v>
      </c>
      <c r="E9" s="168">
        <v>0.25</v>
      </c>
      <c r="F9" s="166">
        <v>12.4</v>
      </c>
      <c r="G9" s="167">
        <f>E9*F9</f>
        <v>3.1</v>
      </c>
      <c r="H9" s="169"/>
      <c r="I9" s="170"/>
      <c r="J9" s="170"/>
      <c r="K9" s="170"/>
      <c r="L9" s="170"/>
    </row>
    <row r="10" spans="1:12">
      <c r="A10" s="157" t="s">
        <v>615</v>
      </c>
      <c r="B10" s="164" t="s">
        <v>613</v>
      </c>
      <c r="C10" s="164" t="s">
        <v>25</v>
      </c>
      <c r="D10" s="164" t="s">
        <v>616</v>
      </c>
      <c r="E10" s="168">
        <v>0.25</v>
      </c>
      <c r="F10" s="166">
        <v>3.3</v>
      </c>
      <c r="G10" s="167">
        <f>E10*F10</f>
        <v>0.82499999999999996</v>
      </c>
      <c r="H10" s="169"/>
      <c r="I10" s="170"/>
      <c r="J10" s="170"/>
      <c r="K10" s="170"/>
      <c r="L10" s="170"/>
    </row>
    <row r="11" spans="1:12">
      <c r="A11" s="157" t="s">
        <v>617</v>
      </c>
      <c r="B11" s="164" t="s">
        <v>611</v>
      </c>
      <c r="C11" s="164" t="s">
        <v>41</v>
      </c>
      <c r="D11" s="164" t="s">
        <v>43</v>
      </c>
      <c r="E11" s="168">
        <v>0.32</v>
      </c>
      <c r="F11" s="166">
        <v>11.3</v>
      </c>
      <c r="G11" s="167">
        <f>E11*F11</f>
        <v>3.6160000000000001</v>
      </c>
      <c r="H11" s="169"/>
      <c r="I11" s="170"/>
      <c r="J11" s="170"/>
      <c r="K11" s="170"/>
      <c r="L11" s="170"/>
    </row>
    <row r="12" spans="1:12" ht="25.5">
      <c r="A12" s="171" t="s">
        <v>618</v>
      </c>
      <c r="B12" s="164" t="s">
        <v>613</v>
      </c>
      <c r="C12" s="164" t="s">
        <v>27</v>
      </c>
      <c r="D12" s="164" t="s">
        <v>619</v>
      </c>
      <c r="E12" s="168">
        <v>0</v>
      </c>
      <c r="F12" s="166">
        <v>18.5</v>
      </c>
      <c r="G12" s="167">
        <f>E12*F12</f>
        <v>0</v>
      </c>
      <c r="H12" s="169"/>
      <c r="I12" s="9"/>
      <c r="J12" s="9"/>
      <c r="K12" s="9"/>
      <c r="L12" s="9"/>
    </row>
    <row r="13" spans="1:12" ht="25.5">
      <c r="A13" s="157" t="s">
        <v>620</v>
      </c>
      <c r="B13" s="164" t="s">
        <v>613</v>
      </c>
      <c r="C13" s="164" t="s">
        <v>30</v>
      </c>
      <c r="D13" s="164" t="s">
        <v>35</v>
      </c>
      <c r="E13" s="168">
        <v>0.25</v>
      </c>
      <c r="F13" s="172">
        <v>25.8</v>
      </c>
      <c r="G13" s="167">
        <f>SUM(E13*F13)</f>
        <v>6.45</v>
      </c>
      <c r="H13" s="169"/>
      <c r="I13" s="9"/>
      <c r="J13" s="9"/>
      <c r="K13" s="9"/>
      <c r="L13" s="9"/>
    </row>
    <row r="14" spans="1:12">
      <c r="A14" s="157" t="s">
        <v>621</v>
      </c>
      <c r="B14" s="164" t="s">
        <v>613</v>
      </c>
      <c r="C14" s="164" t="s">
        <v>33</v>
      </c>
      <c r="D14" s="164" t="s">
        <v>35</v>
      </c>
      <c r="E14" s="168">
        <v>0.25</v>
      </c>
      <c r="F14" s="172">
        <v>10.3</v>
      </c>
      <c r="G14" s="167">
        <f>SUM(E14*F14)</f>
        <v>2.5750000000000002</v>
      </c>
      <c r="H14" s="169"/>
      <c r="I14" s="9"/>
      <c r="J14" s="9"/>
      <c r="K14" s="9"/>
      <c r="L14" s="9"/>
    </row>
    <row r="15" spans="1:12" ht="25.5">
      <c r="A15" s="157" t="s">
        <v>664</v>
      </c>
      <c r="B15" s="164" t="s">
        <v>325</v>
      </c>
      <c r="C15" s="164"/>
      <c r="D15" s="164" t="s">
        <v>624</v>
      </c>
      <c r="E15" s="168">
        <v>1</v>
      </c>
      <c r="F15" s="176">
        <v>20</v>
      </c>
      <c r="G15" s="167">
        <f t="shared" ref="G15:G20" si="0">E15*F15</f>
        <v>20</v>
      </c>
      <c r="H15" s="169"/>
      <c r="I15" s="9"/>
      <c r="J15" s="9"/>
      <c r="K15" s="9"/>
      <c r="L15" s="9"/>
    </row>
    <row r="16" spans="1:12">
      <c r="A16" s="157" t="s">
        <v>665</v>
      </c>
      <c r="B16" s="164" t="s">
        <v>325</v>
      </c>
      <c r="C16" s="164"/>
      <c r="D16" s="164" t="s">
        <v>624</v>
      </c>
      <c r="E16" s="168">
        <v>1</v>
      </c>
      <c r="F16" s="172">
        <v>3</v>
      </c>
      <c r="G16" s="167">
        <f t="shared" si="0"/>
        <v>3</v>
      </c>
      <c r="H16" s="169"/>
      <c r="I16" s="9"/>
      <c r="J16" s="9"/>
      <c r="K16" s="9"/>
      <c r="L16" s="9"/>
    </row>
    <row r="17" spans="1:12">
      <c r="A17" s="173" t="s">
        <v>622</v>
      </c>
      <c r="B17" s="164" t="s">
        <v>623</v>
      </c>
      <c r="C17" s="164"/>
      <c r="D17" s="164" t="s">
        <v>624</v>
      </c>
      <c r="E17" s="174">
        <v>5</v>
      </c>
      <c r="F17" s="175">
        <v>0.3</v>
      </c>
      <c r="G17" s="167">
        <f t="shared" si="0"/>
        <v>1.5</v>
      </c>
      <c r="H17" s="169"/>
      <c r="I17" s="9"/>
      <c r="J17" s="9"/>
      <c r="K17" s="9"/>
      <c r="L17" s="9"/>
    </row>
    <row r="18" spans="1:12">
      <c r="A18" s="173" t="s">
        <v>666</v>
      </c>
      <c r="B18" s="164" t="s">
        <v>325</v>
      </c>
      <c r="C18" s="164"/>
      <c r="D18" s="164" t="s">
        <v>624</v>
      </c>
      <c r="E18" s="168">
        <v>1</v>
      </c>
      <c r="F18" s="176">
        <v>1.5</v>
      </c>
      <c r="G18" s="167">
        <f t="shared" si="0"/>
        <v>1.5</v>
      </c>
      <c r="H18" s="169"/>
      <c r="I18" s="9"/>
      <c r="J18" s="9"/>
      <c r="K18" s="9"/>
      <c r="L18" s="9"/>
    </row>
    <row r="19" spans="1:12">
      <c r="A19" s="177" t="s">
        <v>625</v>
      </c>
      <c r="B19" s="164" t="s">
        <v>325</v>
      </c>
      <c r="C19" s="164"/>
      <c r="D19" s="164" t="s">
        <v>624</v>
      </c>
      <c r="E19" s="165">
        <v>1</v>
      </c>
      <c r="F19" s="176">
        <v>1.8</v>
      </c>
      <c r="G19" s="167">
        <f t="shared" si="0"/>
        <v>1.8</v>
      </c>
      <c r="H19" s="169"/>
      <c r="I19" s="9"/>
      <c r="J19" s="9"/>
      <c r="K19" s="9"/>
      <c r="L19" s="9"/>
    </row>
    <row r="20" spans="1:12">
      <c r="A20" s="157" t="s">
        <v>667</v>
      </c>
      <c r="B20" s="164" t="s">
        <v>325</v>
      </c>
      <c r="C20" s="164"/>
      <c r="D20" s="164" t="s">
        <v>624</v>
      </c>
      <c r="E20" s="168">
        <v>2</v>
      </c>
      <c r="F20" s="172">
        <v>0.8</v>
      </c>
      <c r="G20" s="167">
        <f t="shared" si="0"/>
        <v>1.6</v>
      </c>
      <c r="H20" s="169"/>
      <c r="I20" s="9"/>
      <c r="J20" s="9"/>
      <c r="K20" s="9"/>
      <c r="L20" s="9"/>
    </row>
    <row r="21" spans="1:12">
      <c r="A21" s="157" t="s">
        <v>668</v>
      </c>
      <c r="B21" s="164" t="s">
        <v>325</v>
      </c>
      <c r="C21" s="164"/>
      <c r="D21" s="164" t="s">
        <v>624</v>
      </c>
      <c r="E21" s="165">
        <v>1</v>
      </c>
      <c r="F21" s="176">
        <v>3.5</v>
      </c>
      <c r="G21" s="167">
        <f>E21*F21</f>
        <v>3.5</v>
      </c>
      <c r="H21" s="169"/>
      <c r="I21" s="9"/>
      <c r="J21" s="9"/>
      <c r="K21" s="9"/>
      <c r="L21" s="9"/>
    </row>
    <row r="22" spans="1:12">
      <c r="A22" s="177" t="s">
        <v>669</v>
      </c>
      <c r="B22" s="164" t="s">
        <v>325</v>
      </c>
      <c r="C22" s="164"/>
      <c r="D22" s="164" t="s">
        <v>624</v>
      </c>
      <c r="E22" s="165">
        <v>1</v>
      </c>
      <c r="F22" s="178">
        <v>20</v>
      </c>
      <c r="G22" s="167">
        <f>E22*F22</f>
        <v>20</v>
      </c>
      <c r="H22" s="169"/>
      <c r="I22" s="9"/>
      <c r="J22" s="9"/>
      <c r="K22" s="9"/>
      <c r="L22" s="9"/>
    </row>
    <row r="23" spans="1:12">
      <c r="A23" s="179" t="s">
        <v>626</v>
      </c>
      <c r="B23" s="164" t="s">
        <v>627</v>
      </c>
      <c r="C23" s="164"/>
      <c r="D23" s="164" t="s">
        <v>628</v>
      </c>
      <c r="E23" s="165">
        <v>1</v>
      </c>
      <c r="F23" s="180">
        <v>23.48</v>
      </c>
      <c r="G23" s="167">
        <f>E23*F23</f>
        <v>23.48</v>
      </c>
      <c r="H23" s="169"/>
      <c r="I23" s="9"/>
      <c r="J23" s="9"/>
      <c r="K23" s="9"/>
      <c r="L23" s="9"/>
    </row>
    <row r="24" spans="1:12">
      <c r="A24" s="181" t="s">
        <v>629</v>
      </c>
      <c r="B24" s="182" t="s">
        <v>627</v>
      </c>
      <c r="C24" s="182"/>
      <c r="D24" s="182" t="s">
        <v>630</v>
      </c>
      <c r="E24" s="183">
        <v>1.5</v>
      </c>
      <c r="F24" s="184">
        <v>17.73</v>
      </c>
      <c r="G24" s="185">
        <f>E24*F24</f>
        <v>26.594999999999999</v>
      </c>
      <c r="H24" s="186"/>
      <c r="I24" s="9"/>
      <c r="J24" s="9"/>
      <c r="K24" s="9"/>
      <c r="L24" s="9"/>
    </row>
    <row r="25" spans="1:12" ht="18.600000000000001" customHeight="1">
      <c r="A25" s="187"/>
      <c r="B25" s="93"/>
      <c r="C25" s="93"/>
      <c r="D25" s="93"/>
      <c r="E25" s="188"/>
      <c r="F25" s="180"/>
      <c r="G25" s="189"/>
      <c r="H25" s="190"/>
      <c r="I25" s="9"/>
      <c r="J25" s="9"/>
      <c r="K25" s="9"/>
      <c r="L25" s="9"/>
    </row>
    <row r="26" spans="1:12" ht="27.75" customHeight="1" thickBot="1">
      <c r="A26" s="231"/>
      <c r="G26" s="191"/>
      <c r="H26" s="24"/>
    </row>
    <row r="27" spans="1:12" ht="13.5" thickBot="1">
      <c r="G27" s="192" t="s">
        <v>631</v>
      </c>
      <c r="H27" s="193">
        <f>SUM(G8:G24)</f>
        <v>126.93300000000001</v>
      </c>
    </row>
    <row r="28" spans="1:12" ht="13.5" thickBot="1"/>
    <row r="29" spans="1:12" ht="13.5" thickBot="1">
      <c r="G29" s="194" t="s">
        <v>624</v>
      </c>
      <c r="H29" s="230">
        <v>127</v>
      </c>
    </row>
  </sheetData>
  <mergeCells count="10">
    <mergeCell ref="A1:H1"/>
    <mergeCell ref="A2:H2"/>
    <mergeCell ref="A3:H3"/>
    <mergeCell ref="A4:A5"/>
    <mergeCell ref="B4:B5"/>
    <mergeCell ref="C4:C5"/>
    <mergeCell ref="D4:D5"/>
    <mergeCell ref="E4:E5"/>
    <mergeCell ref="F4:F5"/>
    <mergeCell ref="G4:H4"/>
  </mergeCells>
  <phoneticPr fontId="8" type="noConversion"/>
  <pageMargins left="0.75" right="0.75" top="1" bottom="1" header="0.5" footer="0.5"/>
  <pageSetup paperSize="9" scale="83" orientation="portrait" r:id="rId1"/>
  <headerFooter alignWithMargins="0"/>
</worksheet>
</file>

<file path=xl/worksheets/sheet15.xml><?xml version="1.0" encoding="utf-8"?>
<worksheet xmlns="http://schemas.openxmlformats.org/spreadsheetml/2006/main" xmlns:r="http://schemas.openxmlformats.org/officeDocument/2006/relationships">
  <sheetPr>
    <pageSetUpPr fitToPage="1"/>
  </sheetPr>
  <dimension ref="A1:K27"/>
  <sheetViews>
    <sheetView workbookViewId="0">
      <selection activeCell="G27" sqref="G27"/>
    </sheetView>
  </sheetViews>
  <sheetFormatPr defaultRowHeight="12.75"/>
  <cols>
    <col min="1" max="1" width="33.28515625" customWidth="1"/>
    <col min="2" max="2" width="5.28515625" style="73" customWidth="1"/>
    <col min="3" max="3" width="11" style="73" customWidth="1"/>
    <col min="4" max="4" width="11.7109375" style="149" customWidth="1"/>
    <col min="5" max="5" width="12.28515625" style="228" customWidth="1"/>
    <col min="6" max="6" width="12" style="191" customWidth="1"/>
    <col min="7" max="7" width="12.85546875" style="24" customWidth="1"/>
  </cols>
  <sheetData>
    <row r="1" spans="1:11" ht="16.149999999999999" customHeight="1" thickBot="1">
      <c r="A1" s="599"/>
      <c r="B1" s="599"/>
      <c r="C1" s="599"/>
      <c r="D1" s="599"/>
      <c r="E1" s="599"/>
      <c r="F1" s="599"/>
      <c r="G1" s="599"/>
      <c r="H1" s="9"/>
      <c r="I1" s="9"/>
      <c r="J1" s="9"/>
      <c r="K1" s="9"/>
    </row>
    <row r="2" spans="1:11" ht="16.149999999999999" customHeight="1" thickBot="1">
      <c r="A2" s="608" t="s">
        <v>765</v>
      </c>
      <c r="B2" s="609"/>
      <c r="C2" s="609"/>
      <c r="D2" s="609"/>
      <c r="E2" s="609"/>
      <c r="F2" s="609"/>
      <c r="G2" s="610"/>
      <c r="H2" s="9"/>
      <c r="I2" s="9"/>
      <c r="J2" s="9"/>
      <c r="K2" s="9"/>
    </row>
    <row r="3" spans="1:11" ht="16.149999999999999" customHeight="1">
      <c r="A3" s="603"/>
      <c r="B3" s="603"/>
      <c r="C3" s="603"/>
      <c r="D3" s="603"/>
      <c r="E3" s="603"/>
      <c r="F3" s="603"/>
      <c r="G3" s="603"/>
      <c r="H3" s="9"/>
      <c r="I3" s="9"/>
      <c r="J3" s="9"/>
      <c r="K3" s="9"/>
    </row>
    <row r="4" spans="1:11" ht="21.6" customHeight="1">
      <c r="A4" s="604" t="s">
        <v>599</v>
      </c>
      <c r="B4" s="604" t="s">
        <v>2</v>
      </c>
      <c r="C4" s="604" t="s">
        <v>602</v>
      </c>
      <c r="D4" s="583" t="s">
        <v>603</v>
      </c>
      <c r="E4" s="604" t="s">
        <v>604</v>
      </c>
      <c r="F4" s="589" t="s">
        <v>605</v>
      </c>
      <c r="G4" s="590"/>
      <c r="H4" s="9"/>
      <c r="I4" s="9"/>
      <c r="J4" s="9"/>
      <c r="K4" s="9"/>
    </row>
    <row r="5" spans="1:11" ht="31.15" customHeight="1">
      <c r="A5" s="605"/>
      <c r="B5" s="605"/>
      <c r="C5" s="605"/>
      <c r="D5" s="584"/>
      <c r="E5" s="606"/>
      <c r="F5" s="151" t="s">
        <v>606</v>
      </c>
      <c r="G5" s="151" t="s">
        <v>607</v>
      </c>
      <c r="H5" s="9"/>
      <c r="I5" s="9"/>
      <c r="J5" s="9"/>
      <c r="K5" s="9"/>
    </row>
    <row r="6" spans="1:11" ht="24" customHeight="1">
      <c r="A6" s="152" t="s">
        <v>608</v>
      </c>
      <c r="B6" s="150"/>
      <c r="C6" s="153"/>
      <c r="D6" s="154"/>
      <c r="E6" s="221"/>
      <c r="F6" s="156"/>
      <c r="G6" s="156"/>
      <c r="H6" s="9"/>
      <c r="I6" s="9"/>
      <c r="J6" s="9"/>
      <c r="K6" s="9"/>
    </row>
    <row r="7" spans="1:11" ht="38.25">
      <c r="A7" s="157" t="s">
        <v>609</v>
      </c>
      <c r="B7" s="158"/>
      <c r="C7" s="159"/>
      <c r="D7" s="160"/>
      <c r="E7" s="222"/>
      <c r="F7" s="162"/>
      <c r="G7" s="163"/>
      <c r="H7" s="9"/>
      <c r="I7" s="9"/>
      <c r="J7" s="9"/>
      <c r="K7" s="9"/>
    </row>
    <row r="8" spans="1:11">
      <c r="A8" s="157" t="s">
        <v>640</v>
      </c>
      <c r="B8" s="164" t="s">
        <v>611</v>
      </c>
      <c r="C8" s="164" t="s">
        <v>12</v>
      </c>
      <c r="D8" s="165">
        <v>3.32</v>
      </c>
      <c r="E8" s="172">
        <v>7.5</v>
      </c>
      <c r="F8" s="167">
        <f>SUM(D8*E8)</f>
        <v>24.9</v>
      </c>
      <c r="G8" s="163"/>
      <c r="H8" s="9"/>
      <c r="I8" s="9"/>
      <c r="J8" s="9"/>
      <c r="K8" s="9"/>
    </row>
    <row r="9" spans="1:11" s="204" customFormat="1" ht="38.25">
      <c r="A9" s="157" t="s">
        <v>642</v>
      </c>
      <c r="B9" s="164" t="s">
        <v>492</v>
      </c>
      <c r="C9" s="164" t="s">
        <v>492</v>
      </c>
      <c r="D9" s="168"/>
      <c r="E9" s="176"/>
      <c r="F9" s="167"/>
      <c r="G9" s="169"/>
      <c r="H9" s="170"/>
      <c r="I9" s="170"/>
      <c r="J9" s="170"/>
      <c r="K9" s="170"/>
    </row>
    <row r="10" spans="1:11" s="204" customFormat="1">
      <c r="A10" s="157" t="s">
        <v>640</v>
      </c>
      <c r="B10" s="164" t="s">
        <v>611</v>
      </c>
      <c r="C10" s="164" t="s">
        <v>16</v>
      </c>
      <c r="D10" s="168">
        <v>0.17</v>
      </c>
      <c r="E10" s="172">
        <v>26.3</v>
      </c>
      <c r="F10" s="167">
        <f>SUM(D10*E10)</f>
        <v>4.4710000000000001</v>
      </c>
      <c r="G10" s="169"/>
      <c r="H10" s="170"/>
      <c r="I10" s="170"/>
      <c r="J10" s="170"/>
      <c r="K10" s="170"/>
    </row>
    <row r="11" spans="1:11" s="204" customFormat="1">
      <c r="A11" s="157" t="s">
        <v>617</v>
      </c>
      <c r="B11" s="164" t="s">
        <v>611</v>
      </c>
      <c r="C11" s="164" t="s">
        <v>43</v>
      </c>
      <c r="D11" s="168">
        <v>0.8</v>
      </c>
      <c r="E11" s="176">
        <v>11.3</v>
      </c>
      <c r="F11" s="167">
        <f>SUM(D11*E11)</f>
        <v>9.0400000000000009</v>
      </c>
      <c r="G11" s="169"/>
      <c r="H11" s="170"/>
      <c r="I11" s="170"/>
      <c r="J11" s="170"/>
      <c r="K11" s="170"/>
    </row>
    <row r="12" spans="1:11" ht="15" customHeight="1">
      <c r="A12" s="607" t="s">
        <v>644</v>
      </c>
      <c r="B12" s="164" t="s">
        <v>492</v>
      </c>
      <c r="C12" s="164" t="s">
        <v>492</v>
      </c>
      <c r="D12" s="168"/>
      <c r="E12" s="176"/>
      <c r="F12" s="167" t="s">
        <v>492</v>
      </c>
      <c r="G12" s="169"/>
      <c r="H12" s="9"/>
      <c r="I12" s="9"/>
      <c r="J12" s="9"/>
      <c r="K12" s="9"/>
    </row>
    <row r="13" spans="1:11" ht="15" customHeight="1">
      <c r="A13" s="607"/>
      <c r="B13" s="164" t="s">
        <v>492</v>
      </c>
      <c r="C13" s="164" t="s">
        <v>492</v>
      </c>
      <c r="D13" s="168"/>
      <c r="E13" s="176"/>
      <c r="F13" s="167" t="s">
        <v>492</v>
      </c>
      <c r="G13" s="169"/>
      <c r="H13" s="9"/>
      <c r="I13" s="9"/>
      <c r="J13" s="9"/>
      <c r="K13" s="9"/>
    </row>
    <row r="14" spans="1:11" ht="15" customHeight="1">
      <c r="A14" s="607"/>
      <c r="B14" s="164" t="s">
        <v>611</v>
      </c>
      <c r="C14" s="164" t="s">
        <v>645</v>
      </c>
      <c r="D14" s="168">
        <v>0.9</v>
      </c>
      <c r="E14" s="172">
        <v>11.3</v>
      </c>
      <c r="F14" s="167">
        <f>SUM(D14*E14)</f>
        <v>10.170000000000002</v>
      </c>
      <c r="G14" s="169">
        <f>SUM(F7:F14)</f>
        <v>48.581000000000003</v>
      </c>
      <c r="H14" s="9"/>
      <c r="I14" s="9"/>
      <c r="J14" s="9"/>
      <c r="K14" s="9"/>
    </row>
    <row r="15" spans="1:11" ht="9" customHeight="1">
      <c r="A15" s="223"/>
      <c r="B15" s="164"/>
      <c r="C15" s="164"/>
      <c r="D15" s="207"/>
      <c r="E15" s="224"/>
      <c r="F15" s="167" t="s">
        <v>492</v>
      </c>
      <c r="G15" s="169"/>
      <c r="H15" s="9"/>
      <c r="I15" s="9"/>
      <c r="J15" s="9"/>
      <c r="K15" s="9"/>
    </row>
    <row r="16" spans="1:11" ht="24" customHeight="1">
      <c r="A16" s="592" t="s">
        <v>767</v>
      </c>
      <c r="B16" s="593"/>
      <c r="C16" s="164"/>
      <c r="D16" s="207"/>
      <c r="E16" s="224"/>
      <c r="F16" s="167" t="s">
        <v>492</v>
      </c>
      <c r="G16" s="169"/>
      <c r="H16" s="9"/>
      <c r="I16" s="9"/>
      <c r="J16" s="9"/>
      <c r="K16" s="9"/>
    </row>
    <row r="17" spans="1:11" ht="18" customHeight="1">
      <c r="A17" s="173" t="s">
        <v>695</v>
      </c>
      <c r="B17" s="164" t="s">
        <v>613</v>
      </c>
      <c r="C17" s="164" t="s">
        <v>99</v>
      </c>
      <c r="D17" s="174">
        <v>6.5</v>
      </c>
      <c r="E17" s="175">
        <v>4.78</v>
      </c>
      <c r="F17" s="167">
        <f>SUM(D17*E17)</f>
        <v>31.07</v>
      </c>
      <c r="G17" s="169">
        <f>SUM(F17:F17)</f>
        <v>31.07</v>
      </c>
      <c r="H17" s="9"/>
      <c r="I17" s="225"/>
      <c r="J17" s="9"/>
      <c r="K17" s="9"/>
    </row>
    <row r="18" spans="1:11" ht="10.15" customHeight="1">
      <c r="A18" s="157"/>
      <c r="B18" s="164"/>
      <c r="C18" s="164"/>
      <c r="D18" s="207"/>
      <c r="E18" s="178"/>
      <c r="F18" s="167" t="s">
        <v>492</v>
      </c>
      <c r="G18" s="169"/>
      <c r="H18" s="9"/>
      <c r="I18" s="9"/>
      <c r="J18" s="9"/>
      <c r="K18" s="9"/>
    </row>
    <row r="19" spans="1:11" ht="18" customHeight="1">
      <c r="A19" s="226" t="s">
        <v>768</v>
      </c>
      <c r="B19" s="164"/>
      <c r="C19" s="164"/>
      <c r="D19" s="207"/>
      <c r="E19" s="176"/>
      <c r="F19" s="167" t="s">
        <v>492</v>
      </c>
      <c r="G19" s="169"/>
      <c r="H19" s="9"/>
      <c r="I19" s="9"/>
      <c r="J19" s="9"/>
      <c r="K19" s="9"/>
    </row>
    <row r="20" spans="1:11">
      <c r="A20" s="157" t="s">
        <v>769</v>
      </c>
      <c r="B20" s="164" t="s">
        <v>653</v>
      </c>
      <c r="C20" s="164" t="s">
        <v>236</v>
      </c>
      <c r="D20" s="168">
        <v>15</v>
      </c>
      <c r="E20" s="176">
        <v>2.9</v>
      </c>
      <c r="F20" s="167">
        <f>SUM(D20*E20)</f>
        <v>43.5</v>
      </c>
      <c r="G20" s="169"/>
      <c r="H20" s="9"/>
      <c r="I20" s="9"/>
      <c r="J20" s="9"/>
      <c r="K20" s="9"/>
    </row>
    <row r="21" spans="1:11">
      <c r="A21" s="157" t="s">
        <v>698</v>
      </c>
      <c r="B21" s="164" t="s">
        <v>325</v>
      </c>
      <c r="C21" s="164" t="s">
        <v>770</v>
      </c>
      <c r="D21" s="168">
        <v>1</v>
      </c>
      <c r="E21" s="176">
        <v>25</v>
      </c>
      <c r="F21" s="167">
        <f>SUM(D21*E21)</f>
        <v>25</v>
      </c>
      <c r="G21" s="169"/>
      <c r="H21" s="9"/>
      <c r="I21" s="9"/>
      <c r="J21" s="9"/>
      <c r="K21" s="9"/>
    </row>
    <row r="22" spans="1:11" ht="25.5">
      <c r="A22" s="227" t="s">
        <v>771</v>
      </c>
      <c r="B22" s="164" t="s">
        <v>325</v>
      </c>
      <c r="C22" s="164" t="s">
        <v>770</v>
      </c>
      <c r="D22" s="168">
        <v>1</v>
      </c>
      <c r="E22" s="176">
        <v>120</v>
      </c>
      <c r="F22" s="167">
        <f>SUM(D22*E22)</f>
        <v>120</v>
      </c>
      <c r="G22" s="169"/>
      <c r="H22" s="9"/>
      <c r="I22" s="9"/>
      <c r="J22" s="9"/>
      <c r="K22" s="9"/>
    </row>
    <row r="23" spans="1:11" ht="23.25" customHeight="1" thickBot="1">
      <c r="A23" s="227" t="s">
        <v>696</v>
      </c>
      <c r="B23" s="164" t="s">
        <v>325</v>
      </c>
      <c r="C23" s="164" t="s">
        <v>770</v>
      </c>
      <c r="D23" s="168">
        <v>1</v>
      </c>
      <c r="E23" s="176">
        <v>20</v>
      </c>
      <c r="F23" s="167">
        <f>SUM(D23*E23)</f>
        <v>20</v>
      </c>
      <c r="G23" s="169">
        <f>SUM(F20:F23)</f>
        <v>208.5</v>
      </c>
      <c r="H23" s="9"/>
      <c r="I23" s="9"/>
      <c r="J23" s="9"/>
      <c r="K23" s="9"/>
    </row>
    <row r="24" spans="1:11" ht="13.5" thickBot="1">
      <c r="F24" s="217" t="s">
        <v>631</v>
      </c>
      <c r="G24" s="218">
        <f>SUM(G7:G23)</f>
        <v>288.15100000000001</v>
      </c>
    </row>
    <row r="25" spans="1:11" ht="13.5" thickBot="1">
      <c r="G25" s="24" t="s">
        <v>697</v>
      </c>
    </row>
    <row r="26" spans="1:11" ht="13.5" thickBot="1">
      <c r="G26" s="229">
        <v>288</v>
      </c>
    </row>
    <row r="27" spans="1:11" ht="27" customHeight="1"/>
  </sheetData>
  <mergeCells count="11">
    <mergeCell ref="E4:E5"/>
    <mergeCell ref="F4:G4"/>
    <mergeCell ref="A12:A14"/>
    <mergeCell ref="A16:B16"/>
    <mergeCell ref="A1:G1"/>
    <mergeCell ref="A2:G2"/>
    <mergeCell ref="A3:G3"/>
    <mergeCell ref="A4:A5"/>
    <mergeCell ref="B4:B5"/>
    <mergeCell ref="C4:C5"/>
    <mergeCell ref="D4:D5"/>
  </mergeCells>
  <phoneticPr fontId="8" type="noConversion"/>
  <pageMargins left="0.75" right="0.75" top="1" bottom="1" header="0.5" footer="0.5"/>
  <pageSetup paperSize="9" scale="89" orientation="portrait" r:id="rId1"/>
  <headerFooter alignWithMargins="0"/>
</worksheet>
</file>

<file path=xl/worksheets/sheet16.xml><?xml version="1.0" encoding="utf-8"?>
<worksheet xmlns="http://schemas.openxmlformats.org/spreadsheetml/2006/main" xmlns:r="http://schemas.openxmlformats.org/officeDocument/2006/relationships">
  <sheetPr>
    <pageSetUpPr fitToPage="1"/>
  </sheetPr>
  <dimension ref="A1:M89"/>
  <sheetViews>
    <sheetView topLeftCell="A16" workbookViewId="0">
      <selection activeCell="G8" sqref="G8"/>
    </sheetView>
  </sheetViews>
  <sheetFormatPr defaultRowHeight="12.75"/>
  <cols>
    <col min="1" max="1" width="33.5703125" style="24" customWidth="1"/>
    <col min="2" max="2" width="11" style="24" bestFit="1" customWidth="1"/>
    <col min="3" max="3" width="12" style="24" customWidth="1"/>
    <col min="4" max="7" width="11.140625" style="24" bestFit="1" customWidth="1"/>
    <col min="8" max="8" width="11" style="63" bestFit="1" customWidth="1"/>
    <col min="9" max="9" width="11" style="63" customWidth="1"/>
    <col min="10" max="11" width="11" style="63" bestFit="1" customWidth="1"/>
    <col min="12" max="12" width="10.5703125" style="63" customWidth="1"/>
    <col min="13" max="13" width="9.7109375" style="63" bestFit="1" customWidth="1"/>
    <col min="14" max="16384" width="9.140625" style="24"/>
  </cols>
  <sheetData>
    <row r="1" spans="1:13" ht="19.5">
      <c r="A1" s="23" t="s">
        <v>597</v>
      </c>
      <c r="G1" s="46"/>
      <c r="H1" s="55"/>
      <c r="I1" s="55"/>
      <c r="J1" s="55"/>
      <c r="K1" s="55"/>
      <c r="L1" s="55"/>
      <c r="M1" s="55"/>
    </row>
    <row r="2" spans="1:13" s="63" customFormat="1" ht="30.75" customHeight="1">
      <c r="A2" s="118" t="s">
        <v>265</v>
      </c>
      <c r="B2" s="119"/>
      <c r="C2" s="119"/>
      <c r="D2" s="119"/>
      <c r="E2" s="119"/>
      <c r="F2" s="119"/>
      <c r="G2" s="47"/>
      <c r="H2" s="54"/>
      <c r="I2" s="54"/>
      <c r="J2" s="54"/>
      <c r="K2" s="54"/>
      <c r="L2" s="54"/>
      <c r="M2" s="54"/>
    </row>
    <row r="3" spans="1:13" s="63" customFormat="1" ht="38.25">
      <c r="A3" s="26" t="s">
        <v>268</v>
      </c>
      <c r="B3" s="27" t="s">
        <v>267</v>
      </c>
      <c r="C3" s="26" t="s">
        <v>260</v>
      </c>
      <c r="D3" s="26" t="s">
        <v>261</v>
      </c>
      <c r="E3" s="27" t="s">
        <v>262</v>
      </c>
      <c r="F3" s="27" t="s">
        <v>263</v>
      </c>
      <c r="G3" s="27" t="s">
        <v>264</v>
      </c>
      <c r="H3" s="48"/>
      <c r="I3" s="54"/>
      <c r="J3" s="54"/>
      <c r="L3" s="54"/>
      <c r="M3" s="54"/>
    </row>
    <row r="4" spans="1:13" s="63" customFormat="1">
      <c r="A4" s="28" t="s">
        <v>242</v>
      </c>
      <c r="B4" s="30" t="str">
        <f ca="1">INDIRECT(CONCATENATE("ΥΠΕΧΩΔΕ!$D$",MATCH($C4,ΥΠΕΧΩΔΕ!$A:$A,0)))</f>
        <v>m3</v>
      </c>
      <c r="C4" s="29" t="s">
        <v>10</v>
      </c>
      <c r="D4" s="29" t="str">
        <f ca="1">INDIRECT(CONCATENATE("ΥΠΕΧΩΔΕ!$C$",MATCH($C4,ΥΠΕΧΩΔΕ!$A:$A,0)))</f>
        <v>ΥΔΡ 6081.1</v>
      </c>
      <c r="E4" s="30">
        <v>7.5</v>
      </c>
      <c r="F4" s="121">
        <v>10</v>
      </c>
      <c r="G4" s="30">
        <f>E4+F4*0.21</f>
        <v>9.6</v>
      </c>
      <c r="H4" s="48"/>
      <c r="I4" s="54"/>
      <c r="J4" s="54"/>
      <c r="L4" s="54"/>
      <c r="M4" s="54"/>
    </row>
    <row r="5" spans="1:13" s="63" customFormat="1">
      <c r="A5" s="28" t="s">
        <v>243</v>
      </c>
      <c r="B5" s="30" t="str">
        <f ca="1">INDIRECT(CONCATENATE("ΥΠΕΧΩΔΕ!$D$",MATCH($C5,ΥΠΕΧΩΔΕ!$A:$A,0)))</f>
        <v>m3</v>
      </c>
      <c r="C5" s="29" t="s">
        <v>14</v>
      </c>
      <c r="D5" s="29" t="str">
        <f ca="1">INDIRECT(CONCATENATE("ΥΠΕΧΩΔΕ!$C$",MATCH($C5,ΥΠΕΧΩΔΕ!$A:$A,0)))</f>
        <v>ΥΔΡ 6082.1</v>
      </c>
      <c r="E5" s="30">
        <v>26.3</v>
      </c>
      <c r="F5" s="121">
        <v>10</v>
      </c>
      <c r="G5" s="30">
        <f>E5+F5*0.21</f>
        <v>28.400000000000002</v>
      </c>
      <c r="H5" s="48"/>
      <c r="I5" s="54"/>
      <c r="J5" s="54"/>
      <c r="L5" s="54"/>
      <c r="M5" s="54"/>
    </row>
    <row r="6" spans="1:13" s="63" customFormat="1">
      <c r="A6" s="31" t="s">
        <v>250</v>
      </c>
      <c r="B6" s="30" t="str">
        <f ca="1">INDIRECT(CONCATENATE("ΥΠΕΧΩΔΕ!$D$",MATCH($C6,ΥΠΕΧΩΔΕ!$A:$A,0)))</f>
        <v>m3</v>
      </c>
      <c r="C6" s="29" t="s">
        <v>41</v>
      </c>
      <c r="D6" s="29" t="str">
        <f ca="1">INDIRECT(CONCATENATE("ΥΠΕΧΩΔΕ!$C$",MATCH($C6,ΥΠΕΧΩΔΕ!$A:$A,0)))</f>
        <v>ΥΔΡ 6069</v>
      </c>
      <c r="E6" s="30">
        <v>11.3</v>
      </c>
      <c r="F6" s="121">
        <v>15</v>
      </c>
      <c r="G6" s="30">
        <f>E6+F6*0.21</f>
        <v>14.450000000000001</v>
      </c>
      <c r="H6" s="48"/>
      <c r="I6" s="54"/>
      <c r="J6" s="54"/>
      <c r="L6" s="54"/>
      <c r="M6" s="54"/>
    </row>
    <row r="7" spans="1:13" s="63" customFormat="1">
      <c r="A7" s="28" t="s">
        <v>244</v>
      </c>
      <c r="B7" s="30" t="str">
        <f ca="1">INDIRECT(CONCATENATE("ΥΠΕΧΩΔΕ!$D$",MATCH($C7,ΥΠΕΧΩΔΕ!$A:$A,0)))</f>
        <v>m3</v>
      </c>
      <c r="C7" s="29" t="s">
        <v>39</v>
      </c>
      <c r="D7" s="29" t="str">
        <f ca="1">INDIRECT(CONCATENATE("ΥΠΕΧΩΔΕ!$C$",MATCH($C7,ΥΠΕΧΩΔΕ!$A:$A,0)))</f>
        <v>ΥΔΡ 6068</v>
      </c>
      <c r="E7" s="30">
        <v>11.3</v>
      </c>
      <c r="F7" s="121">
        <v>15</v>
      </c>
      <c r="G7" s="30">
        <f>E7+F7*0.21</f>
        <v>14.450000000000001</v>
      </c>
      <c r="H7" s="48"/>
      <c r="I7" s="54"/>
      <c r="J7" s="54"/>
      <c r="L7" s="54"/>
      <c r="M7" s="54"/>
    </row>
    <row r="8" spans="1:13" s="63" customFormat="1">
      <c r="A8" s="28" t="s">
        <v>28</v>
      </c>
      <c r="B8" s="30" t="str">
        <f ca="1">INDIRECT(CONCATENATE("ΥΠΕΧΩΔΕ!$D$",MATCH($C8,ΥΠΕΧΩΔΕ!$A:$A,0)))</f>
        <v>m2</v>
      </c>
      <c r="C8" s="29" t="s">
        <v>27</v>
      </c>
      <c r="D8" s="29" t="str">
        <f ca="1">INDIRECT(CONCATENATE("ΥΠΕΧΩΔΕ!$C$",MATCH($C8,ΥΠΕΧΩΔΕ!$A:$A,0)))</f>
        <v>ΟΔΟ 4521Β</v>
      </c>
      <c r="E8" s="30">
        <v>18.5</v>
      </c>
      <c r="F8" s="29"/>
      <c r="G8" s="30">
        <f>E8</f>
        <v>18.5</v>
      </c>
      <c r="H8" s="48"/>
      <c r="I8" s="54"/>
      <c r="J8" s="54"/>
      <c r="L8" s="54"/>
      <c r="M8" s="54"/>
    </row>
    <row r="9" spans="1:13" s="63" customFormat="1">
      <c r="A9" s="28" t="s">
        <v>239</v>
      </c>
      <c r="B9" s="30" t="str">
        <f ca="1">INDIRECT(CONCATENATE("ΥΠΕΧΩΔΕ!$D$",MATCH($C9,ΥΠΕΧΩΔΕ!$A:$A,0)))</f>
        <v>m2</v>
      </c>
      <c r="C9" s="42" t="s">
        <v>44</v>
      </c>
      <c r="D9" s="29" t="str">
        <f ca="1">INDIRECT(CONCATENATE("ΥΠΕΧΩΔΕ!$C$",MATCH($C9,ΥΠΕΧΩΔΕ!$A:$A,0)))</f>
        <v>ΥΔΡ 6103</v>
      </c>
      <c r="E9" s="30">
        <v>34.6</v>
      </c>
      <c r="F9" s="42"/>
      <c r="G9" s="30">
        <f>E9</f>
        <v>34.6</v>
      </c>
      <c r="H9" s="48"/>
      <c r="I9" s="54"/>
      <c r="J9" s="54"/>
      <c r="L9" s="54"/>
      <c r="M9" s="54"/>
    </row>
    <row r="10" spans="1:13" s="63" customFormat="1">
      <c r="A10" s="28" t="s">
        <v>348</v>
      </c>
      <c r="B10" s="65" t="s">
        <v>20</v>
      </c>
      <c r="C10" s="148" t="s">
        <v>349</v>
      </c>
      <c r="D10" s="29"/>
      <c r="E10" s="30">
        <v>0.3</v>
      </c>
      <c r="F10" s="42"/>
      <c r="G10" s="30">
        <f>E10</f>
        <v>0.3</v>
      </c>
      <c r="H10" s="48"/>
      <c r="I10" s="54"/>
      <c r="J10" s="54"/>
      <c r="L10" s="54"/>
      <c r="M10" s="54"/>
    </row>
    <row r="11" spans="1:13" s="63" customFormat="1">
      <c r="A11" s="32" t="s">
        <v>18</v>
      </c>
      <c r="B11" s="30" t="str">
        <f ca="1">INDIRECT(CONCATENATE("ΥΠΕΧΩΔΕ!$D$",MATCH($C11,ΥΠΕΧΩΔΕ!$A:$A,0)))</f>
        <v>m</v>
      </c>
      <c r="C11" s="29" t="s">
        <v>17</v>
      </c>
      <c r="D11" s="29" t="str">
        <f ca="1">INDIRECT(CONCATENATE("ΥΠΕΧΩΔΕ!$C$",MATCH($C11,ΥΠΕΧΩΔΕ!$A:$A,0)))</f>
        <v>ΥΔΡ 6087</v>
      </c>
      <c r="E11" s="30">
        <v>15.5</v>
      </c>
      <c r="F11" s="29"/>
      <c r="G11" s="30">
        <f>E11</f>
        <v>15.5</v>
      </c>
      <c r="H11" s="48"/>
      <c r="I11" s="54"/>
      <c r="J11" s="54"/>
      <c r="L11" s="54"/>
      <c r="M11" s="54"/>
    </row>
    <row r="12" spans="1:13" s="63" customFormat="1">
      <c r="A12" s="33"/>
      <c r="B12" s="25"/>
      <c r="C12" s="25"/>
      <c r="D12" s="25"/>
      <c r="E12" s="25"/>
      <c r="F12" s="25"/>
      <c r="G12" s="47"/>
      <c r="H12" s="54"/>
      <c r="I12" s="54"/>
      <c r="J12" s="54"/>
      <c r="K12" s="54"/>
      <c r="L12" s="54"/>
      <c r="M12" s="54"/>
    </row>
    <row r="13" spans="1:13" ht="18">
      <c r="A13" s="118" t="s">
        <v>255</v>
      </c>
      <c r="B13" s="34"/>
      <c r="C13" s="34"/>
      <c r="D13" s="34"/>
      <c r="E13" s="34"/>
      <c r="F13" s="34"/>
      <c r="G13" s="34"/>
      <c r="H13" s="48"/>
      <c r="M13" s="49"/>
    </row>
    <row r="14" spans="1:13" s="48" customFormat="1">
      <c r="A14" s="35" t="s">
        <v>276</v>
      </c>
      <c r="B14" s="52"/>
      <c r="C14" s="52" t="s">
        <v>280</v>
      </c>
      <c r="I14" s="49"/>
    </row>
    <row r="15" spans="1:13" s="56" customFormat="1">
      <c r="A15" s="64" t="s">
        <v>274</v>
      </c>
      <c r="B15" s="65" t="s">
        <v>20</v>
      </c>
      <c r="C15" s="71">
        <f>C17-2*C16</f>
        <v>0.19020000000000001</v>
      </c>
    </row>
    <row r="16" spans="1:13" s="58" customFormat="1">
      <c r="A16" s="57" t="s">
        <v>275</v>
      </c>
      <c r="B16" s="34" t="s">
        <v>20</v>
      </c>
      <c r="C16" s="132">
        <v>4.8999999999999998E-3</v>
      </c>
      <c r="D16" s="48"/>
      <c r="E16" s="48"/>
      <c r="F16" s="48"/>
      <c r="G16" s="48"/>
      <c r="H16" s="48"/>
    </row>
    <row r="17" spans="1:13">
      <c r="A17" s="37" t="s">
        <v>273</v>
      </c>
      <c r="B17" s="34" t="s">
        <v>20</v>
      </c>
      <c r="C17" s="69">
        <v>0.2</v>
      </c>
      <c r="D17" s="48"/>
      <c r="E17" s="48"/>
      <c r="F17" s="48"/>
      <c r="G17" s="48"/>
      <c r="H17" s="48"/>
      <c r="J17" s="24"/>
      <c r="K17" s="24"/>
      <c r="L17" s="24"/>
      <c r="M17" s="24"/>
    </row>
    <row r="18" spans="1:13">
      <c r="A18" s="122" t="s">
        <v>253</v>
      </c>
      <c r="B18" s="34" t="s">
        <v>9</v>
      </c>
      <c r="C18" s="69">
        <f>C17^2*3.14/4</f>
        <v>3.1400000000000004E-2</v>
      </c>
      <c r="D18" s="48"/>
      <c r="E18" s="48"/>
      <c r="F18" s="48"/>
      <c r="G18" s="48"/>
      <c r="H18" s="48"/>
      <c r="J18" s="24"/>
      <c r="K18" s="24"/>
      <c r="L18" s="24"/>
      <c r="M18" s="24"/>
    </row>
    <row r="19" spans="1:13" s="58" customFormat="1">
      <c r="A19" s="37" t="s">
        <v>245</v>
      </c>
      <c r="B19" s="34" t="s">
        <v>20</v>
      </c>
      <c r="C19" s="43">
        <v>0.8</v>
      </c>
      <c r="D19" s="48"/>
      <c r="E19" s="48"/>
      <c r="F19" s="48"/>
      <c r="G19" s="48"/>
      <c r="H19" s="48"/>
    </row>
    <row r="20" spans="1:13" s="58" customFormat="1">
      <c r="A20" s="37" t="s">
        <v>246</v>
      </c>
      <c r="B20" s="34" t="s">
        <v>20</v>
      </c>
      <c r="C20" s="43">
        <f>[3]ακα!$B$48</f>
        <v>2.2195430809399475</v>
      </c>
      <c r="D20" s="48"/>
      <c r="E20" s="48"/>
      <c r="F20" s="48"/>
      <c r="G20" s="48"/>
      <c r="H20" s="48"/>
    </row>
    <row r="21" spans="1:13" s="58" customFormat="1">
      <c r="A21" s="37" t="s">
        <v>248</v>
      </c>
      <c r="B21" s="34" t="s">
        <v>20</v>
      </c>
      <c r="C21" s="43">
        <v>0.1</v>
      </c>
      <c r="D21" s="48"/>
      <c r="E21" s="48"/>
      <c r="F21" s="48"/>
      <c r="G21" s="48"/>
      <c r="H21" s="48"/>
    </row>
    <row r="22" spans="1:13" s="58" customFormat="1">
      <c r="A22" s="31" t="s">
        <v>249</v>
      </c>
      <c r="B22" s="34" t="s">
        <v>20</v>
      </c>
      <c r="C22" s="43">
        <v>0.25</v>
      </c>
      <c r="D22" s="48"/>
      <c r="E22" s="48"/>
      <c r="F22" s="48"/>
      <c r="G22" s="48"/>
      <c r="H22" s="48"/>
    </row>
    <row r="23" spans="1:13">
      <c r="A23" s="31" t="s">
        <v>251</v>
      </c>
      <c r="B23" s="34"/>
      <c r="C23" s="43">
        <f>C17+C21+C22</f>
        <v>0.55000000000000004</v>
      </c>
      <c r="D23" s="48"/>
      <c r="E23" s="48"/>
      <c r="F23" s="48"/>
      <c r="G23" s="48"/>
      <c r="H23" s="48"/>
      <c r="J23" s="24"/>
      <c r="K23" s="24"/>
      <c r="L23" s="24"/>
      <c r="M23" s="24"/>
    </row>
    <row r="24" spans="1:13">
      <c r="A24" s="39" t="s">
        <v>252</v>
      </c>
      <c r="B24" s="34" t="s">
        <v>20</v>
      </c>
      <c r="C24" s="123">
        <f>C20-C23-C25</f>
        <v>1.6695430809399474</v>
      </c>
      <c r="D24" s="48"/>
      <c r="E24" s="48"/>
      <c r="F24" s="48"/>
      <c r="G24" s="48"/>
      <c r="H24" s="48"/>
      <c r="J24" s="24"/>
      <c r="K24" s="24"/>
      <c r="L24" s="24"/>
      <c r="M24" s="24"/>
    </row>
    <row r="25" spans="1:13">
      <c r="A25" s="37" t="s">
        <v>247</v>
      </c>
      <c r="B25" s="34" t="s">
        <v>20</v>
      </c>
      <c r="C25" s="43">
        <v>0</v>
      </c>
      <c r="D25" s="48"/>
      <c r="E25" s="48"/>
      <c r="F25" s="48"/>
      <c r="G25" s="48"/>
      <c r="H25" s="48"/>
      <c r="J25" s="24"/>
      <c r="K25" s="24"/>
      <c r="L25" s="24"/>
      <c r="M25" s="24"/>
    </row>
    <row r="26" spans="1:13" s="58" customFormat="1">
      <c r="A26" s="39" t="s">
        <v>240</v>
      </c>
      <c r="B26" s="40" t="s">
        <v>241</v>
      </c>
      <c r="C26" s="124">
        <v>0.95</v>
      </c>
      <c r="D26" s="48"/>
      <c r="E26" s="48"/>
      <c r="F26" s="48"/>
      <c r="G26" s="48"/>
      <c r="H26" s="48"/>
    </row>
    <row r="27" spans="1:13">
      <c r="A27" s="122"/>
      <c r="B27" s="122"/>
      <c r="C27" s="122"/>
      <c r="D27" s="48"/>
      <c r="E27" s="48"/>
      <c r="F27" s="48"/>
      <c r="G27" s="48"/>
      <c r="H27" s="48"/>
      <c r="J27" s="24"/>
      <c r="K27" s="24"/>
      <c r="L27" s="24"/>
      <c r="M27" s="24"/>
    </row>
    <row r="28" spans="1:13" ht="18">
      <c r="A28" s="125" t="s">
        <v>254</v>
      </c>
      <c r="B28" s="34"/>
      <c r="C28" s="41"/>
      <c r="D28" s="48"/>
      <c r="E28" s="48"/>
      <c r="F28" s="48"/>
      <c r="G28" s="48"/>
      <c r="H28" s="48"/>
      <c r="J28" s="24"/>
      <c r="K28" s="24"/>
      <c r="L28" s="24"/>
      <c r="M28" s="24"/>
    </row>
    <row r="29" spans="1:13">
      <c r="A29" s="28" t="s">
        <v>242</v>
      </c>
      <c r="B29" s="40" t="s">
        <v>13</v>
      </c>
      <c r="C29" s="42">
        <f>C19*C20*C26</f>
        <v>1.6868527415143599</v>
      </c>
      <c r="D29" s="48"/>
      <c r="E29" s="48"/>
      <c r="F29" s="48"/>
      <c r="G29" s="48"/>
      <c r="H29" s="48"/>
      <c r="J29" s="24"/>
      <c r="K29" s="24"/>
      <c r="L29" s="24"/>
      <c r="M29" s="24"/>
    </row>
    <row r="30" spans="1:13">
      <c r="A30" s="28" t="s">
        <v>243</v>
      </c>
      <c r="B30" s="40" t="s">
        <v>13</v>
      </c>
      <c r="C30" s="42">
        <f>C19*C20*(1-C26)</f>
        <v>8.8781723237597976E-2</v>
      </c>
      <c r="D30" s="48"/>
      <c r="E30" s="48"/>
      <c r="F30" s="48"/>
      <c r="G30" s="48"/>
      <c r="H30" s="48"/>
      <c r="J30" s="24"/>
      <c r="K30" s="24"/>
      <c r="L30" s="24"/>
      <c r="M30" s="24"/>
    </row>
    <row r="31" spans="1:13">
      <c r="A31" s="31" t="s">
        <v>250</v>
      </c>
      <c r="B31" s="40" t="s">
        <v>13</v>
      </c>
      <c r="C31" s="43">
        <f>C19*C23-C18</f>
        <v>0.40860000000000007</v>
      </c>
      <c r="D31" s="48"/>
      <c r="E31" s="48"/>
      <c r="F31" s="48"/>
      <c r="G31" s="48"/>
      <c r="H31" s="48"/>
      <c r="J31" s="24"/>
      <c r="K31" s="24"/>
      <c r="L31" s="24"/>
      <c r="M31" s="24"/>
    </row>
    <row r="32" spans="1:13">
      <c r="A32" s="28" t="s">
        <v>244</v>
      </c>
      <c r="B32" s="40" t="s">
        <v>13</v>
      </c>
      <c r="C32" s="42">
        <f>C19*(C20-C23-C25)</f>
        <v>1.335634464751958</v>
      </c>
      <c r="D32" s="48"/>
      <c r="E32" s="48"/>
      <c r="F32" s="48"/>
      <c r="G32" s="48"/>
      <c r="H32" s="48"/>
      <c r="J32" s="24"/>
      <c r="K32" s="24"/>
      <c r="L32" s="24"/>
      <c r="M32" s="24"/>
    </row>
    <row r="33" spans="1:13">
      <c r="A33" s="28" t="s">
        <v>28</v>
      </c>
      <c r="B33" s="40" t="s">
        <v>9</v>
      </c>
      <c r="C33" s="42">
        <v>0</v>
      </c>
      <c r="D33" s="48"/>
      <c r="E33" s="48"/>
      <c r="F33" s="48"/>
      <c r="G33" s="48"/>
      <c r="H33" s="48"/>
      <c r="J33" s="24"/>
      <c r="K33" s="24"/>
      <c r="L33" s="24"/>
      <c r="M33" s="24"/>
    </row>
    <row r="34" spans="1:13" s="58" customFormat="1">
      <c r="A34" s="28" t="s">
        <v>239</v>
      </c>
      <c r="B34" s="40" t="s">
        <v>9</v>
      </c>
      <c r="C34" s="42">
        <f>[3]ακα!$B$49</f>
        <v>0.10861618798955612</v>
      </c>
      <c r="D34" s="48"/>
      <c r="E34" s="48"/>
      <c r="F34" s="48"/>
      <c r="G34" s="48"/>
      <c r="H34" s="48"/>
    </row>
    <row r="35" spans="1:13" s="58" customFormat="1">
      <c r="A35" s="28" t="s">
        <v>348</v>
      </c>
      <c r="B35" s="65" t="s">
        <v>20</v>
      </c>
      <c r="C35" s="42">
        <v>1</v>
      </c>
      <c r="D35" s="48"/>
      <c r="E35" s="48"/>
      <c r="F35" s="48"/>
      <c r="G35" s="48"/>
      <c r="H35" s="48"/>
    </row>
    <row r="36" spans="1:13" s="58" customFormat="1">
      <c r="A36" s="32" t="s">
        <v>18</v>
      </c>
      <c r="B36" s="82" t="s">
        <v>20</v>
      </c>
      <c r="C36" s="30">
        <v>1</v>
      </c>
      <c r="D36" s="48"/>
      <c r="E36" s="48"/>
      <c r="F36" s="48"/>
      <c r="G36" s="48"/>
      <c r="H36" s="48"/>
    </row>
    <row r="37" spans="1:13">
      <c r="A37" s="122"/>
      <c r="B37" s="122"/>
      <c r="C37" s="122"/>
      <c r="D37" s="122"/>
      <c r="E37" s="122"/>
      <c r="F37" s="122"/>
      <c r="G37" s="122"/>
      <c r="H37" s="122"/>
      <c r="J37" s="24"/>
      <c r="K37" s="24"/>
      <c r="L37" s="24"/>
      <c r="M37" s="24"/>
    </row>
    <row r="38" spans="1:13" ht="18">
      <c r="A38" s="125" t="s">
        <v>256</v>
      </c>
      <c r="B38" s="126"/>
      <c r="C38" s="126"/>
      <c r="D38" s="119"/>
      <c r="E38" s="119"/>
      <c r="F38" s="119"/>
      <c r="G38" s="119"/>
      <c r="H38" s="119"/>
      <c r="J38" s="24"/>
      <c r="K38" s="24"/>
      <c r="L38" s="24"/>
      <c r="M38" s="24"/>
    </row>
    <row r="39" spans="1:13">
      <c r="A39" s="28" t="s">
        <v>242</v>
      </c>
      <c r="B39" s="40" t="s">
        <v>238</v>
      </c>
      <c r="C39" s="143">
        <f t="shared" ref="C39:C46" si="0">$G4*C29</f>
        <v>16.193786318537853</v>
      </c>
      <c r="D39" s="48"/>
      <c r="E39" s="48"/>
      <c r="F39" s="48"/>
      <c r="G39" s="48"/>
      <c r="H39" s="48"/>
      <c r="J39" s="24"/>
      <c r="K39" s="24"/>
      <c r="L39" s="24"/>
      <c r="M39" s="24"/>
    </row>
    <row r="40" spans="1:13">
      <c r="A40" s="28" t="s">
        <v>243</v>
      </c>
      <c r="B40" s="40" t="s">
        <v>238</v>
      </c>
      <c r="C40" s="143">
        <f t="shared" si="0"/>
        <v>2.5214009399477826</v>
      </c>
      <c r="D40" s="48"/>
      <c r="E40" s="48"/>
      <c r="F40" s="48"/>
      <c r="G40" s="48"/>
      <c r="H40" s="48"/>
      <c r="J40" s="24"/>
      <c r="K40" s="24"/>
      <c r="L40" s="24"/>
      <c r="M40" s="24"/>
    </row>
    <row r="41" spans="1:13">
      <c r="A41" s="31" t="s">
        <v>250</v>
      </c>
      <c r="B41" s="40" t="s">
        <v>238</v>
      </c>
      <c r="C41" s="143">
        <f t="shared" si="0"/>
        <v>5.9042700000000012</v>
      </c>
      <c r="D41" s="48"/>
      <c r="E41" s="48"/>
      <c r="F41" s="48"/>
      <c r="G41" s="48"/>
      <c r="H41" s="48"/>
      <c r="J41" s="24"/>
      <c r="K41" s="24"/>
      <c r="L41" s="24"/>
      <c r="M41" s="24"/>
    </row>
    <row r="42" spans="1:13">
      <c r="A42" s="28" t="s">
        <v>244</v>
      </c>
      <c r="B42" s="40" t="s">
        <v>238</v>
      </c>
      <c r="C42" s="143">
        <f t="shared" si="0"/>
        <v>19.299918015665796</v>
      </c>
      <c r="D42" s="48"/>
      <c r="E42" s="48"/>
      <c r="F42" s="48"/>
      <c r="G42" s="48"/>
      <c r="H42" s="48"/>
      <c r="J42" s="24"/>
      <c r="K42" s="24"/>
      <c r="L42" s="24"/>
      <c r="M42" s="24"/>
    </row>
    <row r="43" spans="1:13">
      <c r="A43" s="28" t="s">
        <v>28</v>
      </c>
      <c r="B43" s="40" t="s">
        <v>238</v>
      </c>
      <c r="C43" s="143">
        <f t="shared" si="0"/>
        <v>0</v>
      </c>
      <c r="D43" s="48"/>
      <c r="E43" s="48"/>
      <c r="F43" s="48"/>
      <c r="G43" s="48"/>
      <c r="H43" s="48"/>
      <c r="J43" s="24"/>
      <c r="K43" s="24"/>
      <c r="L43" s="24"/>
      <c r="M43" s="24"/>
    </row>
    <row r="44" spans="1:13">
      <c r="A44" s="28" t="s">
        <v>239</v>
      </c>
      <c r="B44" s="40" t="s">
        <v>238</v>
      </c>
      <c r="C44" s="143">
        <f t="shared" si="0"/>
        <v>3.7581201044386421</v>
      </c>
      <c r="D44" s="48"/>
      <c r="E44" s="48"/>
      <c r="F44" s="48"/>
      <c r="G44" s="48"/>
      <c r="H44" s="48"/>
      <c r="J44" s="24"/>
      <c r="K44" s="24"/>
      <c r="L44" s="24"/>
      <c r="M44" s="24"/>
    </row>
    <row r="45" spans="1:13">
      <c r="A45" s="28" t="s">
        <v>348</v>
      </c>
      <c r="B45" s="40" t="s">
        <v>238</v>
      </c>
      <c r="C45" s="143">
        <f t="shared" si="0"/>
        <v>0.3</v>
      </c>
      <c r="D45" s="48"/>
      <c r="E45" s="48"/>
      <c r="F45" s="48"/>
      <c r="G45" s="48"/>
      <c r="H45" s="48"/>
      <c r="J45" s="24"/>
      <c r="K45" s="24"/>
      <c r="L45" s="24"/>
      <c r="M45" s="24"/>
    </row>
    <row r="46" spans="1:13">
      <c r="A46" s="32" t="s">
        <v>18</v>
      </c>
      <c r="B46" s="40" t="s">
        <v>238</v>
      </c>
      <c r="C46" s="143">
        <f t="shared" si="0"/>
        <v>15.5</v>
      </c>
      <c r="D46" s="48"/>
      <c r="E46" s="48"/>
      <c r="F46" s="48"/>
      <c r="G46" s="48"/>
      <c r="H46" s="48"/>
      <c r="J46" s="24"/>
      <c r="K46" s="24"/>
      <c r="L46" s="24"/>
      <c r="M46" s="24"/>
    </row>
    <row r="47" spans="1:13">
      <c r="A47" s="75" t="s">
        <v>257</v>
      </c>
      <c r="B47" s="129" t="s">
        <v>238</v>
      </c>
      <c r="C47" s="144">
        <f>SUM(C39:C46)</f>
        <v>63.477495378590071</v>
      </c>
      <c r="D47" s="119"/>
      <c r="E47" s="119"/>
      <c r="F47" s="119"/>
      <c r="G47" s="119"/>
      <c r="H47" s="119"/>
      <c r="J47" s="24"/>
      <c r="K47" s="24"/>
      <c r="L47" s="24"/>
      <c r="M47" s="24"/>
    </row>
    <row r="48" spans="1:13">
      <c r="A48" s="119"/>
      <c r="B48" s="119"/>
      <c r="C48" s="119"/>
      <c r="D48" s="119"/>
      <c r="E48" s="119"/>
      <c r="F48" s="119"/>
      <c r="G48" s="119"/>
      <c r="H48" s="119"/>
      <c r="J48" s="24"/>
      <c r="K48" s="24"/>
      <c r="L48" s="24"/>
      <c r="M48" s="24"/>
    </row>
    <row r="49" spans="1:13">
      <c r="A49" s="119"/>
      <c r="B49" s="119"/>
      <c r="C49" s="52" t="s">
        <v>280</v>
      </c>
      <c r="D49" s="48"/>
      <c r="E49" s="48"/>
      <c r="F49" s="48"/>
      <c r="G49" s="48"/>
      <c r="H49" s="48"/>
      <c r="J49" s="24"/>
      <c r="K49" s="24"/>
      <c r="L49" s="24"/>
      <c r="M49" s="24"/>
    </row>
    <row r="50" spans="1:13">
      <c r="A50" s="48"/>
      <c r="B50" s="48"/>
      <c r="C50" s="48"/>
      <c r="D50" s="48"/>
      <c r="E50" s="48"/>
      <c r="F50" s="48"/>
      <c r="G50" s="48"/>
      <c r="H50" s="48"/>
      <c r="J50" s="24"/>
      <c r="K50" s="24"/>
      <c r="L50" s="24"/>
      <c r="M50" s="24"/>
    </row>
    <row r="51" spans="1:13" ht="18">
      <c r="A51" s="125" t="s">
        <v>266</v>
      </c>
      <c r="B51" s="126"/>
      <c r="C51" s="126"/>
      <c r="D51" s="119"/>
      <c r="E51" s="119"/>
      <c r="F51" s="119"/>
      <c r="G51" s="119"/>
      <c r="H51" s="119"/>
      <c r="J51" s="24"/>
      <c r="K51" s="24"/>
      <c r="L51" s="24"/>
      <c r="M51" s="24"/>
    </row>
    <row r="52" spans="1:13" ht="47.25">
      <c r="A52" s="113" t="s">
        <v>699</v>
      </c>
      <c r="B52" s="51"/>
      <c r="C52" s="52"/>
      <c r="D52" s="48"/>
      <c r="E52" s="48"/>
      <c r="F52" s="48"/>
      <c r="G52" s="48"/>
      <c r="H52" s="48"/>
      <c r="J52" s="24"/>
      <c r="K52" s="24"/>
      <c r="L52" s="24"/>
      <c r="M52" s="24"/>
    </row>
    <row r="53" spans="1:13">
      <c r="A53" s="131" t="s">
        <v>267</v>
      </c>
      <c r="B53" s="132"/>
      <c r="C53" s="401" t="s">
        <v>766</v>
      </c>
      <c r="D53" s="48"/>
      <c r="E53" s="48"/>
      <c r="F53" s="48"/>
      <c r="G53" s="48"/>
      <c r="H53" s="48"/>
      <c r="J53" s="24"/>
      <c r="K53" s="24"/>
      <c r="L53" s="24"/>
      <c r="M53" s="24"/>
    </row>
    <row r="54" spans="1:13">
      <c r="A54" s="32" t="s">
        <v>270</v>
      </c>
      <c r="B54" s="34"/>
      <c r="C54" s="34" t="s">
        <v>693</v>
      </c>
      <c r="D54" s="48"/>
      <c r="E54" s="48"/>
      <c r="F54" s="48"/>
      <c r="G54" s="48"/>
      <c r="H54" s="48"/>
      <c r="J54" s="24"/>
      <c r="K54" s="24"/>
      <c r="L54" s="24"/>
      <c r="M54" s="24"/>
    </row>
    <row r="55" spans="1:13">
      <c r="A55" s="122" t="s">
        <v>271</v>
      </c>
      <c r="B55" s="122"/>
      <c r="C55" s="400" t="s">
        <v>99</v>
      </c>
      <c r="D55" s="48"/>
      <c r="E55" s="48"/>
      <c r="F55" s="48"/>
      <c r="G55" s="48"/>
      <c r="H55" s="48"/>
      <c r="J55" s="24"/>
      <c r="K55" s="24"/>
      <c r="L55" s="24"/>
      <c r="M55" s="24"/>
    </row>
    <row r="56" spans="1:13">
      <c r="A56" s="41" t="s">
        <v>272</v>
      </c>
      <c r="B56" s="40" t="s">
        <v>238</v>
      </c>
      <c r="C56" s="143">
        <v>8</v>
      </c>
      <c r="D56" s="48"/>
      <c r="E56" s="48"/>
      <c r="F56" s="48"/>
      <c r="G56" s="48"/>
      <c r="H56" s="48"/>
      <c r="J56" s="24"/>
      <c r="K56" s="24"/>
      <c r="L56" s="24"/>
      <c r="M56" s="24"/>
    </row>
    <row r="57" spans="1:13">
      <c r="A57" s="51" t="s">
        <v>258</v>
      </c>
      <c r="B57" s="129" t="s">
        <v>238</v>
      </c>
      <c r="C57" s="145">
        <f>C$47+C56</f>
        <v>71.477495378590078</v>
      </c>
      <c r="D57" s="48"/>
      <c r="E57" s="48"/>
      <c r="F57" s="48"/>
      <c r="G57" s="48"/>
      <c r="H57" s="48"/>
      <c r="J57" s="24"/>
      <c r="K57" s="24"/>
      <c r="L57" s="24"/>
      <c r="M57" s="24"/>
    </row>
    <row r="58" spans="1:13" ht="15.75">
      <c r="A58" s="50" t="s">
        <v>259</v>
      </c>
      <c r="B58" s="134" t="s">
        <v>238</v>
      </c>
      <c r="C58" s="146">
        <f>ROUND(C57,0)</f>
        <v>71</v>
      </c>
      <c r="D58" s="48"/>
      <c r="E58" s="48"/>
      <c r="F58" s="48"/>
      <c r="G58" s="48"/>
      <c r="H58" s="48"/>
      <c r="J58" s="24"/>
      <c r="K58" s="24"/>
      <c r="L58" s="24"/>
      <c r="M58" s="24"/>
    </row>
    <row r="59" spans="1:13">
      <c r="A59" s="48"/>
      <c r="B59" s="48"/>
      <c r="C59" s="48"/>
      <c r="D59" s="48"/>
      <c r="E59" s="48"/>
      <c r="F59" s="48"/>
      <c r="G59" s="48"/>
      <c r="H59" s="48"/>
      <c r="J59" s="24"/>
      <c r="K59" s="24"/>
      <c r="L59" s="24"/>
      <c r="M59" s="24"/>
    </row>
    <row r="60" spans="1:13">
      <c r="A60" s="48"/>
      <c r="B60" s="48"/>
      <c r="C60" s="48"/>
      <c r="D60" s="48"/>
      <c r="E60" s="48"/>
      <c r="F60" s="48"/>
      <c r="G60" s="48"/>
      <c r="H60" s="48"/>
    </row>
    <row r="61" spans="1:13">
      <c r="A61" s="48"/>
      <c r="B61" s="48"/>
      <c r="C61" s="48"/>
      <c r="D61" s="48"/>
      <c r="E61" s="48"/>
      <c r="F61" s="48"/>
      <c r="G61" s="48"/>
      <c r="H61" s="48"/>
    </row>
    <row r="62" spans="1:13">
      <c r="A62" s="48"/>
      <c r="B62" s="48"/>
      <c r="C62" s="48"/>
      <c r="D62" s="48"/>
      <c r="E62" s="48"/>
      <c r="F62" s="48"/>
      <c r="G62" s="48"/>
      <c r="H62" s="48"/>
    </row>
    <row r="63" spans="1:13">
      <c r="A63" s="48"/>
      <c r="B63" s="48"/>
      <c r="C63" s="48"/>
      <c r="D63" s="48"/>
      <c r="E63" s="48"/>
      <c r="F63" s="48"/>
      <c r="G63" s="48"/>
      <c r="H63" s="48"/>
    </row>
    <row r="64" spans="1:13">
      <c r="A64" s="48"/>
      <c r="B64" s="48"/>
      <c r="C64" s="48"/>
      <c r="D64" s="48"/>
      <c r="E64" s="48"/>
      <c r="F64" s="48"/>
      <c r="G64" s="48"/>
      <c r="H64" s="48"/>
    </row>
    <row r="65" spans="1:8">
      <c r="A65" s="48"/>
      <c r="B65" s="48"/>
      <c r="C65" s="48"/>
      <c r="D65" s="48"/>
      <c r="E65" s="48"/>
      <c r="F65" s="48"/>
      <c r="G65" s="48"/>
      <c r="H65" s="48"/>
    </row>
    <row r="66" spans="1:8">
      <c r="A66" s="48"/>
      <c r="B66" s="48"/>
      <c r="C66" s="48"/>
      <c r="D66" s="48"/>
      <c r="E66" s="48"/>
      <c r="F66" s="48"/>
      <c r="G66" s="48"/>
      <c r="H66" s="48"/>
    </row>
    <row r="67" spans="1:8">
      <c r="A67" s="48"/>
      <c r="B67" s="48"/>
      <c r="C67" s="48"/>
      <c r="D67" s="48"/>
      <c r="E67" s="48"/>
      <c r="F67" s="48"/>
      <c r="G67" s="48"/>
      <c r="H67" s="48"/>
    </row>
    <row r="68" spans="1:8">
      <c r="A68" s="48"/>
      <c r="B68" s="48"/>
      <c r="C68" s="48"/>
      <c r="D68" s="48"/>
      <c r="E68" s="48"/>
      <c r="F68" s="48"/>
      <c r="G68" s="48"/>
      <c r="H68" s="48"/>
    </row>
    <row r="69" spans="1:8">
      <c r="A69" s="48"/>
      <c r="B69" s="48"/>
      <c r="C69" s="48"/>
      <c r="D69" s="48"/>
      <c r="E69" s="48"/>
      <c r="F69" s="48"/>
      <c r="G69" s="48"/>
      <c r="H69" s="48"/>
    </row>
    <row r="70" spans="1:8">
      <c r="A70" s="48"/>
      <c r="B70" s="48"/>
      <c r="C70" s="48"/>
      <c r="D70" s="48"/>
      <c r="E70" s="48"/>
      <c r="F70" s="48"/>
      <c r="G70" s="48"/>
      <c r="H70" s="48"/>
    </row>
    <row r="71" spans="1:8">
      <c r="A71" s="48"/>
      <c r="B71" s="48"/>
      <c r="C71" s="48"/>
      <c r="D71" s="48"/>
      <c r="E71" s="48"/>
      <c r="F71" s="48"/>
      <c r="G71" s="48"/>
      <c r="H71" s="48"/>
    </row>
    <row r="72" spans="1:8">
      <c r="A72" s="48"/>
      <c r="B72" s="48"/>
      <c r="C72" s="48"/>
      <c r="D72" s="48"/>
      <c r="E72" s="48"/>
      <c r="F72" s="48"/>
      <c r="G72" s="48"/>
      <c r="H72" s="48"/>
    </row>
    <row r="73" spans="1:8">
      <c r="A73" s="48"/>
      <c r="B73" s="48"/>
      <c r="C73" s="48"/>
      <c r="D73" s="48"/>
      <c r="E73" s="48"/>
      <c r="F73" s="48"/>
      <c r="G73" s="48"/>
      <c r="H73" s="48"/>
    </row>
    <row r="74" spans="1:8">
      <c r="A74" s="48"/>
      <c r="B74" s="48"/>
      <c r="C74" s="48"/>
      <c r="D74" s="48"/>
      <c r="E74" s="48"/>
      <c r="F74" s="48"/>
      <c r="G74" s="48"/>
      <c r="H74" s="48"/>
    </row>
    <row r="75" spans="1:8">
      <c r="A75" s="48"/>
      <c r="B75" s="48"/>
      <c r="C75" s="48"/>
      <c r="D75" s="48"/>
      <c r="E75" s="48"/>
      <c r="F75" s="48"/>
      <c r="G75" s="48"/>
      <c r="H75" s="48"/>
    </row>
    <row r="76" spans="1:8">
      <c r="A76" s="48"/>
      <c r="B76" s="48"/>
      <c r="C76" s="48"/>
      <c r="D76" s="48"/>
      <c r="E76" s="48"/>
      <c r="F76" s="48"/>
      <c r="G76" s="48"/>
      <c r="H76" s="48"/>
    </row>
    <row r="77" spans="1:8">
      <c r="A77" s="48"/>
      <c r="B77" s="48"/>
      <c r="C77" s="48"/>
      <c r="D77" s="48"/>
      <c r="E77" s="48"/>
      <c r="F77" s="48"/>
      <c r="G77" s="48"/>
      <c r="H77" s="48"/>
    </row>
    <row r="78" spans="1:8">
      <c r="A78" s="48"/>
      <c r="B78" s="48"/>
      <c r="C78" s="48"/>
      <c r="D78" s="48"/>
      <c r="E78" s="48"/>
      <c r="F78" s="48"/>
      <c r="G78" s="48"/>
      <c r="H78" s="48"/>
    </row>
    <row r="79" spans="1:8">
      <c r="A79" s="48"/>
      <c r="B79" s="48"/>
      <c r="C79" s="48"/>
      <c r="D79" s="48"/>
      <c r="E79" s="48"/>
      <c r="F79" s="48"/>
      <c r="G79" s="48"/>
      <c r="H79" s="48"/>
    </row>
    <row r="80" spans="1:8">
      <c r="A80" s="48"/>
      <c r="B80" s="48"/>
      <c r="C80" s="48"/>
      <c r="D80" s="48"/>
      <c r="E80" s="48"/>
      <c r="F80" s="48"/>
      <c r="G80" s="48"/>
      <c r="H80" s="48"/>
    </row>
    <row r="81" spans="1:8">
      <c r="A81" s="48"/>
      <c r="B81" s="48"/>
      <c r="C81" s="48"/>
      <c r="D81" s="48"/>
      <c r="E81" s="48"/>
      <c r="F81" s="48"/>
      <c r="G81" s="48"/>
      <c r="H81" s="48"/>
    </row>
    <row r="82" spans="1:8">
      <c r="A82" s="48"/>
      <c r="B82" s="48"/>
      <c r="C82" s="48"/>
      <c r="D82" s="48"/>
      <c r="E82" s="48"/>
      <c r="F82" s="48"/>
      <c r="G82" s="48"/>
      <c r="H82" s="48"/>
    </row>
    <row r="83" spans="1:8">
      <c r="A83" s="48"/>
      <c r="B83" s="48"/>
      <c r="C83" s="48"/>
      <c r="D83" s="48"/>
      <c r="E83" s="48"/>
      <c r="F83" s="48"/>
      <c r="G83" s="48"/>
      <c r="H83" s="48"/>
    </row>
    <row r="84" spans="1:8">
      <c r="A84" s="48"/>
      <c r="B84" s="48"/>
      <c r="C84" s="48"/>
      <c r="D84" s="48"/>
      <c r="E84" s="48"/>
      <c r="F84" s="48"/>
      <c r="G84" s="48"/>
      <c r="H84" s="48"/>
    </row>
    <row r="85" spans="1:8">
      <c r="A85" s="48"/>
      <c r="B85" s="48"/>
      <c r="C85" s="48"/>
      <c r="D85" s="48"/>
      <c r="E85" s="48"/>
      <c r="F85" s="48"/>
      <c r="G85" s="48"/>
      <c r="H85" s="48"/>
    </row>
    <row r="86" spans="1:8">
      <c r="A86" s="48"/>
      <c r="B86" s="48"/>
      <c r="C86" s="48"/>
      <c r="D86" s="48"/>
      <c r="E86" s="48"/>
      <c r="F86" s="48"/>
      <c r="G86" s="48"/>
      <c r="H86" s="48"/>
    </row>
    <row r="87" spans="1:8">
      <c r="A87" s="48"/>
      <c r="B87" s="48"/>
      <c r="C87" s="48"/>
      <c r="D87" s="48"/>
      <c r="E87" s="48"/>
      <c r="F87" s="48"/>
      <c r="G87" s="48"/>
      <c r="H87" s="48"/>
    </row>
    <row r="88" spans="1:8">
      <c r="A88" s="48"/>
      <c r="B88" s="48"/>
      <c r="C88" s="48"/>
      <c r="D88" s="48"/>
      <c r="E88" s="48"/>
      <c r="F88" s="48"/>
      <c r="G88" s="48"/>
      <c r="H88" s="48"/>
    </row>
    <row r="89" spans="1:8">
      <c r="A89" s="48"/>
      <c r="B89" s="48"/>
      <c r="C89" s="48"/>
      <c r="D89" s="48"/>
      <c r="E89" s="48"/>
      <c r="F89" s="48"/>
      <c r="G89" s="48"/>
      <c r="H89" s="48"/>
    </row>
  </sheetData>
  <protectedRanges>
    <protectedRange sqref="F4:F7 C19:C22 C26 C34:C36 C16" name="Περιοχή1"/>
  </protectedRanges>
  <phoneticPr fontId="8" type="noConversion"/>
  <printOptions gridLines="1"/>
  <pageMargins left="0.75" right="0.75" top="1" bottom="1" header="0.5" footer="0.5"/>
  <pageSetup paperSize="9" scale="78" orientation="portrait" r:id="rId1"/>
  <headerFooter alignWithMargins="0"/>
  <drawing r:id="rId2"/>
</worksheet>
</file>

<file path=xl/worksheets/sheet2.xml><?xml version="1.0" encoding="utf-8"?>
<worksheet xmlns="http://schemas.openxmlformats.org/spreadsheetml/2006/main" xmlns:r="http://schemas.openxmlformats.org/officeDocument/2006/relationships">
  <sheetPr>
    <pageSetUpPr fitToPage="1"/>
  </sheetPr>
  <dimension ref="A1:AP68"/>
  <sheetViews>
    <sheetView topLeftCell="A20" workbookViewId="0">
      <selection activeCell="J25" sqref="J25"/>
    </sheetView>
  </sheetViews>
  <sheetFormatPr defaultRowHeight="12.75"/>
  <cols>
    <col min="1" max="1" width="5.28515625" style="442" customWidth="1"/>
    <col min="2" max="2" width="23.28515625" style="441" customWidth="1"/>
    <col min="3" max="3" width="4.5703125" style="442" customWidth="1"/>
    <col min="4" max="4" width="11.140625" style="442" bestFit="1" customWidth="1"/>
    <col min="5" max="5" width="15.85546875" style="442" bestFit="1" customWidth="1"/>
    <col min="6" max="6" width="10.7109375" style="440" hidden="1" customWidth="1"/>
    <col min="7" max="7" width="25.5703125" style="441" customWidth="1"/>
    <col min="8" max="8" width="10.85546875" style="434" bestFit="1" customWidth="1"/>
    <col min="9" max="42" width="9.140625" style="434"/>
    <col min="43" max="16384" width="9.140625" style="435"/>
  </cols>
  <sheetData>
    <row r="1" spans="1:42" s="434" customFormat="1" ht="30.75" customHeight="1">
      <c r="A1" s="391" t="s">
        <v>524</v>
      </c>
      <c r="B1" s="391" t="s">
        <v>525</v>
      </c>
      <c r="C1" s="391" t="s">
        <v>526</v>
      </c>
      <c r="D1" s="391" t="s">
        <v>728</v>
      </c>
      <c r="E1" s="391" t="s">
        <v>729</v>
      </c>
      <c r="F1" s="391" t="s">
        <v>729</v>
      </c>
      <c r="G1" s="391" t="s">
        <v>759</v>
      </c>
      <c r="H1" s="244"/>
      <c r="I1" s="244"/>
      <c r="J1" s="244"/>
      <c r="K1" s="244"/>
      <c r="L1" s="244"/>
      <c r="M1" s="244"/>
      <c r="N1" s="244"/>
      <c r="O1" s="244"/>
      <c r="P1" s="244"/>
      <c r="Q1" s="244"/>
      <c r="R1" s="244"/>
      <c r="S1" s="244"/>
      <c r="T1" s="244"/>
      <c r="U1" s="244"/>
      <c r="V1" s="244"/>
      <c r="W1" s="244"/>
      <c r="X1" s="244"/>
      <c r="Y1" s="244"/>
      <c r="Z1" s="244"/>
      <c r="AA1" s="244"/>
      <c r="AB1" s="244"/>
      <c r="AC1" s="244"/>
      <c r="AD1" s="244"/>
      <c r="AE1" s="244"/>
      <c r="AF1" s="244"/>
      <c r="AG1" s="244"/>
      <c r="AH1" s="244"/>
      <c r="AI1" s="244"/>
      <c r="AJ1" s="244"/>
      <c r="AK1" s="244"/>
      <c r="AL1" s="244"/>
      <c r="AM1" s="244"/>
      <c r="AN1" s="244"/>
      <c r="AO1" s="244"/>
      <c r="AP1" s="244"/>
    </row>
    <row r="2" spans="1:42" s="244" customFormat="1" ht="22.5" customHeight="1">
      <c r="A2" s="445">
        <v>1</v>
      </c>
      <c r="B2" s="515" t="s">
        <v>679</v>
      </c>
      <c r="C2" s="515"/>
      <c r="D2" s="515"/>
      <c r="E2" s="515"/>
      <c r="F2" s="446"/>
      <c r="G2" s="447"/>
      <c r="H2" s="434"/>
      <c r="I2" s="434"/>
      <c r="J2" s="434"/>
      <c r="K2" s="434"/>
      <c r="L2" s="434"/>
      <c r="M2" s="434"/>
      <c r="N2" s="434"/>
      <c r="O2" s="434"/>
      <c r="P2" s="434"/>
      <c r="Q2" s="434"/>
      <c r="R2" s="434"/>
      <c r="S2" s="434"/>
      <c r="T2" s="434"/>
      <c r="U2" s="434"/>
      <c r="V2" s="434"/>
      <c r="W2" s="434"/>
      <c r="X2" s="434"/>
      <c r="Y2" s="434"/>
      <c r="Z2" s="434"/>
      <c r="AA2" s="434"/>
      <c r="AB2" s="434"/>
      <c r="AC2" s="434"/>
      <c r="AD2" s="434"/>
      <c r="AE2" s="434"/>
      <c r="AF2" s="434"/>
      <c r="AG2" s="434"/>
      <c r="AH2" s="434"/>
      <c r="AI2" s="434"/>
      <c r="AJ2" s="434"/>
      <c r="AK2" s="434"/>
      <c r="AL2" s="434"/>
      <c r="AM2" s="434"/>
      <c r="AN2" s="434"/>
      <c r="AO2" s="434"/>
      <c r="AP2" s="434"/>
    </row>
    <row r="3" spans="1:42" s="434" customFormat="1" ht="23.25">
      <c r="A3" s="448"/>
      <c r="B3" s="449"/>
      <c r="C3" s="450">
        <v>1</v>
      </c>
      <c r="D3" s="449" t="s">
        <v>12</v>
      </c>
      <c r="E3" s="450" t="s">
        <v>730</v>
      </c>
      <c r="F3" s="451" t="e">
        <f>#REF!*#REF!</f>
        <v>#REF!</v>
      </c>
      <c r="G3" s="452" t="s">
        <v>776</v>
      </c>
    </row>
    <row r="4" spans="1:42" s="434" customFormat="1" ht="34.5">
      <c r="A4" s="448"/>
      <c r="B4" s="449"/>
      <c r="C4" s="453"/>
      <c r="D4" s="449" t="s">
        <v>790</v>
      </c>
      <c r="E4" s="450" t="s">
        <v>731</v>
      </c>
      <c r="F4" s="451"/>
      <c r="G4" s="454" t="s">
        <v>739</v>
      </c>
    </row>
    <row r="5" spans="1:42" s="434" customFormat="1" ht="23.25">
      <c r="A5" s="448"/>
      <c r="B5" s="449"/>
      <c r="C5" s="453"/>
      <c r="D5" s="449" t="s">
        <v>791</v>
      </c>
      <c r="E5" s="450" t="s">
        <v>740</v>
      </c>
      <c r="F5" s="451"/>
      <c r="G5" s="452" t="s">
        <v>781</v>
      </c>
    </row>
    <row r="6" spans="1:42" s="434" customFormat="1" ht="34.5">
      <c r="A6" s="448"/>
      <c r="B6" s="449"/>
      <c r="C6" s="453"/>
      <c r="D6" s="449"/>
      <c r="E6" s="450" t="s">
        <v>753</v>
      </c>
      <c r="F6" s="451"/>
      <c r="G6" s="454" t="s">
        <v>756</v>
      </c>
    </row>
    <row r="7" spans="1:42" s="434" customFormat="1" ht="23.25">
      <c r="A7" s="455">
        <v>2</v>
      </c>
      <c r="B7" s="456" t="s">
        <v>542</v>
      </c>
      <c r="C7" s="457">
        <v>2</v>
      </c>
      <c r="D7" s="456" t="s">
        <v>792</v>
      </c>
      <c r="E7" s="458" t="s">
        <v>733</v>
      </c>
      <c r="F7" s="459"/>
      <c r="G7" s="447" t="s">
        <v>741</v>
      </c>
    </row>
    <row r="8" spans="1:42" s="434" customFormat="1" ht="34.5">
      <c r="A8" s="460"/>
      <c r="B8" s="461"/>
      <c r="C8" s="461"/>
      <c r="D8" s="449" t="s">
        <v>236</v>
      </c>
      <c r="E8" s="462" t="s">
        <v>734</v>
      </c>
      <c r="F8" s="463"/>
      <c r="G8" s="452" t="s">
        <v>742</v>
      </c>
    </row>
    <row r="9" spans="1:42" s="434" customFormat="1">
      <c r="A9" s="460"/>
      <c r="B9" s="461"/>
      <c r="C9" s="461"/>
      <c r="D9" s="449" t="s">
        <v>234</v>
      </c>
      <c r="E9" s="462" t="s">
        <v>735</v>
      </c>
      <c r="F9" s="463"/>
      <c r="G9" s="452" t="s">
        <v>743</v>
      </c>
    </row>
    <row r="10" spans="1:42" s="434" customFormat="1" ht="23.25">
      <c r="A10" s="448"/>
      <c r="B10" s="452"/>
      <c r="C10" s="450"/>
      <c r="D10" s="461" t="s">
        <v>793</v>
      </c>
      <c r="E10" s="462" t="s">
        <v>736</v>
      </c>
      <c r="F10" s="463"/>
      <c r="G10" s="452" t="s">
        <v>744</v>
      </c>
    </row>
    <row r="11" spans="1:42" s="434" customFormat="1" ht="23.25">
      <c r="A11" s="448"/>
      <c r="B11" s="449"/>
      <c r="C11" s="450"/>
      <c r="D11" s="464"/>
      <c r="E11" s="462" t="s">
        <v>737</v>
      </c>
      <c r="F11" s="463"/>
      <c r="G11" s="452" t="s">
        <v>745</v>
      </c>
    </row>
    <row r="12" spans="1:42" s="434" customFormat="1" ht="23.25">
      <c r="A12" s="448"/>
      <c r="B12" s="449"/>
      <c r="C12" s="450"/>
      <c r="D12" s="464"/>
      <c r="E12" s="462" t="s">
        <v>738</v>
      </c>
      <c r="F12" s="463"/>
      <c r="G12" s="452" t="s">
        <v>750</v>
      </c>
    </row>
    <row r="13" spans="1:42" s="434" customFormat="1">
      <c r="A13" s="448"/>
      <c r="B13" s="449"/>
      <c r="C13" s="450"/>
      <c r="D13" s="464"/>
      <c r="E13" s="462" t="s">
        <v>749</v>
      </c>
      <c r="F13" s="463"/>
      <c r="G13" s="465" t="s">
        <v>748</v>
      </c>
    </row>
    <row r="14" spans="1:42" s="434" customFormat="1" ht="45.75">
      <c r="A14" s="448"/>
      <c r="B14" s="449"/>
      <c r="C14" s="450"/>
      <c r="D14" s="464"/>
      <c r="E14" s="462" t="s">
        <v>751</v>
      </c>
      <c r="F14" s="463"/>
      <c r="G14" s="465" t="s">
        <v>752</v>
      </c>
    </row>
    <row r="15" spans="1:42" s="434" customFormat="1" ht="45.75">
      <c r="A15" s="448"/>
      <c r="B15" s="449"/>
      <c r="C15" s="450"/>
      <c r="D15" s="464"/>
      <c r="E15" s="462" t="s">
        <v>777</v>
      </c>
      <c r="F15" s="463"/>
      <c r="G15" s="452" t="s">
        <v>778</v>
      </c>
    </row>
    <row r="16" spans="1:42" s="434" customFormat="1" ht="23.25">
      <c r="A16" s="448"/>
      <c r="B16" s="449"/>
      <c r="C16" s="450"/>
      <c r="D16" s="464"/>
      <c r="E16" s="462" t="s">
        <v>757</v>
      </c>
      <c r="F16" s="463"/>
      <c r="G16" s="465" t="s">
        <v>758</v>
      </c>
    </row>
    <row r="17" spans="1:8">
      <c r="A17" s="448"/>
      <c r="B17" s="449"/>
      <c r="C17" s="450"/>
      <c r="D17" s="466"/>
      <c r="E17" s="462" t="s">
        <v>747</v>
      </c>
      <c r="F17" s="463"/>
      <c r="G17" s="452" t="s">
        <v>746</v>
      </c>
    </row>
    <row r="18" spans="1:8" ht="23.25">
      <c r="A18" s="455">
        <v>3</v>
      </c>
      <c r="B18" s="517" t="s">
        <v>547</v>
      </c>
      <c r="C18" s="519">
        <v>3</v>
      </c>
      <c r="D18" s="456" t="s">
        <v>12</v>
      </c>
      <c r="E18" s="467"/>
      <c r="F18" s="468">
        <v>3203000</v>
      </c>
      <c r="G18" s="447" t="s">
        <v>776</v>
      </c>
    </row>
    <row r="19" spans="1:8" ht="34.5">
      <c r="A19" s="448"/>
      <c r="B19" s="518"/>
      <c r="C19" s="520"/>
      <c r="D19" s="449" t="s">
        <v>43</v>
      </c>
      <c r="E19" s="461"/>
      <c r="F19" s="465"/>
      <c r="G19" s="454" t="s">
        <v>739</v>
      </c>
    </row>
    <row r="20" spans="1:8" ht="34.5">
      <c r="A20" s="469"/>
      <c r="B20" s="518"/>
      <c r="C20" s="520"/>
      <c r="D20" s="449" t="s">
        <v>794</v>
      </c>
      <c r="E20" s="461"/>
      <c r="F20" s="470"/>
      <c r="G20" s="454" t="s">
        <v>756</v>
      </c>
    </row>
    <row r="21" spans="1:8" ht="34.5" customHeight="1">
      <c r="A21" s="455">
        <v>4</v>
      </c>
      <c r="B21" s="456" t="s">
        <v>680</v>
      </c>
      <c r="C21" s="457">
        <v>4</v>
      </c>
      <c r="D21" s="456" t="s">
        <v>219</v>
      </c>
      <c r="E21" s="457" t="s">
        <v>754</v>
      </c>
      <c r="F21" s="471"/>
      <c r="G21" s="472" t="s">
        <v>786</v>
      </c>
    </row>
    <row r="22" spans="1:8" ht="23.25">
      <c r="A22" s="448"/>
      <c r="B22" s="473"/>
      <c r="C22" s="453"/>
      <c r="D22" s="473"/>
      <c r="E22" s="450" t="s">
        <v>779</v>
      </c>
      <c r="F22" s="451"/>
      <c r="G22" s="452" t="s">
        <v>780</v>
      </c>
    </row>
    <row r="23" spans="1:8" ht="34.5">
      <c r="A23" s="455">
        <v>5</v>
      </c>
      <c r="B23" s="472" t="s">
        <v>681</v>
      </c>
      <c r="C23" s="455">
        <v>5</v>
      </c>
      <c r="D23" s="474" t="s">
        <v>671</v>
      </c>
      <c r="E23" s="455" t="s">
        <v>755</v>
      </c>
      <c r="F23" s="446"/>
      <c r="G23" s="447" t="s">
        <v>788</v>
      </c>
    </row>
    <row r="24" spans="1:8" ht="15.6" customHeight="1">
      <c r="A24" s="455">
        <v>6</v>
      </c>
      <c r="B24" s="472" t="s">
        <v>550</v>
      </c>
      <c r="C24" s="455">
        <v>6</v>
      </c>
      <c r="D24" s="474" t="s">
        <v>219</v>
      </c>
      <c r="E24" s="475" t="s">
        <v>797</v>
      </c>
      <c r="F24" s="476"/>
      <c r="G24" s="475" t="s">
        <v>797</v>
      </c>
    </row>
    <row r="25" spans="1:8" ht="45">
      <c r="A25" s="477">
        <v>7</v>
      </c>
      <c r="B25" s="478" t="s">
        <v>798</v>
      </c>
      <c r="C25" s="475">
        <v>7</v>
      </c>
      <c r="D25" s="479" t="s">
        <v>795</v>
      </c>
      <c r="E25" s="475" t="s">
        <v>797</v>
      </c>
      <c r="F25" s="476"/>
      <c r="G25" s="475" t="s">
        <v>797</v>
      </c>
    </row>
    <row r="26" spans="1:8" ht="40.5" customHeight="1">
      <c r="A26" s="455">
        <v>8</v>
      </c>
      <c r="B26" s="515" t="s">
        <v>691</v>
      </c>
      <c r="C26" s="516"/>
      <c r="D26" s="516"/>
      <c r="E26" s="516"/>
      <c r="F26" s="459" t="s">
        <v>516</v>
      </c>
      <c r="G26" s="480"/>
    </row>
    <row r="27" spans="1:8" ht="22.5">
      <c r="A27" s="460"/>
      <c r="B27" s="450"/>
      <c r="C27" s="448">
        <v>8</v>
      </c>
      <c r="D27" s="449" t="s">
        <v>12</v>
      </c>
      <c r="E27" s="450" t="s">
        <v>730</v>
      </c>
      <c r="F27" s="463"/>
      <c r="G27" s="449" t="s">
        <v>776</v>
      </c>
      <c r="H27" s="436"/>
    </row>
    <row r="28" spans="1:8" ht="34.5">
      <c r="A28" s="460"/>
      <c r="B28" s="450"/>
      <c r="C28" s="448"/>
      <c r="D28" s="449" t="s">
        <v>38</v>
      </c>
      <c r="E28" s="450" t="s">
        <v>732</v>
      </c>
      <c r="F28" s="463"/>
      <c r="G28" s="454" t="s">
        <v>756</v>
      </c>
      <c r="H28" s="436"/>
    </row>
    <row r="29" spans="1:8" ht="34.5">
      <c r="A29" s="460"/>
      <c r="B29" s="450"/>
      <c r="C29" s="448"/>
      <c r="D29" s="449" t="s">
        <v>102</v>
      </c>
      <c r="E29" s="450" t="s">
        <v>731</v>
      </c>
      <c r="F29" s="463"/>
      <c r="G29" s="452" t="s">
        <v>739</v>
      </c>
      <c r="H29" s="436"/>
    </row>
    <row r="30" spans="1:8" ht="27" customHeight="1">
      <c r="A30" s="455">
        <v>9</v>
      </c>
      <c r="B30" s="514" t="s">
        <v>692</v>
      </c>
      <c r="C30" s="514"/>
      <c r="D30" s="514"/>
      <c r="E30" s="514"/>
      <c r="F30" s="459"/>
      <c r="G30" s="480"/>
      <c r="H30" s="436"/>
    </row>
    <row r="31" spans="1:8" ht="28.5" customHeight="1">
      <c r="A31" s="460"/>
      <c r="B31" s="448"/>
      <c r="C31" s="448">
        <v>9</v>
      </c>
      <c r="D31" s="473" t="s">
        <v>12</v>
      </c>
      <c r="E31" s="450" t="s">
        <v>730</v>
      </c>
      <c r="F31" s="451" t="e">
        <f>#REF!*#REF!</f>
        <v>#REF!</v>
      </c>
      <c r="G31" s="452" t="s">
        <v>776</v>
      </c>
      <c r="H31" s="436"/>
    </row>
    <row r="32" spans="1:8" ht="34.5">
      <c r="A32" s="460"/>
      <c r="B32" s="448"/>
      <c r="C32" s="448"/>
      <c r="D32" s="473" t="s">
        <v>38</v>
      </c>
      <c r="E32" s="450" t="s">
        <v>731</v>
      </c>
      <c r="F32" s="451"/>
      <c r="G32" s="452" t="s">
        <v>739</v>
      </c>
      <c r="H32" s="436"/>
    </row>
    <row r="33" spans="1:8" ht="23.25">
      <c r="A33" s="460"/>
      <c r="B33" s="448"/>
      <c r="C33" s="448"/>
      <c r="D33" s="473" t="s">
        <v>796</v>
      </c>
      <c r="E33" s="450" t="s">
        <v>740</v>
      </c>
      <c r="F33" s="451"/>
      <c r="G33" s="452" t="s">
        <v>781</v>
      </c>
      <c r="H33" s="436"/>
    </row>
    <row r="34" spans="1:8" ht="34.5">
      <c r="A34" s="460"/>
      <c r="B34" s="448"/>
      <c r="C34" s="448"/>
      <c r="D34" s="473"/>
      <c r="E34" s="450" t="s">
        <v>753</v>
      </c>
      <c r="F34" s="451"/>
      <c r="G34" s="454" t="s">
        <v>756</v>
      </c>
      <c r="H34" s="436"/>
    </row>
    <row r="35" spans="1:8" ht="78.75">
      <c r="A35" s="455">
        <v>10</v>
      </c>
      <c r="B35" s="474" t="s">
        <v>568</v>
      </c>
      <c r="C35" s="455">
        <v>10</v>
      </c>
      <c r="D35" s="481" t="s">
        <v>12</v>
      </c>
      <c r="E35" s="455" t="s">
        <v>787</v>
      </c>
      <c r="F35" s="482"/>
      <c r="G35" s="472" t="s">
        <v>789</v>
      </c>
      <c r="H35" s="436"/>
    </row>
    <row r="36" spans="1:8" ht="23.25">
      <c r="A36" s="448"/>
      <c r="B36" s="483"/>
      <c r="C36" s="484"/>
      <c r="D36" s="485" t="s">
        <v>236</v>
      </c>
      <c r="E36" s="486" t="s">
        <v>782</v>
      </c>
      <c r="F36" s="463"/>
      <c r="G36" s="465" t="s">
        <v>783</v>
      </c>
      <c r="H36" s="436"/>
    </row>
    <row r="37" spans="1:8" ht="23.25">
      <c r="A37" s="460"/>
      <c r="B37" s="452"/>
      <c r="C37" s="452"/>
      <c r="D37" s="485" t="s">
        <v>235</v>
      </c>
      <c r="E37" s="462" t="s">
        <v>733</v>
      </c>
      <c r="F37" s="463"/>
      <c r="G37" s="452" t="s">
        <v>741</v>
      </c>
      <c r="H37" s="436"/>
    </row>
    <row r="38" spans="1:8" ht="34.5">
      <c r="A38" s="460"/>
      <c r="B38" s="484"/>
      <c r="C38" s="452"/>
      <c r="D38" s="487" t="s">
        <v>793</v>
      </c>
      <c r="E38" s="462" t="s">
        <v>734</v>
      </c>
      <c r="F38" s="463"/>
      <c r="G38" s="452" t="s">
        <v>742</v>
      </c>
      <c r="H38" s="436"/>
    </row>
    <row r="39" spans="1:8">
      <c r="A39" s="460"/>
      <c r="B39" s="484"/>
      <c r="C39" s="452"/>
      <c r="D39" s="452"/>
      <c r="E39" s="462" t="s">
        <v>735</v>
      </c>
      <c r="F39" s="463"/>
      <c r="G39" s="452" t="s">
        <v>743</v>
      </c>
    </row>
    <row r="40" spans="1:8" ht="23.25">
      <c r="A40" s="460"/>
      <c r="B40" s="484"/>
      <c r="C40" s="452"/>
      <c r="D40" s="452"/>
      <c r="E40" s="462" t="s">
        <v>736</v>
      </c>
      <c r="F40" s="463"/>
      <c r="G40" s="452" t="s">
        <v>744</v>
      </c>
      <c r="H40" s="438"/>
    </row>
    <row r="41" spans="1:8" ht="23.25">
      <c r="A41" s="460"/>
      <c r="B41" s="484"/>
      <c r="C41" s="452"/>
      <c r="D41" s="485"/>
      <c r="E41" s="462" t="s">
        <v>737</v>
      </c>
      <c r="F41" s="463"/>
      <c r="G41" s="452" t="s">
        <v>745</v>
      </c>
      <c r="H41" s="438"/>
    </row>
    <row r="42" spans="1:8" ht="23.25">
      <c r="A42" s="460"/>
      <c r="B42" s="484"/>
      <c r="C42" s="452"/>
      <c r="D42" s="485"/>
      <c r="E42" s="462" t="s">
        <v>738</v>
      </c>
      <c r="F42" s="463"/>
      <c r="G42" s="452" t="s">
        <v>750</v>
      </c>
      <c r="H42" s="438"/>
    </row>
    <row r="43" spans="1:8">
      <c r="A43" s="460"/>
      <c r="B43" s="484"/>
      <c r="C43" s="452"/>
      <c r="D43" s="485"/>
      <c r="E43" s="462" t="s">
        <v>749</v>
      </c>
      <c r="F43" s="463"/>
      <c r="G43" s="465" t="s">
        <v>748</v>
      </c>
    </row>
    <row r="44" spans="1:8" ht="45.75">
      <c r="A44" s="460"/>
      <c r="B44" s="484"/>
      <c r="C44" s="452"/>
      <c r="D44" s="485"/>
      <c r="E44" s="462" t="s">
        <v>751</v>
      </c>
      <c r="F44" s="463"/>
      <c r="G44" s="465" t="s">
        <v>752</v>
      </c>
    </row>
    <row r="45" spans="1:8" ht="45.75">
      <c r="A45" s="460"/>
      <c r="B45" s="484"/>
      <c r="C45" s="452"/>
      <c r="D45" s="485"/>
      <c r="E45" s="462" t="s">
        <v>777</v>
      </c>
      <c r="F45" s="463"/>
      <c r="G45" s="452" t="s">
        <v>778</v>
      </c>
      <c r="H45" s="436"/>
    </row>
    <row r="46" spans="1:8" ht="23.25">
      <c r="A46" s="460"/>
      <c r="B46" s="484"/>
      <c r="C46" s="452"/>
      <c r="D46" s="485"/>
      <c r="E46" s="462" t="s">
        <v>757</v>
      </c>
      <c r="F46" s="463"/>
      <c r="G46" s="465" t="s">
        <v>758</v>
      </c>
      <c r="H46" s="436"/>
    </row>
    <row r="47" spans="1:8">
      <c r="A47" s="460"/>
      <c r="B47" s="450"/>
      <c r="C47" s="450"/>
      <c r="D47" s="487"/>
      <c r="E47" s="462" t="s">
        <v>747</v>
      </c>
      <c r="F47" s="463"/>
      <c r="G47" s="452" t="s">
        <v>746</v>
      </c>
      <c r="H47" s="436"/>
    </row>
    <row r="48" spans="1:8" ht="33.75">
      <c r="A48" s="477">
        <v>11</v>
      </c>
      <c r="B48" s="479" t="s">
        <v>717</v>
      </c>
      <c r="C48" s="488">
        <v>11</v>
      </c>
      <c r="D48" s="489" t="s">
        <v>236</v>
      </c>
      <c r="E48" s="475" t="s">
        <v>797</v>
      </c>
      <c r="F48" s="476"/>
      <c r="G48" s="475" t="s">
        <v>797</v>
      </c>
      <c r="H48" s="436"/>
    </row>
    <row r="49" spans="1:8" ht="33.75">
      <c r="A49" s="477">
        <v>12</v>
      </c>
      <c r="B49" s="479" t="s">
        <v>719</v>
      </c>
      <c r="C49" s="488">
        <v>12</v>
      </c>
      <c r="D49" s="489" t="s">
        <v>236</v>
      </c>
      <c r="E49" s="475" t="s">
        <v>797</v>
      </c>
      <c r="F49" s="476"/>
      <c r="G49" s="475" t="s">
        <v>797</v>
      </c>
    </row>
    <row r="50" spans="1:8" ht="23.25">
      <c r="A50" s="490">
        <v>13</v>
      </c>
      <c r="B50" s="491" t="s">
        <v>589</v>
      </c>
      <c r="C50" s="457">
        <v>13</v>
      </c>
      <c r="D50" s="491" t="s">
        <v>12</v>
      </c>
      <c r="E50" s="450" t="s">
        <v>730</v>
      </c>
      <c r="F50" s="459"/>
      <c r="G50" s="452" t="s">
        <v>776</v>
      </c>
    </row>
    <row r="51" spans="1:8" ht="34.5">
      <c r="A51" s="448"/>
      <c r="B51" s="466"/>
      <c r="C51" s="450"/>
      <c r="D51" s="464" t="s">
        <v>99</v>
      </c>
      <c r="E51" s="450" t="s">
        <v>731</v>
      </c>
      <c r="F51" s="463"/>
      <c r="G51" s="452" t="s">
        <v>739</v>
      </c>
      <c r="H51" s="436"/>
    </row>
    <row r="52" spans="1:8" ht="34.5">
      <c r="A52" s="448"/>
      <c r="B52" s="466"/>
      <c r="C52" s="450"/>
      <c r="D52" s="466" t="s">
        <v>793</v>
      </c>
      <c r="E52" s="450" t="s">
        <v>753</v>
      </c>
      <c r="F52" s="463"/>
      <c r="G52" s="454" t="s">
        <v>756</v>
      </c>
      <c r="H52" s="436"/>
    </row>
    <row r="53" spans="1:8" ht="78.75">
      <c r="A53" s="455">
        <v>14</v>
      </c>
      <c r="B53" s="472" t="s">
        <v>576</v>
      </c>
      <c r="C53" s="455">
        <v>14</v>
      </c>
      <c r="D53" s="474" t="s">
        <v>12</v>
      </c>
      <c r="E53" s="455" t="s">
        <v>787</v>
      </c>
      <c r="F53" s="482"/>
      <c r="G53" s="472" t="s">
        <v>789</v>
      </c>
      <c r="H53" s="436"/>
    </row>
    <row r="54" spans="1:8" ht="12.75" customHeight="1">
      <c r="A54" s="448"/>
      <c r="B54" s="460"/>
      <c r="C54" s="484"/>
      <c r="D54" s="473" t="s">
        <v>236</v>
      </c>
      <c r="E54" s="462" t="s">
        <v>733</v>
      </c>
      <c r="F54" s="463"/>
      <c r="G54" s="452" t="s">
        <v>741</v>
      </c>
      <c r="H54" s="436"/>
    </row>
    <row r="55" spans="1:8" ht="34.5">
      <c r="A55" s="448"/>
      <c r="B55" s="460"/>
      <c r="C55" s="448"/>
      <c r="D55" s="473" t="s">
        <v>234</v>
      </c>
      <c r="E55" s="462" t="s">
        <v>734</v>
      </c>
      <c r="F55" s="463"/>
      <c r="G55" s="452" t="s">
        <v>742</v>
      </c>
      <c r="H55" s="436"/>
    </row>
    <row r="56" spans="1:8">
      <c r="A56" s="448"/>
      <c r="B56" s="460"/>
      <c r="C56" s="448"/>
      <c r="D56" s="452" t="s">
        <v>793</v>
      </c>
      <c r="E56" s="462" t="s">
        <v>735</v>
      </c>
      <c r="F56" s="463"/>
      <c r="G56" s="452" t="s">
        <v>743</v>
      </c>
      <c r="H56" s="436"/>
    </row>
    <row r="57" spans="1:8" ht="23.25">
      <c r="A57" s="448"/>
      <c r="B57" s="460"/>
      <c r="C57" s="448"/>
      <c r="D57" s="452"/>
      <c r="E57" s="462" t="s">
        <v>736</v>
      </c>
      <c r="F57" s="463"/>
      <c r="G57" s="452" t="s">
        <v>744</v>
      </c>
      <c r="H57" s="436"/>
    </row>
    <row r="58" spans="1:8" ht="23.25">
      <c r="A58" s="448"/>
      <c r="B58" s="460"/>
      <c r="C58" s="448"/>
      <c r="D58" s="452"/>
      <c r="E58" s="462" t="s">
        <v>737</v>
      </c>
      <c r="F58" s="463"/>
      <c r="G58" s="452" t="s">
        <v>745</v>
      </c>
      <c r="H58" s="436"/>
    </row>
    <row r="59" spans="1:8" ht="23.25">
      <c r="A59" s="448"/>
      <c r="B59" s="460"/>
      <c r="C59" s="448"/>
      <c r="D59" s="452"/>
      <c r="E59" s="462" t="s">
        <v>738</v>
      </c>
      <c r="F59" s="463"/>
      <c r="G59" s="452" t="s">
        <v>750</v>
      </c>
      <c r="H59" s="436"/>
    </row>
    <row r="60" spans="1:8">
      <c r="A60" s="448"/>
      <c r="B60" s="460"/>
      <c r="C60" s="448"/>
      <c r="D60" s="452"/>
      <c r="E60" s="462" t="s">
        <v>749</v>
      </c>
      <c r="F60" s="463"/>
      <c r="G60" s="465" t="s">
        <v>748</v>
      </c>
      <c r="H60" s="436"/>
    </row>
    <row r="61" spans="1:8" ht="45.75">
      <c r="A61" s="448"/>
      <c r="B61" s="460"/>
      <c r="C61" s="448"/>
      <c r="D61" s="452"/>
      <c r="E61" s="462" t="s">
        <v>751</v>
      </c>
      <c r="F61" s="463"/>
      <c r="G61" s="465" t="s">
        <v>752</v>
      </c>
      <c r="H61" s="436"/>
    </row>
    <row r="62" spans="1:8" ht="45.75">
      <c r="A62" s="448"/>
      <c r="B62" s="460"/>
      <c r="C62" s="448"/>
      <c r="D62" s="452"/>
      <c r="E62" s="462" t="s">
        <v>777</v>
      </c>
      <c r="F62" s="463"/>
      <c r="G62" s="452" t="s">
        <v>778</v>
      </c>
      <c r="H62" s="436"/>
    </row>
    <row r="63" spans="1:8" ht="23.25">
      <c r="A63" s="448"/>
      <c r="B63" s="460"/>
      <c r="C63" s="448"/>
      <c r="D63" s="452"/>
      <c r="E63" s="462" t="s">
        <v>757</v>
      </c>
      <c r="F63" s="463"/>
      <c r="G63" s="465" t="s">
        <v>758</v>
      </c>
      <c r="H63" s="436"/>
    </row>
    <row r="64" spans="1:8">
      <c r="A64" s="448"/>
      <c r="B64" s="460"/>
      <c r="C64" s="448"/>
      <c r="D64" s="473"/>
      <c r="E64" s="462" t="s">
        <v>747</v>
      </c>
      <c r="F64" s="463"/>
      <c r="G64" s="452" t="s">
        <v>746</v>
      </c>
      <c r="H64" s="436"/>
    </row>
    <row r="65" spans="1:8" ht="23.25">
      <c r="A65" s="455">
        <v>15</v>
      </c>
      <c r="B65" s="472" t="s">
        <v>579</v>
      </c>
      <c r="C65" s="455">
        <v>15</v>
      </c>
      <c r="D65" s="474" t="s">
        <v>12</v>
      </c>
      <c r="E65" s="457" t="s">
        <v>730</v>
      </c>
      <c r="F65" s="459"/>
      <c r="G65" s="447" t="s">
        <v>776</v>
      </c>
      <c r="H65" s="436"/>
    </row>
    <row r="66" spans="1:8" ht="78.75">
      <c r="A66" s="448"/>
      <c r="B66" s="454"/>
      <c r="C66" s="448"/>
      <c r="D66" s="473" t="s">
        <v>793</v>
      </c>
      <c r="E66" s="448" t="s">
        <v>787</v>
      </c>
      <c r="F66" s="492"/>
      <c r="G66" s="460" t="s">
        <v>789</v>
      </c>
    </row>
    <row r="67" spans="1:8" ht="23.25">
      <c r="A67" s="469"/>
      <c r="B67" s="493"/>
      <c r="C67" s="469"/>
      <c r="D67" s="494" t="s">
        <v>236</v>
      </c>
      <c r="E67" s="496" t="s">
        <v>784</v>
      </c>
      <c r="F67" s="495" t="e">
        <f>#REF!+#REF!+#REF!+#REF!</f>
        <v>#REF!</v>
      </c>
      <c r="G67" s="493" t="s">
        <v>785</v>
      </c>
    </row>
    <row r="68" spans="1:8">
      <c r="E68" s="444"/>
      <c r="F68" s="443" t="e">
        <f>F67*0.18</f>
        <v>#REF!</v>
      </c>
    </row>
  </sheetData>
  <mergeCells count="5">
    <mergeCell ref="B30:E30"/>
    <mergeCell ref="B2:E2"/>
    <mergeCell ref="B26:E26"/>
    <mergeCell ref="B18:B20"/>
    <mergeCell ref="C18:C20"/>
  </mergeCells>
  <phoneticPr fontId="8" type="noConversion"/>
  <pageMargins left="0.75" right="0.75" top="1" bottom="1" header="0.5" footer="0.5"/>
  <pageSetup paperSize="9" scale="37" orientation="portrait" r:id="rId1"/>
  <headerFooter alignWithMargins="0"/>
  <drawing r:id="rId2"/>
</worksheet>
</file>

<file path=xl/worksheets/sheet3.xml><?xml version="1.0" encoding="utf-8"?>
<worksheet xmlns="http://schemas.openxmlformats.org/spreadsheetml/2006/main" xmlns:r="http://schemas.openxmlformats.org/officeDocument/2006/relationships">
  <sheetPr>
    <pageSetUpPr fitToPage="1"/>
  </sheetPr>
  <dimension ref="A1:AS119"/>
  <sheetViews>
    <sheetView tabSelected="1" topLeftCell="A83" workbookViewId="0">
      <selection activeCell="I100" sqref="I100"/>
    </sheetView>
  </sheetViews>
  <sheetFormatPr defaultRowHeight="12.75"/>
  <cols>
    <col min="1" max="1" width="4.5703125" style="390" customWidth="1"/>
    <col min="2" max="2" width="35.7109375" style="241" customWidth="1"/>
    <col min="3" max="3" width="5.7109375" style="390" customWidth="1"/>
    <col min="4" max="4" width="18.140625" style="390" customWidth="1"/>
    <col min="5" max="5" width="5.7109375" style="390" customWidth="1"/>
    <col min="6" max="6" width="10" style="239" customWidth="1"/>
    <col min="7" max="7" width="10.28515625" style="239" customWidth="1"/>
    <col min="8" max="8" width="14.28515625" style="239" customWidth="1"/>
    <col min="9" max="9" width="15.140625" style="240" customWidth="1"/>
    <col min="10" max="10" width="10.85546875" style="240" bestFit="1" customWidth="1"/>
    <col min="11" max="44" width="9.140625" style="240"/>
    <col min="45" max="16384" width="9.140625" style="241"/>
  </cols>
  <sheetData>
    <row r="1" spans="1:44" ht="26.25" customHeight="1">
      <c r="A1" s="521" t="s">
        <v>725</v>
      </c>
      <c r="B1" s="521"/>
      <c r="C1" s="521"/>
      <c r="D1" s="521"/>
      <c r="E1" s="521"/>
      <c r="F1" s="521"/>
      <c r="G1" s="521"/>
      <c r="H1" s="521"/>
    </row>
    <row r="2" spans="1:44" s="240" customFormat="1" ht="36.75" customHeight="1">
      <c r="A2" s="242"/>
      <c r="C2" s="242"/>
      <c r="D2" s="242"/>
      <c r="E2" s="242"/>
      <c r="F2" s="243"/>
      <c r="G2" s="243"/>
      <c r="H2" s="243"/>
    </row>
    <row r="3" spans="1:44" s="240" customFormat="1" ht="23.25" customHeight="1">
      <c r="A3" s="391" t="s">
        <v>524</v>
      </c>
      <c r="B3" s="391" t="s">
        <v>525</v>
      </c>
      <c r="C3" s="391" t="s">
        <v>526</v>
      </c>
      <c r="D3" s="391" t="s">
        <v>527</v>
      </c>
      <c r="E3" s="391" t="s">
        <v>2</v>
      </c>
      <c r="F3" s="392" t="s">
        <v>341</v>
      </c>
      <c r="G3" s="393" t="s">
        <v>528</v>
      </c>
      <c r="H3" s="393" t="s">
        <v>529</v>
      </c>
      <c r="I3" s="244" t="s">
        <v>492</v>
      </c>
      <c r="J3" s="244"/>
      <c r="K3" s="244"/>
      <c r="L3" s="244"/>
      <c r="M3" s="244"/>
      <c r="N3" s="244"/>
      <c r="O3" s="244"/>
      <c r="P3" s="244"/>
      <c r="Q3" s="244"/>
      <c r="R3" s="244"/>
      <c r="S3" s="244"/>
      <c r="T3" s="244"/>
      <c r="U3" s="244"/>
      <c r="V3" s="244"/>
      <c r="W3" s="244"/>
      <c r="X3" s="244"/>
      <c r="Y3" s="244"/>
      <c r="Z3" s="244"/>
      <c r="AA3" s="244"/>
      <c r="AB3" s="244"/>
      <c r="AC3" s="244"/>
      <c r="AD3" s="244"/>
      <c r="AE3" s="244"/>
      <c r="AF3" s="244"/>
      <c r="AG3" s="244"/>
      <c r="AH3" s="244"/>
      <c r="AI3" s="244"/>
      <c r="AJ3" s="244"/>
      <c r="AK3" s="244"/>
      <c r="AL3" s="244"/>
      <c r="AM3" s="244"/>
      <c r="AN3" s="244"/>
      <c r="AO3" s="244"/>
      <c r="AP3" s="244"/>
      <c r="AQ3" s="244"/>
      <c r="AR3" s="244"/>
    </row>
    <row r="4" spans="1:44" s="240" customFormat="1" ht="11.25" customHeight="1">
      <c r="A4" s="244"/>
      <c r="B4" s="244"/>
      <c r="C4" s="244"/>
      <c r="D4" s="244"/>
      <c r="E4" s="244"/>
      <c r="F4" s="245"/>
      <c r="G4" s="246"/>
      <c r="H4" s="246"/>
      <c r="I4" s="244"/>
      <c r="J4" s="244"/>
      <c r="K4" s="244"/>
      <c r="L4" s="244"/>
      <c r="M4" s="244"/>
      <c r="N4" s="244"/>
      <c r="O4" s="244"/>
      <c r="P4" s="244"/>
      <c r="Q4" s="244"/>
      <c r="R4" s="244"/>
      <c r="S4" s="244"/>
      <c r="T4" s="244"/>
      <c r="U4" s="244"/>
      <c r="V4" s="244"/>
      <c r="W4" s="244"/>
      <c r="X4" s="244"/>
      <c r="Y4" s="244"/>
      <c r="Z4" s="244"/>
      <c r="AA4" s="244"/>
      <c r="AB4" s="244"/>
      <c r="AC4" s="244"/>
      <c r="AD4" s="244"/>
      <c r="AE4" s="244"/>
      <c r="AF4" s="244"/>
      <c r="AG4" s="244"/>
      <c r="AH4" s="244"/>
      <c r="AI4" s="244"/>
      <c r="AJ4" s="244"/>
      <c r="AK4" s="244"/>
      <c r="AL4" s="244"/>
      <c r="AM4" s="244"/>
      <c r="AN4" s="244"/>
      <c r="AO4" s="244"/>
      <c r="AP4" s="244"/>
      <c r="AQ4" s="244"/>
      <c r="AR4" s="244"/>
    </row>
    <row r="5" spans="1:44" s="240" customFormat="1" ht="21.75" customHeight="1">
      <c r="A5" s="244"/>
      <c r="B5" s="247" t="s">
        <v>530</v>
      </c>
      <c r="C5" s="244"/>
      <c r="D5" s="244"/>
      <c r="E5" s="244"/>
      <c r="F5" s="245"/>
      <c r="G5" s="246"/>
      <c r="H5" s="246"/>
      <c r="I5" s="244"/>
      <c r="J5" s="244"/>
      <c r="K5" s="244"/>
      <c r="L5" s="244"/>
      <c r="M5" s="244"/>
      <c r="N5" s="244"/>
      <c r="O5" s="244"/>
      <c r="P5" s="244"/>
      <c r="Q5" s="244"/>
      <c r="R5" s="244"/>
      <c r="S5" s="244"/>
      <c r="T5" s="244"/>
      <c r="U5" s="244"/>
      <c r="V5" s="244"/>
      <c r="W5" s="244"/>
      <c r="X5" s="244"/>
      <c r="Y5" s="244"/>
      <c r="Z5" s="244"/>
      <c r="AA5" s="244"/>
      <c r="AB5" s="244"/>
      <c r="AC5" s="244"/>
      <c r="AD5" s="244"/>
      <c r="AE5" s="244"/>
      <c r="AF5" s="244"/>
      <c r="AG5" s="244"/>
      <c r="AH5" s="244"/>
      <c r="AI5" s="244"/>
      <c r="AJ5" s="244"/>
      <c r="AK5" s="244"/>
      <c r="AL5" s="244"/>
      <c r="AM5" s="244"/>
      <c r="AN5" s="244"/>
      <c r="AO5" s="244"/>
      <c r="AP5" s="244"/>
      <c r="AQ5" s="244"/>
      <c r="AR5" s="244"/>
    </row>
    <row r="6" spans="1:44" s="240" customFormat="1" ht="20.100000000000001" customHeight="1">
      <c r="A6" s="244"/>
      <c r="B6" s="522" t="s">
        <v>531</v>
      </c>
      <c r="C6" s="522"/>
      <c r="D6" s="244"/>
      <c r="E6" s="244"/>
      <c r="F6" s="245"/>
      <c r="G6" s="246"/>
      <c r="H6" s="246"/>
      <c r="I6" s="244"/>
      <c r="J6" s="244"/>
      <c r="K6" s="244"/>
      <c r="L6" s="244"/>
      <c r="M6" s="244"/>
      <c r="N6" s="244"/>
      <c r="O6" s="244"/>
      <c r="P6" s="244"/>
      <c r="Q6" s="244"/>
      <c r="R6" s="244"/>
      <c r="S6" s="244"/>
      <c r="T6" s="244"/>
      <c r="U6" s="244"/>
      <c r="V6" s="244"/>
      <c r="W6" s="244"/>
      <c r="X6" s="244"/>
      <c r="Y6" s="244"/>
      <c r="Z6" s="244"/>
      <c r="AA6" s="244"/>
      <c r="AB6" s="244"/>
      <c r="AC6" s="244"/>
      <c r="AD6" s="244"/>
      <c r="AE6" s="244"/>
      <c r="AF6" s="244"/>
      <c r="AG6" s="244"/>
      <c r="AH6" s="244"/>
      <c r="AI6" s="244"/>
      <c r="AJ6" s="244"/>
      <c r="AK6" s="244"/>
      <c r="AL6" s="244"/>
      <c r="AM6" s="244"/>
      <c r="AN6" s="244"/>
      <c r="AO6" s="244"/>
      <c r="AP6" s="244"/>
      <c r="AQ6" s="244"/>
      <c r="AR6" s="244"/>
    </row>
    <row r="7" spans="1:44" s="250" customFormat="1" ht="24" customHeight="1">
      <c r="A7" s="248">
        <v>1</v>
      </c>
      <c r="B7" s="523" t="s">
        <v>679</v>
      </c>
      <c r="C7" s="524"/>
      <c r="D7" s="524"/>
      <c r="E7" s="524"/>
      <c r="F7" s="524"/>
      <c r="G7" s="524"/>
      <c r="H7" s="525"/>
      <c r="I7" s="240"/>
      <c r="J7" s="240"/>
      <c r="K7" s="240"/>
      <c r="L7" s="240"/>
      <c r="M7" s="240"/>
      <c r="N7" s="240"/>
      <c r="O7" s="240"/>
      <c r="P7" s="240"/>
      <c r="Q7" s="240"/>
      <c r="R7" s="240"/>
      <c r="S7" s="240"/>
      <c r="T7" s="240"/>
      <c r="U7" s="240"/>
      <c r="V7" s="240"/>
      <c r="W7" s="240"/>
      <c r="X7" s="240"/>
      <c r="Y7" s="240"/>
      <c r="Z7" s="240"/>
      <c r="AA7" s="240"/>
      <c r="AB7" s="240"/>
      <c r="AC7" s="240"/>
      <c r="AD7" s="240"/>
      <c r="AE7" s="240"/>
      <c r="AF7" s="240"/>
      <c r="AG7" s="240"/>
      <c r="AH7" s="240"/>
      <c r="AI7" s="240"/>
      <c r="AJ7" s="240"/>
      <c r="AK7" s="240"/>
      <c r="AL7" s="240"/>
      <c r="AM7" s="240"/>
      <c r="AN7" s="240"/>
      <c r="AO7" s="240"/>
      <c r="AP7" s="240"/>
      <c r="AQ7" s="240"/>
      <c r="AR7" s="240"/>
    </row>
    <row r="8" spans="1:44" s="240" customFormat="1" ht="13.5" customHeight="1">
      <c r="A8" s="251"/>
      <c r="B8" s="252" t="s">
        <v>532</v>
      </c>
      <c r="C8" s="253" t="s">
        <v>675</v>
      </c>
      <c r="D8" s="252" t="s">
        <v>533</v>
      </c>
      <c r="E8" s="254"/>
      <c r="F8" s="255"/>
      <c r="G8" s="249"/>
      <c r="H8" s="249"/>
    </row>
    <row r="9" spans="1:44" s="240" customFormat="1" ht="13.5" customHeight="1">
      <c r="A9" s="251"/>
      <c r="B9" s="257"/>
      <c r="C9" s="258"/>
      <c r="D9" s="257" t="s">
        <v>534</v>
      </c>
      <c r="E9" s="259"/>
      <c r="F9" s="256"/>
      <c r="G9" s="256"/>
      <c r="H9" s="256"/>
    </row>
    <row r="10" spans="1:44" s="240" customFormat="1" ht="13.5" customHeight="1">
      <c r="A10" s="251"/>
      <c r="B10" s="257"/>
      <c r="C10" s="258"/>
      <c r="D10" s="257" t="s">
        <v>537</v>
      </c>
      <c r="E10" s="259" t="s">
        <v>20</v>
      </c>
      <c r="F10" s="260">
        <f>προμετρηση!F8</f>
        <v>500</v>
      </c>
      <c r="G10" s="261">
        <f ca="1">TE_XA_16Atm_D90</f>
        <v>40</v>
      </c>
      <c r="H10" s="256">
        <f ca="1">F10*G10</f>
        <v>20000</v>
      </c>
      <c r="J10" s="399"/>
    </row>
    <row r="11" spans="1:44" s="263" customFormat="1" ht="15.6" customHeight="1">
      <c r="A11" s="262"/>
      <c r="B11" s="252" t="s">
        <v>535</v>
      </c>
      <c r="C11" s="253" t="s">
        <v>676</v>
      </c>
      <c r="D11" s="252" t="s">
        <v>533</v>
      </c>
      <c r="E11" s="254"/>
      <c r="F11" s="255"/>
      <c r="G11" s="249"/>
      <c r="H11" s="249"/>
      <c r="I11" s="240"/>
      <c r="J11" s="399"/>
      <c r="K11" s="240"/>
      <c r="L11" s="240"/>
      <c r="M11" s="240"/>
      <c r="N11" s="240"/>
      <c r="O11" s="240"/>
      <c r="P11" s="240"/>
      <c r="Q11" s="240"/>
      <c r="R11" s="240"/>
      <c r="S11" s="240"/>
      <c r="T11" s="240"/>
      <c r="U11" s="240"/>
      <c r="V11" s="240"/>
      <c r="W11" s="240"/>
      <c r="X11" s="240"/>
      <c r="Y11" s="240"/>
      <c r="Z11" s="240"/>
      <c r="AA11" s="240"/>
      <c r="AB11" s="240"/>
      <c r="AC11" s="240"/>
      <c r="AD11" s="240"/>
      <c r="AE11" s="240"/>
      <c r="AF11" s="240"/>
      <c r="AG11" s="240"/>
      <c r="AH11" s="240"/>
      <c r="AI11" s="240"/>
      <c r="AJ11" s="240"/>
      <c r="AK11" s="240"/>
      <c r="AL11" s="240"/>
      <c r="AM11" s="240"/>
      <c r="AN11" s="240"/>
      <c r="AO11" s="240"/>
      <c r="AP11" s="240"/>
      <c r="AQ11" s="240"/>
      <c r="AR11" s="240"/>
    </row>
    <row r="12" spans="1:44" s="263" customFormat="1" ht="15.6" customHeight="1">
      <c r="A12" s="262"/>
      <c r="B12" s="257"/>
      <c r="C12" s="258"/>
      <c r="D12" s="257" t="s">
        <v>534</v>
      </c>
      <c r="E12" s="259"/>
      <c r="F12" s="256"/>
      <c r="G12" s="256"/>
      <c r="H12" s="256"/>
      <c r="I12" s="240"/>
      <c r="J12" s="399"/>
      <c r="K12" s="240"/>
      <c r="L12" s="240"/>
      <c r="M12" s="240"/>
      <c r="N12" s="240"/>
      <c r="O12" s="240"/>
      <c r="P12" s="240"/>
      <c r="Q12" s="240"/>
      <c r="R12" s="240"/>
      <c r="S12" s="240"/>
      <c r="T12" s="240"/>
      <c r="U12" s="240"/>
      <c r="V12" s="240"/>
      <c r="W12" s="240"/>
      <c r="X12" s="240"/>
      <c r="Y12" s="240"/>
      <c r="Z12" s="240"/>
      <c r="AA12" s="240"/>
      <c r="AB12" s="240"/>
      <c r="AC12" s="240"/>
      <c r="AD12" s="240"/>
      <c r="AE12" s="240"/>
      <c r="AF12" s="240"/>
      <c r="AG12" s="240"/>
      <c r="AH12" s="240"/>
      <c r="AI12" s="240"/>
      <c r="AJ12" s="240"/>
      <c r="AK12" s="240"/>
      <c r="AL12" s="240"/>
      <c r="AM12" s="240"/>
      <c r="AN12" s="240"/>
      <c r="AO12" s="240"/>
      <c r="AP12" s="240"/>
      <c r="AQ12" s="240"/>
      <c r="AR12" s="240"/>
    </row>
    <row r="13" spans="1:44" s="263" customFormat="1" ht="15.6" customHeight="1">
      <c r="A13" s="262"/>
      <c r="B13" s="257"/>
      <c r="C13" s="258"/>
      <c r="D13" s="257" t="s">
        <v>538</v>
      </c>
      <c r="E13" s="259" t="s">
        <v>20</v>
      </c>
      <c r="F13" s="260">
        <f>προμετρηση!F11</f>
        <v>10</v>
      </c>
      <c r="G13" s="261">
        <f ca="1">TE_XA_16Atm_D125</f>
        <v>53</v>
      </c>
      <c r="H13" s="256">
        <f ca="1">F13*G13</f>
        <v>530</v>
      </c>
      <c r="I13" s="240"/>
      <c r="J13" s="399"/>
      <c r="K13" s="240"/>
      <c r="L13" s="240"/>
      <c r="M13" s="240"/>
      <c r="N13" s="240"/>
      <c r="O13" s="240"/>
      <c r="P13" s="240"/>
      <c r="Q13" s="240"/>
      <c r="R13" s="240"/>
      <c r="S13" s="240"/>
      <c r="T13" s="240"/>
      <c r="U13" s="240"/>
      <c r="V13" s="240"/>
      <c r="W13" s="240"/>
      <c r="X13" s="240"/>
      <c r="Y13" s="240"/>
      <c r="Z13" s="240"/>
      <c r="AA13" s="240"/>
      <c r="AB13" s="240"/>
      <c r="AC13" s="240"/>
      <c r="AD13" s="240"/>
      <c r="AE13" s="240"/>
      <c r="AF13" s="240"/>
      <c r="AG13" s="240"/>
      <c r="AH13" s="240"/>
      <c r="AI13" s="240"/>
      <c r="AJ13" s="240"/>
      <c r="AK13" s="240"/>
      <c r="AL13" s="240"/>
      <c r="AM13" s="240"/>
      <c r="AN13" s="240"/>
      <c r="AO13" s="240"/>
      <c r="AP13" s="240"/>
      <c r="AQ13" s="240"/>
      <c r="AR13" s="240"/>
    </row>
    <row r="14" spans="1:44" s="263" customFormat="1" ht="13.5" customHeight="1">
      <c r="A14" s="262"/>
      <c r="B14" s="252" t="s">
        <v>536</v>
      </c>
      <c r="C14" s="253" t="s">
        <v>677</v>
      </c>
      <c r="D14" s="252" t="s">
        <v>533</v>
      </c>
      <c r="E14" s="254"/>
      <c r="F14" s="255"/>
      <c r="G14" s="249"/>
      <c r="H14" s="249"/>
      <c r="I14" s="240"/>
      <c r="J14" s="240"/>
      <c r="K14" s="240"/>
      <c r="L14" s="240"/>
      <c r="M14" s="240"/>
      <c r="N14" s="240"/>
      <c r="O14" s="240"/>
      <c r="P14" s="240"/>
      <c r="Q14" s="240"/>
      <c r="R14" s="240"/>
      <c r="S14" s="240"/>
      <c r="T14" s="240"/>
      <c r="U14" s="240"/>
      <c r="V14" s="240"/>
      <c r="W14" s="240"/>
      <c r="X14" s="240"/>
      <c r="Y14" s="240"/>
      <c r="Z14" s="240"/>
      <c r="AA14" s="240"/>
      <c r="AB14" s="240"/>
      <c r="AC14" s="240"/>
      <c r="AD14" s="240"/>
      <c r="AE14" s="240"/>
      <c r="AF14" s="240"/>
      <c r="AG14" s="240"/>
      <c r="AH14" s="240"/>
      <c r="AI14" s="240"/>
      <c r="AJ14" s="240"/>
      <c r="AK14" s="240"/>
      <c r="AL14" s="240"/>
      <c r="AM14" s="240"/>
      <c r="AN14" s="240"/>
      <c r="AO14" s="240"/>
      <c r="AP14" s="240"/>
      <c r="AQ14" s="240"/>
      <c r="AR14" s="240"/>
    </row>
    <row r="15" spans="1:44" s="263" customFormat="1" ht="12.75" customHeight="1">
      <c r="A15" s="262"/>
      <c r="B15" s="257"/>
      <c r="C15" s="258"/>
      <c r="D15" s="257" t="s">
        <v>534</v>
      </c>
      <c r="E15" s="259"/>
      <c r="F15" s="256"/>
      <c r="G15" s="256"/>
      <c r="H15" s="256"/>
      <c r="I15" s="240"/>
      <c r="J15" s="240"/>
      <c r="K15" s="240"/>
      <c r="L15" s="240"/>
      <c r="M15" s="240"/>
      <c r="N15" s="240"/>
      <c r="O15" s="240"/>
      <c r="P15" s="240"/>
      <c r="Q15" s="240"/>
      <c r="R15" s="240"/>
      <c r="S15" s="240"/>
      <c r="T15" s="240"/>
      <c r="U15" s="240"/>
      <c r="V15" s="240"/>
      <c r="W15" s="240"/>
      <c r="X15" s="240"/>
      <c r="Y15" s="240"/>
      <c r="Z15" s="240"/>
      <c r="AA15" s="240"/>
      <c r="AB15" s="240"/>
      <c r="AC15" s="240"/>
      <c r="AD15" s="240"/>
      <c r="AE15" s="240"/>
      <c r="AF15" s="240"/>
      <c r="AG15" s="240"/>
      <c r="AH15" s="240"/>
      <c r="AI15" s="240"/>
      <c r="AJ15" s="240"/>
      <c r="AK15" s="240"/>
      <c r="AL15" s="240"/>
      <c r="AM15" s="240"/>
      <c r="AN15" s="240"/>
      <c r="AO15" s="240"/>
      <c r="AP15" s="240"/>
      <c r="AQ15" s="240"/>
      <c r="AR15" s="240"/>
    </row>
    <row r="16" spans="1:44" s="263" customFormat="1" ht="12.75" customHeight="1">
      <c r="A16" s="262"/>
      <c r="B16" s="257"/>
      <c r="C16" s="258"/>
      <c r="D16" s="257" t="s">
        <v>539</v>
      </c>
      <c r="E16" s="259" t="s">
        <v>20</v>
      </c>
      <c r="F16" s="260">
        <f>προμετρηση!F14</f>
        <v>310</v>
      </c>
      <c r="G16" s="261">
        <f>TE_XA_16Atm_D160</f>
        <v>65</v>
      </c>
      <c r="H16" s="256">
        <f>F16*G16</f>
        <v>20150</v>
      </c>
      <c r="I16" s="240"/>
      <c r="J16" s="240"/>
      <c r="K16" s="240"/>
      <c r="L16" s="240"/>
      <c r="M16" s="240"/>
      <c r="N16" s="240"/>
      <c r="O16" s="240"/>
      <c r="P16" s="240"/>
      <c r="Q16" s="240"/>
      <c r="R16" s="240"/>
      <c r="S16" s="240"/>
      <c r="T16" s="240"/>
      <c r="U16" s="240"/>
      <c r="V16" s="240"/>
      <c r="W16" s="240"/>
      <c r="X16" s="240"/>
      <c r="Y16" s="240"/>
      <c r="Z16" s="240"/>
      <c r="AA16" s="240"/>
      <c r="AB16" s="240"/>
      <c r="AC16" s="240"/>
      <c r="AD16" s="240"/>
      <c r="AE16" s="240"/>
      <c r="AF16" s="240"/>
      <c r="AG16" s="240"/>
      <c r="AH16" s="240"/>
      <c r="AI16" s="240"/>
      <c r="AJ16" s="240"/>
      <c r="AK16" s="240"/>
      <c r="AL16" s="240"/>
      <c r="AM16" s="240"/>
      <c r="AN16" s="240"/>
      <c r="AO16" s="240"/>
      <c r="AP16" s="240"/>
      <c r="AQ16" s="240"/>
      <c r="AR16" s="240"/>
    </row>
    <row r="17" spans="1:44" s="263" customFormat="1" ht="12.75" customHeight="1">
      <c r="A17" s="262"/>
      <c r="B17" s="252" t="s">
        <v>562</v>
      </c>
      <c r="C17" s="253" t="s">
        <v>678</v>
      </c>
      <c r="D17" s="252" t="s">
        <v>533</v>
      </c>
      <c r="E17" s="254"/>
      <c r="F17" s="255"/>
      <c r="G17" s="249"/>
      <c r="H17" s="249"/>
      <c r="I17" s="240"/>
      <c r="J17" s="240"/>
      <c r="K17" s="240"/>
      <c r="L17" s="240"/>
      <c r="M17" s="240"/>
      <c r="N17" s="240"/>
      <c r="O17" s="240"/>
      <c r="P17" s="240"/>
      <c r="Q17" s="240"/>
      <c r="R17" s="240"/>
      <c r="S17" s="240"/>
      <c r="T17" s="240"/>
      <c r="U17" s="240"/>
      <c r="V17" s="240"/>
      <c r="W17" s="240"/>
      <c r="X17" s="240"/>
      <c r="Y17" s="240"/>
      <c r="Z17" s="240"/>
      <c r="AA17" s="240"/>
      <c r="AB17" s="240"/>
      <c r="AC17" s="240"/>
      <c r="AD17" s="240"/>
      <c r="AE17" s="240"/>
      <c r="AF17" s="240"/>
      <c r="AG17" s="240"/>
      <c r="AH17" s="240"/>
      <c r="AI17" s="240"/>
      <c r="AJ17" s="240"/>
      <c r="AK17" s="240"/>
      <c r="AL17" s="240"/>
      <c r="AM17" s="240"/>
      <c r="AN17" s="240"/>
      <c r="AO17" s="240"/>
      <c r="AP17" s="240"/>
      <c r="AQ17" s="240"/>
      <c r="AR17" s="240"/>
    </row>
    <row r="18" spans="1:44" s="263" customFormat="1" ht="12.75" customHeight="1">
      <c r="A18" s="262"/>
      <c r="B18" s="257"/>
      <c r="D18" s="257" t="s">
        <v>534</v>
      </c>
      <c r="E18" s="259"/>
      <c r="F18" s="256"/>
      <c r="G18" s="256"/>
      <c r="H18" s="256"/>
      <c r="I18" s="240"/>
      <c r="J18" s="240"/>
      <c r="K18" s="240"/>
      <c r="L18" s="240"/>
      <c r="M18" s="240"/>
      <c r="N18" s="240"/>
      <c r="O18" s="240"/>
      <c r="P18" s="240"/>
      <c r="Q18" s="240"/>
      <c r="R18" s="240"/>
      <c r="S18" s="240"/>
      <c r="T18" s="240"/>
      <c r="U18" s="240"/>
      <c r="V18" s="240"/>
      <c r="W18" s="240"/>
      <c r="X18" s="240"/>
      <c r="Y18" s="240"/>
      <c r="Z18" s="240"/>
      <c r="AA18" s="240"/>
      <c r="AB18" s="240"/>
      <c r="AC18" s="240"/>
      <c r="AD18" s="240"/>
      <c r="AE18" s="240"/>
      <c r="AF18" s="240"/>
      <c r="AG18" s="240"/>
      <c r="AH18" s="240"/>
      <c r="AI18" s="240"/>
      <c r="AJ18" s="240"/>
      <c r="AK18" s="240"/>
      <c r="AL18" s="240"/>
      <c r="AM18" s="240"/>
      <c r="AN18" s="240"/>
      <c r="AO18" s="240"/>
      <c r="AP18" s="240"/>
      <c r="AQ18" s="240"/>
      <c r="AR18" s="240"/>
    </row>
    <row r="19" spans="1:44" s="263" customFormat="1" ht="13.5" customHeight="1">
      <c r="A19" s="262"/>
      <c r="B19" s="257"/>
      <c r="D19" s="257" t="s">
        <v>538</v>
      </c>
      <c r="E19" s="259" t="s">
        <v>20</v>
      </c>
      <c r="F19" s="260">
        <v>130</v>
      </c>
      <c r="G19" s="261">
        <f>'ΥΔΡΕΥΣΗ ΧΑ'!F70</f>
        <v>80</v>
      </c>
      <c r="H19" s="256">
        <f>F19*G19</f>
        <v>10400</v>
      </c>
      <c r="I19" s="240"/>
      <c r="J19" s="240"/>
      <c r="K19" s="240"/>
      <c r="L19" s="240"/>
      <c r="M19" s="240"/>
      <c r="N19" s="240"/>
      <c r="O19" s="240"/>
      <c r="P19" s="240"/>
      <c r="Q19" s="240"/>
      <c r="R19" s="240"/>
      <c r="S19" s="240"/>
      <c r="T19" s="240"/>
      <c r="U19" s="240"/>
      <c r="V19" s="240"/>
      <c r="W19" s="240"/>
      <c r="X19" s="240"/>
      <c r="Y19" s="240"/>
      <c r="Z19" s="240"/>
      <c r="AA19" s="240"/>
      <c r="AB19" s="240"/>
      <c r="AC19" s="240"/>
      <c r="AD19" s="240"/>
      <c r="AE19" s="240"/>
      <c r="AF19" s="240"/>
      <c r="AG19" s="240"/>
      <c r="AH19" s="240"/>
      <c r="AI19" s="240"/>
      <c r="AJ19" s="240"/>
      <c r="AK19" s="240"/>
      <c r="AL19" s="240"/>
      <c r="AM19" s="240"/>
      <c r="AN19" s="240"/>
      <c r="AO19" s="240"/>
      <c r="AP19" s="240"/>
      <c r="AQ19" s="240"/>
      <c r="AR19" s="240"/>
    </row>
    <row r="20" spans="1:44" s="263" customFormat="1" ht="20.100000000000001" customHeight="1">
      <c r="A20" s="264"/>
      <c r="B20" s="265" t="s">
        <v>540</v>
      </c>
      <c r="C20" s="266"/>
      <c r="D20" s="267"/>
      <c r="E20" s="266"/>
      <c r="F20" s="268"/>
      <c r="G20" s="268"/>
      <c r="H20" s="269">
        <f ca="1">SUM(H10:H19)</f>
        <v>51080</v>
      </c>
      <c r="I20" s="240"/>
      <c r="J20" s="240"/>
      <c r="K20" s="240"/>
      <c r="L20" s="240"/>
      <c r="M20" s="240"/>
      <c r="N20" s="240"/>
      <c r="O20" s="240"/>
      <c r="P20" s="240"/>
      <c r="Q20" s="240"/>
      <c r="R20" s="240"/>
      <c r="S20" s="240"/>
      <c r="T20" s="240"/>
      <c r="U20" s="240"/>
      <c r="V20" s="240"/>
      <c r="W20" s="240"/>
      <c r="X20" s="240"/>
      <c r="Y20" s="240"/>
      <c r="Z20" s="240"/>
      <c r="AA20" s="240"/>
      <c r="AB20" s="240"/>
      <c r="AC20" s="240"/>
      <c r="AD20" s="240"/>
      <c r="AE20" s="240"/>
      <c r="AF20" s="240"/>
      <c r="AG20" s="240"/>
      <c r="AH20" s="240"/>
      <c r="AI20" s="240"/>
      <c r="AJ20" s="240"/>
      <c r="AK20" s="240"/>
      <c r="AL20" s="240"/>
      <c r="AM20" s="240"/>
      <c r="AN20" s="240"/>
      <c r="AO20" s="240"/>
      <c r="AP20" s="240"/>
      <c r="AQ20" s="240"/>
      <c r="AR20" s="240"/>
    </row>
    <row r="21" spans="1:44" s="240" customFormat="1">
      <c r="A21" s="242"/>
      <c r="B21" s="270"/>
      <c r="C21" s="271"/>
      <c r="D21" s="272"/>
      <c r="E21" s="271"/>
      <c r="F21" s="273"/>
      <c r="G21" s="273"/>
      <c r="H21" s="274"/>
    </row>
    <row r="22" spans="1:44">
      <c r="A22" s="244"/>
      <c r="B22" s="275"/>
      <c r="C22" s="275"/>
      <c r="D22" s="275"/>
      <c r="E22" s="275"/>
      <c r="F22" s="276"/>
      <c r="G22" s="277"/>
      <c r="H22" s="277"/>
    </row>
    <row r="23" spans="1:44" ht="12.75" customHeight="1">
      <c r="A23" s="244"/>
      <c r="B23" s="529" t="s">
        <v>541</v>
      </c>
      <c r="C23" s="529"/>
      <c r="D23" s="529"/>
      <c r="E23" s="529"/>
      <c r="F23" s="529"/>
      <c r="G23" s="277"/>
      <c r="H23" s="277"/>
    </row>
    <row r="24" spans="1:44">
      <c r="A24" s="530">
        <v>2</v>
      </c>
      <c r="B24" s="533" t="s">
        <v>542</v>
      </c>
      <c r="C24" s="536">
        <v>2</v>
      </c>
      <c r="D24" s="280" t="s">
        <v>543</v>
      </c>
      <c r="E24" s="539" t="s">
        <v>325</v>
      </c>
      <c r="F24" s="542">
        <f>προμετρηση!F20</f>
        <v>2</v>
      </c>
      <c r="G24" s="542">
        <f ca="1">ΤΕ_ΥΔ_ΦΡΕΑΤΙΟ</f>
        <v>1444</v>
      </c>
      <c r="H24" s="542">
        <f ca="1">F24*G24</f>
        <v>2888</v>
      </c>
    </row>
    <row r="25" spans="1:44">
      <c r="A25" s="531"/>
      <c r="B25" s="534"/>
      <c r="C25" s="537"/>
      <c r="D25" s="281" t="s">
        <v>544</v>
      </c>
      <c r="E25" s="540"/>
      <c r="F25" s="543"/>
      <c r="G25" s="543"/>
      <c r="H25" s="543"/>
    </row>
    <row r="26" spans="1:44">
      <c r="A26" s="531"/>
      <c r="B26" s="534"/>
      <c r="C26" s="537"/>
      <c r="D26" s="281" t="s">
        <v>545</v>
      </c>
      <c r="E26" s="540"/>
      <c r="F26" s="543"/>
      <c r="G26" s="543"/>
      <c r="H26" s="543"/>
    </row>
    <row r="27" spans="1:44">
      <c r="A27" s="532"/>
      <c r="B27" s="535"/>
      <c r="C27" s="538"/>
      <c r="D27" s="286" t="s">
        <v>546</v>
      </c>
      <c r="E27" s="541"/>
      <c r="F27" s="544"/>
      <c r="G27" s="544"/>
      <c r="H27" s="544"/>
    </row>
    <row r="28" spans="1:44" ht="14.25" customHeight="1">
      <c r="A28" s="530">
        <v>3</v>
      </c>
      <c r="B28" s="533" t="s">
        <v>547</v>
      </c>
      <c r="C28" s="536">
        <v>3</v>
      </c>
      <c r="D28" s="252" t="s">
        <v>533</v>
      </c>
      <c r="E28" s="539" t="s">
        <v>325</v>
      </c>
      <c r="F28" s="526">
        <f>προμετρηση!F23</f>
        <v>70</v>
      </c>
      <c r="G28" s="526">
        <f>ΥΔΡ_ΠΑΡΟΧΗ!H27</f>
        <v>126.93300000000001</v>
      </c>
      <c r="H28" s="526">
        <f>F28*G28</f>
        <v>8885.3100000000013</v>
      </c>
      <c r="I28" s="288"/>
    </row>
    <row r="29" spans="1:44" s="240" customFormat="1">
      <c r="A29" s="531"/>
      <c r="B29" s="534"/>
      <c r="C29" s="537"/>
      <c r="D29" s="257" t="s">
        <v>548</v>
      </c>
      <c r="E29" s="540"/>
      <c r="F29" s="527"/>
      <c r="G29" s="527"/>
      <c r="H29" s="527"/>
    </row>
    <row r="30" spans="1:44" s="240" customFormat="1">
      <c r="A30" s="531"/>
      <c r="B30" s="534"/>
      <c r="C30" s="537"/>
      <c r="D30" s="257" t="s">
        <v>670</v>
      </c>
      <c r="E30" s="540"/>
      <c r="F30" s="527"/>
      <c r="G30" s="527"/>
      <c r="H30" s="527"/>
      <c r="I30" s="244"/>
      <c r="J30" s="244"/>
      <c r="K30" s="244"/>
      <c r="L30" s="244"/>
      <c r="M30" s="244"/>
      <c r="N30" s="244"/>
      <c r="O30" s="244"/>
      <c r="P30" s="244"/>
      <c r="Q30" s="244"/>
      <c r="R30" s="244"/>
      <c r="S30" s="244"/>
      <c r="T30" s="244"/>
      <c r="U30" s="244"/>
      <c r="V30" s="244"/>
      <c r="W30" s="244"/>
      <c r="X30" s="244"/>
      <c r="Y30" s="244"/>
      <c r="Z30" s="244"/>
      <c r="AA30" s="244"/>
      <c r="AB30" s="244"/>
      <c r="AC30" s="244"/>
      <c r="AD30" s="244"/>
      <c r="AE30" s="244"/>
      <c r="AF30" s="244"/>
      <c r="AG30" s="244"/>
      <c r="AH30" s="244"/>
      <c r="AI30" s="244"/>
      <c r="AJ30" s="244"/>
      <c r="AK30" s="244"/>
      <c r="AL30" s="244"/>
      <c r="AM30" s="244"/>
      <c r="AN30" s="244"/>
      <c r="AO30" s="244"/>
      <c r="AP30" s="244"/>
      <c r="AQ30" s="244"/>
      <c r="AR30" s="244"/>
    </row>
    <row r="31" spans="1:44" s="240" customFormat="1" ht="0.75" hidden="1" customHeight="1">
      <c r="A31" s="532"/>
      <c r="B31" s="535"/>
      <c r="C31" s="538"/>
      <c r="D31" s="283"/>
      <c r="E31" s="541"/>
      <c r="F31" s="528"/>
      <c r="G31" s="528"/>
      <c r="H31" s="528"/>
      <c r="I31" s="244"/>
      <c r="J31" s="244"/>
      <c r="K31" s="244"/>
      <c r="L31" s="244"/>
      <c r="M31" s="244"/>
      <c r="N31" s="244"/>
      <c r="O31" s="244"/>
      <c r="P31" s="244"/>
      <c r="Q31" s="244"/>
      <c r="R31" s="244"/>
      <c r="S31" s="244"/>
      <c r="T31" s="244"/>
      <c r="U31" s="244"/>
      <c r="V31" s="244"/>
      <c r="W31" s="244"/>
      <c r="X31" s="244"/>
      <c r="Y31" s="244"/>
      <c r="Z31" s="244"/>
      <c r="AA31" s="244"/>
      <c r="AB31" s="244"/>
      <c r="AC31" s="244"/>
      <c r="AD31" s="244"/>
      <c r="AE31" s="244"/>
      <c r="AF31" s="244"/>
      <c r="AG31" s="244"/>
      <c r="AH31" s="244"/>
      <c r="AI31" s="244"/>
      <c r="AJ31" s="244"/>
      <c r="AK31" s="244"/>
      <c r="AL31" s="244"/>
      <c r="AM31" s="244"/>
      <c r="AN31" s="244"/>
      <c r="AO31" s="244"/>
      <c r="AP31" s="244"/>
      <c r="AQ31" s="244"/>
      <c r="AR31" s="244"/>
    </row>
    <row r="32" spans="1:44" s="263" customFormat="1" ht="15.6" customHeight="1">
      <c r="A32" s="251">
        <v>4</v>
      </c>
      <c r="B32" s="545" t="s">
        <v>680</v>
      </c>
      <c r="C32" s="546"/>
      <c r="D32" s="546"/>
      <c r="E32" s="546"/>
      <c r="F32" s="546"/>
      <c r="G32" s="546"/>
      <c r="H32" s="547"/>
      <c r="I32" s="240"/>
      <c r="J32" s="240"/>
      <c r="K32" s="240"/>
      <c r="L32" s="240"/>
      <c r="M32" s="240"/>
      <c r="N32" s="240"/>
      <c r="O32" s="240"/>
      <c r="P32" s="240"/>
      <c r="Q32" s="240"/>
      <c r="R32" s="240"/>
      <c r="S32" s="240"/>
      <c r="T32" s="240"/>
      <c r="U32" s="240"/>
      <c r="V32" s="240"/>
      <c r="W32" s="240"/>
      <c r="X32" s="240"/>
      <c r="Y32" s="240"/>
      <c r="Z32" s="240"/>
      <c r="AA32" s="240"/>
      <c r="AB32" s="240"/>
      <c r="AC32" s="240"/>
      <c r="AD32" s="240"/>
      <c r="AE32" s="240"/>
      <c r="AF32" s="240"/>
      <c r="AG32" s="240"/>
      <c r="AH32" s="240"/>
      <c r="AI32" s="240"/>
      <c r="AJ32" s="240"/>
      <c r="AK32" s="240"/>
      <c r="AL32" s="240"/>
      <c r="AM32" s="240"/>
      <c r="AN32" s="240"/>
      <c r="AO32" s="240"/>
      <c r="AP32" s="240"/>
      <c r="AQ32" s="240"/>
      <c r="AR32" s="240"/>
    </row>
    <row r="33" spans="1:44" s="263" customFormat="1" ht="15.6" customHeight="1">
      <c r="A33" s="279"/>
      <c r="B33" s="289" t="s">
        <v>549</v>
      </c>
      <c r="C33" s="290" t="s">
        <v>672</v>
      </c>
      <c r="D33" s="291" t="s">
        <v>219</v>
      </c>
      <c r="E33" s="292" t="s">
        <v>325</v>
      </c>
      <c r="F33" s="293">
        <f>προμετρηση!F27</f>
        <v>10</v>
      </c>
      <c r="G33" s="293">
        <v>196</v>
      </c>
      <c r="H33" s="293">
        <f t="shared" ref="H33:H38" si="0">F33*G33</f>
        <v>1960</v>
      </c>
      <c r="I33" s="240"/>
      <c r="J33" s="240"/>
      <c r="K33" s="240"/>
      <c r="L33" s="240"/>
      <c r="M33" s="240"/>
      <c r="N33" s="240"/>
      <c r="O33" s="240"/>
      <c r="P33" s="240"/>
      <c r="Q33" s="240"/>
      <c r="R33" s="240"/>
      <c r="S33" s="240"/>
      <c r="T33" s="240"/>
      <c r="U33" s="240"/>
      <c r="V33" s="240"/>
      <c r="W33" s="240"/>
      <c r="X33" s="240"/>
      <c r="Y33" s="240"/>
      <c r="Z33" s="240"/>
      <c r="AA33" s="240"/>
      <c r="AB33" s="240"/>
      <c r="AC33" s="240"/>
      <c r="AD33" s="240"/>
      <c r="AE33" s="240"/>
      <c r="AF33" s="240"/>
      <c r="AG33" s="240"/>
      <c r="AH33" s="240"/>
      <c r="AI33" s="240"/>
      <c r="AJ33" s="240"/>
      <c r="AK33" s="240"/>
      <c r="AL33" s="240"/>
      <c r="AM33" s="240"/>
      <c r="AN33" s="240"/>
      <c r="AO33" s="240"/>
      <c r="AP33" s="240"/>
      <c r="AQ33" s="240"/>
      <c r="AR33" s="240"/>
    </row>
    <row r="34" spans="1:44" s="263" customFormat="1" ht="15.6" customHeight="1">
      <c r="A34" s="251"/>
      <c r="B34" s="294" t="s">
        <v>586</v>
      </c>
      <c r="C34" s="290" t="s">
        <v>673</v>
      </c>
      <c r="D34" s="295" t="s">
        <v>219</v>
      </c>
      <c r="E34" s="296" t="s">
        <v>325</v>
      </c>
      <c r="F34" s="299">
        <f>προμετρηση!F28</f>
        <v>1</v>
      </c>
      <c r="G34" s="298">
        <v>380</v>
      </c>
      <c r="H34" s="299">
        <f t="shared" si="0"/>
        <v>380</v>
      </c>
      <c r="I34" s="240"/>
      <c r="J34" s="240"/>
      <c r="K34" s="240"/>
      <c r="L34" s="240"/>
      <c r="M34" s="240"/>
      <c r="N34" s="240"/>
      <c r="O34" s="240"/>
      <c r="P34" s="240"/>
      <c r="Q34" s="240"/>
      <c r="R34" s="240"/>
      <c r="S34" s="240"/>
      <c r="T34" s="240"/>
      <c r="U34" s="240"/>
      <c r="V34" s="240"/>
      <c r="W34" s="240"/>
      <c r="X34" s="240"/>
      <c r="Y34" s="240"/>
      <c r="Z34" s="240"/>
      <c r="AA34" s="240"/>
      <c r="AB34" s="240"/>
      <c r="AC34" s="240"/>
      <c r="AD34" s="240"/>
      <c r="AE34" s="240"/>
      <c r="AF34" s="240"/>
      <c r="AG34" s="240"/>
      <c r="AH34" s="240"/>
      <c r="AI34" s="240"/>
      <c r="AJ34" s="240"/>
      <c r="AK34" s="240"/>
      <c r="AL34" s="240"/>
      <c r="AM34" s="240"/>
      <c r="AN34" s="240"/>
      <c r="AO34" s="240"/>
      <c r="AP34" s="240"/>
      <c r="AQ34" s="240"/>
      <c r="AR34" s="240"/>
    </row>
    <row r="35" spans="1:44" s="263" customFormat="1" ht="15.6" customHeight="1">
      <c r="A35" s="282"/>
      <c r="B35" s="300" t="s">
        <v>587</v>
      </c>
      <c r="C35" s="282" t="s">
        <v>674</v>
      </c>
      <c r="D35" s="295" t="s">
        <v>219</v>
      </c>
      <c r="E35" s="296" t="s">
        <v>325</v>
      </c>
      <c r="F35" s="299">
        <f>προμετρηση!F29</f>
        <v>1</v>
      </c>
      <c r="G35" s="298">
        <v>630</v>
      </c>
      <c r="H35" s="299">
        <f t="shared" si="0"/>
        <v>630</v>
      </c>
      <c r="I35" s="240"/>
      <c r="J35" s="240"/>
      <c r="K35" s="240"/>
      <c r="L35" s="240"/>
      <c r="M35" s="240"/>
      <c r="N35" s="240"/>
      <c r="O35" s="240"/>
      <c r="P35" s="240"/>
      <c r="Q35" s="240"/>
      <c r="R35" s="240"/>
      <c r="S35" s="240"/>
      <c r="T35" s="240"/>
      <c r="U35" s="240"/>
      <c r="V35" s="240"/>
      <c r="W35" s="240"/>
      <c r="X35" s="240"/>
      <c r="Y35" s="240"/>
      <c r="Z35" s="240"/>
      <c r="AA35" s="240"/>
      <c r="AB35" s="240"/>
      <c r="AC35" s="240"/>
      <c r="AD35" s="240"/>
      <c r="AE35" s="240"/>
      <c r="AF35" s="240"/>
      <c r="AG35" s="240"/>
      <c r="AH35" s="240"/>
      <c r="AI35" s="240"/>
      <c r="AJ35" s="240"/>
      <c r="AK35" s="240"/>
      <c r="AL35" s="240"/>
      <c r="AM35" s="240"/>
      <c r="AN35" s="240"/>
      <c r="AO35" s="240"/>
      <c r="AP35" s="240"/>
      <c r="AQ35" s="240"/>
      <c r="AR35" s="240"/>
    </row>
    <row r="36" spans="1:44" s="263" customFormat="1" ht="15.6" customHeight="1">
      <c r="A36" s="296">
        <v>5</v>
      </c>
      <c r="B36" s="297" t="s">
        <v>681</v>
      </c>
      <c r="C36" s="296">
        <v>5</v>
      </c>
      <c r="D36" s="295" t="s">
        <v>671</v>
      </c>
      <c r="E36" s="296" t="s">
        <v>325</v>
      </c>
      <c r="F36" s="299">
        <f>προμετρηση!F30</f>
        <v>1</v>
      </c>
      <c r="G36" s="298">
        <v>360</v>
      </c>
      <c r="H36" s="299">
        <f t="shared" si="0"/>
        <v>360</v>
      </c>
      <c r="I36" s="240"/>
      <c r="J36" s="240"/>
      <c r="K36" s="240"/>
      <c r="L36" s="240"/>
      <c r="M36" s="240"/>
      <c r="N36" s="240"/>
      <c r="O36" s="240"/>
      <c r="P36" s="240"/>
      <c r="Q36" s="240"/>
      <c r="R36" s="240"/>
      <c r="S36" s="240"/>
      <c r="T36" s="240"/>
      <c r="U36" s="240"/>
      <c r="V36" s="240"/>
      <c r="W36" s="240"/>
      <c r="X36" s="240"/>
      <c r="Y36" s="240"/>
      <c r="Z36" s="240"/>
      <c r="AA36" s="240"/>
      <c r="AB36" s="240"/>
      <c r="AC36" s="240"/>
      <c r="AD36" s="240"/>
      <c r="AE36" s="240"/>
      <c r="AF36" s="240"/>
      <c r="AG36" s="240"/>
      <c r="AH36" s="240"/>
      <c r="AI36" s="240"/>
      <c r="AJ36" s="240"/>
      <c r="AK36" s="240"/>
      <c r="AL36" s="240"/>
      <c r="AM36" s="240"/>
      <c r="AN36" s="240"/>
      <c r="AO36" s="240"/>
      <c r="AP36" s="240"/>
      <c r="AQ36" s="240"/>
      <c r="AR36" s="240"/>
    </row>
    <row r="37" spans="1:44" s="263" customFormat="1" ht="15.6" customHeight="1">
      <c r="A37" s="279">
        <v>6</v>
      </c>
      <c r="B37" s="285" t="s">
        <v>550</v>
      </c>
      <c r="C37" s="296">
        <v>6</v>
      </c>
      <c r="D37" s="295" t="s">
        <v>219</v>
      </c>
      <c r="E37" s="296" t="s">
        <v>325</v>
      </c>
      <c r="F37" s="299">
        <f>προμετρηση!F31</f>
        <v>1</v>
      </c>
      <c r="G37" s="298">
        <v>480</v>
      </c>
      <c r="H37" s="299">
        <f t="shared" si="0"/>
        <v>480</v>
      </c>
      <c r="I37" s="240"/>
      <c r="J37" s="240"/>
      <c r="K37" s="240"/>
      <c r="L37" s="240"/>
      <c r="M37" s="240"/>
      <c r="N37" s="240"/>
      <c r="O37" s="240"/>
      <c r="P37" s="240"/>
      <c r="Q37" s="240"/>
      <c r="R37" s="240"/>
      <c r="S37" s="240"/>
      <c r="T37" s="240"/>
      <c r="U37" s="240"/>
      <c r="V37" s="240"/>
      <c r="W37" s="240"/>
      <c r="X37" s="240"/>
      <c r="Y37" s="240"/>
      <c r="Z37" s="240"/>
      <c r="AA37" s="240"/>
      <c r="AB37" s="240"/>
      <c r="AC37" s="240"/>
      <c r="AD37" s="240"/>
      <c r="AE37" s="240"/>
      <c r="AF37" s="240"/>
      <c r="AG37" s="240"/>
      <c r="AH37" s="240"/>
      <c r="AI37" s="240"/>
      <c r="AJ37" s="240"/>
      <c r="AK37" s="240"/>
      <c r="AL37" s="240"/>
      <c r="AM37" s="240"/>
      <c r="AN37" s="240"/>
      <c r="AO37" s="240"/>
      <c r="AP37" s="240"/>
      <c r="AQ37" s="240"/>
      <c r="AR37" s="240"/>
    </row>
    <row r="38" spans="1:44" s="263" customFormat="1" ht="87.75" customHeight="1">
      <c r="A38" s="279">
        <v>7</v>
      </c>
      <c r="B38" s="238" t="s">
        <v>682</v>
      </c>
      <c r="C38" s="301">
        <v>7</v>
      </c>
      <c r="D38" s="302" t="s">
        <v>551</v>
      </c>
      <c r="E38" s="292" t="s">
        <v>325</v>
      </c>
      <c r="F38" s="293">
        <f>προμετρηση!F32</f>
        <v>12</v>
      </c>
      <c r="G38" s="293">
        <v>124</v>
      </c>
      <c r="H38" s="293">
        <f t="shared" si="0"/>
        <v>1488</v>
      </c>
      <c r="I38" s="240"/>
      <c r="J38" s="240"/>
      <c r="K38" s="240"/>
      <c r="L38" s="240"/>
      <c r="M38" s="240"/>
      <c r="N38" s="240"/>
      <c r="O38" s="240"/>
      <c r="P38" s="240"/>
      <c r="Q38" s="240"/>
      <c r="R38" s="240"/>
      <c r="S38" s="240"/>
      <c r="T38" s="240"/>
      <c r="U38" s="240"/>
      <c r="V38" s="240"/>
      <c r="W38" s="240"/>
      <c r="X38" s="240"/>
      <c r="Y38" s="240"/>
      <c r="Z38" s="240"/>
      <c r="AA38" s="240"/>
      <c r="AB38" s="240"/>
      <c r="AC38" s="240"/>
      <c r="AD38" s="240"/>
      <c r="AE38" s="240"/>
      <c r="AF38" s="240"/>
      <c r="AG38" s="240"/>
      <c r="AH38" s="240"/>
      <c r="AI38" s="240"/>
      <c r="AJ38" s="240"/>
      <c r="AK38" s="240"/>
      <c r="AL38" s="240"/>
      <c r="AM38" s="240"/>
      <c r="AN38" s="240"/>
      <c r="AO38" s="240"/>
      <c r="AP38" s="240"/>
      <c r="AQ38" s="240"/>
      <c r="AR38" s="240"/>
    </row>
    <row r="39" spans="1:44" s="263" customFormat="1" ht="14.25" customHeight="1">
      <c r="A39" s="264"/>
      <c r="B39" s="265" t="s">
        <v>552</v>
      </c>
      <c r="C39" s="266"/>
      <c r="D39" s="267"/>
      <c r="E39" s="266"/>
      <c r="F39" s="268"/>
      <c r="G39" s="268"/>
      <c r="H39" s="269">
        <f ca="1">SUM(H24:H38)</f>
        <v>17071.310000000001</v>
      </c>
      <c r="I39" s="240"/>
      <c r="J39" s="240"/>
      <c r="K39" s="240"/>
      <c r="L39" s="240"/>
      <c r="M39" s="240"/>
      <c r="N39" s="240"/>
      <c r="O39" s="240"/>
      <c r="P39" s="240"/>
      <c r="Q39" s="240"/>
      <c r="R39" s="240"/>
      <c r="S39" s="240"/>
      <c r="T39" s="240"/>
      <c r="U39" s="240"/>
      <c r="V39" s="240"/>
      <c r="W39" s="240"/>
      <c r="X39" s="240"/>
      <c r="Y39" s="240"/>
      <c r="Z39" s="240"/>
      <c r="AA39" s="240"/>
      <c r="AB39" s="240"/>
      <c r="AC39" s="240"/>
      <c r="AD39" s="240"/>
      <c r="AE39" s="240"/>
      <c r="AF39" s="240"/>
      <c r="AG39" s="240"/>
      <c r="AH39" s="240"/>
      <c r="AI39" s="240"/>
      <c r="AJ39" s="240"/>
      <c r="AK39" s="240"/>
      <c r="AL39" s="240"/>
      <c r="AM39" s="240"/>
      <c r="AN39" s="240"/>
      <c r="AO39" s="240"/>
      <c r="AP39" s="240"/>
      <c r="AQ39" s="240"/>
      <c r="AR39" s="240"/>
    </row>
    <row r="40" spans="1:44" s="263" customFormat="1" ht="8.25" customHeight="1">
      <c r="A40" s="264"/>
      <c r="B40" s="265"/>
      <c r="C40" s="266"/>
      <c r="D40" s="267"/>
      <c r="E40" s="266"/>
      <c r="F40" s="268"/>
      <c r="G40" s="268"/>
      <c r="H40" s="269"/>
      <c r="I40" s="240"/>
      <c r="J40" s="240"/>
      <c r="K40" s="240"/>
      <c r="L40" s="240"/>
      <c r="M40" s="240"/>
      <c r="N40" s="240"/>
      <c r="O40" s="240"/>
      <c r="P40" s="240"/>
      <c r="Q40" s="240"/>
      <c r="R40" s="240"/>
      <c r="S40" s="240"/>
      <c r="T40" s="240"/>
      <c r="U40" s="240"/>
      <c r="V40" s="240"/>
      <c r="W40" s="240"/>
      <c r="X40" s="240"/>
      <c r="Y40" s="240"/>
      <c r="Z40" s="240"/>
      <c r="AA40" s="240"/>
      <c r="AB40" s="240"/>
      <c r="AC40" s="240"/>
      <c r="AD40" s="240"/>
      <c r="AE40" s="240"/>
      <c r="AF40" s="240"/>
      <c r="AG40" s="240"/>
      <c r="AH40" s="240"/>
      <c r="AI40" s="240"/>
      <c r="AJ40" s="240"/>
      <c r="AK40" s="240"/>
      <c r="AL40" s="240"/>
      <c r="AM40" s="240"/>
      <c r="AN40" s="240"/>
      <c r="AO40" s="240"/>
      <c r="AP40" s="240"/>
      <c r="AQ40" s="240"/>
      <c r="AR40" s="240"/>
    </row>
    <row r="41" spans="1:44" s="263" customFormat="1" ht="13.5" customHeight="1">
      <c r="A41" s="264"/>
      <c r="B41" s="303" t="s">
        <v>553</v>
      </c>
      <c r="C41" s="304"/>
      <c r="D41" s="305"/>
      <c r="E41" s="305"/>
      <c r="F41" s="304"/>
      <c r="G41" s="306"/>
      <c r="H41" s="307">
        <f ca="1">H20+H39</f>
        <v>68151.31</v>
      </c>
      <c r="I41" s="240"/>
      <c r="J41" s="240"/>
      <c r="K41" s="240"/>
      <c r="L41" s="240"/>
      <c r="M41" s="240"/>
      <c r="N41" s="240"/>
      <c r="O41" s="240"/>
      <c r="P41" s="240"/>
      <c r="Q41" s="240"/>
      <c r="R41" s="240"/>
      <c r="S41" s="240"/>
      <c r="T41" s="240"/>
      <c r="U41" s="240"/>
      <c r="V41" s="240"/>
      <c r="W41" s="240"/>
      <c r="X41" s="240"/>
      <c r="Y41" s="240"/>
      <c r="Z41" s="240"/>
      <c r="AA41" s="240"/>
      <c r="AB41" s="240"/>
      <c r="AC41" s="240"/>
      <c r="AD41" s="240"/>
      <c r="AE41" s="240"/>
      <c r="AF41" s="240"/>
      <c r="AG41" s="240"/>
      <c r="AH41" s="240"/>
      <c r="AI41" s="240"/>
      <c r="AJ41" s="240"/>
      <c r="AK41" s="240"/>
      <c r="AL41" s="240"/>
      <c r="AM41" s="240"/>
      <c r="AN41" s="240"/>
      <c r="AO41" s="240"/>
      <c r="AP41" s="240"/>
      <c r="AQ41" s="240"/>
      <c r="AR41" s="240"/>
    </row>
    <row r="42" spans="1:44" s="263" customFormat="1" ht="13.5" customHeight="1">
      <c r="A42" s="264"/>
      <c r="B42" s="308" t="s">
        <v>554</v>
      </c>
      <c r="C42" s="304"/>
      <c r="D42" s="305"/>
      <c r="E42" s="305"/>
      <c r="F42" s="304"/>
      <c r="G42" s="306"/>
      <c r="H42" s="278">
        <f ca="1">H41*0.18</f>
        <v>12267.235799999999</v>
      </c>
      <c r="I42" s="310"/>
      <c r="J42" s="240"/>
      <c r="K42" s="240"/>
      <c r="L42" s="240"/>
      <c r="M42" s="240"/>
      <c r="N42" s="240"/>
      <c r="O42" s="240"/>
      <c r="P42" s="240"/>
      <c r="Q42" s="240"/>
      <c r="R42" s="240"/>
      <c r="S42" s="240"/>
      <c r="T42" s="240"/>
      <c r="U42" s="240"/>
      <c r="V42" s="240"/>
      <c r="W42" s="240"/>
      <c r="X42" s="240"/>
      <c r="Y42" s="240"/>
      <c r="Z42" s="240"/>
      <c r="AA42" s="240"/>
      <c r="AB42" s="240"/>
      <c r="AC42" s="240"/>
      <c r="AD42" s="240"/>
      <c r="AE42" s="240"/>
      <c r="AF42" s="240"/>
      <c r="AG42" s="240"/>
      <c r="AH42" s="240"/>
      <c r="AI42" s="240"/>
      <c r="AJ42" s="240"/>
      <c r="AK42" s="240"/>
      <c r="AL42" s="240"/>
      <c r="AM42" s="240"/>
      <c r="AN42" s="240"/>
      <c r="AO42" s="240"/>
      <c r="AP42" s="240"/>
      <c r="AQ42" s="240"/>
      <c r="AR42" s="240"/>
    </row>
    <row r="43" spans="1:44" s="240" customFormat="1" ht="13.5" customHeight="1">
      <c r="A43" s="264"/>
      <c r="B43" s="308" t="s">
        <v>555</v>
      </c>
      <c r="C43" s="304"/>
      <c r="D43" s="305"/>
      <c r="E43" s="305"/>
      <c r="F43" s="304"/>
      <c r="G43" s="306"/>
      <c r="H43" s="278">
        <f ca="1">H41+H42</f>
        <v>80418.545799999993</v>
      </c>
      <c r="I43" s="310"/>
    </row>
    <row r="44" spans="1:44" s="240" customFormat="1" ht="14.25" customHeight="1">
      <c r="A44" s="264"/>
      <c r="B44" s="308" t="s">
        <v>556</v>
      </c>
      <c r="C44" s="304"/>
      <c r="D44" s="305"/>
      <c r="E44" s="305"/>
      <c r="F44" s="304"/>
      <c r="G44" s="306"/>
      <c r="H44" s="278">
        <f ca="1">H43*0.15</f>
        <v>12062.781869999999</v>
      </c>
      <c r="I44" s="310"/>
    </row>
    <row r="45" spans="1:44" s="240" customFormat="1" ht="13.5" customHeight="1">
      <c r="A45" s="264"/>
      <c r="B45" s="308" t="s">
        <v>557</v>
      </c>
      <c r="C45" s="304"/>
      <c r="D45" s="305"/>
      <c r="E45" s="305"/>
      <c r="F45" s="304"/>
      <c r="G45" s="306"/>
      <c r="H45" s="311">
        <f ca="1">H43+H44</f>
        <v>92481.327669999999</v>
      </c>
      <c r="I45" s="240">
        <f ca="1">H45*0.02</f>
        <v>1849.6265533999999</v>
      </c>
    </row>
    <row r="46" spans="1:44" s="240" customFormat="1" ht="15" customHeight="1">
      <c r="A46" s="264"/>
      <c r="B46" s="308" t="s">
        <v>558</v>
      </c>
      <c r="C46" s="304"/>
      <c r="D46" s="305"/>
      <c r="E46" s="305"/>
      <c r="F46" s="304"/>
      <c r="G46" s="306"/>
      <c r="H46" s="278">
        <f ca="1">H47-H45</f>
        <v>2518.6723300000012</v>
      </c>
      <c r="I46" s="310"/>
    </row>
    <row r="47" spans="1:44" s="240" customFormat="1" ht="20.100000000000001" customHeight="1">
      <c r="A47" s="312"/>
      <c r="B47" s="313" t="s">
        <v>559</v>
      </c>
      <c r="C47" s="314"/>
      <c r="D47" s="314"/>
      <c r="E47" s="314"/>
      <c r="F47" s="314"/>
      <c r="G47" s="315"/>
      <c r="H47" s="316">
        <v>95000</v>
      </c>
      <c r="I47" s="310"/>
    </row>
    <row r="48" spans="1:44" s="240" customFormat="1" ht="20.100000000000001" customHeight="1">
      <c r="A48" s="242"/>
      <c r="B48" s="310"/>
      <c r="C48" s="242"/>
      <c r="D48" s="242"/>
      <c r="E48" s="242"/>
      <c r="F48" s="242"/>
      <c r="G48" s="243"/>
      <c r="H48" s="274"/>
      <c r="I48" s="310"/>
    </row>
    <row r="49" spans="1:45" s="240" customFormat="1" ht="20.100000000000001" customHeight="1">
      <c r="A49" s="242"/>
      <c r="B49" s="310"/>
      <c r="C49" s="242"/>
      <c r="D49" s="242"/>
      <c r="E49" s="242"/>
      <c r="F49" s="242"/>
      <c r="G49" s="243"/>
      <c r="H49" s="274"/>
      <c r="I49" s="310"/>
    </row>
    <row r="50" spans="1:45" s="240" customFormat="1" ht="20.100000000000001" customHeight="1">
      <c r="A50" s="242"/>
      <c r="B50" s="310"/>
      <c r="C50" s="242"/>
      <c r="D50" s="242"/>
      <c r="E50" s="242"/>
      <c r="F50" s="242"/>
      <c r="G50" s="243"/>
      <c r="H50" s="274"/>
      <c r="I50" s="310"/>
    </row>
    <row r="51" spans="1:45" s="240" customFormat="1" ht="20.100000000000001" customHeight="1">
      <c r="A51" s="317"/>
      <c r="B51" s="318"/>
      <c r="C51" s="317"/>
      <c r="D51" s="317"/>
      <c r="E51" s="317"/>
      <c r="F51" s="317"/>
      <c r="G51" s="319"/>
      <c r="H51" s="320"/>
      <c r="I51" s="310"/>
    </row>
    <row r="52" spans="1:45" s="396" customFormat="1" ht="23.25" customHeight="1">
      <c r="A52" s="391" t="s">
        <v>524</v>
      </c>
      <c r="B52" s="391" t="s">
        <v>525</v>
      </c>
      <c r="C52" s="391" t="s">
        <v>526</v>
      </c>
      <c r="D52" s="391" t="s">
        <v>527</v>
      </c>
      <c r="E52" s="391" t="s">
        <v>2</v>
      </c>
      <c r="F52" s="392" t="s">
        <v>341</v>
      </c>
      <c r="G52" s="393" t="s">
        <v>528</v>
      </c>
      <c r="H52" s="393" t="s">
        <v>529</v>
      </c>
      <c r="I52" s="395"/>
      <c r="J52" s="395"/>
      <c r="K52" s="395"/>
      <c r="L52" s="395"/>
      <c r="M52" s="395"/>
      <c r="N52" s="395"/>
      <c r="O52" s="395"/>
      <c r="P52" s="395"/>
      <c r="Q52" s="395"/>
      <c r="R52" s="395"/>
      <c r="S52" s="395"/>
      <c r="T52" s="395"/>
      <c r="U52" s="395"/>
      <c r="V52" s="395"/>
      <c r="W52" s="395"/>
      <c r="X52" s="395"/>
      <c r="Y52" s="395"/>
      <c r="Z52" s="395"/>
      <c r="AA52" s="395"/>
      <c r="AB52" s="395"/>
      <c r="AC52" s="395"/>
      <c r="AD52" s="395"/>
      <c r="AE52" s="395"/>
      <c r="AF52" s="395"/>
      <c r="AG52" s="395"/>
      <c r="AH52" s="395"/>
      <c r="AI52" s="395"/>
      <c r="AJ52" s="395"/>
      <c r="AK52" s="395"/>
      <c r="AL52" s="395"/>
      <c r="AM52" s="395"/>
      <c r="AN52" s="395"/>
      <c r="AO52" s="395"/>
      <c r="AP52" s="395"/>
      <c r="AQ52" s="395"/>
      <c r="AR52" s="395"/>
    </row>
    <row r="53" spans="1:45" s="240" customFormat="1" ht="12" customHeight="1">
      <c r="A53" s="244"/>
      <c r="B53" s="244"/>
      <c r="C53" s="244"/>
      <c r="D53" s="244"/>
      <c r="E53" s="244"/>
      <c r="F53" s="245"/>
      <c r="G53" s="246"/>
      <c r="H53" s="246"/>
      <c r="I53" s="244"/>
      <c r="J53" s="244"/>
      <c r="K53" s="244"/>
      <c r="L53" s="244"/>
      <c r="M53" s="244"/>
      <c r="N53" s="244"/>
      <c r="O53" s="244"/>
      <c r="P53" s="244"/>
      <c r="Q53" s="244"/>
      <c r="R53" s="244"/>
      <c r="S53" s="244"/>
      <c r="T53" s="244"/>
      <c r="U53" s="244"/>
      <c r="V53" s="244"/>
      <c r="W53" s="244"/>
      <c r="X53" s="244"/>
      <c r="Y53" s="244"/>
      <c r="Z53" s="244"/>
      <c r="AA53" s="244"/>
      <c r="AB53" s="244"/>
      <c r="AC53" s="244"/>
      <c r="AD53" s="244"/>
      <c r="AE53" s="244"/>
      <c r="AF53" s="244"/>
      <c r="AG53" s="244"/>
      <c r="AH53" s="244"/>
      <c r="AI53" s="244"/>
      <c r="AJ53" s="244"/>
      <c r="AK53" s="244"/>
      <c r="AL53" s="244"/>
      <c r="AM53" s="244"/>
      <c r="AN53" s="244"/>
      <c r="AO53" s="244"/>
      <c r="AP53" s="244"/>
      <c r="AQ53" s="244"/>
      <c r="AR53" s="244"/>
    </row>
    <row r="54" spans="1:45" s="240" customFormat="1" ht="15" customHeight="1">
      <c r="A54" s="242"/>
      <c r="B54" s="310" t="s">
        <v>560</v>
      </c>
      <c r="C54" s="242"/>
      <c r="D54" s="242"/>
      <c r="E54" s="242"/>
      <c r="F54" s="242"/>
      <c r="G54" s="243"/>
      <c r="H54" s="274"/>
      <c r="I54" s="310"/>
    </row>
    <row r="55" spans="1:45" s="263" customFormat="1" ht="12.75" customHeight="1">
      <c r="A55" s="244"/>
      <c r="B55" s="529" t="s">
        <v>561</v>
      </c>
      <c r="C55" s="529"/>
      <c r="D55" s="529"/>
      <c r="E55" s="275"/>
      <c r="F55" s="276"/>
      <c r="G55" s="277"/>
      <c r="H55" s="277"/>
      <c r="I55" s="322"/>
      <c r="J55" s="288"/>
      <c r="K55" s="240"/>
      <c r="L55" s="240"/>
      <c r="M55" s="240"/>
      <c r="N55" s="240"/>
      <c r="O55" s="240"/>
      <c r="P55" s="240"/>
      <c r="Q55" s="240"/>
      <c r="R55" s="240"/>
      <c r="S55" s="240"/>
      <c r="T55" s="240"/>
      <c r="U55" s="240"/>
      <c r="V55" s="240"/>
      <c r="W55" s="240"/>
      <c r="X55" s="240"/>
      <c r="Y55" s="240"/>
      <c r="Z55" s="240"/>
      <c r="AA55" s="240"/>
      <c r="AB55" s="240"/>
      <c r="AC55" s="240"/>
      <c r="AD55" s="240"/>
      <c r="AE55" s="240"/>
      <c r="AF55" s="240"/>
      <c r="AG55" s="240"/>
      <c r="AH55" s="240"/>
      <c r="AI55" s="240"/>
      <c r="AJ55" s="240"/>
      <c r="AK55" s="240"/>
      <c r="AL55" s="240"/>
      <c r="AM55" s="240"/>
      <c r="AN55" s="240"/>
      <c r="AO55" s="240"/>
      <c r="AP55" s="240"/>
      <c r="AQ55" s="240"/>
      <c r="AR55" s="240"/>
      <c r="AS55" s="240"/>
    </row>
    <row r="56" spans="1:45" ht="26.25" customHeight="1">
      <c r="A56" s="530">
        <v>8</v>
      </c>
      <c r="B56" s="523" t="s">
        <v>761</v>
      </c>
      <c r="C56" s="524"/>
      <c r="D56" s="524"/>
      <c r="E56" s="524"/>
      <c r="F56" s="524"/>
      <c r="G56" s="524"/>
      <c r="H56" s="323"/>
      <c r="I56" s="243"/>
      <c r="J56" s="288"/>
      <c r="AS56" s="240"/>
    </row>
    <row r="57" spans="1:45">
      <c r="A57" s="531"/>
      <c r="B57" s="254" t="s">
        <v>562</v>
      </c>
      <c r="C57" s="279">
        <v>8</v>
      </c>
      <c r="D57" s="252" t="s">
        <v>533</v>
      </c>
      <c r="E57" s="254"/>
      <c r="F57" s="249"/>
      <c r="G57" s="324"/>
      <c r="H57" s="249"/>
      <c r="I57" s="243"/>
      <c r="J57" s="288"/>
      <c r="AS57" s="240"/>
    </row>
    <row r="58" spans="1:45">
      <c r="A58" s="531"/>
      <c r="B58" s="259"/>
      <c r="C58" s="251"/>
      <c r="D58" s="257" t="s">
        <v>774</v>
      </c>
      <c r="E58" s="259"/>
      <c r="F58" s="256"/>
      <c r="G58" s="325"/>
      <c r="H58" s="256"/>
      <c r="I58" s="243"/>
      <c r="J58" s="288"/>
      <c r="AS58" s="240"/>
    </row>
    <row r="59" spans="1:45" s="328" customFormat="1">
      <c r="A59" s="532"/>
      <c r="B59" s="287"/>
      <c r="C59" s="282"/>
      <c r="D59" s="283" t="s">
        <v>775</v>
      </c>
      <c r="E59" s="287" t="s">
        <v>20</v>
      </c>
      <c r="F59" s="260">
        <f>προμετρηση!F37</f>
        <v>250</v>
      </c>
      <c r="G59" s="261">
        <f>'ΑΚΑΘΑΡΤΑ ΧΑ'!C58</f>
        <v>71</v>
      </c>
      <c r="H59" s="260">
        <f>F59*G59</f>
        <v>17750</v>
      </c>
      <c r="I59" s="327"/>
      <c r="J59" s="326"/>
    </row>
    <row r="60" spans="1:45" s="305" customFormat="1" ht="30.75" customHeight="1">
      <c r="A60" s="530">
        <v>9</v>
      </c>
      <c r="B60" s="548" t="s">
        <v>760</v>
      </c>
      <c r="C60" s="549"/>
      <c r="D60" s="549"/>
      <c r="E60" s="549"/>
      <c r="F60" s="549"/>
      <c r="G60" s="549"/>
      <c r="H60" s="329"/>
      <c r="I60" s="306"/>
      <c r="J60" s="330"/>
    </row>
    <row r="61" spans="1:45">
      <c r="A61" s="531"/>
      <c r="B61" s="331" t="s">
        <v>281</v>
      </c>
      <c r="C61" s="242" t="s">
        <v>683</v>
      </c>
      <c r="D61" s="332" t="s">
        <v>533</v>
      </c>
      <c r="E61" s="279"/>
      <c r="F61" s="333"/>
      <c r="G61" s="334"/>
      <c r="H61" s="335"/>
      <c r="I61" s="243"/>
      <c r="J61" s="288"/>
      <c r="AS61" s="240"/>
    </row>
    <row r="62" spans="1:45">
      <c r="A62" s="531"/>
      <c r="B62" s="242"/>
      <c r="C62" s="251"/>
      <c r="D62" s="332" t="s">
        <v>564</v>
      </c>
      <c r="E62" s="251"/>
      <c r="F62" s="335"/>
      <c r="G62" s="309"/>
      <c r="H62" s="335"/>
      <c r="I62" s="243"/>
      <c r="J62" s="288"/>
      <c r="AS62" s="240"/>
    </row>
    <row r="63" spans="1:45" s="328" customFormat="1">
      <c r="A63" s="531"/>
      <c r="B63" s="336"/>
      <c r="C63" s="282"/>
      <c r="D63" s="337" t="s">
        <v>686</v>
      </c>
      <c r="E63" s="282" t="s">
        <v>20</v>
      </c>
      <c r="F63" s="338">
        <f>προμετρηση!F40</f>
        <v>355</v>
      </c>
      <c r="G63" s="339">
        <f>TE_XA_S100_F400</f>
        <v>104</v>
      </c>
      <c r="H63" s="338">
        <f>F63*G63</f>
        <v>36920</v>
      </c>
      <c r="I63" s="327"/>
      <c r="J63" s="326"/>
    </row>
    <row r="64" spans="1:45" s="240" customFormat="1">
      <c r="A64" s="531"/>
      <c r="B64" s="279" t="s">
        <v>565</v>
      </c>
      <c r="C64" s="340" t="s">
        <v>684</v>
      </c>
      <c r="D64" s="341" t="s">
        <v>533</v>
      </c>
      <c r="E64" s="279"/>
      <c r="F64" s="333"/>
      <c r="G64" s="334"/>
      <c r="H64" s="333"/>
      <c r="I64" s="243"/>
      <c r="J64" s="288"/>
    </row>
    <row r="65" spans="1:45" s="240" customFormat="1">
      <c r="A65" s="531"/>
      <c r="B65" s="242"/>
      <c r="C65" s="251"/>
      <c r="D65" s="332" t="s">
        <v>564</v>
      </c>
      <c r="E65" s="251"/>
      <c r="F65" s="335"/>
      <c r="G65" s="309"/>
      <c r="H65" s="335"/>
      <c r="I65" s="243"/>
      <c r="J65" s="288"/>
    </row>
    <row r="66" spans="1:45" s="240" customFormat="1">
      <c r="A66" s="531"/>
      <c r="B66" s="336"/>
      <c r="C66" s="282"/>
      <c r="D66" s="337" t="s">
        <v>687</v>
      </c>
      <c r="E66" s="282" t="s">
        <v>20</v>
      </c>
      <c r="F66" s="338">
        <f>προμετρηση!F42</f>
        <v>415</v>
      </c>
      <c r="G66" s="339">
        <f>TE_XA_S100_F600</f>
        <v>150</v>
      </c>
      <c r="H66" s="338">
        <f>F66*G66</f>
        <v>62250</v>
      </c>
      <c r="I66" s="243"/>
      <c r="J66" s="288"/>
    </row>
    <row r="67" spans="1:45">
      <c r="A67" s="531"/>
      <c r="B67" s="279" t="s">
        <v>588</v>
      </c>
      <c r="C67" s="340" t="s">
        <v>685</v>
      </c>
      <c r="D67" s="341" t="s">
        <v>533</v>
      </c>
      <c r="E67" s="279"/>
      <c r="F67" s="333"/>
      <c r="G67" s="334"/>
      <c r="H67" s="333"/>
      <c r="I67" s="243"/>
      <c r="J67" s="288"/>
      <c r="AS67" s="240"/>
    </row>
    <row r="68" spans="1:45">
      <c r="A68" s="531"/>
      <c r="B68" s="242"/>
      <c r="C68" s="251"/>
      <c r="D68" s="332" t="s">
        <v>564</v>
      </c>
      <c r="E68" s="251"/>
      <c r="F68" s="335"/>
      <c r="G68" s="309"/>
      <c r="H68" s="335"/>
      <c r="I68" s="243"/>
      <c r="J68" s="288"/>
      <c r="AS68" s="240"/>
    </row>
    <row r="69" spans="1:45" s="328" customFormat="1">
      <c r="A69" s="532"/>
      <c r="B69" s="336"/>
      <c r="C69" s="282"/>
      <c r="D69" s="337" t="s">
        <v>688</v>
      </c>
      <c r="E69" s="282" t="s">
        <v>20</v>
      </c>
      <c r="F69" s="338">
        <f>προμετρηση!F44</f>
        <v>65</v>
      </c>
      <c r="G69" s="339">
        <f>TE_XA_S100_F800</f>
        <v>240</v>
      </c>
      <c r="H69" s="338">
        <f>F69*G69</f>
        <v>15600</v>
      </c>
      <c r="I69" s="327"/>
      <c r="J69" s="326"/>
    </row>
    <row r="70" spans="1:45">
      <c r="A70" s="342"/>
      <c r="B70" s="242"/>
      <c r="C70" s="242"/>
      <c r="D70" s="343"/>
      <c r="E70" s="242"/>
      <c r="F70" s="243"/>
      <c r="G70" s="243"/>
      <c r="H70" s="335"/>
      <c r="I70" s="243"/>
      <c r="J70" s="288"/>
      <c r="AS70" s="240"/>
    </row>
    <row r="71" spans="1:45">
      <c r="A71" s="264"/>
      <c r="B71" s="284" t="s">
        <v>566</v>
      </c>
      <c r="C71" s="304"/>
      <c r="D71" s="305"/>
      <c r="E71" s="304"/>
      <c r="F71" s="306"/>
      <c r="G71" s="306"/>
      <c r="H71" s="344">
        <f>SUM(H56:H69)</f>
        <v>132520</v>
      </c>
      <c r="I71" s="243"/>
      <c r="J71" s="288"/>
      <c r="AS71" s="240"/>
    </row>
    <row r="72" spans="1:45">
      <c r="A72" s="242"/>
      <c r="B72" s="345"/>
      <c r="C72" s="340"/>
      <c r="D72" s="346"/>
      <c r="E72" s="242"/>
      <c r="F72" s="243"/>
      <c r="G72" s="243"/>
      <c r="H72" s="347"/>
      <c r="I72" s="243"/>
      <c r="J72" s="288"/>
      <c r="AS72" s="240"/>
    </row>
    <row r="73" spans="1:45" ht="12.75" customHeight="1">
      <c r="A73" s="244"/>
      <c r="B73" s="522" t="s">
        <v>567</v>
      </c>
      <c r="C73" s="522"/>
      <c r="D73" s="522"/>
      <c r="E73" s="244"/>
      <c r="F73" s="245"/>
      <c r="G73" s="246"/>
      <c r="H73" s="246"/>
      <c r="I73" s="243"/>
      <c r="J73" s="288"/>
      <c r="AS73" s="240"/>
    </row>
    <row r="74" spans="1:45">
      <c r="A74" s="530">
        <v>10</v>
      </c>
      <c r="B74" s="348" t="s">
        <v>568</v>
      </c>
      <c r="C74" s="349"/>
      <c r="D74" s="349"/>
      <c r="E74" s="349"/>
      <c r="F74" s="349"/>
      <c r="G74" s="349"/>
      <c r="H74" s="321"/>
      <c r="I74" s="243"/>
      <c r="J74" s="288"/>
      <c r="AS74" s="240"/>
    </row>
    <row r="75" spans="1:45" s="355" customFormat="1" ht="13.5" customHeight="1">
      <c r="A75" s="531"/>
      <c r="B75" s="350" t="s">
        <v>569</v>
      </c>
      <c r="C75" s="351">
        <v>10</v>
      </c>
      <c r="D75" s="352" t="s">
        <v>570</v>
      </c>
      <c r="E75" s="251" t="s">
        <v>200</v>
      </c>
      <c r="F75" s="263"/>
      <c r="G75" s="309"/>
      <c r="H75" s="353"/>
      <c r="I75" s="339"/>
      <c r="J75" s="354"/>
    </row>
    <row r="76" spans="1:45">
      <c r="A76" s="531"/>
      <c r="B76" s="356"/>
      <c r="C76" s="240"/>
      <c r="D76" s="357" t="s">
        <v>571</v>
      </c>
      <c r="E76" s="358"/>
      <c r="F76" s="251"/>
      <c r="G76" s="309"/>
      <c r="H76" s="359"/>
      <c r="I76" s="243"/>
      <c r="J76" s="288"/>
      <c r="AS76" s="240"/>
    </row>
    <row r="77" spans="1:45">
      <c r="A77" s="531"/>
      <c r="B77" s="356"/>
      <c r="C77" s="240"/>
      <c r="D77" s="357" t="s">
        <v>572</v>
      </c>
      <c r="E77" s="358"/>
      <c r="F77" s="251"/>
      <c r="G77" s="309"/>
      <c r="H77" s="359"/>
      <c r="I77" s="243"/>
      <c r="J77" s="288"/>
      <c r="AS77" s="240"/>
    </row>
    <row r="78" spans="1:45">
      <c r="A78" s="532"/>
      <c r="B78" s="287"/>
      <c r="C78" s="360"/>
      <c r="D78" s="361" t="s">
        <v>573</v>
      </c>
      <c r="E78" s="362"/>
      <c r="F78" s="260">
        <f>προμετρηση!F51</f>
        <v>5</v>
      </c>
      <c r="G78" s="260">
        <f>ΑΚΑ_ΦΡΕΑΤΙΟ!H36</f>
        <v>1140</v>
      </c>
      <c r="H78" s="260">
        <f>F78*G78</f>
        <v>5700</v>
      </c>
      <c r="I78" s="243"/>
      <c r="J78" s="288"/>
      <c r="AS78" s="240"/>
    </row>
    <row r="79" spans="1:45" ht="25.5">
      <c r="A79" s="342">
        <v>11</v>
      </c>
      <c r="B79" s="257" t="s">
        <v>717</v>
      </c>
      <c r="C79" s="384">
        <v>11</v>
      </c>
      <c r="D79" s="385" t="s">
        <v>236</v>
      </c>
      <c r="E79" s="248" t="s">
        <v>325</v>
      </c>
      <c r="F79" s="324">
        <f>προμετρηση!F52</f>
        <v>40</v>
      </c>
      <c r="G79" s="386">
        <v>150</v>
      </c>
      <c r="H79" s="386">
        <f>F79*G79</f>
        <v>6000</v>
      </c>
    </row>
    <row r="80" spans="1:45" ht="25.5">
      <c r="A80" s="296">
        <v>12</v>
      </c>
      <c r="B80" s="291" t="s">
        <v>719</v>
      </c>
      <c r="C80" s="384">
        <v>12</v>
      </c>
      <c r="D80" s="385" t="s">
        <v>236</v>
      </c>
      <c r="E80" s="248" t="s">
        <v>325</v>
      </c>
      <c r="F80" s="324">
        <f>προμετρηση!F53</f>
        <v>150</v>
      </c>
      <c r="G80" s="386">
        <v>50</v>
      </c>
      <c r="H80" s="386">
        <f>F80*G80</f>
        <v>7500</v>
      </c>
      <c r="I80" s="288"/>
    </row>
    <row r="81" spans="1:45">
      <c r="A81" s="363">
        <v>13</v>
      </c>
      <c r="B81" s="364" t="s">
        <v>589</v>
      </c>
      <c r="C81" s="365">
        <v>13</v>
      </c>
      <c r="D81" s="366" t="s">
        <v>533</v>
      </c>
      <c r="E81" s="254" t="s">
        <v>200</v>
      </c>
      <c r="F81" s="367"/>
      <c r="G81" s="249"/>
      <c r="H81" s="368"/>
      <c r="I81" s="243"/>
      <c r="J81" s="288"/>
      <c r="AS81" s="240"/>
    </row>
    <row r="82" spans="1:45" ht="15.75" customHeight="1">
      <c r="A82" s="251"/>
      <c r="B82" s="369"/>
      <c r="C82" s="370"/>
      <c r="D82" s="371" t="s">
        <v>574</v>
      </c>
      <c r="E82" s="372"/>
      <c r="F82" s="259"/>
      <c r="G82" s="256"/>
      <c r="H82" s="373"/>
      <c r="I82" s="243"/>
      <c r="J82" s="288"/>
      <c r="AS82" s="240"/>
    </row>
    <row r="83" spans="1:45">
      <c r="A83" s="282"/>
      <c r="B83" s="369"/>
      <c r="C83" s="370"/>
      <c r="D83" s="374" t="s">
        <v>575</v>
      </c>
      <c r="E83" s="362"/>
      <c r="F83" s="260">
        <f>προμετρηση!F56</f>
        <v>50</v>
      </c>
      <c r="G83" s="256">
        <f>ΑΚΑ_ΠΑΡΟΧΗ!G26</f>
        <v>288</v>
      </c>
      <c r="H83" s="260">
        <f>F83*G83</f>
        <v>14400</v>
      </c>
      <c r="I83" s="243"/>
      <c r="J83" s="288"/>
      <c r="AS83" s="240"/>
    </row>
    <row r="84" spans="1:45" ht="12.75" customHeight="1">
      <c r="A84" s="262">
        <v>14</v>
      </c>
      <c r="B84" s="551" t="s">
        <v>576</v>
      </c>
      <c r="C84" s="363">
        <v>14</v>
      </c>
      <c r="D84" s="375" t="s">
        <v>543</v>
      </c>
      <c r="E84" s="376" t="s">
        <v>200</v>
      </c>
      <c r="F84" s="377"/>
      <c r="G84" s="378"/>
      <c r="H84" s="378"/>
      <c r="I84" s="243"/>
      <c r="J84" s="288"/>
      <c r="AS84" s="240"/>
    </row>
    <row r="85" spans="1:45">
      <c r="A85" s="262"/>
      <c r="B85" s="552"/>
      <c r="C85" s="351"/>
      <c r="D85" s="332" t="s">
        <v>577</v>
      </c>
      <c r="E85" s="263"/>
      <c r="F85" s="263"/>
      <c r="G85" s="359"/>
      <c r="H85" s="359"/>
      <c r="I85" s="243"/>
      <c r="J85" s="288"/>
      <c r="AS85" s="240"/>
    </row>
    <row r="86" spans="1:45">
      <c r="A86" s="262"/>
      <c r="B86" s="552"/>
      <c r="C86" s="242"/>
      <c r="D86" s="332" t="s">
        <v>578</v>
      </c>
      <c r="E86" s="251"/>
      <c r="F86" s="309"/>
      <c r="G86" s="359"/>
      <c r="H86" s="359"/>
      <c r="I86" s="243"/>
      <c r="J86" s="288"/>
      <c r="AS86" s="240"/>
    </row>
    <row r="87" spans="1:45">
      <c r="A87" s="282"/>
      <c r="B87" s="263"/>
      <c r="C87" s="262"/>
      <c r="D87" s="379" t="s">
        <v>546</v>
      </c>
      <c r="E87" s="251"/>
      <c r="F87" s="309">
        <f>προμετρηση!F60</f>
        <v>19</v>
      </c>
      <c r="G87" s="309">
        <f ca="1">ΤΕ_ΟΜ_ΦΡΕΑΤΙΟ_Φ400</f>
        <v>1164</v>
      </c>
      <c r="H87" s="309">
        <f ca="1">F87*G87</f>
        <v>22116</v>
      </c>
      <c r="I87" s="243"/>
      <c r="J87" s="288"/>
      <c r="AS87" s="240"/>
    </row>
    <row r="88" spans="1:45">
      <c r="A88" s="279">
        <v>15</v>
      </c>
      <c r="B88" s="285" t="s">
        <v>579</v>
      </c>
      <c r="C88" s="380"/>
      <c r="D88" s="375" t="s">
        <v>533</v>
      </c>
      <c r="E88" s="376"/>
      <c r="F88" s="377"/>
      <c r="G88" s="378"/>
      <c r="H88" s="378"/>
    </row>
    <row r="89" spans="1:45">
      <c r="A89" s="262"/>
      <c r="B89" s="397" t="s">
        <v>593</v>
      </c>
      <c r="C89" s="296" t="s">
        <v>726</v>
      </c>
      <c r="D89" s="332" t="s">
        <v>690</v>
      </c>
      <c r="E89" s="381" t="s">
        <v>325</v>
      </c>
      <c r="F89" s="293">
        <f>προμετρηση!F62</f>
        <v>50</v>
      </c>
      <c r="G89" s="382">
        <f>'ΟΜ_ΥΔΡΟΣ 1'!I17</f>
        <v>613</v>
      </c>
      <c r="H89" s="382">
        <f>F89*G89</f>
        <v>30650</v>
      </c>
    </row>
    <row r="90" spans="1:45">
      <c r="A90" s="262"/>
      <c r="B90" s="398" t="s">
        <v>594</v>
      </c>
      <c r="C90" s="296" t="s">
        <v>727</v>
      </c>
      <c r="D90" s="394" t="s">
        <v>689</v>
      </c>
      <c r="E90" s="381" t="s">
        <v>325</v>
      </c>
      <c r="F90" s="293">
        <f>προμετρηση!F63</f>
        <v>10</v>
      </c>
      <c r="G90" s="383">
        <f>'ΟΜ_ΥΔΡΟΣ 2'!I17</f>
        <v>945</v>
      </c>
      <c r="H90" s="382">
        <f>F90*G90</f>
        <v>9450</v>
      </c>
    </row>
    <row r="93" spans="1:45">
      <c r="A93" s="264"/>
      <c r="B93" s="284" t="s">
        <v>580</v>
      </c>
      <c r="C93" s="304"/>
      <c r="D93" s="305"/>
      <c r="E93" s="304"/>
      <c r="F93" s="306"/>
      <c r="G93" s="306"/>
      <c r="H93" s="344">
        <f ca="1">SUM(H75:H90)</f>
        <v>95816</v>
      </c>
    </row>
    <row r="94" spans="1:45">
      <c r="A94" s="264"/>
      <c r="B94" s="284"/>
      <c r="C94" s="304"/>
      <c r="D94" s="305"/>
      <c r="E94" s="304"/>
      <c r="F94" s="306"/>
      <c r="G94" s="306"/>
      <c r="H94" s="344"/>
    </row>
    <row r="95" spans="1:45">
      <c r="A95" s="264"/>
      <c r="B95" s="303" t="s">
        <v>581</v>
      </c>
      <c r="C95" s="304"/>
      <c r="D95" s="305"/>
      <c r="E95" s="305"/>
      <c r="F95" s="304"/>
      <c r="G95" s="306"/>
      <c r="H95" s="307">
        <f ca="1">H93+H71</f>
        <v>228336</v>
      </c>
    </row>
    <row r="96" spans="1:45">
      <c r="A96" s="264"/>
      <c r="B96" s="308" t="s">
        <v>554</v>
      </c>
      <c r="C96" s="304"/>
      <c r="D96" s="305"/>
      <c r="E96" s="305"/>
      <c r="F96" s="304"/>
      <c r="G96" s="306"/>
      <c r="H96" s="278">
        <f ca="1">H95*0.18</f>
        <v>41100.479999999996</v>
      </c>
    </row>
    <row r="97" spans="1:10">
      <c r="A97" s="264"/>
      <c r="B97" s="308" t="s">
        <v>555</v>
      </c>
      <c r="C97" s="304"/>
      <c r="D97" s="305"/>
      <c r="E97" s="305"/>
      <c r="F97" s="304"/>
      <c r="G97" s="306"/>
      <c r="H97" s="278">
        <f ca="1">H95+H96</f>
        <v>269436.48</v>
      </c>
    </row>
    <row r="98" spans="1:10">
      <c r="A98" s="264"/>
      <c r="B98" s="308" t="s">
        <v>556</v>
      </c>
      <c r="C98" s="304"/>
      <c r="D98" s="305"/>
      <c r="E98" s="305"/>
      <c r="F98" s="304"/>
      <c r="G98" s="306"/>
      <c r="H98" s="278">
        <f ca="1">H97*0.15</f>
        <v>40415.471999999994</v>
      </c>
    </row>
    <row r="99" spans="1:10">
      <c r="A99" s="264"/>
      <c r="B99" s="308" t="s">
        <v>557</v>
      </c>
      <c r="C99" s="304"/>
      <c r="D99" s="305"/>
      <c r="E99" s="305"/>
      <c r="F99" s="304"/>
      <c r="G99" s="306"/>
      <c r="H99" s="311">
        <f ca="1">H97+H98</f>
        <v>309851.95199999999</v>
      </c>
    </row>
    <row r="100" spans="1:10">
      <c r="A100" s="264"/>
      <c r="B100" s="308" t="s">
        <v>558</v>
      </c>
      <c r="C100" s="304"/>
      <c r="D100" s="305"/>
      <c r="E100" s="305"/>
      <c r="F100" s="304"/>
      <c r="G100" s="306"/>
      <c r="H100" s="278">
        <f ca="1">H101-H99</f>
        <v>5148.0480000000098</v>
      </c>
    </row>
    <row r="101" spans="1:10">
      <c r="A101" s="312"/>
      <c r="B101" s="313" t="s">
        <v>582</v>
      </c>
      <c r="C101" s="314"/>
      <c r="D101" s="314"/>
      <c r="E101" s="314"/>
      <c r="F101" s="314"/>
      <c r="G101" s="315"/>
      <c r="H101" s="387">
        <v>315000</v>
      </c>
    </row>
    <row r="102" spans="1:10">
      <c r="A102" s="242"/>
      <c r="B102" s="310"/>
      <c r="C102" s="242"/>
      <c r="D102" s="240"/>
      <c r="E102" s="242"/>
      <c r="F102" s="243"/>
      <c r="G102" s="243"/>
      <c r="H102" s="388"/>
    </row>
    <row r="103" spans="1:10" ht="12.75" customHeight="1">
      <c r="A103" s="264"/>
      <c r="B103" s="550" t="s">
        <v>583</v>
      </c>
      <c r="C103" s="550"/>
      <c r="D103" s="550"/>
      <c r="E103" s="305"/>
      <c r="F103" s="304"/>
      <c r="G103" s="306"/>
      <c r="H103" s="307">
        <f ca="1">H95+H41</f>
        <v>296487.31</v>
      </c>
    </row>
    <row r="104" spans="1:10">
      <c r="A104" s="264"/>
      <c r="B104" s="308" t="s">
        <v>554</v>
      </c>
      <c r="C104" s="304"/>
      <c r="D104" s="305"/>
      <c r="E104" s="305"/>
      <c r="F104" s="304"/>
      <c r="G104" s="306"/>
      <c r="H104" s="278">
        <f ca="1">H103*0.18</f>
        <v>53367.715799999998</v>
      </c>
    </row>
    <row r="105" spans="1:10">
      <c r="A105" s="264"/>
      <c r="B105" s="308" t="s">
        <v>555</v>
      </c>
      <c r="C105" s="304"/>
      <c r="D105" s="305"/>
      <c r="E105" s="305"/>
      <c r="F105" s="304"/>
      <c r="G105" s="306"/>
      <c r="H105" s="278">
        <f ca="1">H103+H104</f>
        <v>349855.0258</v>
      </c>
    </row>
    <row r="106" spans="1:10">
      <c r="A106" s="264"/>
      <c r="B106" s="308" t="s">
        <v>556</v>
      </c>
      <c r="C106" s="304"/>
      <c r="D106" s="305"/>
      <c r="E106" s="305"/>
      <c r="F106" s="304"/>
      <c r="G106" s="306"/>
      <c r="H106" s="278">
        <f ca="1">H105*0.15</f>
        <v>52478.25387</v>
      </c>
    </row>
    <row r="107" spans="1:10">
      <c r="A107" s="264"/>
      <c r="B107" s="308" t="s">
        <v>557</v>
      </c>
      <c r="C107" s="304"/>
      <c r="D107" s="305"/>
      <c r="E107" s="305"/>
      <c r="F107" s="304"/>
      <c r="G107" s="306"/>
      <c r="H107" s="311">
        <f ca="1">H105+H106</f>
        <v>402333.27967000002</v>
      </c>
    </row>
    <row r="108" spans="1:10">
      <c r="A108" s="264"/>
      <c r="B108" s="308" t="s">
        <v>558</v>
      </c>
      <c r="C108" s="304"/>
      <c r="D108" s="305"/>
      <c r="E108" s="305"/>
      <c r="F108" s="304"/>
      <c r="G108" s="306"/>
      <c r="H108" s="278">
        <f ca="1">H100+H46</f>
        <v>7666.720330000011</v>
      </c>
      <c r="J108" s="288"/>
    </row>
    <row r="109" spans="1:10">
      <c r="A109" s="312"/>
      <c r="B109" s="313" t="s">
        <v>584</v>
      </c>
      <c r="C109" s="314"/>
      <c r="D109" s="314"/>
      <c r="E109" s="314"/>
      <c r="F109" s="314"/>
      <c r="G109" s="315"/>
      <c r="H109" s="387">
        <f ca="1">H107+H108</f>
        <v>410000</v>
      </c>
    </row>
    <row r="110" spans="1:10">
      <c r="A110" s="242"/>
      <c r="B110" s="240"/>
      <c r="C110" s="242"/>
      <c r="D110" s="242"/>
      <c r="E110" s="242"/>
      <c r="F110" s="243"/>
      <c r="G110" s="243"/>
      <c r="H110" s="243"/>
    </row>
    <row r="111" spans="1:10">
      <c r="A111" s="242"/>
      <c r="B111" s="240"/>
      <c r="C111" s="242"/>
      <c r="D111" s="242"/>
      <c r="E111" s="242"/>
      <c r="F111" s="243"/>
      <c r="G111" s="243"/>
      <c r="H111" s="243"/>
    </row>
    <row r="112" spans="1:10">
      <c r="A112" s="242"/>
      <c r="B112" s="240"/>
      <c r="C112" s="242"/>
      <c r="D112" s="242"/>
      <c r="E112" s="242"/>
      <c r="F112" s="243"/>
      <c r="G112" s="243"/>
      <c r="H112" s="243"/>
    </row>
    <row r="113" spans="1:8">
      <c r="A113" s="242"/>
      <c r="B113" s="240"/>
      <c r="C113" s="242"/>
      <c r="D113" s="242"/>
      <c r="E113" s="242"/>
      <c r="F113" s="243"/>
      <c r="G113" s="243"/>
      <c r="H113" s="243"/>
    </row>
    <row r="114" spans="1:8">
      <c r="A114" s="242"/>
      <c r="B114" s="240"/>
      <c r="C114" s="242"/>
      <c r="D114" s="389" t="s">
        <v>585</v>
      </c>
      <c r="E114" s="242"/>
      <c r="F114" s="243"/>
      <c r="G114" s="243"/>
      <c r="H114" s="243"/>
    </row>
    <row r="115" spans="1:8">
      <c r="A115" s="242"/>
      <c r="B115" s="240"/>
      <c r="C115" s="242"/>
      <c r="D115" s="242"/>
      <c r="E115" s="242"/>
      <c r="F115" s="243"/>
      <c r="G115" s="243"/>
      <c r="H115" s="243"/>
    </row>
    <row r="116" spans="1:8">
      <c r="A116" s="242"/>
      <c r="B116" s="240"/>
      <c r="D116" s="242"/>
      <c r="E116" s="242"/>
      <c r="F116" s="243"/>
      <c r="G116" s="243"/>
      <c r="H116" s="243"/>
    </row>
    <row r="117" spans="1:8">
      <c r="A117" s="242"/>
      <c r="B117" s="240"/>
      <c r="D117" s="242"/>
      <c r="E117" s="242"/>
      <c r="F117" s="243"/>
      <c r="G117" s="243"/>
      <c r="H117" s="243"/>
    </row>
    <row r="118" spans="1:8">
      <c r="A118" s="242"/>
      <c r="B118" s="240"/>
      <c r="E118" s="242"/>
      <c r="F118" s="243"/>
      <c r="G118" s="243"/>
      <c r="H118" s="243"/>
    </row>
    <row r="119" spans="1:8">
      <c r="A119" s="242"/>
      <c r="E119" s="242"/>
      <c r="F119" s="243"/>
      <c r="G119" s="243"/>
      <c r="H119" s="243"/>
    </row>
  </sheetData>
  <mergeCells count="28">
    <mergeCell ref="A56:A59"/>
    <mergeCell ref="B56:G56"/>
    <mergeCell ref="A60:A69"/>
    <mergeCell ref="B60:G60"/>
    <mergeCell ref="B103:D103"/>
    <mergeCell ref="B73:D73"/>
    <mergeCell ref="A74:A78"/>
    <mergeCell ref="B84:B86"/>
    <mergeCell ref="B55:D55"/>
    <mergeCell ref="B32:H32"/>
    <mergeCell ref="G24:G27"/>
    <mergeCell ref="H24:H27"/>
    <mergeCell ref="F28:F31"/>
    <mergeCell ref="B28:B31"/>
    <mergeCell ref="C28:C31"/>
    <mergeCell ref="E28:E31"/>
    <mergeCell ref="A1:H1"/>
    <mergeCell ref="B6:C6"/>
    <mergeCell ref="B7:H7"/>
    <mergeCell ref="G28:G31"/>
    <mergeCell ref="H28:H31"/>
    <mergeCell ref="B23:F23"/>
    <mergeCell ref="A24:A27"/>
    <mergeCell ref="B24:B27"/>
    <mergeCell ref="C24:C27"/>
    <mergeCell ref="E24:E27"/>
    <mergeCell ref="F24:F27"/>
    <mergeCell ref="A28:A31"/>
  </mergeCells>
  <phoneticPr fontId="8" type="noConversion"/>
  <pageMargins left="0.74803149606299213" right="0.74803149606299213" top="1.1811023622047245" bottom="0.98425196850393704" header="0.51181102362204722" footer="0.51181102362204722"/>
  <pageSetup paperSize="9" scale="83" fitToHeight="2" orientation="portrait" r:id="rId1"/>
  <headerFooter alignWithMargins="0"/>
  <drawing r:id="rId2"/>
</worksheet>
</file>

<file path=xl/worksheets/sheet4.xml><?xml version="1.0" encoding="utf-8"?>
<worksheet xmlns="http://schemas.openxmlformats.org/spreadsheetml/2006/main" xmlns:r="http://schemas.openxmlformats.org/officeDocument/2006/relationships">
  <sheetPr>
    <pageSetUpPr fitToPage="1"/>
  </sheetPr>
  <dimension ref="A1:AR70"/>
  <sheetViews>
    <sheetView topLeftCell="A29" workbookViewId="0">
      <selection activeCell="B35" sqref="B35:F35"/>
    </sheetView>
  </sheetViews>
  <sheetFormatPr defaultRowHeight="12.75"/>
  <cols>
    <col min="1" max="1" width="4" style="426" customWidth="1"/>
    <col min="2" max="2" width="44.7109375" style="424" customWidth="1"/>
    <col min="3" max="3" width="6.5703125" style="426" customWidth="1"/>
    <col min="4" max="4" width="17.7109375" style="426" hidden="1" customWidth="1"/>
    <col min="5" max="5" width="5.42578125" style="426" customWidth="1"/>
    <col min="6" max="6" width="12.42578125" style="427" customWidth="1"/>
    <col min="7" max="7" width="15.140625" style="412" customWidth="1"/>
    <col min="8" max="8" width="10.28515625" style="412" customWidth="1"/>
    <col min="9" max="9" width="10.85546875" style="412" bestFit="1" customWidth="1"/>
    <col min="10" max="43" width="9.140625" style="412"/>
    <col min="44" max="16384" width="9.140625" style="424"/>
  </cols>
  <sheetData>
    <row r="1" spans="1:43" s="412" customFormat="1" ht="42" customHeight="1">
      <c r="A1" s="242"/>
      <c r="B1" s="240"/>
      <c r="C1" s="242"/>
      <c r="D1" s="242"/>
      <c r="E1" s="242"/>
      <c r="F1" s="243"/>
    </row>
    <row r="2" spans="1:43" s="412" customFormat="1" ht="20.100000000000001" customHeight="1">
      <c r="A2" s="439" t="s">
        <v>524</v>
      </c>
      <c r="B2" s="439" t="s">
        <v>525</v>
      </c>
      <c r="C2" s="439" t="s">
        <v>526</v>
      </c>
      <c r="D2" s="439" t="s">
        <v>527</v>
      </c>
      <c r="E2" s="439" t="s">
        <v>2</v>
      </c>
      <c r="F2" s="497" t="s">
        <v>341</v>
      </c>
      <c r="G2" s="414"/>
      <c r="H2" s="414"/>
      <c r="I2" s="414"/>
      <c r="J2" s="414"/>
      <c r="K2" s="414"/>
      <c r="L2" s="414"/>
      <c r="M2" s="414"/>
      <c r="N2" s="414"/>
      <c r="O2" s="414"/>
      <c r="P2" s="414"/>
      <c r="Q2" s="414"/>
      <c r="R2" s="414"/>
      <c r="S2" s="414"/>
      <c r="T2" s="414"/>
      <c r="U2" s="414"/>
      <c r="V2" s="414"/>
      <c r="W2" s="414"/>
      <c r="X2" s="414"/>
      <c r="Y2" s="414"/>
      <c r="Z2" s="414"/>
      <c r="AA2" s="414"/>
      <c r="AB2" s="414"/>
      <c r="AC2" s="414"/>
      <c r="AD2" s="414"/>
      <c r="AE2" s="414"/>
      <c r="AF2" s="414"/>
      <c r="AG2" s="414"/>
      <c r="AH2" s="414"/>
      <c r="AI2" s="414"/>
      <c r="AJ2" s="414"/>
      <c r="AK2" s="414"/>
      <c r="AL2" s="414"/>
      <c r="AM2" s="414"/>
      <c r="AN2" s="414"/>
      <c r="AO2" s="414"/>
      <c r="AP2" s="414"/>
      <c r="AQ2" s="414"/>
    </row>
    <row r="3" spans="1:43" s="412" customFormat="1" ht="9.75" customHeight="1">
      <c r="A3" s="244"/>
      <c r="B3" s="244"/>
      <c r="C3" s="244"/>
      <c r="D3" s="244"/>
      <c r="E3" s="244"/>
      <c r="F3" s="245"/>
      <c r="G3" s="414"/>
      <c r="H3" s="414"/>
      <c r="I3" s="414"/>
      <c r="J3" s="414"/>
      <c r="K3" s="414"/>
      <c r="L3" s="414"/>
      <c r="M3" s="414"/>
      <c r="N3" s="414"/>
      <c r="O3" s="414"/>
      <c r="P3" s="414"/>
      <c r="Q3" s="414"/>
      <c r="R3" s="414"/>
      <c r="S3" s="414"/>
      <c r="T3" s="414"/>
      <c r="U3" s="414"/>
      <c r="V3" s="414"/>
      <c r="W3" s="414"/>
      <c r="X3" s="414"/>
      <c r="Y3" s="414"/>
      <c r="Z3" s="414"/>
      <c r="AA3" s="414"/>
      <c r="AB3" s="414"/>
      <c r="AC3" s="414"/>
      <c r="AD3" s="414"/>
      <c r="AE3" s="414"/>
      <c r="AF3" s="414"/>
      <c r="AG3" s="414"/>
      <c r="AH3" s="414"/>
      <c r="AI3" s="414"/>
      <c r="AJ3" s="414"/>
      <c r="AK3" s="414"/>
      <c r="AL3" s="414"/>
      <c r="AM3" s="414"/>
      <c r="AN3" s="414"/>
      <c r="AO3" s="414"/>
      <c r="AP3" s="414"/>
      <c r="AQ3" s="414"/>
    </row>
    <row r="4" spans="1:43" s="412" customFormat="1" ht="20.100000000000001" customHeight="1">
      <c r="A4" s="244"/>
      <c r="B4" s="567" t="s">
        <v>531</v>
      </c>
      <c r="C4" s="567"/>
      <c r="D4" s="244"/>
      <c r="E4" s="244"/>
      <c r="F4" s="245"/>
      <c r="G4" s="414"/>
      <c r="H4" s="414"/>
      <c r="I4" s="414"/>
      <c r="J4" s="414"/>
      <c r="K4" s="414"/>
      <c r="L4" s="414"/>
      <c r="M4" s="414"/>
      <c r="N4" s="414"/>
      <c r="O4" s="414"/>
      <c r="P4" s="414"/>
      <c r="Q4" s="414"/>
      <c r="R4" s="414"/>
      <c r="S4" s="414"/>
      <c r="T4" s="414"/>
      <c r="U4" s="414"/>
      <c r="V4" s="414"/>
      <c r="W4" s="414"/>
      <c r="X4" s="414"/>
      <c r="Y4" s="414"/>
      <c r="Z4" s="414"/>
      <c r="AA4" s="414"/>
      <c r="AB4" s="414"/>
      <c r="AC4" s="414"/>
      <c r="AD4" s="414"/>
      <c r="AE4" s="414"/>
      <c r="AF4" s="414"/>
      <c r="AG4" s="414"/>
      <c r="AH4" s="414"/>
      <c r="AI4" s="414"/>
      <c r="AJ4" s="414"/>
      <c r="AK4" s="414"/>
      <c r="AL4" s="414"/>
      <c r="AM4" s="414"/>
      <c r="AN4" s="414"/>
      <c r="AO4" s="414"/>
      <c r="AP4" s="414"/>
      <c r="AQ4" s="414"/>
    </row>
    <row r="5" spans="1:43" s="415" customFormat="1" ht="24" customHeight="1">
      <c r="A5" s="248">
        <v>1</v>
      </c>
      <c r="B5" s="559" t="s">
        <v>700</v>
      </c>
      <c r="C5" s="560"/>
      <c r="D5" s="560"/>
      <c r="E5" s="560"/>
      <c r="F5" s="560"/>
      <c r="G5" s="412"/>
      <c r="H5" s="412"/>
      <c r="I5" s="412"/>
      <c r="J5" s="412"/>
      <c r="K5" s="412"/>
      <c r="L5" s="412"/>
      <c r="M5" s="412"/>
      <c r="N5" s="412"/>
      <c r="O5" s="412"/>
      <c r="P5" s="412"/>
      <c r="Q5" s="412"/>
      <c r="R5" s="412"/>
      <c r="S5" s="412"/>
      <c r="T5" s="412"/>
      <c r="U5" s="412"/>
      <c r="V5" s="412"/>
      <c r="W5" s="412"/>
      <c r="X5" s="412"/>
      <c r="Y5" s="412"/>
      <c r="Z5" s="412"/>
      <c r="AA5" s="412"/>
      <c r="AB5" s="412"/>
      <c r="AC5" s="412"/>
      <c r="AD5" s="412"/>
      <c r="AE5" s="412"/>
      <c r="AF5" s="412"/>
      <c r="AG5" s="412"/>
      <c r="AH5" s="412"/>
      <c r="AI5" s="412"/>
      <c r="AJ5" s="412"/>
      <c r="AK5" s="412"/>
      <c r="AL5" s="412"/>
      <c r="AM5" s="412"/>
      <c r="AN5" s="412"/>
      <c r="AO5" s="412"/>
      <c r="AP5" s="412"/>
      <c r="AQ5" s="412"/>
    </row>
    <row r="6" spans="1:43" s="412" customFormat="1" ht="13.5" customHeight="1">
      <c r="A6" s="251"/>
      <c r="B6" s="252" t="s">
        <v>532</v>
      </c>
      <c r="C6" s="253" t="s">
        <v>675</v>
      </c>
      <c r="D6" s="252" t="s">
        <v>533</v>
      </c>
      <c r="E6" s="254"/>
      <c r="F6" s="255"/>
    </row>
    <row r="7" spans="1:43" s="412" customFormat="1" ht="15.75" customHeight="1">
      <c r="A7" s="251"/>
      <c r="B7" s="257"/>
      <c r="C7" s="258"/>
      <c r="D7" s="257" t="s">
        <v>534</v>
      </c>
      <c r="E7" s="259"/>
      <c r="F7" s="256"/>
    </row>
    <row r="8" spans="1:43" s="416" customFormat="1" ht="15.6" customHeight="1">
      <c r="A8" s="251"/>
      <c r="B8" s="430" t="s">
        <v>701</v>
      </c>
      <c r="C8" s="431"/>
      <c r="D8" s="430" t="s">
        <v>537</v>
      </c>
      <c r="E8" s="433" t="s">
        <v>20</v>
      </c>
      <c r="F8" s="432">
        <v>500</v>
      </c>
      <c r="G8" s="412"/>
      <c r="H8" s="412"/>
      <c r="I8" s="412"/>
      <c r="J8" s="412"/>
      <c r="K8" s="412"/>
      <c r="L8" s="412"/>
      <c r="M8" s="412"/>
      <c r="N8" s="412"/>
      <c r="O8" s="412"/>
      <c r="P8" s="412"/>
      <c r="Q8" s="412"/>
      <c r="R8" s="412"/>
      <c r="S8" s="412"/>
      <c r="T8" s="412"/>
      <c r="U8" s="412"/>
      <c r="V8" s="412"/>
      <c r="W8" s="412"/>
      <c r="X8" s="412"/>
      <c r="Y8" s="412"/>
      <c r="Z8" s="412"/>
      <c r="AA8" s="412"/>
      <c r="AB8" s="412"/>
      <c r="AC8" s="412"/>
      <c r="AD8" s="412"/>
      <c r="AE8" s="412"/>
      <c r="AF8" s="412"/>
      <c r="AG8" s="412"/>
      <c r="AH8" s="412"/>
      <c r="AI8" s="412"/>
      <c r="AJ8" s="412"/>
      <c r="AK8" s="412"/>
      <c r="AL8" s="412"/>
      <c r="AM8" s="412"/>
      <c r="AN8" s="412"/>
      <c r="AO8" s="412"/>
      <c r="AP8" s="412"/>
      <c r="AQ8" s="412"/>
    </row>
    <row r="9" spans="1:43" s="412" customFormat="1" ht="13.5" customHeight="1">
      <c r="A9" s="251"/>
      <c r="B9" s="257" t="s">
        <v>535</v>
      </c>
      <c r="C9" s="258" t="s">
        <v>676</v>
      </c>
      <c r="D9" s="257" t="s">
        <v>533</v>
      </c>
      <c r="E9" s="259"/>
      <c r="F9" s="369"/>
    </row>
    <row r="10" spans="1:43" s="412" customFormat="1" ht="15.75" customHeight="1">
      <c r="A10" s="251"/>
      <c r="B10" s="257"/>
      <c r="C10" s="258"/>
      <c r="D10" s="257" t="s">
        <v>534</v>
      </c>
      <c r="E10" s="259"/>
      <c r="F10" s="256"/>
    </row>
    <row r="11" spans="1:43" s="416" customFormat="1" ht="15.6" customHeight="1">
      <c r="A11" s="251"/>
      <c r="B11" s="430" t="s">
        <v>702</v>
      </c>
      <c r="C11" s="431"/>
      <c r="D11" s="430" t="s">
        <v>537</v>
      </c>
      <c r="E11" s="433" t="s">
        <v>20</v>
      </c>
      <c r="F11" s="432">
        <v>10</v>
      </c>
      <c r="G11" s="412"/>
      <c r="H11" s="412"/>
      <c r="I11" s="412"/>
      <c r="J11" s="412"/>
      <c r="K11" s="412"/>
      <c r="L11" s="412"/>
      <c r="M11" s="412"/>
      <c r="N11" s="412"/>
      <c r="O11" s="412"/>
      <c r="P11" s="412"/>
      <c r="Q11" s="412"/>
      <c r="R11" s="412"/>
      <c r="S11" s="412"/>
      <c r="T11" s="412"/>
      <c r="U11" s="412"/>
      <c r="V11" s="412"/>
      <c r="W11" s="412"/>
      <c r="X11" s="412"/>
      <c r="Y11" s="412"/>
      <c r="Z11" s="412"/>
      <c r="AA11" s="412"/>
      <c r="AB11" s="412"/>
      <c r="AC11" s="412"/>
      <c r="AD11" s="412"/>
      <c r="AE11" s="412"/>
      <c r="AF11" s="412"/>
      <c r="AG11" s="412"/>
      <c r="AH11" s="412"/>
      <c r="AI11" s="412"/>
      <c r="AJ11" s="412"/>
      <c r="AK11" s="412"/>
      <c r="AL11" s="412"/>
      <c r="AM11" s="412"/>
      <c r="AN11" s="412"/>
      <c r="AO11" s="412"/>
      <c r="AP11" s="412"/>
      <c r="AQ11" s="412"/>
    </row>
    <row r="12" spans="1:43" s="416" customFormat="1" ht="15.6" customHeight="1">
      <c r="A12" s="251"/>
      <c r="B12" s="257" t="s">
        <v>536</v>
      </c>
      <c r="C12" s="258" t="s">
        <v>677</v>
      </c>
      <c r="D12" s="257" t="s">
        <v>533</v>
      </c>
      <c r="E12" s="259"/>
      <c r="F12" s="369"/>
      <c r="G12" s="412"/>
      <c r="H12" s="412"/>
      <c r="I12" s="412"/>
      <c r="J12" s="412"/>
      <c r="K12" s="412"/>
      <c r="L12" s="412"/>
      <c r="M12" s="412"/>
      <c r="N12" s="412"/>
      <c r="O12" s="412"/>
      <c r="P12" s="412"/>
      <c r="Q12" s="412"/>
      <c r="R12" s="412"/>
      <c r="S12" s="412"/>
      <c r="T12" s="412"/>
      <c r="U12" s="412"/>
      <c r="V12" s="412"/>
      <c r="W12" s="412"/>
      <c r="X12" s="412"/>
      <c r="Y12" s="412"/>
      <c r="Z12" s="412"/>
      <c r="AA12" s="412"/>
      <c r="AB12" s="412"/>
      <c r="AC12" s="412"/>
      <c r="AD12" s="412"/>
      <c r="AE12" s="412"/>
      <c r="AF12" s="412"/>
      <c r="AG12" s="412"/>
      <c r="AH12" s="412"/>
      <c r="AI12" s="412"/>
      <c r="AJ12" s="412"/>
      <c r="AK12" s="412"/>
      <c r="AL12" s="412"/>
      <c r="AM12" s="412"/>
      <c r="AN12" s="412"/>
      <c r="AO12" s="412"/>
      <c r="AP12" s="412"/>
      <c r="AQ12" s="412"/>
    </row>
    <row r="13" spans="1:43" s="416" customFormat="1" ht="15.6" customHeight="1">
      <c r="A13" s="251"/>
      <c r="B13" s="257"/>
      <c r="C13" s="258"/>
      <c r="D13" s="257" t="s">
        <v>534</v>
      </c>
      <c r="E13" s="259"/>
      <c r="F13" s="256"/>
      <c r="G13" s="412"/>
      <c r="H13" s="412"/>
      <c r="I13" s="412"/>
      <c r="J13" s="412"/>
      <c r="K13" s="412"/>
      <c r="L13" s="412"/>
      <c r="M13" s="412"/>
      <c r="N13" s="412"/>
      <c r="O13" s="412"/>
      <c r="P13" s="412"/>
      <c r="Q13" s="412"/>
      <c r="R13" s="412"/>
      <c r="S13" s="412"/>
      <c r="T13" s="412"/>
      <c r="U13" s="412"/>
      <c r="V13" s="412"/>
      <c r="W13" s="412"/>
      <c r="X13" s="412"/>
      <c r="Y13" s="412"/>
      <c r="Z13" s="412"/>
      <c r="AA13" s="412"/>
      <c r="AB13" s="412"/>
      <c r="AC13" s="412"/>
      <c r="AD13" s="412"/>
      <c r="AE13" s="412"/>
      <c r="AF13" s="412"/>
      <c r="AG13" s="412"/>
      <c r="AH13" s="412"/>
      <c r="AI13" s="412"/>
      <c r="AJ13" s="412"/>
      <c r="AK13" s="412"/>
      <c r="AL13" s="412"/>
      <c r="AM13" s="412"/>
      <c r="AN13" s="412"/>
      <c r="AO13" s="412"/>
      <c r="AP13" s="412"/>
      <c r="AQ13" s="412"/>
    </row>
    <row r="14" spans="1:43" s="416" customFormat="1" ht="15.6" customHeight="1">
      <c r="A14" s="251"/>
      <c r="B14" s="430" t="s">
        <v>703</v>
      </c>
      <c r="C14" s="431"/>
      <c r="D14" s="430" t="s">
        <v>538</v>
      </c>
      <c r="E14" s="433" t="s">
        <v>20</v>
      </c>
      <c r="F14" s="432">
        <v>310</v>
      </c>
      <c r="G14" s="412"/>
      <c r="H14" s="412"/>
      <c r="I14" s="412"/>
      <c r="J14" s="412"/>
      <c r="K14" s="412"/>
      <c r="L14" s="412"/>
      <c r="M14" s="412"/>
      <c r="N14" s="412"/>
      <c r="O14" s="412"/>
      <c r="P14" s="412"/>
      <c r="Q14" s="412"/>
      <c r="R14" s="412"/>
      <c r="S14" s="412"/>
      <c r="T14" s="412"/>
      <c r="U14" s="412"/>
      <c r="V14" s="412"/>
      <c r="W14" s="412"/>
      <c r="X14" s="412"/>
      <c r="Y14" s="412"/>
      <c r="Z14" s="412"/>
      <c r="AA14" s="412"/>
      <c r="AB14" s="412"/>
      <c r="AC14" s="412"/>
      <c r="AD14" s="412"/>
      <c r="AE14" s="412"/>
      <c r="AF14" s="412"/>
      <c r="AG14" s="412"/>
      <c r="AH14" s="412"/>
      <c r="AI14" s="412"/>
      <c r="AJ14" s="412"/>
      <c r="AK14" s="412"/>
      <c r="AL14" s="412"/>
      <c r="AM14" s="412"/>
      <c r="AN14" s="412"/>
      <c r="AO14" s="412"/>
      <c r="AP14" s="412"/>
      <c r="AQ14" s="412"/>
    </row>
    <row r="15" spans="1:43" s="416" customFormat="1" ht="15.6" customHeight="1">
      <c r="A15" s="251"/>
      <c r="B15" s="257" t="s">
        <v>562</v>
      </c>
      <c r="C15" s="258" t="s">
        <v>678</v>
      </c>
      <c r="D15" s="257" t="s">
        <v>533</v>
      </c>
      <c r="E15" s="259"/>
      <c r="F15" s="369"/>
      <c r="G15" s="412"/>
      <c r="H15" s="412"/>
      <c r="I15" s="412"/>
      <c r="J15" s="412"/>
      <c r="K15" s="412"/>
      <c r="L15" s="412"/>
      <c r="M15" s="412"/>
      <c r="N15" s="412"/>
      <c r="O15" s="412"/>
      <c r="P15" s="412"/>
      <c r="Q15" s="412"/>
      <c r="R15" s="412"/>
      <c r="S15" s="412"/>
      <c r="T15" s="412"/>
      <c r="U15" s="412"/>
      <c r="V15" s="412"/>
      <c r="W15" s="412"/>
      <c r="X15" s="412"/>
      <c r="Y15" s="412"/>
      <c r="Z15" s="412"/>
      <c r="AA15" s="412"/>
      <c r="AB15" s="412"/>
      <c r="AC15" s="412"/>
      <c r="AD15" s="412"/>
      <c r="AE15" s="412"/>
      <c r="AF15" s="412"/>
      <c r="AG15" s="412"/>
      <c r="AH15" s="412"/>
      <c r="AI15" s="412"/>
      <c r="AJ15" s="412"/>
      <c r="AK15" s="412"/>
      <c r="AL15" s="412"/>
      <c r="AM15" s="412"/>
      <c r="AN15" s="412"/>
      <c r="AO15" s="412"/>
      <c r="AP15" s="412"/>
      <c r="AQ15" s="412"/>
    </row>
    <row r="16" spans="1:43" s="416" customFormat="1" ht="15.6" customHeight="1">
      <c r="A16" s="251"/>
      <c r="B16" s="257"/>
      <c r="C16" s="258"/>
      <c r="D16" s="257" t="s">
        <v>534</v>
      </c>
      <c r="E16" s="259"/>
      <c r="F16" s="498"/>
      <c r="G16" s="412"/>
      <c r="H16" s="412"/>
      <c r="I16" s="412"/>
      <c r="J16" s="412"/>
      <c r="K16" s="412"/>
      <c r="L16" s="412"/>
      <c r="M16" s="412"/>
      <c r="N16" s="412"/>
      <c r="O16" s="412"/>
      <c r="P16" s="412"/>
      <c r="Q16" s="412"/>
      <c r="R16" s="412"/>
      <c r="S16" s="412"/>
      <c r="T16" s="412"/>
      <c r="U16" s="412"/>
      <c r="V16" s="412"/>
      <c r="W16" s="412"/>
      <c r="X16" s="412"/>
      <c r="Y16" s="412"/>
      <c r="Z16" s="412"/>
      <c r="AA16" s="412"/>
      <c r="AB16" s="412"/>
      <c r="AC16" s="412"/>
      <c r="AD16" s="412"/>
      <c r="AE16" s="412"/>
      <c r="AF16" s="412"/>
      <c r="AG16" s="412"/>
      <c r="AH16" s="412"/>
      <c r="AI16" s="412"/>
      <c r="AJ16" s="412"/>
      <c r="AK16" s="412"/>
      <c r="AL16" s="412"/>
      <c r="AM16" s="412"/>
      <c r="AN16" s="412"/>
      <c r="AO16" s="412"/>
      <c r="AP16" s="412"/>
      <c r="AQ16" s="412"/>
    </row>
    <row r="17" spans="1:43" s="416" customFormat="1" ht="15.6" customHeight="1">
      <c r="A17" s="282"/>
      <c r="B17" s="430" t="s">
        <v>704</v>
      </c>
      <c r="C17" s="431"/>
      <c r="D17" s="430" t="s">
        <v>539</v>
      </c>
      <c r="E17" s="433" t="s">
        <v>20</v>
      </c>
      <c r="F17" s="432">
        <v>130</v>
      </c>
      <c r="G17" s="412"/>
      <c r="H17" s="412"/>
      <c r="I17" s="412"/>
      <c r="J17" s="412"/>
      <c r="K17" s="412"/>
      <c r="L17" s="412"/>
      <c r="M17" s="412"/>
      <c r="N17" s="412"/>
      <c r="O17" s="412"/>
      <c r="P17" s="412"/>
      <c r="Q17" s="412"/>
      <c r="R17" s="412"/>
      <c r="S17" s="412"/>
      <c r="T17" s="412"/>
      <c r="U17" s="412"/>
      <c r="V17" s="412"/>
      <c r="W17" s="412"/>
      <c r="X17" s="412"/>
      <c r="Y17" s="412"/>
      <c r="Z17" s="412"/>
      <c r="AA17" s="412"/>
      <c r="AB17" s="412"/>
      <c r="AC17" s="412"/>
      <c r="AD17" s="412"/>
      <c r="AE17" s="412"/>
      <c r="AF17" s="412"/>
      <c r="AG17" s="412"/>
      <c r="AH17" s="412"/>
      <c r="AI17" s="412"/>
      <c r="AJ17" s="412"/>
      <c r="AK17" s="412"/>
      <c r="AL17" s="412"/>
      <c r="AM17" s="412"/>
      <c r="AN17" s="412"/>
      <c r="AO17" s="412"/>
      <c r="AP17" s="412"/>
      <c r="AQ17" s="412"/>
    </row>
    <row r="18" spans="1:43" s="412" customFormat="1" ht="14.25" customHeight="1">
      <c r="A18" s="242"/>
      <c r="B18" s="270"/>
      <c r="C18" s="271"/>
      <c r="D18" s="272"/>
      <c r="E18" s="271"/>
      <c r="F18" s="273"/>
      <c r="G18" s="417">
        <f>SUM(F8:F17)</f>
        <v>950</v>
      </c>
    </row>
    <row r="19" spans="1:43" s="412" customFormat="1" ht="20.100000000000001" customHeight="1">
      <c r="A19" s="244"/>
      <c r="B19" s="529" t="s">
        <v>541</v>
      </c>
      <c r="C19" s="529"/>
      <c r="D19" s="529"/>
      <c r="E19" s="529"/>
      <c r="F19" s="529"/>
      <c r="H19" s="414"/>
      <c r="I19" s="414"/>
      <c r="J19" s="414"/>
      <c r="K19" s="414"/>
      <c r="L19" s="414"/>
      <c r="M19" s="414"/>
      <c r="N19" s="414"/>
      <c r="O19" s="414"/>
      <c r="P19" s="414"/>
      <c r="Q19" s="414"/>
      <c r="R19" s="414"/>
      <c r="S19" s="414"/>
      <c r="T19" s="414"/>
      <c r="U19" s="414"/>
      <c r="V19" s="414"/>
      <c r="W19" s="414"/>
      <c r="X19" s="414"/>
      <c r="Y19" s="414"/>
      <c r="Z19" s="414"/>
      <c r="AA19" s="414"/>
      <c r="AB19" s="414"/>
      <c r="AC19" s="414"/>
      <c r="AD19" s="414"/>
      <c r="AE19" s="414"/>
      <c r="AF19" s="414"/>
      <c r="AG19" s="414"/>
      <c r="AH19" s="414"/>
      <c r="AI19" s="414"/>
      <c r="AJ19" s="414"/>
      <c r="AK19" s="414"/>
      <c r="AL19" s="414"/>
      <c r="AM19" s="414"/>
      <c r="AN19" s="414"/>
      <c r="AO19" s="414"/>
      <c r="AP19" s="414"/>
      <c r="AQ19" s="414"/>
    </row>
    <row r="20" spans="1:43" s="416" customFormat="1">
      <c r="A20" s="530">
        <v>2</v>
      </c>
      <c r="B20" s="568" t="s">
        <v>542</v>
      </c>
      <c r="C20" s="570">
        <v>2</v>
      </c>
      <c r="D20" s="280" t="s">
        <v>543</v>
      </c>
      <c r="E20" s="572" t="s">
        <v>325</v>
      </c>
      <c r="F20" s="542">
        <v>2</v>
      </c>
      <c r="G20" s="412"/>
      <c r="H20" s="412"/>
      <c r="I20" s="412"/>
      <c r="J20" s="412"/>
      <c r="K20" s="412"/>
      <c r="L20" s="412"/>
      <c r="M20" s="412"/>
      <c r="N20" s="412"/>
      <c r="O20" s="412"/>
      <c r="P20" s="412"/>
      <c r="Q20" s="412"/>
      <c r="R20" s="412"/>
      <c r="S20" s="412"/>
      <c r="T20" s="412"/>
      <c r="U20" s="412"/>
      <c r="V20" s="412"/>
      <c r="W20" s="412"/>
      <c r="X20" s="412"/>
      <c r="Y20" s="412"/>
      <c r="Z20" s="412"/>
      <c r="AA20" s="412"/>
      <c r="AB20" s="412"/>
      <c r="AC20" s="412"/>
      <c r="AD20" s="412"/>
      <c r="AE20" s="412"/>
      <c r="AF20" s="412"/>
      <c r="AG20" s="412"/>
      <c r="AH20" s="412"/>
      <c r="AI20" s="412"/>
      <c r="AJ20" s="412"/>
      <c r="AK20" s="412"/>
      <c r="AL20" s="412"/>
      <c r="AM20" s="412"/>
      <c r="AN20" s="412"/>
      <c r="AO20" s="412"/>
      <c r="AP20" s="412"/>
      <c r="AQ20" s="412"/>
    </row>
    <row r="21" spans="1:43" s="412" customFormat="1">
      <c r="A21" s="531"/>
      <c r="B21" s="569"/>
      <c r="C21" s="571"/>
      <c r="D21" s="281" t="s">
        <v>544</v>
      </c>
      <c r="E21" s="573"/>
      <c r="F21" s="543"/>
    </row>
    <row r="22" spans="1:43" s="412" customFormat="1">
      <c r="A22" s="531"/>
      <c r="B22" s="569"/>
      <c r="C22" s="571"/>
      <c r="D22" s="281" t="s">
        <v>545</v>
      </c>
      <c r="E22" s="573"/>
      <c r="F22" s="543"/>
    </row>
    <row r="23" spans="1:43" s="415" customFormat="1" ht="12.75" customHeight="1">
      <c r="A23" s="531">
        <v>3</v>
      </c>
      <c r="B23" s="561" t="s">
        <v>705</v>
      </c>
      <c r="C23" s="564">
        <v>3</v>
      </c>
      <c r="D23" s="252" t="s">
        <v>533</v>
      </c>
      <c r="E23" s="539" t="s">
        <v>325</v>
      </c>
      <c r="F23" s="526">
        <v>70</v>
      </c>
      <c r="G23" s="412"/>
      <c r="H23" s="412"/>
      <c r="I23" s="412"/>
      <c r="J23" s="412"/>
      <c r="K23" s="412"/>
      <c r="L23" s="412"/>
      <c r="M23" s="412"/>
      <c r="N23" s="412"/>
      <c r="O23" s="412"/>
      <c r="P23" s="412"/>
      <c r="Q23" s="412"/>
      <c r="R23" s="412"/>
      <c r="S23" s="412"/>
      <c r="T23" s="412"/>
      <c r="U23" s="412"/>
      <c r="V23" s="412"/>
      <c r="W23" s="412"/>
      <c r="X23" s="412"/>
      <c r="Y23" s="412"/>
      <c r="Z23" s="412"/>
      <c r="AA23" s="412"/>
      <c r="AB23" s="412"/>
      <c r="AC23" s="412"/>
      <c r="AD23" s="412"/>
      <c r="AE23" s="412"/>
      <c r="AF23" s="412"/>
      <c r="AG23" s="412"/>
      <c r="AH23" s="412"/>
      <c r="AI23" s="412"/>
      <c r="AJ23" s="412"/>
      <c r="AK23" s="412"/>
      <c r="AL23" s="412"/>
      <c r="AM23" s="412"/>
      <c r="AN23" s="412"/>
      <c r="AO23" s="412"/>
      <c r="AP23" s="412"/>
      <c r="AQ23" s="412"/>
    </row>
    <row r="24" spans="1:43" s="416" customFormat="1" ht="15.6" customHeight="1">
      <c r="A24" s="531"/>
      <c r="B24" s="562"/>
      <c r="C24" s="565"/>
      <c r="D24" s="257" t="s">
        <v>548</v>
      </c>
      <c r="E24" s="540"/>
      <c r="F24" s="527"/>
      <c r="G24" s="412"/>
      <c r="H24" s="412"/>
      <c r="I24" s="412"/>
      <c r="J24" s="412"/>
      <c r="K24" s="412"/>
      <c r="L24" s="412"/>
      <c r="M24" s="412"/>
      <c r="N24" s="412"/>
      <c r="O24" s="412"/>
      <c r="P24" s="412"/>
      <c r="Q24" s="412"/>
      <c r="R24" s="412"/>
      <c r="S24" s="412"/>
      <c r="T24" s="412"/>
      <c r="U24" s="412"/>
      <c r="V24" s="412"/>
      <c r="W24" s="412"/>
      <c r="X24" s="412"/>
      <c r="Y24" s="412"/>
      <c r="Z24" s="412"/>
      <c r="AA24" s="412"/>
      <c r="AB24" s="412"/>
      <c r="AC24" s="412"/>
      <c r="AD24" s="412"/>
      <c r="AE24" s="412"/>
      <c r="AF24" s="412"/>
      <c r="AG24" s="412"/>
      <c r="AH24" s="412"/>
      <c r="AI24" s="412"/>
      <c r="AJ24" s="412"/>
      <c r="AK24" s="412"/>
      <c r="AL24" s="412"/>
      <c r="AM24" s="412"/>
      <c r="AN24" s="412"/>
      <c r="AO24" s="412"/>
      <c r="AP24" s="412"/>
      <c r="AQ24" s="412"/>
    </row>
    <row r="25" spans="1:43" s="416" customFormat="1" ht="15.6" customHeight="1">
      <c r="A25" s="531"/>
      <c r="B25" s="563"/>
      <c r="C25" s="566"/>
      <c r="D25" s="257" t="s">
        <v>670</v>
      </c>
      <c r="E25" s="541"/>
      <c r="F25" s="528"/>
      <c r="G25" s="412"/>
      <c r="H25" s="412"/>
      <c r="I25" s="412"/>
      <c r="J25" s="412"/>
      <c r="K25" s="412"/>
      <c r="L25" s="412"/>
      <c r="M25" s="412"/>
      <c r="N25" s="412"/>
      <c r="O25" s="412"/>
      <c r="P25" s="412"/>
      <c r="Q25" s="412"/>
      <c r="R25" s="412"/>
      <c r="S25" s="412"/>
      <c r="T25" s="412"/>
      <c r="U25" s="412"/>
      <c r="V25" s="412"/>
      <c r="W25" s="412"/>
      <c r="X25" s="412"/>
      <c r="Y25" s="412"/>
      <c r="Z25" s="412"/>
      <c r="AA25" s="412"/>
      <c r="AB25" s="412"/>
      <c r="AC25" s="412"/>
      <c r="AD25" s="412"/>
      <c r="AE25" s="412"/>
      <c r="AF25" s="412"/>
      <c r="AG25" s="412"/>
      <c r="AH25" s="412"/>
      <c r="AI25" s="412"/>
      <c r="AJ25" s="412"/>
      <c r="AK25" s="412"/>
      <c r="AL25" s="412"/>
      <c r="AM25" s="412"/>
      <c r="AN25" s="412"/>
      <c r="AO25" s="412"/>
      <c r="AP25" s="412"/>
      <c r="AQ25" s="412"/>
    </row>
    <row r="26" spans="1:43" s="415" customFormat="1">
      <c r="A26" s="248">
        <v>4</v>
      </c>
      <c r="B26" s="500" t="s">
        <v>706</v>
      </c>
      <c r="C26" s="501"/>
      <c r="D26" s="501"/>
      <c r="E26" s="501"/>
      <c r="F26" s="501"/>
      <c r="G26" s="412"/>
      <c r="H26" s="412"/>
      <c r="I26" s="412"/>
      <c r="J26" s="412"/>
      <c r="K26" s="412"/>
      <c r="L26" s="412"/>
      <c r="M26" s="412"/>
      <c r="N26" s="412"/>
      <c r="O26" s="412"/>
      <c r="P26" s="412"/>
      <c r="Q26" s="412"/>
      <c r="R26" s="412"/>
      <c r="S26" s="412"/>
      <c r="T26" s="412"/>
      <c r="U26" s="412"/>
      <c r="V26" s="412"/>
      <c r="W26" s="412"/>
      <c r="X26" s="412"/>
      <c r="Y26" s="412"/>
      <c r="Z26" s="412"/>
      <c r="AA26" s="412"/>
      <c r="AB26" s="412"/>
      <c r="AC26" s="412"/>
      <c r="AD26" s="412"/>
      <c r="AE26" s="412"/>
      <c r="AF26" s="412"/>
      <c r="AG26" s="412"/>
      <c r="AH26" s="412"/>
      <c r="AI26" s="412"/>
      <c r="AJ26" s="412"/>
      <c r="AK26" s="412"/>
      <c r="AL26" s="412"/>
      <c r="AM26" s="412"/>
      <c r="AN26" s="412"/>
      <c r="AO26" s="412"/>
      <c r="AP26" s="412"/>
      <c r="AQ26" s="412"/>
    </row>
    <row r="27" spans="1:43" s="412" customFormat="1" ht="13.5" customHeight="1">
      <c r="A27" s="251"/>
      <c r="B27" s="252" t="s">
        <v>549</v>
      </c>
      <c r="C27" s="253" t="s">
        <v>672</v>
      </c>
      <c r="D27" s="291" t="s">
        <v>219</v>
      </c>
      <c r="E27" s="292" t="s">
        <v>325</v>
      </c>
      <c r="F27" s="293">
        <v>10</v>
      </c>
    </row>
    <row r="28" spans="1:43" s="416" customFormat="1" ht="15.6" customHeight="1">
      <c r="A28" s="251"/>
      <c r="B28" s="252" t="s">
        <v>707</v>
      </c>
      <c r="C28" s="253" t="s">
        <v>673</v>
      </c>
      <c r="D28" s="291" t="s">
        <v>219</v>
      </c>
      <c r="E28" s="292" t="s">
        <v>325</v>
      </c>
      <c r="F28" s="293">
        <v>1</v>
      </c>
      <c r="G28" s="412"/>
      <c r="H28" s="412"/>
      <c r="I28" s="412"/>
      <c r="J28" s="412"/>
      <c r="K28" s="412"/>
      <c r="L28" s="412"/>
      <c r="M28" s="412"/>
      <c r="N28" s="412"/>
      <c r="O28" s="412"/>
      <c r="P28" s="412"/>
      <c r="Q28" s="412"/>
      <c r="R28" s="412"/>
      <c r="S28" s="412"/>
      <c r="T28" s="412"/>
      <c r="U28" s="412"/>
      <c r="V28" s="412"/>
      <c r="W28" s="412"/>
      <c r="X28" s="412"/>
      <c r="Y28" s="412"/>
      <c r="Z28" s="412"/>
      <c r="AA28" s="412"/>
      <c r="AB28" s="412"/>
      <c r="AC28" s="412"/>
      <c r="AD28" s="412"/>
      <c r="AE28" s="412"/>
      <c r="AF28" s="412"/>
      <c r="AG28" s="412"/>
      <c r="AH28" s="412"/>
      <c r="AI28" s="412"/>
      <c r="AJ28" s="412"/>
      <c r="AK28" s="412"/>
      <c r="AL28" s="412"/>
      <c r="AM28" s="412"/>
      <c r="AN28" s="412"/>
      <c r="AO28" s="412"/>
      <c r="AP28" s="412"/>
      <c r="AQ28" s="412"/>
    </row>
    <row r="29" spans="1:43" s="416" customFormat="1" ht="15.6" customHeight="1">
      <c r="A29" s="251"/>
      <c r="B29" s="252" t="s">
        <v>562</v>
      </c>
      <c r="C29" s="253" t="s">
        <v>674</v>
      </c>
      <c r="D29" s="291" t="s">
        <v>219</v>
      </c>
      <c r="E29" s="292" t="s">
        <v>325</v>
      </c>
      <c r="F29" s="293">
        <v>1</v>
      </c>
      <c r="G29" s="412"/>
      <c r="H29" s="412"/>
      <c r="I29" s="412"/>
      <c r="J29" s="412"/>
      <c r="K29" s="412"/>
      <c r="L29" s="412"/>
      <c r="M29" s="412"/>
      <c r="N29" s="412"/>
      <c r="O29" s="412"/>
      <c r="P29" s="412"/>
      <c r="Q29" s="412"/>
      <c r="R29" s="412"/>
      <c r="S29" s="412"/>
      <c r="T29" s="412"/>
      <c r="U29" s="412"/>
      <c r="V29" s="412"/>
      <c r="W29" s="412"/>
      <c r="X29" s="412"/>
      <c r="Y29" s="412"/>
      <c r="Z29" s="412"/>
      <c r="AA29" s="412"/>
      <c r="AB29" s="412"/>
      <c r="AC29" s="412"/>
      <c r="AD29" s="412"/>
      <c r="AE29" s="412"/>
      <c r="AF29" s="412"/>
      <c r="AG29" s="412"/>
      <c r="AH29" s="412"/>
      <c r="AI29" s="412"/>
      <c r="AJ29" s="412"/>
      <c r="AK29" s="412"/>
      <c r="AL29" s="412"/>
      <c r="AM29" s="412"/>
      <c r="AN29" s="412"/>
      <c r="AO29" s="412"/>
      <c r="AP29" s="412"/>
      <c r="AQ29" s="412"/>
    </row>
    <row r="30" spans="1:43" s="416" customFormat="1">
      <c r="A30" s="296">
        <v>5</v>
      </c>
      <c r="B30" s="429" t="s">
        <v>681</v>
      </c>
      <c r="C30" s="502">
        <v>5</v>
      </c>
      <c r="D30" s="291" t="s">
        <v>671</v>
      </c>
      <c r="E30" s="292" t="s">
        <v>325</v>
      </c>
      <c r="F30" s="293">
        <v>1</v>
      </c>
      <c r="G30" s="412"/>
      <c r="H30" s="412"/>
      <c r="I30" s="412"/>
      <c r="J30" s="412"/>
      <c r="K30" s="412"/>
      <c r="L30" s="412"/>
      <c r="M30" s="412"/>
      <c r="N30" s="412"/>
      <c r="O30" s="412"/>
      <c r="P30" s="412"/>
      <c r="Q30" s="412"/>
      <c r="R30" s="412"/>
      <c r="S30" s="412"/>
      <c r="T30" s="412"/>
      <c r="U30" s="412"/>
      <c r="V30" s="412"/>
      <c r="W30" s="412"/>
      <c r="X30" s="412"/>
      <c r="Y30" s="412"/>
      <c r="Z30" s="412"/>
      <c r="AA30" s="412"/>
      <c r="AB30" s="412"/>
      <c r="AC30" s="412"/>
      <c r="AD30" s="412"/>
      <c r="AE30" s="412"/>
      <c r="AF30" s="412"/>
      <c r="AG30" s="412"/>
      <c r="AH30" s="412"/>
      <c r="AI30" s="412"/>
      <c r="AJ30" s="412"/>
      <c r="AK30" s="412"/>
      <c r="AL30" s="412"/>
      <c r="AM30" s="412"/>
      <c r="AN30" s="412"/>
      <c r="AO30" s="412"/>
      <c r="AP30" s="412"/>
      <c r="AQ30" s="412"/>
    </row>
    <row r="31" spans="1:43" s="416" customFormat="1">
      <c r="A31" s="296">
        <v>6</v>
      </c>
      <c r="B31" s="252" t="s">
        <v>550</v>
      </c>
      <c r="C31" s="502">
        <v>6</v>
      </c>
      <c r="D31" s="291" t="s">
        <v>219</v>
      </c>
      <c r="E31" s="292" t="s">
        <v>325</v>
      </c>
      <c r="F31" s="293">
        <v>1</v>
      </c>
      <c r="G31" s="412"/>
      <c r="H31" s="412"/>
      <c r="I31" s="412"/>
      <c r="J31" s="412"/>
      <c r="K31" s="412"/>
      <c r="L31" s="412"/>
      <c r="M31" s="412"/>
      <c r="N31" s="412"/>
      <c r="O31" s="412"/>
      <c r="P31" s="412"/>
      <c r="Q31" s="412"/>
      <c r="R31" s="412"/>
      <c r="S31" s="412"/>
      <c r="T31" s="412"/>
      <c r="U31" s="412"/>
      <c r="V31" s="412"/>
      <c r="W31" s="412"/>
      <c r="X31" s="412"/>
      <c r="Y31" s="412"/>
      <c r="Z31" s="412"/>
      <c r="AA31" s="412"/>
      <c r="AB31" s="412"/>
      <c r="AC31" s="412"/>
      <c r="AD31" s="412"/>
      <c r="AE31" s="412"/>
      <c r="AF31" s="412"/>
      <c r="AG31" s="412"/>
      <c r="AH31" s="412"/>
      <c r="AI31" s="412"/>
      <c r="AJ31" s="412"/>
      <c r="AK31" s="412"/>
      <c r="AL31" s="412"/>
      <c r="AM31" s="412"/>
      <c r="AN31" s="412"/>
      <c r="AO31" s="412"/>
      <c r="AP31" s="412"/>
      <c r="AQ31" s="412"/>
    </row>
    <row r="32" spans="1:43" s="416" customFormat="1" ht="38.25">
      <c r="A32" s="296">
        <v>7</v>
      </c>
      <c r="B32" s="238" t="s">
        <v>708</v>
      </c>
      <c r="C32" s="502">
        <v>7</v>
      </c>
      <c r="D32" s="366" t="s">
        <v>551</v>
      </c>
      <c r="E32" s="292" t="s">
        <v>325</v>
      </c>
      <c r="F32" s="293">
        <v>12</v>
      </c>
      <c r="G32" s="412"/>
      <c r="H32" s="412"/>
      <c r="I32" s="412"/>
      <c r="J32" s="412"/>
      <c r="K32" s="412"/>
      <c r="L32" s="412"/>
      <c r="M32" s="412"/>
      <c r="N32" s="412"/>
      <c r="O32" s="412"/>
      <c r="P32" s="412"/>
      <c r="Q32" s="412"/>
      <c r="R32" s="412"/>
      <c r="S32" s="412"/>
      <c r="T32" s="412"/>
      <c r="U32" s="412"/>
      <c r="V32" s="412"/>
      <c r="W32" s="412"/>
      <c r="X32" s="412"/>
      <c r="Y32" s="412"/>
      <c r="Z32" s="412"/>
      <c r="AA32" s="412"/>
      <c r="AB32" s="412"/>
      <c r="AC32" s="412"/>
      <c r="AD32" s="412"/>
      <c r="AE32" s="412"/>
      <c r="AF32" s="412"/>
      <c r="AG32" s="412"/>
      <c r="AH32" s="412"/>
      <c r="AI32" s="412"/>
      <c r="AJ32" s="412"/>
      <c r="AK32" s="412"/>
      <c r="AL32" s="412"/>
      <c r="AM32" s="412"/>
      <c r="AN32" s="412"/>
      <c r="AO32" s="412"/>
      <c r="AP32" s="412"/>
      <c r="AQ32" s="412"/>
    </row>
    <row r="33" spans="1:44" s="412" customFormat="1" ht="9" customHeight="1">
      <c r="A33" s="244"/>
      <c r="B33" s="275"/>
      <c r="C33" s="275"/>
      <c r="D33" s="275"/>
      <c r="E33" s="275"/>
      <c r="F33" s="276"/>
      <c r="G33" s="414"/>
      <c r="H33" s="414"/>
      <c r="I33" s="414"/>
      <c r="J33" s="414"/>
      <c r="K33" s="414"/>
      <c r="L33" s="414"/>
      <c r="M33" s="414"/>
      <c r="N33" s="414"/>
      <c r="O33" s="414"/>
      <c r="P33" s="414"/>
      <c r="Q33" s="414"/>
      <c r="R33" s="414"/>
      <c r="S33" s="414"/>
      <c r="T33" s="414"/>
      <c r="U33" s="414"/>
      <c r="V33" s="414"/>
      <c r="W33" s="414"/>
      <c r="X33" s="414"/>
      <c r="Y33" s="414"/>
      <c r="Z33" s="414"/>
      <c r="AA33" s="414"/>
      <c r="AB33" s="414"/>
      <c r="AC33" s="414"/>
      <c r="AD33" s="414"/>
      <c r="AE33" s="414"/>
      <c r="AF33" s="414"/>
      <c r="AG33" s="414"/>
      <c r="AH33" s="414"/>
      <c r="AI33" s="414"/>
      <c r="AJ33" s="414"/>
      <c r="AK33" s="414"/>
      <c r="AL33" s="414"/>
      <c r="AM33" s="414"/>
      <c r="AN33" s="414"/>
      <c r="AO33" s="414"/>
      <c r="AP33" s="414"/>
      <c r="AQ33" s="414"/>
    </row>
    <row r="34" spans="1:44" s="412" customFormat="1" ht="20.100000000000001" customHeight="1">
      <c r="A34" s="244"/>
      <c r="B34" s="529" t="s">
        <v>561</v>
      </c>
      <c r="C34" s="529"/>
      <c r="D34" s="558"/>
      <c r="E34" s="275"/>
      <c r="F34" s="276"/>
      <c r="G34" s="414"/>
      <c r="H34" s="414"/>
      <c r="I34" s="414"/>
      <c r="J34" s="414"/>
      <c r="K34" s="414"/>
      <c r="L34" s="414"/>
      <c r="M34" s="414"/>
      <c r="N34" s="414"/>
      <c r="O34" s="414"/>
      <c r="P34" s="414"/>
      <c r="Q34" s="414"/>
      <c r="R34" s="414"/>
      <c r="S34" s="414"/>
      <c r="T34" s="414"/>
      <c r="U34" s="414"/>
      <c r="V34" s="414"/>
      <c r="W34" s="414"/>
      <c r="X34" s="414"/>
      <c r="Y34" s="414"/>
      <c r="Z34" s="414"/>
      <c r="AA34" s="414"/>
      <c r="AB34" s="414"/>
      <c r="AC34" s="414"/>
      <c r="AD34" s="414"/>
      <c r="AE34" s="414"/>
      <c r="AF34" s="414"/>
      <c r="AG34" s="414"/>
      <c r="AH34" s="414"/>
      <c r="AI34" s="414"/>
      <c r="AJ34" s="414"/>
      <c r="AK34" s="414"/>
      <c r="AL34" s="414"/>
      <c r="AM34" s="414"/>
      <c r="AN34" s="414"/>
      <c r="AO34" s="414"/>
      <c r="AP34" s="414"/>
      <c r="AQ34" s="414"/>
    </row>
    <row r="35" spans="1:44" s="412" customFormat="1" ht="30.75" customHeight="1">
      <c r="A35" s="248">
        <v>8</v>
      </c>
      <c r="B35" s="559" t="s">
        <v>709</v>
      </c>
      <c r="C35" s="560"/>
      <c r="D35" s="560"/>
      <c r="E35" s="560"/>
      <c r="F35" s="560"/>
      <c r="G35" s="414"/>
      <c r="H35" s="414"/>
      <c r="I35" s="414"/>
      <c r="J35" s="414"/>
      <c r="K35" s="414"/>
      <c r="L35" s="414"/>
      <c r="M35" s="414"/>
      <c r="N35" s="414"/>
      <c r="O35" s="414"/>
      <c r="P35" s="414"/>
      <c r="Q35" s="414"/>
      <c r="R35" s="414"/>
      <c r="S35" s="414"/>
      <c r="T35" s="414"/>
      <c r="U35" s="414"/>
      <c r="V35" s="414"/>
      <c r="W35" s="414"/>
      <c r="X35" s="414"/>
      <c r="Y35" s="414"/>
      <c r="Z35" s="414"/>
      <c r="AA35" s="414"/>
      <c r="AB35" s="414"/>
      <c r="AC35" s="414"/>
      <c r="AD35" s="414"/>
      <c r="AE35" s="414"/>
      <c r="AF35" s="414"/>
      <c r="AG35" s="414"/>
      <c r="AH35" s="414"/>
      <c r="AI35" s="414"/>
      <c r="AJ35" s="414"/>
      <c r="AK35" s="414"/>
      <c r="AL35" s="414"/>
      <c r="AM35" s="414"/>
      <c r="AN35" s="414"/>
      <c r="AO35" s="414"/>
      <c r="AP35" s="414"/>
      <c r="AQ35" s="414"/>
    </row>
    <row r="36" spans="1:44" s="416" customFormat="1" ht="15.6" customHeight="1">
      <c r="A36" s="251"/>
      <c r="B36" s="254" t="s">
        <v>562</v>
      </c>
      <c r="C36" s="254"/>
      <c r="D36" s="252" t="s">
        <v>533</v>
      </c>
      <c r="E36" s="254"/>
      <c r="F36" s="255"/>
      <c r="G36" s="412"/>
      <c r="H36" s="412"/>
      <c r="I36" s="412"/>
      <c r="J36" s="412"/>
      <c r="K36" s="412"/>
      <c r="L36" s="412"/>
      <c r="M36" s="412"/>
      <c r="N36" s="412"/>
      <c r="O36" s="412"/>
      <c r="P36" s="412"/>
      <c r="Q36" s="412"/>
      <c r="R36" s="412"/>
      <c r="S36" s="412"/>
      <c r="T36" s="412"/>
      <c r="U36" s="412"/>
      <c r="V36" s="412"/>
      <c r="W36" s="412"/>
      <c r="X36" s="412"/>
      <c r="Y36" s="412"/>
      <c r="Z36" s="412"/>
      <c r="AA36" s="412"/>
      <c r="AB36" s="412"/>
      <c r="AC36" s="412"/>
      <c r="AD36" s="412"/>
      <c r="AE36" s="412"/>
      <c r="AF36" s="412"/>
      <c r="AG36" s="412"/>
      <c r="AH36" s="412"/>
      <c r="AI36" s="412"/>
      <c r="AJ36" s="412"/>
      <c r="AK36" s="412"/>
      <c r="AL36" s="412"/>
      <c r="AM36" s="412"/>
      <c r="AN36" s="412"/>
      <c r="AO36" s="412"/>
      <c r="AP36" s="412"/>
      <c r="AQ36" s="412"/>
    </row>
    <row r="37" spans="1:44" s="416" customFormat="1" ht="15.6" customHeight="1">
      <c r="A37" s="251"/>
      <c r="B37" s="287"/>
      <c r="C37" s="259">
        <v>8</v>
      </c>
      <c r="D37" s="283" t="s">
        <v>563</v>
      </c>
      <c r="E37" s="287" t="s">
        <v>20</v>
      </c>
      <c r="F37" s="260">
        <v>250</v>
      </c>
      <c r="G37" s="418">
        <f>F37</f>
        <v>250</v>
      </c>
      <c r="H37" s="412"/>
      <c r="I37" s="412"/>
      <c r="J37" s="412"/>
      <c r="K37" s="412"/>
      <c r="L37" s="412"/>
      <c r="M37" s="412"/>
      <c r="N37" s="412"/>
      <c r="O37" s="412"/>
      <c r="P37" s="412"/>
      <c r="Q37" s="412"/>
      <c r="R37" s="412"/>
      <c r="S37" s="412"/>
      <c r="T37" s="412"/>
      <c r="U37" s="412"/>
      <c r="V37" s="412"/>
      <c r="W37" s="412"/>
      <c r="X37" s="412"/>
      <c r="Y37" s="412"/>
      <c r="Z37" s="412"/>
      <c r="AA37" s="412"/>
      <c r="AB37" s="412"/>
      <c r="AC37" s="412"/>
      <c r="AD37" s="412"/>
      <c r="AE37" s="412"/>
      <c r="AF37" s="412"/>
      <c r="AG37" s="412"/>
      <c r="AH37" s="412"/>
      <c r="AI37" s="412"/>
      <c r="AJ37" s="412"/>
      <c r="AK37" s="412"/>
      <c r="AL37" s="412"/>
      <c r="AM37" s="412"/>
      <c r="AN37" s="412"/>
      <c r="AO37" s="412"/>
      <c r="AP37" s="412"/>
      <c r="AQ37" s="412"/>
    </row>
    <row r="38" spans="1:44" s="416" customFormat="1" ht="29.25" customHeight="1">
      <c r="A38" s="248">
        <v>9</v>
      </c>
      <c r="B38" s="559" t="s">
        <v>710</v>
      </c>
      <c r="C38" s="560"/>
      <c r="D38" s="560"/>
      <c r="E38" s="560"/>
      <c r="F38" s="560"/>
      <c r="H38" s="412"/>
      <c r="I38" s="412"/>
      <c r="J38" s="412"/>
      <c r="K38" s="412"/>
      <c r="L38" s="412"/>
      <c r="M38" s="412"/>
      <c r="N38" s="412"/>
      <c r="O38" s="412"/>
      <c r="P38" s="412"/>
      <c r="Q38" s="412"/>
      <c r="R38" s="412"/>
      <c r="S38" s="412"/>
      <c r="T38" s="412"/>
      <c r="U38" s="412"/>
      <c r="V38" s="412"/>
      <c r="W38" s="412"/>
      <c r="X38" s="412"/>
      <c r="Y38" s="412"/>
      <c r="Z38" s="412"/>
      <c r="AA38" s="412"/>
      <c r="AB38" s="412"/>
      <c r="AC38" s="412"/>
      <c r="AD38" s="412"/>
      <c r="AE38" s="412"/>
      <c r="AF38" s="412"/>
      <c r="AG38" s="412"/>
      <c r="AH38" s="412"/>
      <c r="AI38" s="412"/>
      <c r="AJ38" s="412"/>
      <c r="AK38" s="412"/>
      <c r="AL38" s="412"/>
      <c r="AM38" s="412"/>
      <c r="AN38" s="412"/>
      <c r="AO38" s="412"/>
      <c r="AP38" s="412"/>
      <c r="AQ38" s="412"/>
    </row>
    <row r="39" spans="1:44" s="416" customFormat="1" ht="15.6" customHeight="1">
      <c r="A39" s="251"/>
      <c r="B39" s="254" t="s">
        <v>711</v>
      </c>
      <c r="C39" s="254" t="s">
        <v>683</v>
      </c>
      <c r="D39" s="252" t="s">
        <v>533</v>
      </c>
      <c r="E39" s="254"/>
      <c r="F39" s="255"/>
      <c r="G39" s="412"/>
      <c r="H39" s="412"/>
      <c r="I39" s="412"/>
      <c r="J39" s="412"/>
      <c r="K39" s="412"/>
      <c r="L39" s="412"/>
      <c r="M39" s="412"/>
      <c r="N39" s="412"/>
      <c r="O39" s="412"/>
      <c r="P39" s="412"/>
      <c r="Q39" s="412"/>
      <c r="R39" s="412"/>
      <c r="S39" s="412"/>
      <c r="T39" s="412"/>
      <c r="U39" s="412"/>
      <c r="V39" s="412"/>
      <c r="W39" s="412"/>
      <c r="X39" s="412"/>
      <c r="Y39" s="412"/>
      <c r="Z39" s="412"/>
      <c r="AA39" s="412"/>
      <c r="AB39" s="412"/>
      <c r="AC39" s="412"/>
      <c r="AD39" s="412"/>
      <c r="AE39" s="412"/>
      <c r="AF39" s="412"/>
      <c r="AG39" s="412"/>
      <c r="AH39" s="412"/>
      <c r="AI39" s="412"/>
      <c r="AJ39" s="412"/>
      <c r="AK39" s="412"/>
      <c r="AL39" s="412"/>
      <c r="AM39" s="412"/>
      <c r="AN39" s="412"/>
      <c r="AO39" s="412"/>
      <c r="AP39" s="412"/>
      <c r="AQ39" s="412"/>
    </row>
    <row r="40" spans="1:44" s="416" customFormat="1" ht="15.6" customHeight="1">
      <c r="A40" s="251"/>
      <c r="B40" s="287"/>
      <c r="C40" s="287"/>
      <c r="D40" s="283" t="s">
        <v>712</v>
      </c>
      <c r="E40" s="287" t="s">
        <v>20</v>
      </c>
      <c r="F40" s="260">
        <v>355</v>
      </c>
      <c r="G40" s="412"/>
      <c r="H40" s="412"/>
      <c r="I40" s="412"/>
      <c r="J40" s="412"/>
      <c r="K40" s="412"/>
      <c r="L40" s="412"/>
      <c r="M40" s="412"/>
      <c r="N40" s="412"/>
      <c r="O40" s="412"/>
      <c r="P40" s="412"/>
      <c r="Q40" s="412"/>
      <c r="R40" s="412"/>
      <c r="S40" s="412"/>
      <c r="T40" s="412"/>
      <c r="U40" s="412"/>
      <c r="V40" s="412"/>
      <c r="W40" s="412"/>
      <c r="X40" s="412"/>
      <c r="Y40" s="412"/>
      <c r="Z40" s="412"/>
      <c r="AA40" s="412"/>
      <c r="AB40" s="412"/>
      <c r="AC40" s="412"/>
      <c r="AD40" s="412"/>
      <c r="AE40" s="412"/>
      <c r="AF40" s="412"/>
      <c r="AG40" s="412"/>
      <c r="AH40" s="412"/>
      <c r="AI40" s="412"/>
      <c r="AJ40" s="412"/>
      <c r="AK40" s="412"/>
      <c r="AL40" s="412"/>
      <c r="AM40" s="412"/>
      <c r="AN40" s="412"/>
      <c r="AO40" s="412"/>
      <c r="AP40" s="412"/>
      <c r="AQ40" s="412"/>
    </row>
    <row r="41" spans="1:44" s="416" customFormat="1" ht="15.6" customHeight="1">
      <c r="A41" s="262"/>
      <c r="B41" s="254" t="s">
        <v>713</v>
      </c>
      <c r="C41" s="254" t="s">
        <v>684</v>
      </c>
      <c r="D41" s="252" t="s">
        <v>533</v>
      </c>
      <c r="E41" s="254"/>
      <c r="F41" s="255"/>
      <c r="G41" s="412"/>
      <c r="H41" s="412"/>
      <c r="I41" s="412"/>
      <c r="J41" s="412"/>
      <c r="K41" s="412"/>
      <c r="L41" s="412"/>
      <c r="M41" s="412"/>
      <c r="N41" s="412"/>
      <c r="O41" s="412"/>
      <c r="P41" s="412"/>
      <c r="Q41" s="412"/>
      <c r="R41" s="412"/>
      <c r="S41" s="412"/>
      <c r="T41" s="412"/>
      <c r="U41" s="412"/>
      <c r="V41" s="412"/>
      <c r="W41" s="412"/>
      <c r="X41" s="412"/>
      <c r="Y41" s="412"/>
      <c r="Z41" s="412"/>
      <c r="AA41" s="412"/>
      <c r="AB41" s="412"/>
      <c r="AC41" s="412"/>
      <c r="AD41" s="412"/>
      <c r="AE41" s="412"/>
      <c r="AF41" s="412"/>
      <c r="AG41" s="412"/>
      <c r="AH41" s="412"/>
      <c r="AI41" s="412"/>
      <c r="AJ41" s="412"/>
      <c r="AK41" s="412"/>
      <c r="AL41" s="412"/>
      <c r="AM41" s="412"/>
      <c r="AN41" s="412"/>
      <c r="AO41" s="412"/>
      <c r="AP41" s="412"/>
      <c r="AQ41" s="412"/>
    </row>
    <row r="42" spans="1:44" s="416" customFormat="1" ht="15.6" customHeight="1">
      <c r="A42" s="262"/>
      <c r="B42" s="287"/>
      <c r="C42" s="287"/>
      <c r="D42" s="283" t="s">
        <v>714</v>
      </c>
      <c r="E42" s="287" t="s">
        <v>20</v>
      </c>
      <c r="F42" s="260">
        <v>415</v>
      </c>
      <c r="G42" s="412"/>
      <c r="H42" s="412"/>
      <c r="I42" s="412"/>
      <c r="J42" s="412"/>
      <c r="K42" s="412"/>
      <c r="L42" s="412"/>
      <c r="M42" s="412"/>
      <c r="N42" s="412"/>
      <c r="O42" s="412"/>
      <c r="P42" s="412"/>
      <c r="Q42" s="412"/>
      <c r="R42" s="412"/>
      <c r="S42" s="412"/>
      <c r="T42" s="412"/>
      <c r="U42" s="412"/>
      <c r="V42" s="412"/>
      <c r="W42" s="412"/>
      <c r="X42" s="412"/>
      <c r="Y42" s="412"/>
      <c r="Z42" s="412"/>
      <c r="AA42" s="412"/>
      <c r="AB42" s="412"/>
      <c r="AC42" s="412"/>
      <c r="AD42" s="412"/>
      <c r="AE42" s="412"/>
      <c r="AF42" s="412"/>
      <c r="AG42" s="412"/>
      <c r="AH42" s="412"/>
      <c r="AI42" s="412"/>
      <c r="AJ42" s="412"/>
      <c r="AK42" s="412"/>
      <c r="AL42" s="412"/>
      <c r="AM42" s="412"/>
      <c r="AN42" s="412"/>
      <c r="AO42" s="412"/>
      <c r="AP42" s="412"/>
      <c r="AQ42" s="412"/>
    </row>
    <row r="43" spans="1:44" s="416" customFormat="1" ht="15.6" customHeight="1">
      <c r="A43" s="262"/>
      <c r="B43" s="254" t="s">
        <v>715</v>
      </c>
      <c r="C43" s="254" t="s">
        <v>685</v>
      </c>
      <c r="D43" s="252" t="s">
        <v>533</v>
      </c>
      <c r="E43" s="254"/>
      <c r="F43" s="255"/>
      <c r="G43" s="412"/>
      <c r="H43" s="412"/>
      <c r="I43" s="412"/>
      <c r="J43" s="412"/>
      <c r="K43" s="412"/>
      <c r="L43" s="412"/>
      <c r="M43" s="412"/>
      <c r="N43" s="412"/>
      <c r="O43" s="412"/>
      <c r="P43" s="412"/>
      <c r="Q43" s="412"/>
      <c r="R43" s="412"/>
      <c r="S43" s="412"/>
      <c r="T43" s="412"/>
      <c r="U43" s="412"/>
      <c r="V43" s="412"/>
      <c r="W43" s="412"/>
      <c r="X43" s="412"/>
      <c r="Y43" s="412"/>
      <c r="Z43" s="412"/>
      <c r="AA43" s="412"/>
      <c r="AB43" s="412"/>
      <c r="AC43" s="412"/>
      <c r="AD43" s="412"/>
      <c r="AE43" s="412"/>
      <c r="AF43" s="412"/>
      <c r="AG43" s="412"/>
      <c r="AH43" s="412"/>
      <c r="AI43" s="412"/>
      <c r="AJ43" s="412"/>
      <c r="AK43" s="412"/>
      <c r="AL43" s="412"/>
      <c r="AM43" s="412"/>
      <c r="AN43" s="412"/>
      <c r="AO43" s="412"/>
      <c r="AP43" s="412"/>
      <c r="AQ43" s="412"/>
    </row>
    <row r="44" spans="1:44" s="416" customFormat="1" ht="15.6" customHeight="1">
      <c r="A44" s="262"/>
      <c r="B44" s="287"/>
      <c r="C44" s="287"/>
      <c r="D44" s="283" t="s">
        <v>716</v>
      </c>
      <c r="E44" s="287" t="s">
        <v>20</v>
      </c>
      <c r="F44" s="260">
        <v>65</v>
      </c>
      <c r="G44" s="418">
        <f>SUM(F40:F44)</f>
        <v>835</v>
      </c>
      <c r="H44" s="412"/>
      <c r="I44" s="412"/>
      <c r="J44" s="412"/>
      <c r="K44" s="412"/>
      <c r="L44" s="412"/>
      <c r="M44" s="412"/>
      <c r="N44" s="412"/>
      <c r="O44" s="412"/>
      <c r="P44" s="412"/>
      <c r="Q44" s="412"/>
      <c r="R44" s="412"/>
      <c r="S44" s="412"/>
      <c r="T44" s="412"/>
      <c r="U44" s="412"/>
      <c r="V44" s="412"/>
      <c r="W44" s="412"/>
      <c r="X44" s="412"/>
      <c r="Y44" s="412"/>
      <c r="Z44" s="412"/>
      <c r="AA44" s="412"/>
      <c r="AB44" s="412"/>
      <c r="AC44" s="412"/>
      <c r="AD44" s="412"/>
      <c r="AE44" s="412"/>
      <c r="AF44" s="412"/>
      <c r="AG44" s="412"/>
      <c r="AH44" s="412"/>
      <c r="AI44" s="412"/>
      <c r="AJ44" s="412"/>
      <c r="AK44" s="412"/>
      <c r="AL44" s="412"/>
      <c r="AM44" s="412"/>
      <c r="AN44" s="412"/>
      <c r="AO44" s="412"/>
      <c r="AP44" s="412"/>
      <c r="AQ44" s="412"/>
    </row>
    <row r="45" spans="1:44" s="412" customFormat="1" ht="15.6" customHeight="1">
      <c r="A45" s="242"/>
      <c r="B45" s="271"/>
      <c r="C45" s="271"/>
      <c r="D45" s="437"/>
      <c r="E45" s="271"/>
      <c r="F45" s="273"/>
    </row>
    <row r="46" spans="1:44" s="412" customFormat="1" ht="20.100000000000001" customHeight="1">
      <c r="A46" s="244"/>
      <c r="B46" s="553" t="s">
        <v>567</v>
      </c>
      <c r="C46" s="553"/>
      <c r="D46" s="553"/>
      <c r="E46" s="503"/>
      <c r="F46" s="504"/>
      <c r="G46" s="414"/>
      <c r="H46" s="414"/>
      <c r="I46" s="414"/>
      <c r="J46" s="414"/>
      <c r="K46" s="414"/>
      <c r="L46" s="414"/>
      <c r="M46" s="414"/>
      <c r="N46" s="414"/>
      <c r="O46" s="414"/>
      <c r="P46" s="414"/>
      <c r="Q46" s="414"/>
      <c r="R46" s="414"/>
      <c r="S46" s="414"/>
      <c r="T46" s="414"/>
      <c r="U46" s="414"/>
      <c r="V46" s="414"/>
      <c r="W46" s="414"/>
      <c r="X46" s="414"/>
      <c r="Y46" s="414"/>
      <c r="Z46" s="414"/>
      <c r="AA46" s="414"/>
      <c r="AB46" s="414"/>
      <c r="AC46" s="414"/>
      <c r="AD46" s="414"/>
      <c r="AE46" s="414"/>
      <c r="AF46" s="414"/>
      <c r="AG46" s="414"/>
      <c r="AH46" s="414"/>
      <c r="AI46" s="414"/>
      <c r="AJ46" s="414"/>
      <c r="AK46" s="414"/>
      <c r="AL46" s="414"/>
      <c r="AM46" s="414"/>
      <c r="AN46" s="414"/>
      <c r="AO46" s="414"/>
      <c r="AP46" s="414"/>
      <c r="AQ46" s="414"/>
    </row>
    <row r="47" spans="1:44" s="421" customFormat="1">
      <c r="A47" s="248">
        <v>10</v>
      </c>
      <c r="B47" s="554" t="s">
        <v>568</v>
      </c>
      <c r="C47" s="555"/>
      <c r="D47" s="555"/>
      <c r="E47" s="555"/>
      <c r="F47" s="555"/>
      <c r="G47" s="419"/>
      <c r="H47" s="420"/>
      <c r="I47" s="420"/>
      <c r="J47" s="9"/>
      <c r="K47" s="9"/>
      <c r="L47" s="9"/>
      <c r="M47" s="9"/>
      <c r="N47" s="9"/>
      <c r="O47" s="9"/>
      <c r="P47" s="9"/>
      <c r="Q47" s="9"/>
      <c r="R47" s="9"/>
      <c r="S47" s="9"/>
      <c r="T47" s="9"/>
      <c r="U47" s="9"/>
      <c r="V47" s="9"/>
      <c r="W47" s="9"/>
      <c r="X47" s="9"/>
      <c r="Y47" s="9"/>
      <c r="Z47" s="9"/>
      <c r="AA47" s="9"/>
      <c r="AB47" s="9"/>
      <c r="AC47" s="9"/>
      <c r="AD47" s="9"/>
      <c r="AE47" s="9"/>
      <c r="AF47" s="9"/>
      <c r="AG47" s="9"/>
      <c r="AH47" s="9"/>
      <c r="AI47" s="9"/>
      <c r="AJ47" s="9"/>
      <c r="AK47" s="9"/>
      <c r="AL47" s="9"/>
      <c r="AM47" s="9"/>
      <c r="AN47" s="9"/>
      <c r="AO47" s="9"/>
      <c r="AP47" s="9"/>
      <c r="AQ47" s="9"/>
      <c r="AR47" s="9"/>
    </row>
    <row r="48" spans="1:44" s="421" customFormat="1" ht="25.5">
      <c r="A48" s="251"/>
      <c r="B48" s="350" t="s">
        <v>569</v>
      </c>
      <c r="C48" s="351">
        <v>10</v>
      </c>
      <c r="D48" s="352" t="s">
        <v>570</v>
      </c>
      <c r="E48" s="251" t="s">
        <v>200</v>
      </c>
      <c r="F48" s="263"/>
      <c r="G48" s="419"/>
      <c r="H48" s="420"/>
      <c r="I48" s="420"/>
      <c r="J48" s="9"/>
      <c r="K48" s="9"/>
      <c r="L48" s="9"/>
      <c r="M48" s="9"/>
      <c r="N48" s="9"/>
      <c r="O48" s="9"/>
      <c r="P48" s="9"/>
      <c r="Q48" s="9"/>
      <c r="R48" s="9"/>
      <c r="S48" s="9"/>
      <c r="T48" s="9"/>
      <c r="U48" s="9"/>
      <c r="V48" s="9"/>
      <c r="W48" s="9"/>
      <c r="X48" s="9"/>
      <c r="Y48" s="9"/>
      <c r="Z48" s="9"/>
      <c r="AA48" s="9"/>
      <c r="AB48" s="9"/>
      <c r="AC48" s="9"/>
      <c r="AD48" s="9"/>
      <c r="AE48" s="9"/>
      <c r="AF48" s="9"/>
      <c r="AG48" s="9"/>
      <c r="AH48" s="9"/>
      <c r="AI48" s="9"/>
      <c r="AJ48" s="9"/>
      <c r="AK48" s="9"/>
      <c r="AL48" s="9"/>
      <c r="AM48" s="9"/>
      <c r="AN48" s="9"/>
      <c r="AO48" s="9"/>
      <c r="AP48" s="9"/>
      <c r="AQ48" s="9"/>
      <c r="AR48" s="9"/>
    </row>
    <row r="49" spans="1:44" s="422" customFormat="1">
      <c r="A49" s="251"/>
      <c r="B49" s="356"/>
      <c r="C49" s="240"/>
      <c r="D49" s="357" t="s">
        <v>571</v>
      </c>
      <c r="E49" s="358"/>
      <c r="F49" s="251"/>
      <c r="G49" s="419"/>
      <c r="H49" s="420"/>
      <c r="I49" s="420"/>
      <c r="J49" s="9"/>
      <c r="K49" s="9"/>
      <c r="L49" s="9"/>
      <c r="M49" s="9"/>
      <c r="N49" s="9"/>
      <c r="O49" s="9"/>
      <c r="P49" s="9"/>
      <c r="Q49" s="9"/>
      <c r="R49" s="9"/>
      <c r="S49" s="9"/>
      <c r="T49" s="9"/>
      <c r="U49" s="9"/>
      <c r="V49" s="9"/>
      <c r="W49" s="9"/>
      <c r="X49" s="9"/>
      <c r="Y49" s="9"/>
      <c r="Z49" s="9"/>
      <c r="AA49" s="9"/>
      <c r="AB49" s="9"/>
      <c r="AC49" s="9"/>
      <c r="AD49" s="9"/>
      <c r="AE49" s="9"/>
      <c r="AF49" s="9"/>
      <c r="AG49" s="9"/>
      <c r="AH49" s="9"/>
      <c r="AI49" s="9"/>
      <c r="AJ49" s="9"/>
      <c r="AK49" s="9"/>
      <c r="AL49" s="9"/>
      <c r="AM49" s="9"/>
      <c r="AN49" s="9"/>
      <c r="AO49" s="9"/>
      <c r="AP49" s="9"/>
      <c r="AQ49" s="9"/>
      <c r="AR49" s="9"/>
    </row>
    <row r="50" spans="1:44" s="421" customFormat="1">
      <c r="A50" s="251"/>
      <c r="B50" s="356"/>
      <c r="C50" s="240"/>
      <c r="D50" s="357" t="s">
        <v>572</v>
      </c>
      <c r="E50" s="358"/>
      <c r="F50" s="251"/>
      <c r="G50" s="419"/>
      <c r="H50" s="420"/>
      <c r="I50" s="420"/>
      <c r="J50" s="9"/>
      <c r="K50" s="9"/>
      <c r="L50" s="9"/>
      <c r="M50" s="9"/>
      <c r="N50" s="9"/>
      <c r="O50" s="9"/>
      <c r="P50" s="9"/>
      <c r="Q50" s="9"/>
      <c r="R50" s="9"/>
      <c r="S50" s="9"/>
      <c r="T50" s="9"/>
      <c r="U50" s="9"/>
      <c r="V50" s="9"/>
      <c r="W50" s="9"/>
      <c r="X50" s="9"/>
      <c r="Y50" s="9"/>
      <c r="Z50" s="9"/>
      <c r="AA50" s="9"/>
      <c r="AB50" s="9"/>
      <c r="AC50" s="9"/>
      <c r="AD50" s="9"/>
      <c r="AE50" s="9"/>
      <c r="AF50" s="9"/>
      <c r="AG50" s="9"/>
      <c r="AH50" s="9"/>
      <c r="AI50" s="9"/>
      <c r="AJ50" s="9"/>
      <c r="AK50" s="9"/>
      <c r="AL50" s="9"/>
      <c r="AM50" s="9"/>
      <c r="AN50" s="9"/>
      <c r="AO50" s="9"/>
      <c r="AP50" s="9"/>
      <c r="AQ50" s="9"/>
      <c r="AR50" s="9"/>
    </row>
    <row r="51" spans="1:44" s="421" customFormat="1">
      <c r="A51" s="251"/>
      <c r="B51" s="287"/>
      <c r="C51" s="360"/>
      <c r="D51" s="361" t="s">
        <v>573</v>
      </c>
      <c r="E51" s="362"/>
      <c r="F51" s="260">
        <v>5</v>
      </c>
      <c r="G51" s="419"/>
      <c r="H51" s="420"/>
      <c r="I51" s="420"/>
      <c r="J51" s="9"/>
      <c r="K51" s="9"/>
      <c r="L51" s="9"/>
      <c r="M51" s="9"/>
      <c r="N51" s="9"/>
      <c r="O51" s="9"/>
      <c r="P51" s="9"/>
      <c r="Q51" s="9"/>
      <c r="R51" s="9"/>
      <c r="S51" s="9"/>
      <c r="T51" s="9"/>
      <c r="U51" s="9"/>
      <c r="V51" s="9"/>
      <c r="W51" s="9"/>
      <c r="X51" s="9"/>
      <c r="Y51" s="9"/>
      <c r="Z51" s="9"/>
      <c r="AA51" s="9"/>
      <c r="AB51" s="9"/>
      <c r="AC51" s="9"/>
      <c r="AD51" s="9"/>
      <c r="AE51" s="9"/>
      <c r="AF51" s="9"/>
      <c r="AG51" s="9"/>
      <c r="AH51" s="9"/>
      <c r="AI51" s="9"/>
      <c r="AJ51" s="9"/>
      <c r="AK51" s="9"/>
      <c r="AL51" s="9"/>
      <c r="AM51" s="9"/>
      <c r="AN51" s="9"/>
      <c r="AO51" s="9"/>
      <c r="AP51" s="9"/>
      <c r="AQ51" s="9"/>
      <c r="AR51" s="9"/>
    </row>
    <row r="52" spans="1:44" s="9" customFormat="1" ht="25.5">
      <c r="A52" s="296">
        <v>11</v>
      </c>
      <c r="B52" s="257" t="s">
        <v>717</v>
      </c>
      <c r="C52" s="370">
        <v>11</v>
      </c>
      <c r="D52" s="499" t="s">
        <v>718</v>
      </c>
      <c r="E52" s="251" t="s">
        <v>200</v>
      </c>
      <c r="F52" s="273">
        <v>40</v>
      </c>
      <c r="G52" s="419"/>
      <c r="H52" s="420"/>
      <c r="I52" s="420"/>
    </row>
    <row r="53" spans="1:44" s="9" customFormat="1" ht="25.5">
      <c r="A53" s="296">
        <v>12</v>
      </c>
      <c r="B53" s="291" t="s">
        <v>719</v>
      </c>
      <c r="C53" s="505">
        <v>12</v>
      </c>
      <c r="D53" s="428" t="s">
        <v>718</v>
      </c>
      <c r="E53" s="296" t="s">
        <v>200</v>
      </c>
      <c r="F53" s="293">
        <v>150</v>
      </c>
      <c r="G53" s="419"/>
      <c r="H53" s="420"/>
      <c r="I53" s="420"/>
    </row>
    <row r="54" spans="1:44" customFormat="1">
      <c r="A54" s="363">
        <v>13</v>
      </c>
      <c r="B54" s="364" t="s">
        <v>720</v>
      </c>
      <c r="C54" s="365">
        <v>13</v>
      </c>
      <c r="D54" s="366" t="s">
        <v>533</v>
      </c>
      <c r="E54" s="254" t="s">
        <v>200</v>
      </c>
      <c r="F54" s="367"/>
      <c r="G54" s="419"/>
      <c r="H54" s="420"/>
      <c r="I54" s="420"/>
      <c r="J54" s="9"/>
      <c r="K54" s="9"/>
      <c r="L54" s="9"/>
      <c r="M54" s="9"/>
      <c r="N54" s="9"/>
      <c r="O54" s="9"/>
      <c r="P54" s="9"/>
      <c r="Q54" s="9"/>
      <c r="R54" s="9"/>
      <c r="S54" s="9"/>
      <c r="T54" s="9"/>
      <c r="U54" s="9"/>
      <c r="V54" s="9"/>
      <c r="W54" s="9"/>
      <c r="X54" s="9"/>
      <c r="Y54" s="9"/>
      <c r="Z54" s="9"/>
      <c r="AA54" s="9"/>
      <c r="AB54" s="9"/>
      <c r="AC54" s="9"/>
      <c r="AD54" s="9"/>
      <c r="AE54" s="9"/>
      <c r="AF54" s="9"/>
      <c r="AG54" s="9"/>
      <c r="AH54" s="9"/>
      <c r="AI54" s="9"/>
      <c r="AJ54" s="9"/>
      <c r="AK54" s="9"/>
      <c r="AL54" s="9"/>
      <c r="AM54" s="9"/>
      <c r="AN54" s="9"/>
      <c r="AO54" s="9"/>
      <c r="AP54" s="9"/>
      <c r="AQ54" s="9"/>
      <c r="AR54" s="9"/>
    </row>
    <row r="55" spans="1:44" customFormat="1">
      <c r="A55" s="251"/>
      <c r="B55" s="369"/>
      <c r="C55" s="370"/>
      <c r="D55" s="371" t="s">
        <v>574</v>
      </c>
      <c r="E55" s="372"/>
      <c r="F55" s="259"/>
      <c r="G55" s="419"/>
      <c r="H55" s="420"/>
      <c r="I55" s="420"/>
      <c r="J55" s="9"/>
      <c r="K55" s="9"/>
      <c r="L55" s="9"/>
      <c r="M55" s="9"/>
      <c r="N55" s="9"/>
      <c r="O55" s="9"/>
      <c r="P55" s="9"/>
      <c r="Q55" s="9"/>
      <c r="R55" s="9"/>
      <c r="S55" s="9"/>
      <c r="T55" s="9"/>
      <c r="U55" s="9"/>
      <c r="V55" s="9"/>
      <c r="W55" s="9"/>
      <c r="X55" s="9"/>
      <c r="Y55" s="9"/>
      <c r="Z55" s="9"/>
      <c r="AA55" s="9"/>
      <c r="AB55" s="9"/>
      <c r="AC55" s="9"/>
      <c r="AD55" s="9"/>
      <c r="AE55" s="9"/>
      <c r="AF55" s="9"/>
      <c r="AG55" s="9"/>
      <c r="AH55" s="9"/>
      <c r="AI55" s="9"/>
      <c r="AJ55" s="9"/>
      <c r="AK55" s="9"/>
      <c r="AL55" s="9"/>
      <c r="AM55" s="9"/>
      <c r="AN55" s="9"/>
      <c r="AO55" s="9"/>
      <c r="AP55" s="9"/>
      <c r="AQ55" s="9"/>
      <c r="AR55" s="9"/>
    </row>
    <row r="56" spans="1:44" customFormat="1">
      <c r="A56" s="251"/>
      <c r="B56" s="369"/>
      <c r="C56" s="370"/>
      <c r="D56" s="374" t="s">
        <v>721</v>
      </c>
      <c r="E56" s="362"/>
      <c r="F56" s="260">
        <v>50</v>
      </c>
      <c r="G56" s="419"/>
      <c r="H56" s="420"/>
      <c r="I56" s="420"/>
      <c r="J56" s="9"/>
      <c r="K56" s="9"/>
      <c r="L56" s="9"/>
      <c r="M56" s="9"/>
      <c r="N56" s="9"/>
      <c r="O56" s="9"/>
      <c r="P56" s="9"/>
      <c r="Q56" s="9"/>
      <c r="R56" s="9"/>
      <c r="S56" s="9"/>
      <c r="T56" s="9"/>
      <c r="U56" s="9"/>
      <c r="V56" s="9"/>
      <c r="W56" s="9"/>
      <c r="X56" s="9"/>
      <c r="Y56" s="9"/>
      <c r="Z56" s="9"/>
      <c r="AA56" s="9"/>
      <c r="AB56" s="9"/>
      <c r="AC56" s="9"/>
      <c r="AD56" s="9"/>
      <c r="AE56" s="9"/>
      <c r="AF56" s="9"/>
      <c r="AG56" s="9"/>
      <c r="AH56" s="9"/>
      <c r="AI56" s="9"/>
      <c r="AJ56" s="9"/>
      <c r="AK56" s="9"/>
      <c r="AL56" s="9"/>
      <c r="AM56" s="9"/>
      <c r="AN56" s="9"/>
      <c r="AO56" s="9"/>
      <c r="AP56" s="9"/>
      <c r="AQ56" s="9"/>
      <c r="AR56" s="9"/>
    </row>
    <row r="57" spans="1:44" s="416" customFormat="1" ht="15.6" customHeight="1">
      <c r="A57" s="248">
        <v>14</v>
      </c>
      <c r="B57" s="556" t="s">
        <v>576</v>
      </c>
      <c r="C57" s="557"/>
      <c r="D57" s="557"/>
      <c r="E57" s="557"/>
      <c r="F57" s="557"/>
      <c r="G57" s="412"/>
      <c r="H57" s="412"/>
      <c r="I57" s="412"/>
      <c r="J57" s="412"/>
      <c r="K57" s="412"/>
      <c r="L57" s="412"/>
      <c r="M57" s="412"/>
      <c r="N57" s="412"/>
      <c r="O57" s="412"/>
      <c r="P57" s="412"/>
      <c r="Q57" s="412"/>
      <c r="R57" s="412"/>
      <c r="S57" s="412"/>
      <c r="T57" s="412"/>
      <c r="U57" s="412"/>
      <c r="V57" s="412"/>
      <c r="W57" s="412"/>
      <c r="X57" s="412"/>
      <c r="Y57" s="412"/>
      <c r="Z57" s="412"/>
      <c r="AA57" s="412"/>
      <c r="AB57" s="412"/>
      <c r="AC57" s="412"/>
      <c r="AD57" s="412"/>
      <c r="AE57" s="412"/>
      <c r="AF57" s="412"/>
      <c r="AG57" s="412"/>
      <c r="AH57" s="412"/>
      <c r="AI57" s="412"/>
      <c r="AJ57" s="412"/>
      <c r="AK57" s="412"/>
      <c r="AL57" s="412"/>
      <c r="AM57" s="412"/>
      <c r="AN57" s="412"/>
      <c r="AO57" s="412"/>
      <c r="AP57" s="412"/>
      <c r="AQ57" s="412"/>
    </row>
    <row r="58" spans="1:44" s="423" customFormat="1" ht="15.6" customHeight="1">
      <c r="A58" s="251"/>
      <c r="B58" s="255" t="s">
        <v>722</v>
      </c>
      <c r="C58" s="506">
        <v>14</v>
      </c>
      <c r="D58" s="280" t="s">
        <v>543</v>
      </c>
      <c r="E58" s="254"/>
      <c r="F58" s="249"/>
      <c r="G58" s="412"/>
      <c r="H58" s="412"/>
      <c r="I58" s="412"/>
      <c r="J58" s="412"/>
      <c r="K58" s="412"/>
      <c r="L58" s="412"/>
      <c r="M58" s="412"/>
      <c r="N58" s="412"/>
      <c r="O58" s="412"/>
      <c r="P58" s="412"/>
      <c r="Q58" s="412"/>
      <c r="R58" s="412"/>
      <c r="S58" s="412"/>
      <c r="T58" s="412"/>
      <c r="U58" s="412"/>
      <c r="V58" s="412"/>
      <c r="W58" s="412"/>
      <c r="X58" s="412"/>
      <c r="Y58" s="412"/>
      <c r="Z58" s="412"/>
      <c r="AA58" s="412"/>
      <c r="AB58" s="412"/>
      <c r="AC58" s="412"/>
      <c r="AD58" s="412"/>
      <c r="AE58" s="412"/>
      <c r="AF58" s="412"/>
      <c r="AG58" s="412"/>
      <c r="AH58" s="412"/>
      <c r="AI58" s="412"/>
      <c r="AJ58" s="412"/>
      <c r="AK58" s="412"/>
      <c r="AL58" s="412"/>
      <c r="AM58" s="412"/>
      <c r="AN58" s="412"/>
      <c r="AO58" s="412"/>
      <c r="AP58" s="412"/>
      <c r="AQ58" s="412"/>
    </row>
    <row r="59" spans="1:44" s="416" customFormat="1" ht="15.6" customHeight="1">
      <c r="A59" s="251"/>
      <c r="B59" s="369"/>
      <c r="C59" s="370"/>
      <c r="D59" s="281" t="s">
        <v>545</v>
      </c>
      <c r="E59" s="369"/>
      <c r="F59" s="369"/>
      <c r="G59" s="412"/>
      <c r="H59" s="412"/>
      <c r="I59" s="412"/>
      <c r="J59" s="412"/>
      <c r="K59" s="412"/>
      <c r="L59" s="412"/>
      <c r="M59" s="412"/>
      <c r="N59" s="412"/>
      <c r="O59" s="412"/>
      <c r="P59" s="412"/>
      <c r="Q59" s="412"/>
      <c r="R59" s="412"/>
      <c r="S59" s="412"/>
      <c r="T59" s="412"/>
      <c r="U59" s="412"/>
      <c r="V59" s="412"/>
      <c r="W59" s="412"/>
      <c r="X59" s="412"/>
      <c r="Y59" s="412"/>
      <c r="Z59" s="412"/>
      <c r="AA59" s="412"/>
      <c r="AB59" s="412"/>
      <c r="AC59" s="412"/>
      <c r="AD59" s="412"/>
      <c r="AE59" s="412"/>
      <c r="AF59" s="412"/>
      <c r="AG59" s="412"/>
      <c r="AH59" s="412"/>
      <c r="AI59" s="412"/>
      <c r="AJ59" s="412"/>
      <c r="AK59" s="412"/>
      <c r="AL59" s="412"/>
      <c r="AM59" s="412"/>
      <c r="AN59" s="412"/>
      <c r="AO59" s="412"/>
      <c r="AP59" s="412"/>
      <c r="AQ59" s="412"/>
    </row>
    <row r="60" spans="1:44" s="416" customFormat="1" ht="15.6" customHeight="1">
      <c r="A60" s="251"/>
      <c r="B60" s="286"/>
      <c r="C60" s="287"/>
      <c r="D60" s="507" t="s">
        <v>546</v>
      </c>
      <c r="E60" s="287" t="s">
        <v>200</v>
      </c>
      <c r="F60" s="260">
        <v>19</v>
      </c>
      <c r="G60" s="412"/>
      <c r="H60" s="412"/>
      <c r="I60" s="412"/>
      <c r="J60" s="412"/>
      <c r="K60" s="412"/>
      <c r="L60" s="412"/>
      <c r="M60" s="412"/>
      <c r="N60" s="412"/>
      <c r="O60" s="412"/>
      <c r="P60" s="412"/>
      <c r="Q60" s="412"/>
      <c r="R60" s="412"/>
      <c r="S60" s="412"/>
      <c r="T60" s="412"/>
      <c r="U60" s="412"/>
      <c r="V60" s="412"/>
      <c r="W60" s="412"/>
      <c r="X60" s="412"/>
      <c r="Y60" s="412"/>
      <c r="Z60" s="412"/>
      <c r="AA60" s="412"/>
      <c r="AB60" s="412"/>
      <c r="AC60" s="412"/>
      <c r="AD60" s="412"/>
      <c r="AE60" s="412"/>
      <c r="AF60" s="412"/>
      <c r="AG60" s="412"/>
      <c r="AH60" s="412"/>
      <c r="AI60" s="412"/>
      <c r="AJ60" s="412"/>
      <c r="AK60" s="412"/>
      <c r="AL60" s="412"/>
      <c r="AM60" s="412"/>
      <c r="AN60" s="412"/>
      <c r="AO60" s="412"/>
      <c r="AP60" s="412"/>
      <c r="AQ60" s="412"/>
    </row>
    <row r="61" spans="1:44" s="416" customFormat="1" ht="15.6" customHeight="1">
      <c r="A61" s="248">
        <v>15</v>
      </c>
      <c r="B61" s="508" t="s">
        <v>579</v>
      </c>
      <c r="C61" s="509">
        <v>15</v>
      </c>
      <c r="D61" s="280" t="s">
        <v>543</v>
      </c>
      <c r="E61" s="255"/>
      <c r="F61" s="255"/>
      <c r="G61" s="412"/>
      <c r="H61" s="412"/>
      <c r="I61" s="412"/>
      <c r="J61" s="412"/>
      <c r="K61" s="412"/>
      <c r="L61" s="412"/>
      <c r="M61" s="412"/>
      <c r="N61" s="412"/>
      <c r="O61" s="412"/>
      <c r="P61" s="412"/>
      <c r="Q61" s="412"/>
      <c r="R61" s="412"/>
      <c r="S61" s="412"/>
      <c r="T61" s="412"/>
      <c r="U61" s="412"/>
      <c r="V61" s="412"/>
      <c r="W61" s="412"/>
      <c r="X61" s="412"/>
      <c r="Y61" s="412"/>
      <c r="Z61" s="412"/>
      <c r="AA61" s="412"/>
      <c r="AB61" s="412"/>
      <c r="AC61" s="412"/>
      <c r="AD61" s="412"/>
      <c r="AE61" s="412"/>
      <c r="AF61" s="412"/>
      <c r="AG61" s="412"/>
      <c r="AH61" s="412"/>
      <c r="AI61" s="412"/>
      <c r="AJ61" s="412"/>
      <c r="AK61" s="412"/>
      <c r="AL61" s="412"/>
      <c r="AM61" s="412"/>
      <c r="AN61" s="412"/>
      <c r="AO61" s="412"/>
      <c r="AP61" s="412"/>
      <c r="AQ61" s="412"/>
    </row>
    <row r="62" spans="1:44" s="416" customFormat="1" ht="15.6" customHeight="1">
      <c r="A62" s="251"/>
      <c r="B62" s="397" t="s">
        <v>593</v>
      </c>
      <c r="C62" s="271"/>
      <c r="D62" s="281" t="s">
        <v>723</v>
      </c>
      <c r="E62" s="259"/>
      <c r="F62" s="256">
        <v>50</v>
      </c>
      <c r="G62" s="412"/>
      <c r="H62" s="412"/>
      <c r="I62" s="412"/>
      <c r="J62" s="412"/>
      <c r="K62" s="412"/>
      <c r="L62" s="412"/>
      <c r="M62" s="412"/>
      <c r="N62" s="412"/>
      <c r="O62" s="412"/>
      <c r="P62" s="412"/>
      <c r="Q62" s="412"/>
      <c r="R62" s="412"/>
      <c r="S62" s="412"/>
      <c r="T62" s="412"/>
      <c r="U62" s="412"/>
      <c r="V62" s="412"/>
      <c r="W62" s="412"/>
      <c r="X62" s="412"/>
      <c r="Y62" s="412"/>
      <c r="Z62" s="412"/>
      <c r="AA62" s="412"/>
      <c r="AB62" s="412"/>
      <c r="AC62" s="412"/>
      <c r="AD62" s="412"/>
      <c r="AE62" s="412"/>
      <c r="AF62" s="412"/>
      <c r="AG62" s="412"/>
      <c r="AH62" s="412"/>
      <c r="AI62" s="412"/>
      <c r="AJ62" s="412"/>
      <c r="AK62" s="412"/>
      <c r="AL62" s="412"/>
      <c r="AM62" s="412"/>
      <c r="AN62" s="412"/>
      <c r="AO62" s="412"/>
      <c r="AP62" s="412"/>
      <c r="AQ62" s="412"/>
    </row>
    <row r="63" spans="1:44" s="412" customFormat="1" ht="15.6" customHeight="1">
      <c r="A63" s="282"/>
      <c r="B63" s="398" t="s">
        <v>594</v>
      </c>
      <c r="C63" s="510"/>
      <c r="D63" s="511" t="s">
        <v>724</v>
      </c>
      <c r="E63" s="287" t="s">
        <v>200</v>
      </c>
      <c r="F63" s="260">
        <v>10</v>
      </c>
      <c r="AR63" s="424"/>
    </row>
    <row r="64" spans="1:44" ht="20.100000000000001" customHeight="1">
      <c r="A64" s="411"/>
      <c r="B64" s="412"/>
      <c r="C64" s="411"/>
      <c r="D64" s="411"/>
      <c r="E64" s="411"/>
      <c r="F64" s="413"/>
    </row>
    <row r="65" spans="1:6" ht="9" customHeight="1">
      <c r="A65" s="411"/>
      <c r="B65" s="412"/>
      <c r="C65" s="411"/>
      <c r="D65" s="425" t="s">
        <v>585</v>
      </c>
      <c r="E65" s="411"/>
      <c r="F65" s="413"/>
    </row>
    <row r="66" spans="1:6">
      <c r="A66" s="411"/>
      <c r="B66" s="412"/>
      <c r="C66" s="411"/>
      <c r="D66" s="411"/>
      <c r="E66" s="411"/>
      <c r="F66" s="413"/>
    </row>
    <row r="67" spans="1:6">
      <c r="A67" s="411"/>
      <c r="B67" s="412"/>
      <c r="D67" s="411"/>
      <c r="E67" s="411"/>
      <c r="F67" s="413"/>
    </row>
    <row r="68" spans="1:6">
      <c r="A68" s="411"/>
      <c r="B68" s="412"/>
      <c r="D68" s="411"/>
      <c r="E68" s="411"/>
      <c r="F68" s="413"/>
    </row>
    <row r="69" spans="1:6">
      <c r="A69" s="411"/>
      <c r="B69" s="412"/>
      <c r="E69" s="411"/>
      <c r="F69" s="413"/>
    </row>
    <row r="70" spans="1:6">
      <c r="A70" s="411"/>
      <c r="E70" s="411"/>
      <c r="F70" s="413"/>
    </row>
  </sheetData>
  <mergeCells count="19">
    <mergeCell ref="A23:A25"/>
    <mergeCell ref="B23:B25"/>
    <mergeCell ref="C23:C25"/>
    <mergeCell ref="E23:E25"/>
    <mergeCell ref="B4:C4"/>
    <mergeCell ref="B5:F5"/>
    <mergeCell ref="B19:F19"/>
    <mergeCell ref="A20:A22"/>
    <mergeCell ref="B20:B22"/>
    <mergeCell ref="C20:C22"/>
    <mergeCell ref="E20:E22"/>
    <mergeCell ref="F20:F22"/>
    <mergeCell ref="B46:D46"/>
    <mergeCell ref="B47:F47"/>
    <mergeCell ref="B57:F57"/>
    <mergeCell ref="F23:F25"/>
    <mergeCell ref="B34:D34"/>
    <mergeCell ref="B35:F35"/>
    <mergeCell ref="B38:F38"/>
  </mergeCells>
  <phoneticPr fontId="8" type="noConversion"/>
  <pageMargins left="0.74803149606299213" right="0.74803149606299213" top="0.59055118110236227" bottom="0.98425196850393704" header="0.51181102362204722" footer="0.51181102362204722"/>
  <pageSetup paperSize="9" fitToHeight="2" orientation="portrait" r:id="rId1"/>
  <headerFooter alignWithMargins="0"/>
  <drawing r:id="rId2"/>
</worksheet>
</file>

<file path=xl/worksheets/sheet5.xml><?xml version="1.0" encoding="utf-8"?>
<worksheet xmlns="http://schemas.openxmlformats.org/spreadsheetml/2006/main" xmlns:r="http://schemas.openxmlformats.org/officeDocument/2006/relationships">
  <sheetPr codeName="Φύλλο2"/>
  <dimension ref="A1:I158"/>
  <sheetViews>
    <sheetView topLeftCell="A129" workbookViewId="0">
      <selection activeCell="B157" sqref="B157"/>
    </sheetView>
  </sheetViews>
  <sheetFormatPr defaultRowHeight="12.75"/>
  <cols>
    <col min="1" max="1" width="11.5703125" customWidth="1"/>
    <col min="2" max="2" width="46.28515625" customWidth="1"/>
    <col min="3" max="3" width="12.140625" bestFit="1" customWidth="1"/>
    <col min="4" max="4" width="4.5703125" bestFit="1" customWidth="1"/>
    <col min="5" max="5" width="10.140625" bestFit="1" customWidth="1"/>
    <col min="6" max="6" width="16.42578125" bestFit="1" customWidth="1"/>
    <col min="7" max="7" width="13.85546875" bestFit="1" customWidth="1"/>
  </cols>
  <sheetData>
    <row r="1" spans="1:9">
      <c r="A1" s="1" t="s">
        <v>269</v>
      </c>
      <c r="B1" s="1" t="s">
        <v>0</v>
      </c>
      <c r="C1" s="2" t="s">
        <v>1</v>
      </c>
      <c r="D1" s="2" t="s">
        <v>2</v>
      </c>
      <c r="E1" s="3" t="s">
        <v>3</v>
      </c>
      <c r="F1" s="3" t="s">
        <v>4</v>
      </c>
      <c r="G1" s="3" t="s">
        <v>5</v>
      </c>
      <c r="H1" s="574"/>
      <c r="I1" s="574"/>
    </row>
    <row r="2" spans="1:9">
      <c r="A2" s="4" t="s">
        <v>6</v>
      </c>
      <c r="B2" s="5" t="s">
        <v>7</v>
      </c>
      <c r="C2" s="6" t="s">
        <v>8</v>
      </c>
      <c r="D2" s="7" t="s">
        <v>9</v>
      </c>
      <c r="E2" s="8">
        <v>1.2</v>
      </c>
      <c r="F2" s="9"/>
      <c r="G2" s="9"/>
    </row>
    <row r="3" spans="1:9">
      <c r="A3" s="10" t="s">
        <v>10</v>
      </c>
      <c r="B3" s="11" t="s">
        <v>11</v>
      </c>
      <c r="C3" s="12" t="s">
        <v>12</v>
      </c>
      <c r="D3" s="13" t="s">
        <v>13</v>
      </c>
      <c r="E3" s="14">
        <v>7.9</v>
      </c>
      <c r="F3" s="14">
        <v>7.7</v>
      </c>
      <c r="G3" s="14">
        <v>7.3</v>
      </c>
    </row>
    <row r="4" spans="1:9">
      <c r="A4" s="10" t="s">
        <v>14</v>
      </c>
      <c r="B4" s="11" t="s">
        <v>15</v>
      </c>
      <c r="C4" s="12" t="s">
        <v>16</v>
      </c>
      <c r="D4" s="13" t="s">
        <v>13</v>
      </c>
      <c r="E4" s="14">
        <v>34.6</v>
      </c>
      <c r="F4" s="14">
        <v>33.6</v>
      </c>
      <c r="G4" s="14">
        <v>32</v>
      </c>
    </row>
    <row r="5" spans="1:9">
      <c r="A5" s="9" t="s">
        <v>17</v>
      </c>
      <c r="B5" s="9" t="s">
        <v>18</v>
      </c>
      <c r="C5" s="12" t="s">
        <v>19</v>
      </c>
      <c r="D5" s="13" t="s">
        <v>20</v>
      </c>
      <c r="E5" s="14">
        <v>4.9000000000000004</v>
      </c>
      <c r="F5" s="14">
        <v>4.7</v>
      </c>
      <c r="G5" s="14">
        <v>4.5</v>
      </c>
    </row>
    <row r="6" spans="1:9" ht="38.25">
      <c r="A6" s="10" t="s">
        <v>21</v>
      </c>
      <c r="B6" s="11" t="s">
        <v>22</v>
      </c>
      <c r="C6" s="12" t="s">
        <v>12</v>
      </c>
      <c r="D6" s="13" t="s">
        <v>13</v>
      </c>
      <c r="E6" s="14">
        <v>4.9000000000000004</v>
      </c>
      <c r="F6" s="14">
        <v>4.7</v>
      </c>
      <c r="G6" s="14">
        <v>4.5</v>
      </c>
    </row>
    <row r="7" spans="1:9">
      <c r="A7" s="10" t="s">
        <v>23</v>
      </c>
      <c r="B7" s="11" t="s">
        <v>24</v>
      </c>
      <c r="C7" s="12" t="s">
        <v>232</v>
      </c>
      <c r="D7" s="13" t="s">
        <v>9</v>
      </c>
      <c r="E7" s="14">
        <v>11.9</v>
      </c>
      <c r="F7" s="14">
        <v>11.6</v>
      </c>
      <c r="G7" s="14">
        <v>11</v>
      </c>
    </row>
    <row r="8" spans="1:9">
      <c r="A8" s="10" t="s">
        <v>25</v>
      </c>
      <c r="B8" s="11" t="s">
        <v>26</v>
      </c>
      <c r="C8" s="12" t="s">
        <v>233</v>
      </c>
      <c r="D8" s="13" t="s">
        <v>20</v>
      </c>
      <c r="E8" s="14">
        <v>3.2</v>
      </c>
      <c r="F8" s="14">
        <v>3.15</v>
      </c>
      <c r="G8" s="14">
        <v>3</v>
      </c>
    </row>
    <row r="9" spans="1:9">
      <c r="A9" s="9" t="s">
        <v>27</v>
      </c>
      <c r="B9" s="9" t="s">
        <v>28</v>
      </c>
      <c r="C9" s="12" t="s">
        <v>29</v>
      </c>
      <c r="D9" s="13" t="s">
        <v>9</v>
      </c>
      <c r="E9" s="14">
        <v>18.399999999999999</v>
      </c>
      <c r="F9" s="14">
        <v>17.899999999999999</v>
      </c>
      <c r="G9" s="14">
        <v>17</v>
      </c>
    </row>
    <row r="10" spans="1:9" ht="25.5">
      <c r="A10" s="10" t="s">
        <v>30</v>
      </c>
      <c r="B10" s="11" t="s">
        <v>31</v>
      </c>
      <c r="C10" s="12" t="s">
        <v>35</v>
      </c>
      <c r="D10" s="13" t="s">
        <v>9</v>
      </c>
      <c r="E10" s="14">
        <v>24.8</v>
      </c>
      <c r="F10" s="14">
        <v>24.2</v>
      </c>
      <c r="G10" s="14">
        <v>23</v>
      </c>
    </row>
    <row r="11" spans="1:9" ht="25.5">
      <c r="A11" s="10" t="s">
        <v>33</v>
      </c>
      <c r="B11" s="11" t="s">
        <v>34</v>
      </c>
      <c r="C11" s="12" t="s">
        <v>35</v>
      </c>
      <c r="D11" s="13" t="s">
        <v>9</v>
      </c>
      <c r="E11" s="14">
        <v>7.6</v>
      </c>
      <c r="F11" s="14">
        <v>7.4</v>
      </c>
      <c r="G11" s="14">
        <v>7</v>
      </c>
    </row>
    <row r="12" spans="1:9">
      <c r="A12" s="9" t="s">
        <v>36</v>
      </c>
      <c r="B12" s="9" t="s">
        <v>37</v>
      </c>
      <c r="C12" s="12" t="s">
        <v>38</v>
      </c>
      <c r="D12" s="13" t="s">
        <v>13</v>
      </c>
      <c r="E12" s="14">
        <v>9.1999999999999993</v>
      </c>
      <c r="F12" s="14">
        <v>8.9</v>
      </c>
      <c r="G12" s="14">
        <v>8.5</v>
      </c>
    </row>
    <row r="13" spans="1:9">
      <c r="A13" s="9" t="s">
        <v>39</v>
      </c>
      <c r="B13" s="9" t="s">
        <v>40</v>
      </c>
      <c r="C13" s="12" t="s">
        <v>38</v>
      </c>
      <c r="D13" s="13" t="s">
        <v>13</v>
      </c>
      <c r="E13" s="14">
        <v>8.1</v>
      </c>
      <c r="F13" s="14">
        <v>7.9</v>
      </c>
      <c r="G13" s="14">
        <v>7.5</v>
      </c>
    </row>
    <row r="14" spans="1:9" ht="25.5">
      <c r="A14" s="10" t="s">
        <v>41</v>
      </c>
      <c r="B14" s="11" t="s">
        <v>42</v>
      </c>
      <c r="C14" s="12" t="s">
        <v>43</v>
      </c>
      <c r="D14" s="13" t="s">
        <v>13</v>
      </c>
      <c r="E14" s="14">
        <v>9.8000000000000007</v>
      </c>
      <c r="F14" s="14">
        <v>9.5</v>
      </c>
      <c r="G14" s="14">
        <v>9</v>
      </c>
    </row>
    <row r="15" spans="1:9" ht="25.5">
      <c r="A15" s="10" t="s">
        <v>44</v>
      </c>
      <c r="B15" s="11" t="s">
        <v>45</v>
      </c>
      <c r="C15" s="12" t="s">
        <v>46</v>
      </c>
      <c r="D15" s="13" t="s">
        <v>9</v>
      </c>
      <c r="E15" s="14">
        <v>34.6</v>
      </c>
      <c r="F15" s="14">
        <v>33.6</v>
      </c>
      <c r="G15" s="14">
        <v>32</v>
      </c>
    </row>
    <row r="16" spans="1:9">
      <c r="A16" s="10" t="s">
        <v>47</v>
      </c>
      <c r="B16" s="11" t="s">
        <v>48</v>
      </c>
      <c r="C16" s="12" t="s">
        <v>234</v>
      </c>
      <c r="D16" s="13" t="s">
        <v>9</v>
      </c>
      <c r="E16" s="14">
        <v>6.5</v>
      </c>
      <c r="F16" s="14">
        <v>6.3</v>
      </c>
      <c r="G16" s="14">
        <v>6</v>
      </c>
    </row>
    <row r="17" spans="1:7">
      <c r="A17" s="10" t="s">
        <v>49</v>
      </c>
      <c r="B17" s="11" t="s">
        <v>50</v>
      </c>
      <c r="C17" s="12" t="s">
        <v>235</v>
      </c>
      <c r="D17" s="13" t="s">
        <v>9</v>
      </c>
      <c r="E17" s="14">
        <v>18.399999999999999</v>
      </c>
      <c r="F17" s="14">
        <v>17.899999999999999</v>
      </c>
      <c r="G17" s="14">
        <v>17</v>
      </c>
    </row>
    <row r="18" spans="1:7">
      <c r="A18" s="10" t="s">
        <v>51</v>
      </c>
      <c r="B18" s="11" t="s">
        <v>52</v>
      </c>
      <c r="C18" s="12" t="s">
        <v>53</v>
      </c>
      <c r="D18" s="13" t="s">
        <v>13</v>
      </c>
      <c r="E18" s="14">
        <v>68</v>
      </c>
      <c r="F18" s="14">
        <v>66</v>
      </c>
      <c r="G18" s="14">
        <v>63</v>
      </c>
    </row>
    <row r="19" spans="1:7">
      <c r="A19" s="10" t="s">
        <v>54</v>
      </c>
      <c r="B19" s="11" t="s">
        <v>55</v>
      </c>
      <c r="C19" s="12" t="s">
        <v>56</v>
      </c>
      <c r="D19" s="13" t="s">
        <v>13</v>
      </c>
      <c r="E19" s="14">
        <v>75.5</v>
      </c>
      <c r="F19" s="14">
        <v>73.5</v>
      </c>
      <c r="G19" s="14">
        <v>70</v>
      </c>
    </row>
    <row r="20" spans="1:7">
      <c r="A20" s="10" t="s">
        <v>57</v>
      </c>
      <c r="B20" s="11" t="s">
        <v>58</v>
      </c>
      <c r="C20" s="12" t="s">
        <v>59</v>
      </c>
      <c r="D20" s="13" t="s">
        <v>13</v>
      </c>
      <c r="E20" s="14">
        <v>83</v>
      </c>
      <c r="F20" s="14">
        <v>81</v>
      </c>
      <c r="G20" s="14">
        <v>77</v>
      </c>
    </row>
    <row r="21" spans="1:7">
      <c r="A21" s="10" t="s">
        <v>60</v>
      </c>
      <c r="B21" s="5" t="s">
        <v>61</v>
      </c>
      <c r="C21" s="12" t="s">
        <v>62</v>
      </c>
      <c r="D21" s="13" t="s">
        <v>63</v>
      </c>
      <c r="E21" s="14">
        <v>0.4</v>
      </c>
      <c r="F21" s="14">
        <v>0.4</v>
      </c>
      <c r="G21" s="14">
        <v>0.4</v>
      </c>
    </row>
    <row r="22" spans="1:7" ht="25.5">
      <c r="A22" s="10" t="s">
        <v>64</v>
      </c>
      <c r="B22" s="11" t="s">
        <v>65</v>
      </c>
      <c r="C22" s="12" t="s">
        <v>66</v>
      </c>
      <c r="D22" s="13" t="s">
        <v>63</v>
      </c>
      <c r="E22" s="14">
        <v>0.97</v>
      </c>
      <c r="F22" s="14">
        <v>0.95</v>
      </c>
      <c r="G22" s="14">
        <v>0.9</v>
      </c>
    </row>
    <row r="23" spans="1:7">
      <c r="A23" s="10" t="s">
        <v>67</v>
      </c>
      <c r="B23" s="11" t="s">
        <v>68</v>
      </c>
      <c r="C23" s="12" t="s">
        <v>69</v>
      </c>
      <c r="D23" s="13" t="s">
        <v>9</v>
      </c>
      <c r="E23" s="14">
        <v>16.2</v>
      </c>
      <c r="F23" s="14">
        <v>15.8</v>
      </c>
      <c r="G23" s="14">
        <v>15</v>
      </c>
    </row>
    <row r="24" spans="1:7">
      <c r="A24" s="10" t="s">
        <v>70</v>
      </c>
      <c r="B24" s="11" t="s">
        <v>71</v>
      </c>
      <c r="C24" s="12" t="s">
        <v>236</v>
      </c>
      <c r="D24" s="13" t="s">
        <v>63</v>
      </c>
      <c r="E24" s="14">
        <v>2.2999999999999998</v>
      </c>
      <c r="F24" s="14">
        <v>2.2000000000000002</v>
      </c>
      <c r="G24" s="14">
        <v>2.1</v>
      </c>
    </row>
    <row r="25" spans="1:7" ht="38.25">
      <c r="A25" s="10" t="s">
        <v>72</v>
      </c>
      <c r="B25" s="11" t="s">
        <v>73</v>
      </c>
      <c r="C25" s="12" t="s">
        <v>236</v>
      </c>
      <c r="D25" s="13" t="s">
        <v>63</v>
      </c>
      <c r="E25" s="14">
        <v>2.6</v>
      </c>
      <c r="F25" s="14">
        <v>2.5</v>
      </c>
      <c r="G25" s="14">
        <v>2.4</v>
      </c>
    </row>
    <row r="26" spans="1:7">
      <c r="A26" s="10" t="s">
        <v>74</v>
      </c>
      <c r="B26" s="11" t="s">
        <v>75</v>
      </c>
      <c r="C26" s="12" t="s">
        <v>237</v>
      </c>
      <c r="D26" s="13" t="s">
        <v>63</v>
      </c>
      <c r="E26" s="14">
        <v>2.2999999999999998</v>
      </c>
      <c r="F26" s="14">
        <v>2.2000000000000002</v>
      </c>
      <c r="G26" s="14">
        <v>2.1</v>
      </c>
    </row>
    <row r="27" spans="1:7" ht="25.5">
      <c r="A27" s="15" t="s">
        <v>76</v>
      </c>
      <c r="B27" s="16" t="s">
        <v>77</v>
      </c>
      <c r="C27" s="17"/>
      <c r="D27" s="18"/>
      <c r="E27" s="19"/>
      <c r="F27" s="19"/>
      <c r="G27" s="19"/>
    </row>
    <row r="28" spans="1:7">
      <c r="A28" s="10" t="s">
        <v>78</v>
      </c>
      <c r="B28" s="11" t="s">
        <v>79</v>
      </c>
      <c r="C28" s="12" t="s">
        <v>80</v>
      </c>
      <c r="D28" s="13" t="s">
        <v>20</v>
      </c>
      <c r="E28" s="14">
        <v>32.5</v>
      </c>
      <c r="F28" s="14">
        <v>31.5</v>
      </c>
      <c r="G28" s="14">
        <v>30</v>
      </c>
    </row>
    <row r="29" spans="1:7">
      <c r="A29" s="10" t="s">
        <v>81</v>
      </c>
      <c r="B29" s="11" t="s">
        <v>82</v>
      </c>
      <c r="C29" s="12" t="s">
        <v>83</v>
      </c>
      <c r="D29" s="13" t="s">
        <v>20</v>
      </c>
      <c r="E29" s="14">
        <v>58.5</v>
      </c>
      <c r="F29" s="14">
        <v>57</v>
      </c>
      <c r="G29" s="14">
        <v>54</v>
      </c>
    </row>
    <row r="30" spans="1:7">
      <c r="A30" s="10" t="s">
        <v>84</v>
      </c>
      <c r="B30" s="11" t="s">
        <v>85</v>
      </c>
      <c r="C30" s="12" t="s">
        <v>86</v>
      </c>
      <c r="D30" s="13" t="s">
        <v>20</v>
      </c>
      <c r="E30" s="14">
        <v>87</v>
      </c>
      <c r="F30" s="14">
        <v>84</v>
      </c>
      <c r="G30" s="14">
        <v>80</v>
      </c>
    </row>
    <row r="31" spans="1:7">
      <c r="A31" s="10" t="s">
        <v>87</v>
      </c>
      <c r="B31" s="11" t="s">
        <v>88</v>
      </c>
      <c r="C31" s="12" t="s">
        <v>32</v>
      </c>
      <c r="D31" s="13" t="s">
        <v>20</v>
      </c>
      <c r="E31" s="14">
        <v>130</v>
      </c>
      <c r="F31" s="14">
        <v>126</v>
      </c>
      <c r="G31" s="14">
        <v>120</v>
      </c>
    </row>
    <row r="32" spans="1:7">
      <c r="A32" s="10" t="s">
        <v>89</v>
      </c>
      <c r="B32" s="11" t="s">
        <v>90</v>
      </c>
      <c r="C32" s="12" t="s">
        <v>32</v>
      </c>
      <c r="D32" s="13" t="s">
        <v>20</v>
      </c>
      <c r="E32" s="14">
        <v>162</v>
      </c>
      <c r="F32" s="14">
        <v>158</v>
      </c>
      <c r="G32" s="14">
        <v>150</v>
      </c>
    </row>
    <row r="33" spans="1:7">
      <c r="A33" s="10" t="s">
        <v>91</v>
      </c>
      <c r="B33" s="11" t="s">
        <v>92</v>
      </c>
      <c r="C33" s="12" t="s">
        <v>32</v>
      </c>
      <c r="D33" s="13" t="s">
        <v>20</v>
      </c>
      <c r="E33" s="14">
        <v>220</v>
      </c>
      <c r="F33" s="14">
        <v>215</v>
      </c>
      <c r="G33" s="14">
        <v>205</v>
      </c>
    </row>
    <row r="34" spans="1:7">
      <c r="A34" s="10" t="s">
        <v>93</v>
      </c>
      <c r="B34" s="11" t="s">
        <v>94</v>
      </c>
      <c r="C34" s="12" t="s">
        <v>32</v>
      </c>
      <c r="D34" s="13" t="s">
        <v>20</v>
      </c>
      <c r="E34" s="14">
        <v>280</v>
      </c>
      <c r="F34" s="14">
        <v>275</v>
      </c>
      <c r="G34" s="14">
        <v>260</v>
      </c>
    </row>
    <row r="35" spans="1:7">
      <c r="A35" s="15" t="s">
        <v>95</v>
      </c>
      <c r="B35" s="16" t="s">
        <v>96</v>
      </c>
      <c r="C35" s="17"/>
      <c r="D35" s="18"/>
      <c r="E35" s="19"/>
      <c r="F35" s="19"/>
      <c r="G35" s="19"/>
    </row>
    <row r="36" spans="1:7">
      <c r="A36" s="10" t="s">
        <v>97</v>
      </c>
      <c r="B36" s="11" t="s">
        <v>98</v>
      </c>
      <c r="C36" s="12" t="s">
        <v>99</v>
      </c>
      <c r="D36" s="13" t="s">
        <v>20</v>
      </c>
      <c r="E36" s="14">
        <v>9.1999999999999993</v>
      </c>
      <c r="F36" s="14">
        <v>8.9</v>
      </c>
      <c r="G36" s="14">
        <v>8.5</v>
      </c>
    </row>
    <row r="37" spans="1:7">
      <c r="A37" s="10" t="s">
        <v>100</v>
      </c>
      <c r="B37" s="11" t="s">
        <v>101</v>
      </c>
      <c r="C37" s="12" t="s">
        <v>102</v>
      </c>
      <c r="D37" s="13" t="s">
        <v>20</v>
      </c>
      <c r="E37" s="14">
        <v>12.3</v>
      </c>
      <c r="F37" s="14">
        <v>12</v>
      </c>
      <c r="G37" s="14">
        <v>11.4</v>
      </c>
    </row>
    <row r="38" spans="1:7">
      <c r="A38" s="10" t="s">
        <v>103</v>
      </c>
      <c r="B38" s="11" t="s">
        <v>104</v>
      </c>
      <c r="C38" s="12" t="s">
        <v>105</v>
      </c>
      <c r="D38" s="13" t="s">
        <v>20</v>
      </c>
      <c r="E38" s="14">
        <v>19.5</v>
      </c>
      <c r="F38" s="14">
        <v>19</v>
      </c>
      <c r="G38" s="14">
        <v>18</v>
      </c>
    </row>
    <row r="39" spans="1:7">
      <c r="A39" s="10" t="s">
        <v>106</v>
      </c>
      <c r="B39" s="11" t="s">
        <v>107</v>
      </c>
      <c r="C39" s="12" t="s">
        <v>108</v>
      </c>
      <c r="D39" s="13" t="s">
        <v>20</v>
      </c>
      <c r="E39" s="14">
        <v>30.2</v>
      </c>
      <c r="F39" s="14">
        <v>29.4</v>
      </c>
      <c r="G39" s="14">
        <v>28</v>
      </c>
    </row>
    <row r="40" spans="1:7">
      <c r="A40" s="10" t="s">
        <v>109</v>
      </c>
      <c r="B40" s="11" t="s">
        <v>110</v>
      </c>
      <c r="C40" s="12" t="s">
        <v>111</v>
      </c>
      <c r="D40" s="13" t="s">
        <v>20</v>
      </c>
      <c r="E40" s="14">
        <v>36.700000000000003</v>
      </c>
      <c r="F40" s="14">
        <v>35.700000000000003</v>
      </c>
      <c r="G40" s="14">
        <v>34</v>
      </c>
    </row>
    <row r="41" spans="1:7">
      <c r="A41" s="10" t="s">
        <v>112</v>
      </c>
      <c r="B41" s="11" t="s">
        <v>113</v>
      </c>
      <c r="C41" s="12" t="s">
        <v>114</v>
      </c>
      <c r="D41" s="13" t="s">
        <v>20</v>
      </c>
      <c r="E41" s="14">
        <v>45.4</v>
      </c>
      <c r="F41" s="14">
        <v>44</v>
      </c>
      <c r="G41" s="14">
        <v>42</v>
      </c>
    </row>
    <row r="42" spans="1:7" ht="25.5">
      <c r="A42" s="15" t="s">
        <v>115</v>
      </c>
      <c r="B42" s="16" t="s">
        <v>353</v>
      </c>
      <c r="C42" s="20"/>
      <c r="D42" s="20"/>
      <c r="E42" s="20"/>
      <c r="F42" s="20"/>
      <c r="G42" s="20"/>
    </row>
    <row r="43" spans="1:7" s="99" customFormat="1">
      <c r="A43" s="100" t="s">
        <v>354</v>
      </c>
      <c r="B43" s="11" t="s">
        <v>355</v>
      </c>
      <c r="C43" s="12" t="s">
        <v>356</v>
      </c>
      <c r="D43" s="13" t="s">
        <v>20</v>
      </c>
      <c r="E43" s="101">
        <v>4.5999999999999996</v>
      </c>
      <c r="F43" s="101">
        <v>4.5</v>
      </c>
      <c r="G43" s="101">
        <v>4.3</v>
      </c>
    </row>
    <row r="44" spans="1:7" s="99" customFormat="1">
      <c r="A44" s="100" t="s">
        <v>357</v>
      </c>
      <c r="B44" s="11" t="s">
        <v>358</v>
      </c>
      <c r="C44" s="12" t="s">
        <v>356</v>
      </c>
      <c r="D44" s="13" t="s">
        <v>20</v>
      </c>
      <c r="E44" s="101">
        <v>5.5</v>
      </c>
      <c r="F44" s="101">
        <v>5.4</v>
      </c>
      <c r="G44" s="101">
        <v>5.0999999999999996</v>
      </c>
    </row>
    <row r="45" spans="1:7" s="99" customFormat="1">
      <c r="A45" s="100" t="s">
        <v>359</v>
      </c>
      <c r="B45" s="11" t="s">
        <v>360</v>
      </c>
      <c r="C45" s="12" t="s">
        <v>356</v>
      </c>
      <c r="D45" s="13" t="s">
        <v>20</v>
      </c>
      <c r="E45" s="101">
        <v>7.6</v>
      </c>
      <c r="F45" s="101">
        <v>7.4</v>
      </c>
      <c r="G45" s="101">
        <v>7</v>
      </c>
    </row>
    <row r="46" spans="1:7" s="99" customFormat="1">
      <c r="A46" s="100" t="s">
        <v>361</v>
      </c>
      <c r="B46" s="11" t="s">
        <v>362</v>
      </c>
      <c r="C46" s="12" t="s">
        <v>356</v>
      </c>
      <c r="D46" s="13" t="s">
        <v>20</v>
      </c>
      <c r="E46" s="101">
        <v>10</v>
      </c>
      <c r="F46" s="101">
        <v>9.8000000000000007</v>
      </c>
      <c r="G46" s="101">
        <v>9.3000000000000007</v>
      </c>
    </row>
    <row r="47" spans="1:7" s="99" customFormat="1">
      <c r="A47" s="100" t="s">
        <v>363</v>
      </c>
      <c r="B47" s="11" t="s">
        <v>364</v>
      </c>
      <c r="C47" s="12" t="s">
        <v>365</v>
      </c>
      <c r="D47" s="13" t="s">
        <v>20</v>
      </c>
      <c r="E47" s="101">
        <v>11.9</v>
      </c>
      <c r="F47" s="101">
        <v>11.6</v>
      </c>
      <c r="G47" s="101">
        <v>11</v>
      </c>
    </row>
    <row r="48" spans="1:7" s="99" customFormat="1">
      <c r="A48" s="100" t="s">
        <v>366</v>
      </c>
      <c r="B48" s="11" t="s">
        <v>367</v>
      </c>
      <c r="C48" s="12" t="s">
        <v>365</v>
      </c>
      <c r="D48" s="13" t="s">
        <v>20</v>
      </c>
      <c r="E48" s="101">
        <v>15.1</v>
      </c>
      <c r="F48" s="101">
        <v>14.7</v>
      </c>
      <c r="G48" s="101">
        <v>14</v>
      </c>
    </row>
    <row r="49" spans="1:7" s="99" customFormat="1">
      <c r="A49" s="100" t="s">
        <v>368</v>
      </c>
      <c r="B49" s="11" t="s">
        <v>369</v>
      </c>
      <c r="C49" s="12" t="s">
        <v>370</v>
      </c>
      <c r="D49" s="13" t="s">
        <v>20</v>
      </c>
      <c r="E49" s="101">
        <v>17.3</v>
      </c>
      <c r="F49" s="101">
        <v>16.8</v>
      </c>
      <c r="G49" s="101">
        <v>16</v>
      </c>
    </row>
    <row r="50" spans="1:7" s="99" customFormat="1">
      <c r="A50" s="100" t="s">
        <v>371</v>
      </c>
      <c r="B50" s="11" t="s">
        <v>372</v>
      </c>
      <c r="C50" s="12" t="s">
        <v>373</v>
      </c>
      <c r="D50" s="13" t="s">
        <v>20</v>
      </c>
      <c r="E50" s="101">
        <v>23.8</v>
      </c>
      <c r="F50" s="101">
        <v>23.1</v>
      </c>
      <c r="G50" s="101">
        <v>22</v>
      </c>
    </row>
    <row r="51" spans="1:7" s="99" customFormat="1">
      <c r="A51" s="100" t="s">
        <v>374</v>
      </c>
      <c r="B51" s="11" t="s">
        <v>375</v>
      </c>
      <c r="C51" s="12" t="s">
        <v>376</v>
      </c>
      <c r="D51" s="13" t="s">
        <v>20</v>
      </c>
      <c r="E51" s="101">
        <v>30.2</v>
      </c>
      <c r="F51" s="101">
        <v>29.4</v>
      </c>
      <c r="G51" s="101">
        <v>28</v>
      </c>
    </row>
    <row r="52" spans="1:7" s="99" customFormat="1">
      <c r="A52" s="100" t="s">
        <v>377</v>
      </c>
      <c r="B52" s="11" t="s">
        <v>378</v>
      </c>
      <c r="C52" s="12" t="s">
        <v>379</v>
      </c>
      <c r="D52" s="13" t="s">
        <v>20</v>
      </c>
      <c r="E52" s="101">
        <v>35.6</v>
      </c>
      <c r="F52" s="101">
        <v>34.700000000000003</v>
      </c>
      <c r="G52" s="101">
        <v>33</v>
      </c>
    </row>
    <row r="53" spans="1:7" s="99" customFormat="1">
      <c r="A53" s="100" t="s">
        <v>380</v>
      </c>
      <c r="B53" s="11" t="s">
        <v>381</v>
      </c>
      <c r="C53" s="12" t="s">
        <v>379</v>
      </c>
      <c r="D53" s="13" t="s">
        <v>20</v>
      </c>
      <c r="E53" s="101">
        <v>48.6</v>
      </c>
      <c r="F53" s="101">
        <v>47.3</v>
      </c>
      <c r="G53" s="101">
        <v>45</v>
      </c>
    </row>
    <row r="54" spans="1:7" s="99" customFormat="1">
      <c r="A54" s="100" t="s">
        <v>382</v>
      </c>
      <c r="B54" s="11" t="s">
        <v>383</v>
      </c>
      <c r="C54" s="12" t="s">
        <v>384</v>
      </c>
      <c r="D54" s="13" t="s">
        <v>20</v>
      </c>
      <c r="E54" s="101">
        <v>59.4</v>
      </c>
      <c r="F54" s="101">
        <v>57.8</v>
      </c>
      <c r="G54" s="101">
        <v>55</v>
      </c>
    </row>
    <row r="55" spans="1:7" s="99" customFormat="1">
      <c r="A55" s="100" t="s">
        <v>385</v>
      </c>
      <c r="B55" s="11" t="s">
        <v>386</v>
      </c>
      <c r="C55" s="12" t="s">
        <v>387</v>
      </c>
      <c r="D55" s="13" t="s">
        <v>20</v>
      </c>
      <c r="E55" s="101">
        <v>70.2</v>
      </c>
      <c r="F55" s="101">
        <v>68.3</v>
      </c>
      <c r="G55" s="101">
        <v>65</v>
      </c>
    </row>
    <row r="56" spans="1:7" s="99" customFormat="1">
      <c r="A56" s="100" t="s">
        <v>388</v>
      </c>
      <c r="B56" s="11" t="s">
        <v>389</v>
      </c>
      <c r="C56" s="12" t="s">
        <v>390</v>
      </c>
      <c r="D56" s="13" t="s">
        <v>20</v>
      </c>
      <c r="E56" s="101">
        <v>97.2</v>
      </c>
      <c r="F56" s="101">
        <v>94.5</v>
      </c>
      <c r="G56" s="101">
        <v>90</v>
      </c>
    </row>
    <row r="57" spans="1:7" s="99" customFormat="1">
      <c r="A57" s="100" t="s">
        <v>391</v>
      </c>
      <c r="B57" s="11" t="s">
        <v>392</v>
      </c>
      <c r="C57" s="12" t="s">
        <v>390</v>
      </c>
      <c r="D57" s="13" t="s">
        <v>20</v>
      </c>
      <c r="E57" s="101">
        <v>119</v>
      </c>
      <c r="F57" s="101">
        <v>116</v>
      </c>
      <c r="G57" s="101">
        <v>110</v>
      </c>
    </row>
    <row r="58" spans="1:7" s="99" customFormat="1">
      <c r="A58" s="100" t="s">
        <v>393</v>
      </c>
      <c r="B58" s="11" t="s">
        <v>394</v>
      </c>
      <c r="C58" s="12" t="s">
        <v>390</v>
      </c>
      <c r="D58" s="13" t="s">
        <v>20</v>
      </c>
      <c r="E58" s="101">
        <v>140</v>
      </c>
      <c r="F58" s="101">
        <v>137</v>
      </c>
      <c r="G58" s="101">
        <v>130</v>
      </c>
    </row>
    <row r="59" spans="1:7" s="99" customFormat="1">
      <c r="A59" s="100" t="s">
        <v>395</v>
      </c>
      <c r="B59" s="11" t="s">
        <v>396</v>
      </c>
      <c r="C59" s="12" t="s">
        <v>390</v>
      </c>
      <c r="D59" s="13" t="s">
        <v>20</v>
      </c>
      <c r="E59" s="101">
        <v>173</v>
      </c>
      <c r="F59" s="101">
        <v>168</v>
      </c>
      <c r="G59" s="101">
        <v>160</v>
      </c>
    </row>
    <row r="60" spans="1:7" s="99" customFormat="1">
      <c r="A60" s="100" t="s">
        <v>397</v>
      </c>
      <c r="B60" s="11" t="s">
        <v>398</v>
      </c>
      <c r="C60" s="12" t="s">
        <v>118</v>
      </c>
      <c r="D60" s="13" t="s">
        <v>20</v>
      </c>
      <c r="E60" s="101">
        <v>5.4</v>
      </c>
      <c r="F60" s="101">
        <v>5.3</v>
      </c>
      <c r="G60" s="101">
        <v>5</v>
      </c>
    </row>
    <row r="61" spans="1:7" s="99" customFormat="1">
      <c r="A61" s="100" t="s">
        <v>399</v>
      </c>
      <c r="B61" s="11" t="s">
        <v>400</v>
      </c>
      <c r="C61" s="12" t="s">
        <v>118</v>
      </c>
      <c r="D61" s="13" t="s">
        <v>20</v>
      </c>
      <c r="E61" s="101">
        <v>6.7</v>
      </c>
      <c r="F61" s="101">
        <v>6.5</v>
      </c>
      <c r="G61" s="101">
        <v>6.2</v>
      </c>
    </row>
    <row r="62" spans="1:7" s="99" customFormat="1">
      <c r="A62" s="10" t="s">
        <v>147</v>
      </c>
      <c r="B62" s="11" t="s">
        <v>148</v>
      </c>
      <c r="C62" s="12" t="s">
        <v>118</v>
      </c>
      <c r="D62" s="13" t="s">
        <v>20</v>
      </c>
      <c r="E62" s="14">
        <v>9.1</v>
      </c>
      <c r="F62" s="14">
        <v>8.8000000000000007</v>
      </c>
      <c r="G62" s="14">
        <v>8.4</v>
      </c>
    </row>
    <row r="63" spans="1:7" s="99" customFormat="1">
      <c r="A63" s="10" t="s">
        <v>149</v>
      </c>
      <c r="B63" s="11" t="s">
        <v>150</v>
      </c>
      <c r="C63" s="12" t="s">
        <v>118</v>
      </c>
      <c r="D63" s="13" t="s">
        <v>20</v>
      </c>
      <c r="E63" s="14">
        <v>13</v>
      </c>
      <c r="F63" s="14">
        <v>12.6</v>
      </c>
      <c r="G63" s="14">
        <v>12</v>
      </c>
    </row>
    <row r="64" spans="1:7" s="99" customFormat="1">
      <c r="A64" s="10" t="s">
        <v>151</v>
      </c>
      <c r="B64" s="11" t="s">
        <v>152</v>
      </c>
      <c r="C64" s="12" t="s">
        <v>123</v>
      </c>
      <c r="D64" s="13" t="s">
        <v>20</v>
      </c>
      <c r="E64" s="14">
        <v>15.1</v>
      </c>
      <c r="F64" s="14">
        <v>14.7</v>
      </c>
      <c r="G64" s="14">
        <v>14</v>
      </c>
    </row>
    <row r="65" spans="1:7" s="99" customFormat="1">
      <c r="A65" s="10" t="s">
        <v>153</v>
      </c>
      <c r="B65" s="11" t="s">
        <v>154</v>
      </c>
      <c r="C65" s="12" t="s">
        <v>123</v>
      </c>
      <c r="D65" s="13" t="s">
        <v>20</v>
      </c>
      <c r="E65" s="14">
        <v>18.399999999999999</v>
      </c>
      <c r="F65" s="14">
        <v>17.899999999999999</v>
      </c>
      <c r="G65" s="14">
        <v>17</v>
      </c>
    </row>
    <row r="66" spans="1:7" s="99" customFormat="1">
      <c r="A66" s="10" t="s">
        <v>155</v>
      </c>
      <c r="B66" s="11" t="s">
        <v>156</v>
      </c>
      <c r="C66" s="12" t="s">
        <v>128</v>
      </c>
      <c r="D66" s="13" t="s">
        <v>20</v>
      </c>
      <c r="E66" s="14">
        <v>21.6</v>
      </c>
      <c r="F66" s="14">
        <v>21</v>
      </c>
      <c r="G66" s="14">
        <v>20</v>
      </c>
    </row>
    <row r="67" spans="1:7" s="99" customFormat="1">
      <c r="A67" s="10" t="s">
        <v>157</v>
      </c>
      <c r="B67" s="11" t="s">
        <v>158</v>
      </c>
      <c r="C67" s="12" t="s">
        <v>128</v>
      </c>
      <c r="D67" s="13" t="s">
        <v>20</v>
      </c>
      <c r="E67" s="14">
        <v>32.4</v>
      </c>
      <c r="F67" s="14">
        <v>31.5</v>
      </c>
      <c r="G67" s="14">
        <v>30</v>
      </c>
    </row>
    <row r="68" spans="1:7" s="99" customFormat="1">
      <c r="A68" s="10" t="s">
        <v>159</v>
      </c>
      <c r="B68" s="11" t="s">
        <v>160</v>
      </c>
      <c r="C68" s="12" t="s">
        <v>128</v>
      </c>
      <c r="D68" s="13" t="s">
        <v>20</v>
      </c>
      <c r="E68" s="14">
        <v>37.799999999999997</v>
      </c>
      <c r="F68" s="14">
        <v>36.799999999999997</v>
      </c>
      <c r="G68" s="14">
        <v>35</v>
      </c>
    </row>
    <row r="69" spans="1:7" s="99" customFormat="1">
      <c r="A69" s="10" t="s">
        <v>161</v>
      </c>
      <c r="B69" s="11" t="s">
        <v>162</v>
      </c>
      <c r="C69" s="12" t="s">
        <v>128</v>
      </c>
      <c r="D69" s="13" t="s">
        <v>20</v>
      </c>
      <c r="E69" s="14">
        <v>43.2</v>
      </c>
      <c r="F69" s="14">
        <v>42</v>
      </c>
      <c r="G69" s="14">
        <v>40</v>
      </c>
    </row>
    <row r="70" spans="1:7" s="99" customFormat="1">
      <c r="A70" s="10" t="s">
        <v>163</v>
      </c>
      <c r="B70" s="11" t="s">
        <v>164</v>
      </c>
      <c r="C70" s="12" t="s">
        <v>128</v>
      </c>
      <c r="D70" s="13" t="s">
        <v>20</v>
      </c>
      <c r="E70" s="14">
        <v>64.8</v>
      </c>
      <c r="F70" s="14">
        <v>63</v>
      </c>
      <c r="G70" s="14">
        <v>60</v>
      </c>
    </row>
    <row r="71" spans="1:7" s="99" customFormat="1">
      <c r="A71" s="10" t="s">
        <v>165</v>
      </c>
      <c r="B71" s="11" t="s">
        <v>166</v>
      </c>
      <c r="C71" s="12" t="s">
        <v>128</v>
      </c>
      <c r="D71" s="13" t="s">
        <v>20</v>
      </c>
      <c r="E71" s="14">
        <v>75.599999999999994</v>
      </c>
      <c r="F71" s="14">
        <v>73.5</v>
      </c>
      <c r="G71" s="14">
        <v>70</v>
      </c>
    </row>
    <row r="72" spans="1:7" s="99" customFormat="1">
      <c r="A72" s="10" t="s">
        <v>167</v>
      </c>
      <c r="B72" s="11" t="s">
        <v>168</v>
      </c>
      <c r="C72" s="12" t="s">
        <v>128</v>
      </c>
      <c r="D72" s="13" t="s">
        <v>20</v>
      </c>
      <c r="E72" s="14">
        <v>92</v>
      </c>
      <c r="F72" s="14">
        <v>89</v>
      </c>
      <c r="G72" s="14">
        <v>85</v>
      </c>
    </row>
    <row r="73" spans="1:7" s="99" customFormat="1">
      <c r="A73" s="10" t="s">
        <v>169</v>
      </c>
      <c r="B73" s="11" t="s">
        <v>170</v>
      </c>
      <c r="C73" s="12" t="s">
        <v>128</v>
      </c>
      <c r="D73" s="13" t="s">
        <v>20</v>
      </c>
      <c r="E73" s="14">
        <v>119</v>
      </c>
      <c r="F73" s="14">
        <v>116</v>
      </c>
      <c r="G73" s="14">
        <v>110</v>
      </c>
    </row>
    <row r="74" spans="1:7" s="99" customFormat="1">
      <c r="A74" s="100" t="s">
        <v>401</v>
      </c>
      <c r="B74" s="11" t="s">
        <v>402</v>
      </c>
      <c r="C74" s="12" t="s">
        <v>128</v>
      </c>
      <c r="D74" s="13" t="s">
        <v>20</v>
      </c>
      <c r="E74" s="101">
        <v>151</v>
      </c>
      <c r="F74" s="101">
        <v>147</v>
      </c>
      <c r="G74" s="101">
        <v>140</v>
      </c>
    </row>
    <row r="75" spans="1:7" s="99" customFormat="1">
      <c r="A75" s="100" t="s">
        <v>403</v>
      </c>
      <c r="B75" s="11" t="s">
        <v>404</v>
      </c>
      <c r="C75" s="12" t="s">
        <v>128</v>
      </c>
      <c r="D75" s="13" t="s">
        <v>20</v>
      </c>
      <c r="E75" s="101">
        <v>184</v>
      </c>
      <c r="F75" s="101">
        <v>179</v>
      </c>
      <c r="G75" s="101">
        <v>170</v>
      </c>
    </row>
    <row r="76" spans="1:7" s="99" customFormat="1">
      <c r="A76" s="100" t="s">
        <v>405</v>
      </c>
      <c r="B76" s="11" t="s">
        <v>406</v>
      </c>
      <c r="C76" s="12" t="s">
        <v>128</v>
      </c>
      <c r="D76" s="13" t="s">
        <v>20</v>
      </c>
      <c r="E76" s="101">
        <v>227</v>
      </c>
      <c r="F76" s="101">
        <v>220</v>
      </c>
      <c r="G76" s="101">
        <v>210</v>
      </c>
    </row>
    <row r="77" spans="1:7" s="99" customFormat="1">
      <c r="A77" s="100" t="s">
        <v>407</v>
      </c>
      <c r="B77" s="11" t="s">
        <v>408</v>
      </c>
      <c r="C77" s="12" t="s">
        <v>118</v>
      </c>
      <c r="D77" s="13" t="s">
        <v>20</v>
      </c>
      <c r="E77" s="101">
        <v>6</v>
      </c>
      <c r="F77" s="101">
        <v>5.9</v>
      </c>
      <c r="G77" s="101">
        <v>5.6</v>
      </c>
    </row>
    <row r="78" spans="1:7" s="99" customFormat="1">
      <c r="A78" s="100" t="s">
        <v>409</v>
      </c>
      <c r="B78" s="11" t="s">
        <v>410</v>
      </c>
      <c r="C78" s="12" t="s">
        <v>118</v>
      </c>
      <c r="D78" s="13" t="s">
        <v>20</v>
      </c>
      <c r="E78" s="101">
        <v>7.6</v>
      </c>
      <c r="F78" s="101">
        <v>7.4</v>
      </c>
      <c r="G78" s="101">
        <v>7</v>
      </c>
    </row>
    <row r="79" spans="1:7">
      <c r="A79" s="10" t="s">
        <v>116</v>
      </c>
      <c r="B79" s="11" t="s">
        <v>117</v>
      </c>
      <c r="C79" s="12" t="s">
        <v>118</v>
      </c>
      <c r="D79" s="13" t="s">
        <v>20</v>
      </c>
      <c r="E79" s="14">
        <v>9.6</v>
      </c>
      <c r="F79" s="14">
        <v>9.3000000000000007</v>
      </c>
      <c r="G79" s="14">
        <v>8.9</v>
      </c>
    </row>
    <row r="80" spans="1:7">
      <c r="A80" s="10" t="s">
        <v>119</v>
      </c>
      <c r="B80" s="11" t="s">
        <v>120</v>
      </c>
      <c r="C80" s="12" t="s">
        <v>118</v>
      </c>
      <c r="D80" s="13" t="s">
        <v>20</v>
      </c>
      <c r="E80" s="14">
        <v>14</v>
      </c>
      <c r="F80" s="14">
        <v>13.7</v>
      </c>
      <c r="G80" s="14">
        <v>13</v>
      </c>
    </row>
    <row r="81" spans="1:7">
      <c r="A81" s="10" t="s">
        <v>121</v>
      </c>
      <c r="B81" s="11" t="s">
        <v>122</v>
      </c>
      <c r="C81" s="12" t="s">
        <v>123</v>
      </c>
      <c r="D81" s="13" t="s">
        <v>20</v>
      </c>
      <c r="E81" s="14">
        <v>18.399999999999999</v>
      </c>
      <c r="F81" s="14">
        <v>17.899999999999999</v>
      </c>
      <c r="G81" s="14">
        <v>17</v>
      </c>
    </row>
    <row r="82" spans="1:7">
      <c r="A82" s="10" t="s">
        <v>124</v>
      </c>
      <c r="B82" s="11" t="s">
        <v>125</v>
      </c>
      <c r="C82" s="12" t="s">
        <v>123</v>
      </c>
      <c r="D82" s="13" t="s">
        <v>20</v>
      </c>
      <c r="E82" s="14">
        <v>21.6</v>
      </c>
      <c r="F82" s="14">
        <v>21</v>
      </c>
      <c r="G82" s="14">
        <v>20</v>
      </c>
    </row>
    <row r="83" spans="1:7">
      <c r="A83" s="10" t="s">
        <v>126</v>
      </c>
      <c r="B83" s="11" t="s">
        <v>127</v>
      </c>
      <c r="C83" s="12" t="s">
        <v>128</v>
      </c>
      <c r="D83" s="13" t="s">
        <v>20</v>
      </c>
      <c r="E83" s="14">
        <v>27</v>
      </c>
      <c r="F83" s="14">
        <v>26.3</v>
      </c>
      <c r="G83" s="14">
        <v>25</v>
      </c>
    </row>
    <row r="84" spans="1:7">
      <c r="A84" s="10" t="s">
        <v>129</v>
      </c>
      <c r="B84" s="11" t="s">
        <v>130</v>
      </c>
      <c r="C84" s="12" t="s">
        <v>128</v>
      </c>
      <c r="D84" s="13" t="s">
        <v>20</v>
      </c>
      <c r="E84" s="14">
        <v>41</v>
      </c>
      <c r="F84" s="14">
        <v>39.9</v>
      </c>
      <c r="G84" s="14">
        <v>38</v>
      </c>
    </row>
    <row r="85" spans="1:7">
      <c r="A85" s="10" t="s">
        <v>131</v>
      </c>
      <c r="B85" s="11" t="s">
        <v>132</v>
      </c>
      <c r="C85" s="12" t="s">
        <v>128</v>
      </c>
      <c r="D85" s="13" t="s">
        <v>20</v>
      </c>
      <c r="E85" s="14">
        <v>48.6</v>
      </c>
      <c r="F85" s="14">
        <v>47.3</v>
      </c>
      <c r="G85" s="14">
        <v>45</v>
      </c>
    </row>
    <row r="86" spans="1:7">
      <c r="A86" s="10" t="s">
        <v>133</v>
      </c>
      <c r="B86" s="11" t="s">
        <v>134</v>
      </c>
      <c r="C86" s="12" t="s">
        <v>128</v>
      </c>
      <c r="D86" s="13" t="s">
        <v>20</v>
      </c>
      <c r="E86" s="14">
        <v>59.4</v>
      </c>
      <c r="F86" s="14">
        <v>57.8</v>
      </c>
      <c r="G86" s="14">
        <v>55</v>
      </c>
    </row>
    <row r="87" spans="1:7">
      <c r="A87" s="10" t="s">
        <v>135</v>
      </c>
      <c r="B87" s="11" t="s">
        <v>136</v>
      </c>
      <c r="C87" s="12" t="s">
        <v>128</v>
      </c>
      <c r="D87" s="13" t="s">
        <v>20</v>
      </c>
      <c r="E87" s="14">
        <v>75.599999999999994</v>
      </c>
      <c r="F87" s="14">
        <v>73.5</v>
      </c>
      <c r="G87" s="14">
        <v>70</v>
      </c>
    </row>
    <row r="88" spans="1:7">
      <c r="A88" s="10" t="s">
        <v>137</v>
      </c>
      <c r="B88" s="11" t="s">
        <v>138</v>
      </c>
      <c r="C88" s="12" t="s">
        <v>128</v>
      </c>
      <c r="D88" s="13" t="s">
        <v>20</v>
      </c>
      <c r="E88" s="14">
        <v>92</v>
      </c>
      <c r="F88" s="14">
        <v>89</v>
      </c>
      <c r="G88" s="14">
        <v>85</v>
      </c>
    </row>
    <row r="89" spans="1:7">
      <c r="A89" s="10" t="s">
        <v>139</v>
      </c>
      <c r="B89" s="11" t="s">
        <v>140</v>
      </c>
      <c r="C89" s="12" t="s">
        <v>128</v>
      </c>
      <c r="D89" s="13" t="s">
        <v>20</v>
      </c>
      <c r="E89" s="14">
        <v>113</v>
      </c>
      <c r="F89" s="14">
        <v>110</v>
      </c>
      <c r="G89" s="14">
        <v>105</v>
      </c>
    </row>
    <row r="90" spans="1:7">
      <c r="A90" s="10" t="s">
        <v>141</v>
      </c>
      <c r="B90" s="11" t="s">
        <v>142</v>
      </c>
      <c r="C90" s="12" t="s">
        <v>128</v>
      </c>
      <c r="D90" s="13" t="s">
        <v>20</v>
      </c>
      <c r="E90" s="14">
        <v>140</v>
      </c>
      <c r="F90" s="14">
        <v>137</v>
      </c>
      <c r="G90" s="14">
        <v>130</v>
      </c>
    </row>
    <row r="91" spans="1:7">
      <c r="A91" s="10" t="s">
        <v>143</v>
      </c>
      <c r="B91" s="11" t="s">
        <v>144</v>
      </c>
      <c r="C91" s="12" t="s">
        <v>128</v>
      </c>
      <c r="D91" s="13" t="s">
        <v>20</v>
      </c>
      <c r="E91" s="14">
        <v>178</v>
      </c>
      <c r="F91" s="14">
        <v>173</v>
      </c>
      <c r="G91" s="14">
        <v>165</v>
      </c>
    </row>
    <row r="92" spans="1:7">
      <c r="A92" s="10" t="s">
        <v>145</v>
      </c>
      <c r="B92" s="11" t="s">
        <v>146</v>
      </c>
      <c r="C92" s="12" t="s">
        <v>128</v>
      </c>
      <c r="D92" s="13" t="s">
        <v>20</v>
      </c>
      <c r="E92" s="14">
        <v>210</v>
      </c>
      <c r="F92" s="14">
        <v>205</v>
      </c>
      <c r="G92" s="14">
        <v>195</v>
      </c>
    </row>
    <row r="93" spans="1:7">
      <c r="A93" s="100" t="s">
        <v>411</v>
      </c>
      <c r="B93" s="11" t="s">
        <v>412</v>
      </c>
      <c r="C93" s="12" t="s">
        <v>128</v>
      </c>
      <c r="D93" s="13" t="s">
        <v>20</v>
      </c>
      <c r="E93" s="101">
        <v>260</v>
      </c>
      <c r="F93" s="101">
        <v>252</v>
      </c>
      <c r="G93" s="101">
        <v>240</v>
      </c>
    </row>
    <row r="94" spans="1:7">
      <c r="A94" s="100" t="s">
        <v>413</v>
      </c>
      <c r="B94" s="11" t="s">
        <v>414</v>
      </c>
      <c r="C94" s="12" t="s">
        <v>118</v>
      </c>
      <c r="D94" s="13" t="s">
        <v>20</v>
      </c>
      <c r="E94" s="101">
        <v>6.5</v>
      </c>
      <c r="F94" s="101">
        <v>6.3</v>
      </c>
      <c r="G94" s="101">
        <v>6</v>
      </c>
    </row>
    <row r="95" spans="1:7">
      <c r="A95" s="100" t="s">
        <v>415</v>
      </c>
      <c r="B95" s="11" t="s">
        <v>416</v>
      </c>
      <c r="C95" s="12" t="s">
        <v>118</v>
      </c>
      <c r="D95" s="13" t="s">
        <v>20</v>
      </c>
      <c r="E95" s="101">
        <v>8</v>
      </c>
      <c r="F95" s="101">
        <v>7.8</v>
      </c>
      <c r="G95" s="101">
        <v>7.4</v>
      </c>
    </row>
    <row r="96" spans="1:7">
      <c r="A96" s="100" t="s">
        <v>417</v>
      </c>
      <c r="B96" s="11" t="s">
        <v>418</v>
      </c>
      <c r="C96" s="12" t="s">
        <v>118</v>
      </c>
      <c r="D96" s="13" t="s">
        <v>20</v>
      </c>
      <c r="E96" s="101">
        <v>10.8</v>
      </c>
      <c r="F96" s="101">
        <v>10.5</v>
      </c>
      <c r="G96" s="101">
        <v>10</v>
      </c>
    </row>
    <row r="97" spans="1:7">
      <c r="A97" s="100" t="s">
        <v>419</v>
      </c>
      <c r="B97" s="11" t="s">
        <v>420</v>
      </c>
      <c r="C97" s="12" t="s">
        <v>118</v>
      </c>
      <c r="D97" s="13" t="s">
        <v>20</v>
      </c>
      <c r="E97" s="101">
        <v>15.1</v>
      </c>
      <c r="F97" s="101">
        <v>14.7</v>
      </c>
      <c r="G97" s="101">
        <v>14</v>
      </c>
    </row>
    <row r="98" spans="1:7">
      <c r="A98" s="100" t="s">
        <v>421</v>
      </c>
      <c r="B98" s="11" t="s">
        <v>422</v>
      </c>
      <c r="C98" s="12" t="s">
        <v>123</v>
      </c>
      <c r="D98" s="13" t="s">
        <v>20</v>
      </c>
      <c r="E98" s="101">
        <v>18.399999999999999</v>
      </c>
      <c r="F98" s="101">
        <v>17.899999999999999</v>
      </c>
      <c r="G98" s="101">
        <v>17</v>
      </c>
    </row>
    <row r="99" spans="1:7">
      <c r="A99" s="100" t="s">
        <v>423</v>
      </c>
      <c r="B99" s="11" t="s">
        <v>424</v>
      </c>
      <c r="C99" s="12" t="s">
        <v>123</v>
      </c>
      <c r="D99" s="13" t="s">
        <v>20</v>
      </c>
      <c r="E99" s="101">
        <v>21.6</v>
      </c>
      <c r="F99" s="101">
        <v>21</v>
      </c>
      <c r="G99" s="101">
        <v>20</v>
      </c>
    </row>
    <row r="100" spans="1:7">
      <c r="A100" s="100" t="s">
        <v>425</v>
      </c>
      <c r="B100" s="11" t="s">
        <v>426</v>
      </c>
      <c r="C100" s="12" t="s">
        <v>128</v>
      </c>
      <c r="D100" s="13" t="s">
        <v>20</v>
      </c>
      <c r="E100" s="101">
        <v>27</v>
      </c>
      <c r="F100" s="101">
        <v>26.3</v>
      </c>
      <c r="G100" s="101">
        <v>25</v>
      </c>
    </row>
    <row r="101" spans="1:7">
      <c r="A101" s="100" t="s">
        <v>427</v>
      </c>
      <c r="B101" s="11" t="s">
        <v>428</v>
      </c>
      <c r="C101" s="12" t="s">
        <v>128</v>
      </c>
      <c r="D101" s="13" t="s">
        <v>20</v>
      </c>
      <c r="E101" s="101">
        <v>43.2</v>
      </c>
      <c r="F101" s="101">
        <v>42</v>
      </c>
      <c r="G101" s="101">
        <v>40</v>
      </c>
    </row>
    <row r="102" spans="1:7">
      <c r="A102" s="100" t="s">
        <v>429</v>
      </c>
      <c r="B102" s="11" t="s">
        <v>430</v>
      </c>
      <c r="C102" s="12" t="s">
        <v>128</v>
      </c>
      <c r="D102" s="13" t="s">
        <v>20</v>
      </c>
      <c r="E102" s="101">
        <v>54</v>
      </c>
      <c r="F102" s="101">
        <v>52.5</v>
      </c>
      <c r="G102" s="101">
        <v>50</v>
      </c>
    </row>
    <row r="103" spans="1:7">
      <c r="A103" s="100" t="s">
        <v>431</v>
      </c>
      <c r="B103" s="11" t="s">
        <v>432</v>
      </c>
      <c r="C103" s="12" t="s">
        <v>128</v>
      </c>
      <c r="D103" s="13" t="s">
        <v>20</v>
      </c>
      <c r="E103" s="101">
        <v>64.8</v>
      </c>
      <c r="F103" s="101">
        <v>63</v>
      </c>
      <c r="G103" s="101">
        <v>60</v>
      </c>
    </row>
    <row r="104" spans="1:7">
      <c r="A104" s="100" t="s">
        <v>433</v>
      </c>
      <c r="B104" s="11" t="s">
        <v>434</v>
      </c>
      <c r="C104" s="12" t="s">
        <v>128</v>
      </c>
      <c r="D104" s="13" t="s">
        <v>20</v>
      </c>
      <c r="E104" s="101">
        <v>91.8</v>
      </c>
      <c r="F104" s="101">
        <v>89.3</v>
      </c>
      <c r="G104" s="101">
        <v>85</v>
      </c>
    </row>
    <row r="105" spans="1:7">
      <c r="A105" s="100" t="s">
        <v>435</v>
      </c>
      <c r="B105" s="11" t="s">
        <v>436</v>
      </c>
      <c r="C105" s="12" t="s">
        <v>128</v>
      </c>
      <c r="D105" s="13" t="s">
        <v>20</v>
      </c>
      <c r="E105" s="101">
        <v>108</v>
      </c>
      <c r="F105" s="101">
        <v>105</v>
      </c>
      <c r="G105" s="101">
        <v>100</v>
      </c>
    </row>
    <row r="106" spans="1:7">
      <c r="A106" s="100" t="s">
        <v>437</v>
      </c>
      <c r="B106" s="11" t="s">
        <v>438</v>
      </c>
      <c r="C106" s="12" t="s">
        <v>128</v>
      </c>
      <c r="D106" s="13" t="s">
        <v>20</v>
      </c>
      <c r="E106" s="101">
        <v>130</v>
      </c>
      <c r="F106" s="101">
        <v>126</v>
      </c>
      <c r="G106" s="101">
        <v>120</v>
      </c>
    </row>
    <row r="107" spans="1:7">
      <c r="A107" s="100" t="s">
        <v>439</v>
      </c>
      <c r="B107" s="11" t="s">
        <v>440</v>
      </c>
      <c r="C107" s="12" t="s">
        <v>128</v>
      </c>
      <c r="D107" s="13" t="s">
        <v>20</v>
      </c>
      <c r="E107" s="101">
        <v>167</v>
      </c>
      <c r="F107" s="101">
        <v>163</v>
      </c>
      <c r="G107" s="101">
        <v>155</v>
      </c>
    </row>
    <row r="108" spans="1:7">
      <c r="A108" s="100" t="s">
        <v>441</v>
      </c>
      <c r="B108" s="11" t="s">
        <v>442</v>
      </c>
      <c r="C108" s="12" t="s">
        <v>128</v>
      </c>
      <c r="D108" s="13" t="s">
        <v>20</v>
      </c>
      <c r="E108" s="101">
        <v>205</v>
      </c>
      <c r="F108" s="101">
        <v>200</v>
      </c>
      <c r="G108" s="101">
        <v>190</v>
      </c>
    </row>
    <row r="109" spans="1:7">
      <c r="A109" s="100" t="s">
        <v>443</v>
      </c>
      <c r="B109" s="11" t="s">
        <v>444</v>
      </c>
      <c r="C109" s="12" t="s">
        <v>128</v>
      </c>
      <c r="D109" s="13" t="s">
        <v>20</v>
      </c>
      <c r="E109" s="101">
        <v>248</v>
      </c>
      <c r="F109" s="101">
        <v>242</v>
      </c>
      <c r="G109" s="101">
        <v>230</v>
      </c>
    </row>
    <row r="110" spans="1:7">
      <c r="A110" s="100" t="s">
        <v>445</v>
      </c>
      <c r="B110" s="11" t="s">
        <v>446</v>
      </c>
      <c r="C110" s="12" t="s">
        <v>128</v>
      </c>
      <c r="D110" s="13" t="s">
        <v>20</v>
      </c>
      <c r="E110" s="101">
        <v>292</v>
      </c>
      <c r="F110" s="101">
        <v>284</v>
      </c>
      <c r="G110" s="101">
        <v>270</v>
      </c>
    </row>
    <row r="111" spans="1:7">
      <c r="A111" s="100" t="s">
        <v>447</v>
      </c>
      <c r="B111" s="11" t="s">
        <v>448</v>
      </c>
      <c r="C111" s="12" t="s">
        <v>118</v>
      </c>
      <c r="D111" s="13" t="s">
        <v>20</v>
      </c>
      <c r="E111" s="101">
        <v>7</v>
      </c>
      <c r="F111" s="101">
        <v>6.8</v>
      </c>
      <c r="G111" s="101">
        <v>6.5</v>
      </c>
    </row>
    <row r="112" spans="1:7">
      <c r="A112" s="100" t="s">
        <v>449</v>
      </c>
      <c r="B112" s="11" t="s">
        <v>450</v>
      </c>
      <c r="C112" s="12" t="s">
        <v>118</v>
      </c>
      <c r="D112" s="13" t="s">
        <v>20</v>
      </c>
      <c r="E112" s="101">
        <v>8.5</v>
      </c>
      <c r="F112" s="101">
        <v>8.3000000000000007</v>
      </c>
      <c r="G112" s="101">
        <v>7.9</v>
      </c>
    </row>
    <row r="113" spans="1:7">
      <c r="A113" s="10" t="s">
        <v>171</v>
      </c>
      <c r="B113" s="11" t="s">
        <v>172</v>
      </c>
      <c r="C113" s="12" t="s">
        <v>118</v>
      </c>
      <c r="D113" s="13" t="s">
        <v>20</v>
      </c>
      <c r="E113" s="14">
        <v>12.5</v>
      </c>
      <c r="F113" s="14">
        <v>12.2</v>
      </c>
      <c r="G113" s="14">
        <v>11.6</v>
      </c>
    </row>
    <row r="114" spans="1:7">
      <c r="A114" s="10" t="s">
        <v>173</v>
      </c>
      <c r="B114" s="11" t="s">
        <v>174</v>
      </c>
      <c r="C114" s="12" t="s">
        <v>118</v>
      </c>
      <c r="D114" s="13" t="s">
        <v>20</v>
      </c>
      <c r="E114" s="14">
        <v>17.100000000000001</v>
      </c>
      <c r="F114" s="14">
        <v>16.600000000000001</v>
      </c>
      <c r="G114" s="14">
        <v>15.8</v>
      </c>
    </row>
    <row r="115" spans="1:7">
      <c r="A115" s="10" t="s">
        <v>175</v>
      </c>
      <c r="B115" s="11" t="s">
        <v>176</v>
      </c>
      <c r="C115" s="12" t="s">
        <v>123</v>
      </c>
      <c r="D115" s="13" t="s">
        <v>20</v>
      </c>
      <c r="E115" s="14">
        <v>21.6</v>
      </c>
      <c r="F115" s="14">
        <v>21</v>
      </c>
      <c r="G115" s="14">
        <v>20</v>
      </c>
    </row>
    <row r="116" spans="1:7">
      <c r="A116" s="10" t="s">
        <v>177</v>
      </c>
      <c r="B116" s="11" t="s">
        <v>178</v>
      </c>
      <c r="C116" s="12" t="s">
        <v>123</v>
      </c>
      <c r="D116" s="13" t="s">
        <v>20</v>
      </c>
      <c r="E116" s="14">
        <v>25.9</v>
      </c>
      <c r="F116" s="14">
        <v>25.2</v>
      </c>
      <c r="G116" s="14">
        <v>24</v>
      </c>
    </row>
    <row r="117" spans="1:7">
      <c r="A117" s="10" t="s">
        <v>179</v>
      </c>
      <c r="B117" s="11" t="s">
        <v>180</v>
      </c>
      <c r="C117" s="12" t="s">
        <v>128</v>
      </c>
      <c r="D117" s="13" t="s">
        <v>20</v>
      </c>
      <c r="E117" s="14">
        <v>32.4</v>
      </c>
      <c r="F117" s="14">
        <v>31.5</v>
      </c>
      <c r="G117" s="14">
        <v>30</v>
      </c>
    </row>
    <row r="118" spans="1:7">
      <c r="A118" s="10" t="s">
        <v>181</v>
      </c>
      <c r="B118" s="11" t="s">
        <v>182</v>
      </c>
      <c r="C118" s="12" t="s">
        <v>128</v>
      </c>
      <c r="D118" s="13" t="s">
        <v>20</v>
      </c>
      <c r="E118" s="14">
        <v>48.6</v>
      </c>
      <c r="F118" s="14">
        <v>47.3</v>
      </c>
      <c r="G118" s="14">
        <v>45</v>
      </c>
    </row>
    <row r="119" spans="1:7">
      <c r="A119" s="10" t="s">
        <v>183</v>
      </c>
      <c r="B119" s="11" t="s">
        <v>184</v>
      </c>
      <c r="C119" s="12" t="s">
        <v>128</v>
      </c>
      <c r="D119" s="13" t="s">
        <v>20</v>
      </c>
      <c r="E119" s="14">
        <v>59.4</v>
      </c>
      <c r="F119" s="14">
        <v>57.8</v>
      </c>
      <c r="G119" s="14">
        <v>55</v>
      </c>
    </row>
    <row r="120" spans="1:7">
      <c r="A120" s="10" t="s">
        <v>185</v>
      </c>
      <c r="B120" s="11" t="s">
        <v>186</v>
      </c>
      <c r="C120" s="12" t="s">
        <v>128</v>
      </c>
      <c r="D120" s="13" t="s">
        <v>20</v>
      </c>
      <c r="E120" s="14">
        <v>70.2</v>
      </c>
      <c r="F120" s="14">
        <v>68.3</v>
      </c>
      <c r="G120" s="14">
        <v>65</v>
      </c>
    </row>
    <row r="121" spans="1:7">
      <c r="A121" s="10" t="s">
        <v>187</v>
      </c>
      <c r="B121" s="11" t="s">
        <v>188</v>
      </c>
      <c r="C121" s="12" t="s">
        <v>128</v>
      </c>
      <c r="D121" s="13" t="s">
        <v>20</v>
      </c>
      <c r="E121" s="14">
        <v>97.2</v>
      </c>
      <c r="F121" s="14">
        <v>94.5</v>
      </c>
      <c r="G121" s="14">
        <v>90</v>
      </c>
    </row>
    <row r="122" spans="1:7">
      <c r="A122" s="10" t="s">
        <v>189</v>
      </c>
      <c r="B122" s="11" t="s">
        <v>190</v>
      </c>
      <c r="C122" s="12" t="s">
        <v>128</v>
      </c>
      <c r="D122" s="13" t="s">
        <v>20</v>
      </c>
      <c r="E122" s="14">
        <v>119</v>
      </c>
      <c r="F122" s="14">
        <v>116</v>
      </c>
      <c r="G122" s="14">
        <v>110</v>
      </c>
    </row>
    <row r="123" spans="1:7">
      <c r="A123" s="10" t="s">
        <v>191</v>
      </c>
      <c r="B123" s="11" t="s">
        <v>192</v>
      </c>
      <c r="C123" s="12" t="s">
        <v>128</v>
      </c>
      <c r="D123" s="13" t="s">
        <v>20</v>
      </c>
      <c r="E123" s="14">
        <v>150</v>
      </c>
      <c r="F123" s="14">
        <v>147</v>
      </c>
      <c r="G123" s="14">
        <v>140</v>
      </c>
    </row>
    <row r="124" spans="1:7">
      <c r="A124" s="10" t="s">
        <v>193</v>
      </c>
      <c r="B124" s="11" t="s">
        <v>194</v>
      </c>
      <c r="C124" s="12" t="s">
        <v>128</v>
      </c>
      <c r="D124" s="13" t="s">
        <v>20</v>
      </c>
      <c r="E124" s="14">
        <v>200</v>
      </c>
      <c r="F124" s="14">
        <v>195</v>
      </c>
      <c r="G124" s="14">
        <v>185</v>
      </c>
    </row>
    <row r="125" spans="1:7">
      <c r="A125" s="100" t="s">
        <v>451</v>
      </c>
      <c r="B125" s="11" t="s">
        <v>452</v>
      </c>
      <c r="C125" s="12" t="s">
        <v>128</v>
      </c>
      <c r="D125" s="13" t="s">
        <v>20</v>
      </c>
      <c r="E125" s="101">
        <v>215</v>
      </c>
      <c r="F125" s="101">
        <v>210</v>
      </c>
      <c r="G125" s="101">
        <v>200</v>
      </c>
    </row>
    <row r="126" spans="1:7" ht="38.25">
      <c r="A126" s="15" t="s">
        <v>195</v>
      </c>
      <c r="B126" s="16" t="s">
        <v>196</v>
      </c>
      <c r="C126" s="17"/>
      <c r="D126" s="18"/>
      <c r="E126" s="19"/>
      <c r="F126" s="19"/>
      <c r="G126" s="19"/>
    </row>
    <row r="127" spans="1:7">
      <c r="A127" s="10" t="s">
        <v>197</v>
      </c>
      <c r="B127" s="11" t="s">
        <v>198</v>
      </c>
      <c r="C127" s="12" t="s">
        <v>199</v>
      </c>
      <c r="D127" s="13" t="s">
        <v>200</v>
      </c>
      <c r="E127" s="14">
        <v>30.2</v>
      </c>
      <c r="F127" s="14">
        <v>29.4</v>
      </c>
      <c r="G127" s="14">
        <v>28</v>
      </c>
    </row>
    <row r="128" spans="1:7">
      <c r="A128" s="10" t="s">
        <v>201</v>
      </c>
      <c r="B128" s="11" t="s">
        <v>202</v>
      </c>
      <c r="C128" s="12" t="s">
        <v>203</v>
      </c>
      <c r="D128" s="13" t="s">
        <v>200</v>
      </c>
      <c r="E128" s="14">
        <v>32.4</v>
      </c>
      <c r="F128" s="14">
        <v>31.5</v>
      </c>
      <c r="G128" s="14">
        <v>30</v>
      </c>
    </row>
    <row r="129" spans="1:7">
      <c r="A129" s="10" t="s">
        <v>204</v>
      </c>
      <c r="B129" s="11" t="s">
        <v>205</v>
      </c>
      <c r="C129" s="12" t="s">
        <v>206</v>
      </c>
      <c r="D129" s="13" t="s">
        <v>200</v>
      </c>
      <c r="E129" s="14">
        <v>38.9</v>
      </c>
      <c r="F129" s="14">
        <v>37.799999999999997</v>
      </c>
      <c r="G129" s="14">
        <v>36</v>
      </c>
    </row>
    <row r="130" spans="1:7">
      <c r="A130" s="10" t="s">
        <v>207</v>
      </c>
      <c r="B130" s="11" t="s">
        <v>208</v>
      </c>
      <c r="C130" s="12" t="s">
        <v>209</v>
      </c>
      <c r="D130" s="13" t="s">
        <v>200</v>
      </c>
      <c r="E130" s="14">
        <v>44.3</v>
      </c>
      <c r="F130" s="14">
        <v>43.1</v>
      </c>
      <c r="G130" s="14">
        <v>41</v>
      </c>
    </row>
    <row r="131" spans="1:7">
      <c r="A131" s="10" t="s">
        <v>210</v>
      </c>
      <c r="B131" s="11" t="s">
        <v>211</v>
      </c>
      <c r="C131" s="12" t="s">
        <v>212</v>
      </c>
      <c r="D131" s="13" t="s">
        <v>200</v>
      </c>
      <c r="E131" s="14">
        <v>48.6</v>
      </c>
      <c r="F131" s="14">
        <v>47.3</v>
      </c>
      <c r="G131" s="14">
        <v>45</v>
      </c>
    </row>
    <row r="132" spans="1:7" ht="63.75">
      <c r="A132" s="112" t="s">
        <v>493</v>
      </c>
      <c r="B132" s="16" t="s">
        <v>494</v>
      </c>
      <c r="C132" s="17"/>
      <c r="D132" s="18"/>
      <c r="E132" s="19"/>
      <c r="F132" s="19"/>
      <c r="G132" s="19"/>
    </row>
    <row r="133" spans="1:7" ht="25.5">
      <c r="A133" s="100" t="s">
        <v>498</v>
      </c>
      <c r="B133" s="11" t="s">
        <v>495</v>
      </c>
      <c r="C133" s="12"/>
      <c r="D133" s="13"/>
      <c r="E133" s="101"/>
      <c r="F133" s="101"/>
      <c r="G133" s="101"/>
    </row>
    <row r="134" spans="1:7">
      <c r="A134" s="100" t="s">
        <v>499</v>
      </c>
      <c r="B134" s="11" t="s">
        <v>504</v>
      </c>
      <c r="C134" s="12" t="s">
        <v>108</v>
      </c>
      <c r="D134" s="13" t="s">
        <v>20</v>
      </c>
      <c r="E134" s="101">
        <v>30.7</v>
      </c>
      <c r="F134" s="101">
        <v>29.8</v>
      </c>
      <c r="G134" s="101">
        <v>29</v>
      </c>
    </row>
    <row r="135" spans="1:7">
      <c r="A135" s="100" t="s">
        <v>500</v>
      </c>
      <c r="B135" s="11" t="s">
        <v>505</v>
      </c>
      <c r="C135" s="12" t="s">
        <v>111</v>
      </c>
      <c r="D135" s="13" t="s">
        <v>20</v>
      </c>
      <c r="E135" s="101">
        <v>52.6</v>
      </c>
      <c r="F135" s="101">
        <v>51</v>
      </c>
      <c r="G135" s="101">
        <v>49.6</v>
      </c>
    </row>
    <row r="136" spans="1:7">
      <c r="A136" s="100" t="s">
        <v>501</v>
      </c>
      <c r="B136" s="11" t="s">
        <v>506</v>
      </c>
      <c r="C136" s="12" t="s">
        <v>496</v>
      </c>
      <c r="D136" s="13" t="s">
        <v>20</v>
      </c>
      <c r="E136" s="101">
        <v>84.3</v>
      </c>
      <c r="F136" s="101">
        <v>81.900000000000006</v>
      </c>
      <c r="G136" s="101">
        <v>79.5</v>
      </c>
    </row>
    <row r="137" spans="1:7">
      <c r="A137" s="100" t="s">
        <v>502</v>
      </c>
      <c r="B137" s="11" t="s">
        <v>507</v>
      </c>
      <c r="C137" s="12" t="s">
        <v>496</v>
      </c>
      <c r="D137" s="13" t="s">
        <v>20</v>
      </c>
      <c r="E137" s="101">
        <v>123.8</v>
      </c>
      <c r="F137" s="101">
        <v>120.2</v>
      </c>
      <c r="G137" s="101">
        <v>116.7</v>
      </c>
    </row>
    <row r="138" spans="1:7">
      <c r="A138" s="100" t="s">
        <v>503</v>
      </c>
      <c r="B138" s="11" t="s">
        <v>508</v>
      </c>
      <c r="C138" s="12" t="s">
        <v>496</v>
      </c>
      <c r="D138" s="13" t="s">
        <v>20</v>
      </c>
      <c r="E138" s="101">
        <v>233.8</v>
      </c>
      <c r="F138" s="101">
        <v>227</v>
      </c>
      <c r="G138" s="101">
        <v>220.4</v>
      </c>
    </row>
    <row r="139" spans="1:7">
      <c r="A139" s="100"/>
      <c r="B139" s="11"/>
      <c r="C139" s="12"/>
      <c r="D139" s="13"/>
      <c r="E139" s="101"/>
      <c r="F139" s="101"/>
      <c r="G139" s="101"/>
    </row>
    <row r="140" spans="1:7" ht="25.5">
      <c r="A140" s="100" t="s">
        <v>523</v>
      </c>
      <c r="B140" s="11" t="s">
        <v>497</v>
      </c>
      <c r="C140" s="12"/>
      <c r="D140" s="13"/>
      <c r="E140" s="101"/>
      <c r="F140" s="101"/>
      <c r="G140" s="101"/>
    </row>
    <row r="141" spans="1:7">
      <c r="A141" s="100" t="s">
        <v>521</v>
      </c>
      <c r="B141" s="11" t="s">
        <v>514</v>
      </c>
      <c r="C141" s="12" t="s">
        <v>99</v>
      </c>
      <c r="D141" s="13" t="s">
        <v>20</v>
      </c>
      <c r="E141" s="101">
        <v>8.6999999999999993</v>
      </c>
      <c r="F141" s="101">
        <v>8.5</v>
      </c>
      <c r="G141" s="101">
        <v>8.1</v>
      </c>
    </row>
    <row r="142" spans="1:7">
      <c r="A142" s="100" t="s">
        <v>516</v>
      </c>
      <c r="B142" s="11" t="s">
        <v>515</v>
      </c>
      <c r="C142" s="12" t="s">
        <v>102</v>
      </c>
      <c r="D142" s="13" t="s">
        <v>20</v>
      </c>
      <c r="E142" s="101">
        <v>11.7</v>
      </c>
      <c r="F142" s="101">
        <v>11.4</v>
      </c>
      <c r="G142" s="101">
        <v>10.8</v>
      </c>
    </row>
    <row r="143" spans="1:7">
      <c r="A143" s="100" t="s">
        <v>517</v>
      </c>
      <c r="B143" s="11" t="s">
        <v>509</v>
      </c>
      <c r="C143" s="12" t="s">
        <v>105</v>
      </c>
      <c r="D143" s="13" t="s">
        <v>20</v>
      </c>
      <c r="E143" s="101">
        <v>18.5</v>
      </c>
      <c r="F143" s="101">
        <v>18.100000000000001</v>
      </c>
      <c r="G143" s="101">
        <v>17.100000000000001</v>
      </c>
    </row>
    <row r="144" spans="1:7">
      <c r="A144" s="100" t="s">
        <v>518</v>
      </c>
      <c r="B144" s="11" t="s">
        <v>510</v>
      </c>
      <c r="C144" s="12" t="s">
        <v>108</v>
      </c>
      <c r="D144" s="13" t="s">
        <v>20</v>
      </c>
      <c r="E144" s="101">
        <v>28.7</v>
      </c>
      <c r="F144" s="101">
        <v>27.9</v>
      </c>
      <c r="G144" s="101">
        <v>26.6</v>
      </c>
    </row>
    <row r="145" spans="1:7">
      <c r="A145" s="100" t="s">
        <v>519</v>
      </c>
      <c r="B145" s="11" t="s">
        <v>511</v>
      </c>
      <c r="C145" s="12" t="s">
        <v>111</v>
      </c>
      <c r="D145" s="13" t="s">
        <v>20</v>
      </c>
      <c r="E145" s="101">
        <v>42.2</v>
      </c>
      <c r="F145" s="101">
        <v>40.9</v>
      </c>
      <c r="G145" s="101">
        <v>39.1</v>
      </c>
    </row>
    <row r="146" spans="1:7">
      <c r="A146" s="100" t="s">
        <v>520</v>
      </c>
      <c r="B146" s="11" t="s">
        <v>512</v>
      </c>
      <c r="C146" s="12" t="s">
        <v>496</v>
      </c>
      <c r="D146" s="13" t="s">
        <v>20</v>
      </c>
      <c r="E146" s="101">
        <v>62.3</v>
      </c>
      <c r="F146" s="101">
        <v>60.5</v>
      </c>
      <c r="G146" s="101">
        <v>57.7</v>
      </c>
    </row>
    <row r="147" spans="1:7">
      <c r="A147" s="100" t="s">
        <v>522</v>
      </c>
      <c r="B147" s="11" t="s">
        <v>513</v>
      </c>
      <c r="C147" s="12" t="s">
        <v>496</v>
      </c>
      <c r="D147" s="13" t="s">
        <v>20</v>
      </c>
      <c r="E147" s="101">
        <v>95.8</v>
      </c>
      <c r="F147" s="101">
        <v>93</v>
      </c>
      <c r="G147" s="101">
        <v>88.4</v>
      </c>
    </row>
    <row r="148" spans="1:7">
      <c r="A148" s="100"/>
      <c r="B148" s="11"/>
      <c r="C148" s="12"/>
      <c r="D148" s="13"/>
      <c r="E148" s="101"/>
      <c r="F148" s="101"/>
      <c r="G148" s="101"/>
    </row>
    <row r="149" spans="1:7">
      <c r="A149" s="10"/>
      <c r="B149" s="11"/>
      <c r="C149" s="12"/>
      <c r="D149" s="13"/>
      <c r="E149" s="14"/>
      <c r="F149" s="14"/>
      <c r="G149" s="14"/>
    </row>
    <row r="150" spans="1:7" ht="38.25">
      <c r="A150" s="15" t="s">
        <v>213</v>
      </c>
      <c r="B150" s="16" t="s">
        <v>214</v>
      </c>
      <c r="C150" s="20"/>
      <c r="D150" s="20"/>
      <c r="E150" s="20"/>
      <c r="F150" s="20"/>
      <c r="G150" s="20"/>
    </row>
    <row r="151" spans="1:7">
      <c r="A151" s="21" t="s">
        <v>215</v>
      </c>
      <c r="B151" s="22" t="s">
        <v>216</v>
      </c>
      <c r="C151" s="12"/>
      <c r="D151" s="13"/>
      <c r="E151" s="14"/>
      <c r="F151" s="14"/>
      <c r="G151" s="14"/>
    </row>
    <row r="152" spans="1:7">
      <c r="A152" s="10" t="s">
        <v>217</v>
      </c>
      <c r="B152" s="11" t="s">
        <v>218</v>
      </c>
      <c r="C152" s="12" t="s">
        <v>219</v>
      </c>
      <c r="D152" s="13" t="s">
        <v>200</v>
      </c>
      <c r="E152" s="14">
        <v>165</v>
      </c>
      <c r="F152" s="14">
        <v>160</v>
      </c>
      <c r="G152" s="14">
        <v>150</v>
      </c>
    </row>
    <row r="153" spans="1:7">
      <c r="A153" s="10" t="s">
        <v>220</v>
      </c>
      <c r="B153" s="11" t="s">
        <v>221</v>
      </c>
      <c r="C153" s="12" t="s">
        <v>219</v>
      </c>
      <c r="D153" s="13" t="s">
        <v>200</v>
      </c>
      <c r="E153" s="14">
        <v>195</v>
      </c>
      <c r="F153" s="14">
        <v>190</v>
      </c>
      <c r="G153" s="14">
        <v>180</v>
      </c>
    </row>
    <row r="154" spans="1:7">
      <c r="A154" s="10" t="s">
        <v>222</v>
      </c>
      <c r="B154" s="11" t="s">
        <v>223</v>
      </c>
      <c r="C154" s="12" t="s">
        <v>219</v>
      </c>
      <c r="D154" s="13" t="s">
        <v>200</v>
      </c>
      <c r="E154" s="14">
        <v>260</v>
      </c>
      <c r="F154" s="14">
        <v>250</v>
      </c>
      <c r="G154" s="14">
        <v>240</v>
      </c>
    </row>
    <row r="155" spans="1:7">
      <c r="A155" s="10" t="s">
        <v>224</v>
      </c>
      <c r="B155" s="11" t="s">
        <v>225</v>
      </c>
      <c r="C155" s="12" t="s">
        <v>219</v>
      </c>
      <c r="D155" s="13" t="s">
        <v>200</v>
      </c>
      <c r="E155" s="14"/>
      <c r="F155" s="14"/>
      <c r="G155" s="14"/>
    </row>
    <row r="156" spans="1:7">
      <c r="A156" s="10" t="s">
        <v>226</v>
      </c>
      <c r="B156" s="11" t="s">
        <v>227</v>
      </c>
      <c r="C156" s="12" t="s">
        <v>219</v>
      </c>
      <c r="D156" s="13" t="s">
        <v>200</v>
      </c>
      <c r="E156" s="14">
        <v>380</v>
      </c>
      <c r="F156" s="14">
        <v>370</v>
      </c>
      <c r="G156" s="14">
        <v>350</v>
      </c>
    </row>
    <row r="157" spans="1:7">
      <c r="A157" s="10" t="s">
        <v>228</v>
      </c>
      <c r="B157" s="11" t="s">
        <v>229</v>
      </c>
      <c r="C157" s="12" t="s">
        <v>219</v>
      </c>
      <c r="D157" s="13" t="s">
        <v>200</v>
      </c>
      <c r="E157" s="14"/>
      <c r="F157" s="14"/>
      <c r="G157" s="14"/>
    </row>
    <row r="158" spans="1:7">
      <c r="A158" s="10" t="s">
        <v>230</v>
      </c>
      <c r="B158" s="11" t="s">
        <v>231</v>
      </c>
      <c r="C158" s="12" t="s">
        <v>219</v>
      </c>
      <c r="D158" s="13" t="s">
        <v>200</v>
      </c>
      <c r="E158" s="14">
        <v>630</v>
      </c>
      <c r="F158" s="14">
        <v>610</v>
      </c>
      <c r="G158" s="14">
        <v>580</v>
      </c>
    </row>
  </sheetData>
  <mergeCells count="1">
    <mergeCell ref="H1:I1"/>
  </mergeCells>
  <phoneticPr fontId="8" type="noConversion"/>
  <pageMargins left="0.75" right="0.75" top="1" bottom="1" header="0.5" footer="0.5"/>
  <pageSetup paperSize="9" orientation="portrait" r:id="rId1"/>
  <headerFooter alignWithMargins="0"/>
  <drawing r:id="rId2"/>
</worksheet>
</file>

<file path=xl/worksheets/sheet6.xml><?xml version="1.0" encoding="utf-8"?>
<worksheet xmlns="http://schemas.openxmlformats.org/spreadsheetml/2006/main" xmlns:r="http://schemas.openxmlformats.org/officeDocument/2006/relationships">
  <sheetPr>
    <pageSetUpPr fitToPage="1"/>
  </sheetPr>
  <dimension ref="A1:T86"/>
  <sheetViews>
    <sheetView topLeftCell="A37" workbookViewId="0">
      <selection activeCell="G14" sqref="G14"/>
    </sheetView>
  </sheetViews>
  <sheetFormatPr defaultRowHeight="12.75"/>
  <cols>
    <col min="1" max="1" width="36" customWidth="1"/>
    <col min="2" max="2" width="8.140625" bestFit="1" customWidth="1"/>
    <col min="3" max="3" width="12.5703125" style="73" bestFit="1" customWidth="1"/>
    <col min="4" max="4" width="11" style="73" bestFit="1" customWidth="1"/>
    <col min="5" max="5" width="11" bestFit="1" customWidth="1"/>
    <col min="6" max="6" width="11" customWidth="1"/>
    <col min="7" max="8" width="11" bestFit="1" customWidth="1"/>
    <col min="9" max="20" width="11" hidden="1" customWidth="1"/>
  </cols>
  <sheetData>
    <row r="1" spans="1:8" ht="19.5">
      <c r="A1" s="23" t="s">
        <v>596</v>
      </c>
      <c r="B1" s="56"/>
      <c r="C1" s="117"/>
      <c r="D1" s="117"/>
      <c r="E1" s="56"/>
      <c r="F1" s="56"/>
      <c r="G1" s="56"/>
      <c r="H1" s="46"/>
    </row>
    <row r="2" spans="1:8" ht="18">
      <c r="A2" s="118" t="s">
        <v>265</v>
      </c>
      <c r="B2" s="119"/>
      <c r="C2" s="120"/>
      <c r="D2" s="120"/>
      <c r="E2" s="119"/>
      <c r="F2" s="119"/>
      <c r="G2" s="119"/>
      <c r="H2" s="47"/>
    </row>
    <row r="3" spans="1:8" ht="38.25">
      <c r="A3" s="26" t="s">
        <v>268</v>
      </c>
      <c r="B3" s="27" t="s">
        <v>267</v>
      </c>
      <c r="C3" s="26" t="s">
        <v>260</v>
      </c>
      <c r="D3" s="26" t="s">
        <v>261</v>
      </c>
      <c r="E3" s="27" t="s">
        <v>262</v>
      </c>
      <c r="F3" s="27"/>
      <c r="G3" s="27" t="s">
        <v>263</v>
      </c>
      <c r="H3" s="27" t="s">
        <v>264</v>
      </c>
    </row>
    <row r="4" spans="1:8">
      <c r="A4" s="28" t="s">
        <v>242</v>
      </c>
      <c r="B4" s="30" t="str">
        <f ca="1">INDIRECT(CONCATENATE("ΥΠΕΧΩΔΕ!$D$",MATCH($C4,ΥΠΕΧΩΔΕ!$A:$A,0)))</f>
        <v>m3</v>
      </c>
      <c r="C4" s="29" t="s">
        <v>10</v>
      </c>
      <c r="D4" s="29" t="str">
        <f ca="1">INDIRECT(CONCATENATE("ΥΠΕΧΩΔΕ!$C$",MATCH($C4,ΥΠΕΧΩΔΕ!$A:$A,0)))</f>
        <v>ΥΔΡ 6081.1</v>
      </c>
      <c r="E4" s="30">
        <v>7.5</v>
      </c>
      <c r="F4" s="30"/>
      <c r="G4" s="121">
        <v>10</v>
      </c>
      <c r="H4" s="30">
        <f>E4+G4*0.21</f>
        <v>9.6</v>
      </c>
    </row>
    <row r="5" spans="1:8">
      <c r="A5" s="28" t="s">
        <v>243</v>
      </c>
      <c r="B5" s="30" t="str">
        <f ca="1">INDIRECT(CONCATENATE("ΥΠΕΧΩΔΕ!$D$",MATCH($C5,ΥΠΕΧΩΔΕ!$A:$A,0)))</f>
        <v>m3</v>
      </c>
      <c r="C5" s="29" t="s">
        <v>14</v>
      </c>
      <c r="D5" s="29" t="str">
        <f ca="1">INDIRECT(CONCATENATE("ΥΠΕΧΩΔΕ!$C$",MATCH($C5,ΥΠΕΧΩΔΕ!$A:$A,0)))</f>
        <v>ΥΔΡ 6082.1</v>
      </c>
      <c r="E5" s="30">
        <v>26.3</v>
      </c>
      <c r="F5" s="30"/>
      <c r="G5" s="121">
        <v>10</v>
      </c>
      <c r="H5" s="30">
        <f>E5+G5*0.21</f>
        <v>28.400000000000002</v>
      </c>
    </row>
    <row r="6" spans="1:8">
      <c r="A6" s="31" t="s">
        <v>250</v>
      </c>
      <c r="B6" s="30" t="str">
        <f ca="1">INDIRECT(CONCATENATE("ΥΠΕΧΩΔΕ!$D$",MATCH($C6,ΥΠΕΧΩΔΕ!$A:$A,0)))</f>
        <v>m3</v>
      </c>
      <c r="C6" s="29" t="s">
        <v>41</v>
      </c>
      <c r="D6" s="29" t="str">
        <f ca="1">INDIRECT(CONCATENATE("ΥΠΕΧΩΔΕ!$C$",MATCH($C6,ΥΠΕΧΩΔΕ!$A:$A,0)))</f>
        <v>ΥΔΡ 6069</v>
      </c>
      <c r="E6" s="30">
        <v>11.3</v>
      </c>
      <c r="F6" s="30"/>
      <c r="G6" s="121">
        <v>15</v>
      </c>
      <c r="H6" s="30">
        <f>E6+G6*0.21</f>
        <v>14.450000000000001</v>
      </c>
    </row>
    <row r="7" spans="1:8">
      <c r="A7" s="28" t="s">
        <v>244</v>
      </c>
      <c r="B7" s="30" t="str">
        <f ca="1">INDIRECT(CONCATENATE("ΥΠΕΧΩΔΕ!$D$",MATCH($C7,ΥΠΕΧΩΔΕ!$A:$A,0)))</f>
        <v>m3</v>
      </c>
      <c r="C7" s="29" t="s">
        <v>39</v>
      </c>
      <c r="D7" s="29" t="str">
        <f ca="1">INDIRECT(CONCATENATE("ΥΠΕΧΩΔΕ!$C$",MATCH($C7,ΥΠΕΧΩΔΕ!$A:$A,0)))</f>
        <v>ΥΔΡ 6068</v>
      </c>
      <c r="E7" s="30">
        <v>11.3</v>
      </c>
      <c r="F7" s="30"/>
      <c r="G7" s="121">
        <v>15</v>
      </c>
      <c r="H7" s="30">
        <f>E7+G7*0.21</f>
        <v>14.450000000000001</v>
      </c>
    </row>
    <row r="8" spans="1:8">
      <c r="A8" s="28" t="s">
        <v>28</v>
      </c>
      <c r="B8" s="30" t="str">
        <f ca="1">INDIRECT(CONCATENATE("ΥΠΕΧΩΔΕ!$D$",MATCH($C8,ΥΠΕΧΩΔΕ!$A:$A,0)))</f>
        <v>m2</v>
      </c>
      <c r="C8" s="29" t="s">
        <v>27</v>
      </c>
      <c r="D8" s="29" t="str">
        <f ca="1">INDIRECT(CONCATENATE("ΥΠΕΧΩΔΕ!$C$",MATCH($C8,ΥΠΕΧΩΔΕ!$A:$A,0)))</f>
        <v>ΟΔΟ 4521Β</v>
      </c>
      <c r="E8" s="30">
        <v>18.5</v>
      </c>
      <c r="F8" s="30"/>
      <c r="G8" s="29"/>
      <c r="H8" s="30">
        <f>E8</f>
        <v>18.5</v>
      </c>
    </row>
    <row r="9" spans="1:8">
      <c r="A9" s="28" t="s">
        <v>239</v>
      </c>
      <c r="B9" s="30" t="str">
        <f ca="1">INDIRECT(CONCATENATE("ΥΠΕΧΩΔΕ!$D$",MATCH($C9,ΥΠΕΧΩΔΕ!$A:$A,0)))</f>
        <v>m2</v>
      </c>
      <c r="C9" s="42" t="s">
        <v>44</v>
      </c>
      <c r="D9" s="29" t="str">
        <f ca="1">INDIRECT(CONCATENATE("ΥΠΕΧΩΔΕ!$C$",MATCH($C9,ΥΠΕΧΩΔΕ!$A:$A,0)))</f>
        <v>ΥΔΡ 6103</v>
      </c>
      <c r="E9" s="30">
        <v>34.6</v>
      </c>
      <c r="F9" s="30"/>
      <c r="G9" s="42"/>
      <c r="H9" s="30">
        <f>E9</f>
        <v>34.6</v>
      </c>
    </row>
    <row r="10" spans="1:8">
      <c r="A10" s="28" t="s">
        <v>348</v>
      </c>
      <c r="B10" s="65" t="s">
        <v>20</v>
      </c>
      <c r="C10" s="42" t="s">
        <v>349</v>
      </c>
      <c r="D10" s="29"/>
      <c r="E10" s="30">
        <v>0.3</v>
      </c>
      <c r="F10" s="30"/>
      <c r="G10" s="42"/>
      <c r="H10" s="30">
        <f>E10</f>
        <v>0.3</v>
      </c>
    </row>
    <row r="11" spans="1:8">
      <c r="A11" s="32" t="s">
        <v>18</v>
      </c>
      <c r="B11" s="30" t="str">
        <f ca="1">INDIRECT(CONCATENATE("ΥΠΕΧΩΔΕ!$D$",MATCH($C11,ΥΠΕΧΩΔΕ!$A:$A,0)))</f>
        <v>m</v>
      </c>
      <c r="C11" s="29" t="s">
        <v>17</v>
      </c>
      <c r="D11" s="29" t="str">
        <f ca="1">INDIRECT(CONCATENATE("ΥΠΕΧΩΔΕ!$C$",MATCH($C11,ΥΠΕΧΩΔΕ!$A:$A,0)))</f>
        <v>ΥΔΡ 6087</v>
      </c>
      <c r="E11" s="30">
        <v>15.5</v>
      </c>
      <c r="F11" s="30"/>
      <c r="G11" s="29"/>
      <c r="H11" s="30">
        <f>E11</f>
        <v>15.5</v>
      </c>
    </row>
    <row r="12" spans="1:8">
      <c r="A12" s="33"/>
      <c r="B12" s="25"/>
      <c r="C12" s="74"/>
      <c r="D12" s="74"/>
      <c r="E12" s="25"/>
      <c r="F12" s="25"/>
      <c r="G12" s="25"/>
      <c r="H12" s="47"/>
    </row>
    <row r="13" spans="1:8" ht="18">
      <c r="A13" s="118" t="s">
        <v>255</v>
      </c>
      <c r="B13" s="34"/>
      <c r="C13" s="34"/>
      <c r="D13" s="34"/>
      <c r="E13" s="34"/>
      <c r="F13" s="34"/>
      <c r="G13" s="34"/>
      <c r="H13" s="34"/>
    </row>
    <row r="14" spans="1:8">
      <c r="A14" s="35" t="s">
        <v>276</v>
      </c>
      <c r="B14" s="52"/>
      <c r="C14" s="52" t="s">
        <v>350</v>
      </c>
      <c r="D14" s="52" t="s">
        <v>351</v>
      </c>
      <c r="E14" s="52" t="s">
        <v>352</v>
      </c>
      <c r="F14" s="52" t="s">
        <v>280</v>
      </c>
    </row>
    <row r="15" spans="1:8">
      <c r="A15" s="37" t="s">
        <v>273</v>
      </c>
      <c r="B15" s="34" t="s">
        <v>20</v>
      </c>
      <c r="C15" s="69">
        <v>0.09</v>
      </c>
      <c r="D15" s="69">
        <v>0.125</v>
      </c>
      <c r="E15" s="69">
        <v>0.16</v>
      </c>
      <c r="F15" s="69">
        <v>0.2</v>
      </c>
    </row>
    <row r="16" spans="1:8">
      <c r="A16" s="122" t="s">
        <v>253</v>
      </c>
      <c r="B16" s="34" t="s">
        <v>9</v>
      </c>
      <c r="C16" s="69">
        <f>C15^2*3.14/4</f>
        <v>6.3584999999999996E-3</v>
      </c>
      <c r="D16" s="69">
        <f>D15^2*3.14/4</f>
        <v>1.2265625E-2</v>
      </c>
      <c r="E16" s="69">
        <f>E15^2*3.14/4</f>
        <v>2.0096000000000003E-2</v>
      </c>
      <c r="F16" s="69">
        <f>F15^2*3.14/4</f>
        <v>3.1400000000000004E-2</v>
      </c>
    </row>
    <row r="17" spans="1:6">
      <c r="A17" s="37" t="s">
        <v>245</v>
      </c>
      <c r="B17" s="34" t="s">
        <v>20</v>
      </c>
      <c r="C17" s="43">
        <v>0.6</v>
      </c>
      <c r="D17" s="43">
        <v>0.7</v>
      </c>
      <c r="E17" s="43">
        <v>0.8</v>
      </c>
      <c r="F17" s="43">
        <v>0.8</v>
      </c>
    </row>
    <row r="18" spans="1:6">
      <c r="A18" s="37" t="s">
        <v>246</v>
      </c>
      <c r="B18" s="34" t="s">
        <v>20</v>
      </c>
      <c r="C18" s="43">
        <f>FLOOR(1+C15,0.1)</f>
        <v>1</v>
      </c>
      <c r="D18" s="43">
        <f>FLOOR(1+D15,0.1)</f>
        <v>1.1000000000000001</v>
      </c>
      <c r="E18" s="43">
        <f>FLOOR(1+E15,0.1)</f>
        <v>1.1000000000000001</v>
      </c>
      <c r="F18" s="43">
        <f>FLOOR(1+F15,0.1)</f>
        <v>1.2000000000000002</v>
      </c>
    </row>
    <row r="19" spans="1:6">
      <c r="A19" s="37" t="s">
        <v>248</v>
      </c>
      <c r="B19" s="34" t="s">
        <v>20</v>
      </c>
      <c r="C19" s="43">
        <v>0.1</v>
      </c>
      <c r="D19" s="43">
        <v>0.1</v>
      </c>
      <c r="E19" s="43">
        <v>0.1</v>
      </c>
      <c r="F19" s="43">
        <v>0.1</v>
      </c>
    </row>
    <row r="20" spans="1:6">
      <c r="A20" s="31" t="s">
        <v>249</v>
      </c>
      <c r="B20" s="34" t="s">
        <v>20</v>
      </c>
      <c r="C20" s="43">
        <v>0.25</v>
      </c>
      <c r="D20" s="43">
        <v>0.25</v>
      </c>
      <c r="E20" s="43">
        <v>0.25</v>
      </c>
      <c r="F20" s="43">
        <v>0.25</v>
      </c>
    </row>
    <row r="21" spans="1:6">
      <c r="A21" s="31" t="s">
        <v>251</v>
      </c>
      <c r="B21" s="34"/>
      <c r="C21" s="43">
        <f>C19+C15+C20</f>
        <v>0.44</v>
      </c>
      <c r="D21" s="43">
        <f>D19+D15+D20</f>
        <v>0.47499999999999998</v>
      </c>
      <c r="E21" s="43">
        <f>E19+E15+E20</f>
        <v>0.51</v>
      </c>
      <c r="F21" s="43">
        <f>F19+F15+F20</f>
        <v>0.55000000000000004</v>
      </c>
    </row>
    <row r="22" spans="1:6">
      <c r="A22" s="39" t="s">
        <v>252</v>
      </c>
      <c r="B22" s="34" t="s">
        <v>20</v>
      </c>
      <c r="C22" s="123">
        <f>C18-C21-C23</f>
        <v>0.56000000000000005</v>
      </c>
      <c r="D22" s="123">
        <f>D18-D21-D23</f>
        <v>0.62500000000000011</v>
      </c>
      <c r="E22" s="123">
        <f>E18-E21-E23</f>
        <v>0.59000000000000008</v>
      </c>
      <c r="F22" s="44">
        <f>F18-F21-F23</f>
        <v>0.65000000000000013</v>
      </c>
    </row>
    <row r="23" spans="1:6">
      <c r="A23" s="37" t="s">
        <v>247</v>
      </c>
      <c r="B23" s="34" t="s">
        <v>20</v>
      </c>
      <c r="C23" s="43">
        <v>0</v>
      </c>
      <c r="D23" s="43">
        <v>0</v>
      </c>
      <c r="E23" s="43">
        <v>0</v>
      </c>
      <c r="F23" s="43">
        <v>0</v>
      </c>
    </row>
    <row r="24" spans="1:6">
      <c r="A24" s="39" t="s">
        <v>240</v>
      </c>
      <c r="B24" s="40" t="s">
        <v>241</v>
      </c>
      <c r="C24" s="124">
        <v>0.95</v>
      </c>
      <c r="D24" s="124">
        <v>0.95</v>
      </c>
      <c r="E24" s="124">
        <v>0.95</v>
      </c>
      <c r="F24" s="124">
        <v>0.95</v>
      </c>
    </row>
    <row r="25" spans="1:6">
      <c r="A25" s="122"/>
      <c r="B25" s="122"/>
      <c r="C25" s="122"/>
      <c r="D25" s="122"/>
      <c r="E25" s="81"/>
      <c r="F25" s="81"/>
    </row>
    <row r="26" spans="1:6" ht="18">
      <c r="A26" s="125" t="s">
        <v>254</v>
      </c>
      <c r="B26" s="34"/>
      <c r="C26" s="41"/>
      <c r="D26" s="41"/>
      <c r="E26" s="81"/>
      <c r="F26" s="81"/>
    </row>
    <row r="27" spans="1:6">
      <c r="A27" s="28" t="s">
        <v>242</v>
      </c>
      <c r="B27" s="40" t="s">
        <v>13</v>
      </c>
      <c r="C27" s="42">
        <f>C17*C18*C24</f>
        <v>0.56999999999999995</v>
      </c>
      <c r="D27" s="42">
        <f>D17*D18*D24</f>
        <v>0.73149999999999993</v>
      </c>
      <c r="E27" s="42">
        <f>E17*E18*E24</f>
        <v>0.83600000000000008</v>
      </c>
      <c r="F27" s="42">
        <f>F17*F18*F24</f>
        <v>0.91200000000000014</v>
      </c>
    </row>
    <row r="28" spans="1:6">
      <c r="A28" s="28" t="s">
        <v>243</v>
      </c>
      <c r="B28" s="40" t="s">
        <v>13</v>
      </c>
      <c r="C28" s="42">
        <f>C17*C18*(1-C24)</f>
        <v>3.0000000000000027E-2</v>
      </c>
      <c r="D28" s="42">
        <f>D17*D18*(1-D24)</f>
        <v>3.8500000000000034E-2</v>
      </c>
      <c r="E28" s="42">
        <f>E17*E18*(1-E24)</f>
        <v>4.4000000000000046E-2</v>
      </c>
      <c r="F28" s="42">
        <f>F17*F18*(1-F24)</f>
        <v>4.800000000000005E-2</v>
      </c>
    </row>
    <row r="29" spans="1:6">
      <c r="A29" s="31" t="s">
        <v>250</v>
      </c>
      <c r="B29" s="40" t="s">
        <v>13</v>
      </c>
      <c r="C29" s="43">
        <f>C17*C21-C16</f>
        <v>0.25764150000000002</v>
      </c>
      <c r="D29" s="43">
        <f>D17*D21-D16</f>
        <v>0.32023437499999996</v>
      </c>
      <c r="E29" s="43">
        <f>E17*E21-E16</f>
        <v>0.38790400000000003</v>
      </c>
      <c r="F29" s="43">
        <f>F17*F21-F16</f>
        <v>0.40860000000000007</v>
      </c>
    </row>
    <row r="30" spans="1:6">
      <c r="A30" s="28" t="s">
        <v>244</v>
      </c>
      <c r="B30" s="40" t="s">
        <v>13</v>
      </c>
      <c r="C30" s="42">
        <f>C17*(C18-C21-C23)</f>
        <v>0.33600000000000002</v>
      </c>
      <c r="D30" s="42">
        <f>D17*(D18-D21-D23)</f>
        <v>0.43750000000000006</v>
      </c>
      <c r="E30" s="42">
        <f>E17*(E18-E21-E23)</f>
        <v>0.47200000000000009</v>
      </c>
      <c r="F30" s="42">
        <f>F17*(F18-F21-F23)</f>
        <v>0.52000000000000013</v>
      </c>
    </row>
    <row r="31" spans="1:6">
      <c r="A31" s="28" t="s">
        <v>28</v>
      </c>
      <c r="B31" s="40" t="s">
        <v>9</v>
      </c>
      <c r="C31" s="42">
        <v>0</v>
      </c>
      <c r="D31" s="42">
        <v>0</v>
      </c>
      <c r="E31" s="42">
        <v>0</v>
      </c>
      <c r="F31" s="42">
        <v>0</v>
      </c>
    </row>
    <row r="32" spans="1:6">
      <c r="A32" s="28" t="s">
        <v>239</v>
      </c>
      <c r="B32" s="40" t="s">
        <v>9</v>
      </c>
      <c r="C32" s="42">
        <v>0</v>
      </c>
      <c r="D32" s="42">
        <v>0</v>
      </c>
      <c r="E32" s="42">
        <v>0</v>
      </c>
      <c r="F32" s="42">
        <v>0</v>
      </c>
    </row>
    <row r="33" spans="1:6">
      <c r="A33" s="28" t="s">
        <v>348</v>
      </c>
      <c r="B33" s="65" t="s">
        <v>20</v>
      </c>
      <c r="C33" s="42">
        <v>1</v>
      </c>
      <c r="D33" s="42">
        <v>1</v>
      </c>
      <c r="E33" s="42">
        <v>1</v>
      </c>
      <c r="F33" s="42">
        <v>1</v>
      </c>
    </row>
    <row r="34" spans="1:6">
      <c r="A34" s="32" t="s">
        <v>18</v>
      </c>
      <c r="B34" s="82" t="s">
        <v>20</v>
      </c>
      <c r="C34" s="30">
        <v>1</v>
      </c>
      <c r="D34" s="30">
        <v>1</v>
      </c>
      <c r="E34" s="30">
        <v>1</v>
      </c>
      <c r="F34" s="30">
        <v>1</v>
      </c>
    </row>
    <row r="35" spans="1:6">
      <c r="A35" s="122"/>
      <c r="B35" s="122"/>
      <c r="C35" s="122"/>
      <c r="D35" s="122"/>
      <c r="E35" s="81"/>
      <c r="F35" s="81"/>
    </row>
    <row r="36" spans="1:6" ht="18">
      <c r="A36" s="125" t="s">
        <v>256</v>
      </c>
      <c r="B36" s="126"/>
      <c r="C36" s="126"/>
      <c r="D36" s="126"/>
      <c r="E36" s="127"/>
      <c r="F36" s="127"/>
    </row>
    <row r="37" spans="1:6">
      <c r="A37" s="28" t="s">
        <v>242</v>
      </c>
      <c r="B37" s="40" t="s">
        <v>238</v>
      </c>
      <c r="C37" s="128">
        <f t="shared" ref="C37:E44" si="0">$H4*C27</f>
        <v>5.4719999999999995</v>
      </c>
      <c r="D37" s="128">
        <f t="shared" si="0"/>
        <v>7.0223999999999993</v>
      </c>
      <c r="E37" s="128">
        <f t="shared" si="0"/>
        <v>8.0256000000000007</v>
      </c>
      <c r="F37" s="128">
        <f t="shared" ref="F37:F44" si="1">$H4*F27</f>
        <v>8.7552000000000003</v>
      </c>
    </row>
    <row r="38" spans="1:6">
      <c r="A38" s="28" t="s">
        <v>243</v>
      </c>
      <c r="B38" s="40" t="s">
        <v>238</v>
      </c>
      <c r="C38" s="128">
        <f t="shared" si="0"/>
        <v>0.85200000000000087</v>
      </c>
      <c r="D38" s="128">
        <f t="shared" si="0"/>
        <v>1.093400000000001</v>
      </c>
      <c r="E38" s="128">
        <f t="shared" si="0"/>
        <v>1.2496000000000014</v>
      </c>
      <c r="F38" s="128">
        <f t="shared" si="1"/>
        <v>1.3632000000000015</v>
      </c>
    </row>
    <row r="39" spans="1:6">
      <c r="A39" s="31" t="s">
        <v>250</v>
      </c>
      <c r="B39" s="40" t="s">
        <v>238</v>
      </c>
      <c r="C39" s="128">
        <f t="shared" si="0"/>
        <v>3.7229196750000004</v>
      </c>
      <c r="D39" s="128">
        <f t="shared" si="0"/>
        <v>4.6273867187499995</v>
      </c>
      <c r="E39" s="128">
        <f t="shared" si="0"/>
        <v>5.6052128000000012</v>
      </c>
      <c r="F39" s="128">
        <f t="shared" si="1"/>
        <v>5.9042700000000012</v>
      </c>
    </row>
    <row r="40" spans="1:6">
      <c r="A40" s="28" t="s">
        <v>244</v>
      </c>
      <c r="B40" s="40" t="s">
        <v>238</v>
      </c>
      <c r="C40" s="128">
        <f t="shared" si="0"/>
        <v>4.8552000000000008</v>
      </c>
      <c r="D40" s="128">
        <f t="shared" si="0"/>
        <v>6.3218750000000012</v>
      </c>
      <c r="E40" s="128">
        <f t="shared" si="0"/>
        <v>6.820400000000002</v>
      </c>
      <c r="F40" s="128">
        <f t="shared" si="1"/>
        <v>7.514000000000002</v>
      </c>
    </row>
    <row r="41" spans="1:6">
      <c r="A41" s="28" t="s">
        <v>28</v>
      </c>
      <c r="B41" s="40" t="s">
        <v>238</v>
      </c>
      <c r="C41" s="128">
        <f t="shared" si="0"/>
        <v>0</v>
      </c>
      <c r="D41" s="128">
        <f t="shared" si="0"/>
        <v>0</v>
      </c>
      <c r="E41" s="128">
        <f t="shared" si="0"/>
        <v>0</v>
      </c>
      <c r="F41" s="128">
        <f t="shared" si="1"/>
        <v>0</v>
      </c>
    </row>
    <row r="42" spans="1:6">
      <c r="A42" s="28" t="s">
        <v>239</v>
      </c>
      <c r="B42" s="40" t="s">
        <v>238</v>
      </c>
      <c r="C42" s="128">
        <f t="shared" si="0"/>
        <v>0</v>
      </c>
      <c r="D42" s="128">
        <f t="shared" si="0"/>
        <v>0</v>
      </c>
      <c r="E42" s="128">
        <f t="shared" si="0"/>
        <v>0</v>
      </c>
      <c r="F42" s="128">
        <f t="shared" si="1"/>
        <v>0</v>
      </c>
    </row>
    <row r="43" spans="1:6">
      <c r="A43" s="28" t="s">
        <v>348</v>
      </c>
      <c r="B43" s="40" t="s">
        <v>238</v>
      </c>
      <c r="C43" s="128">
        <f t="shared" si="0"/>
        <v>0.3</v>
      </c>
      <c r="D43" s="128">
        <f t="shared" si="0"/>
        <v>0.3</v>
      </c>
      <c r="E43" s="128">
        <f t="shared" si="0"/>
        <v>0.3</v>
      </c>
      <c r="F43" s="128">
        <f t="shared" si="1"/>
        <v>0.3</v>
      </c>
    </row>
    <row r="44" spans="1:6">
      <c r="A44" s="32" t="s">
        <v>18</v>
      </c>
      <c r="B44" s="40" t="s">
        <v>238</v>
      </c>
      <c r="C44" s="128">
        <f t="shared" si="0"/>
        <v>15.5</v>
      </c>
      <c r="D44" s="128">
        <f t="shared" si="0"/>
        <v>15.5</v>
      </c>
      <c r="E44" s="128">
        <f t="shared" si="0"/>
        <v>15.5</v>
      </c>
      <c r="F44" s="128">
        <f t="shared" si="1"/>
        <v>15.5</v>
      </c>
    </row>
    <row r="45" spans="1:6">
      <c r="A45" s="75" t="s">
        <v>257</v>
      </c>
      <c r="B45" s="129" t="s">
        <v>238</v>
      </c>
      <c r="C45" s="130">
        <f>SUM(C37:C44)</f>
        <v>30.702119675000002</v>
      </c>
      <c r="D45" s="130">
        <f>SUM(D37:D44)</f>
        <v>34.865061718749999</v>
      </c>
      <c r="E45" s="130">
        <f>SUM(E37:E44)</f>
        <v>37.500812800000006</v>
      </c>
      <c r="F45" s="130">
        <f>SUM(F37:F44)</f>
        <v>39.336670000000005</v>
      </c>
    </row>
    <row r="46" spans="1:6">
      <c r="A46" s="126"/>
      <c r="B46" s="126"/>
      <c r="C46" s="126"/>
      <c r="D46" s="126"/>
      <c r="E46" s="127"/>
      <c r="F46" s="127"/>
    </row>
    <row r="47" spans="1:6" ht="18">
      <c r="A47" s="125" t="s">
        <v>266</v>
      </c>
      <c r="B47" s="126"/>
      <c r="C47" s="126"/>
      <c r="D47" s="126"/>
      <c r="E47" s="127"/>
      <c r="F47" s="127"/>
    </row>
    <row r="48" spans="1:6" ht="15.75" hidden="1">
      <c r="A48" s="102" t="s">
        <v>453</v>
      </c>
      <c r="B48" s="81"/>
      <c r="C48" s="81"/>
      <c r="D48" s="81"/>
      <c r="E48" s="81"/>
      <c r="F48" s="81"/>
    </row>
    <row r="49" spans="1:6" hidden="1">
      <c r="A49" s="131" t="s">
        <v>267</v>
      </c>
      <c r="B49" s="132"/>
      <c r="C49" s="80" t="str">
        <f ca="1">INDIRECT(CONCATENATE("ΥΠΕΧΩΔΕ!$D$",MATCH(C$50,ΥΠΕΧΩΔΕ!$A:$A,0)))</f>
        <v>m</v>
      </c>
      <c r="D49" s="80" t="str">
        <f ca="1">INDIRECT(CONCATENATE("ΥΠΕΧΩΔΕ!$D$",MATCH(D$50,ΥΠΕΧΩΔΕ!$A:$A,0)))</f>
        <v>m</v>
      </c>
      <c r="E49" s="80" t="str">
        <f ca="1">INDIRECT(CONCATENATE("ΥΠΕΧΩΔΕ!$D$",MATCH(E$50,ΥΠΕΧΩΔΕ!$A:$A,0)))</f>
        <v>m</v>
      </c>
      <c r="F49" s="80"/>
    </row>
    <row r="50" spans="1:6" hidden="1">
      <c r="A50" s="32" t="s">
        <v>270</v>
      </c>
      <c r="B50" s="34"/>
      <c r="C50" s="80" t="s">
        <v>359</v>
      </c>
      <c r="D50" s="80" t="s">
        <v>363</v>
      </c>
      <c r="E50" s="80" t="s">
        <v>368</v>
      </c>
      <c r="F50" s="80"/>
    </row>
    <row r="51" spans="1:6" hidden="1">
      <c r="A51" s="122" t="s">
        <v>271</v>
      </c>
      <c r="B51" s="122"/>
      <c r="C51" s="80" t="str">
        <f ca="1">INDIRECT(CONCATENATE("ΥΠΕΧΩΔΕ!$C$",MATCH(C$50,ΥΠΕΧΩΔΕ!$A:$A,0)))</f>
        <v>ΥΔΡ 6621.1</v>
      </c>
      <c r="D51" s="80" t="str">
        <f ca="1">INDIRECT(CONCATENATE("ΥΠΕΧΩΔΕ!$C$",MATCH(D$50,ΥΠΕΧΩΔΕ!$A:$A,0)))</f>
        <v>ΥΔΡ 6621.2</v>
      </c>
      <c r="E51" s="80" t="str">
        <f ca="1">INDIRECT(CONCATENATE("ΥΠΕΧΩΔΕ!$C$",MATCH(E$50,ΥΠΕΧΩΔΕ!$A:$A,0)))</f>
        <v>ΥΔΡ 6621.3</v>
      </c>
      <c r="F51" s="80"/>
    </row>
    <row r="52" spans="1:6" hidden="1">
      <c r="A52" s="41" t="s">
        <v>272</v>
      </c>
      <c r="B52" s="40" t="s">
        <v>238</v>
      </c>
      <c r="C52" s="80">
        <f ca="1">INDIRECT(CONCATENATE("ΥΠΕΧΩΔΕ!$E$",MATCH(C$50,ΥΠΕΧΩΔΕ!$A:$A,0)))</f>
        <v>7.6</v>
      </c>
      <c r="D52" s="80">
        <f ca="1">INDIRECT(CONCATENATE("ΥΠΕΧΩΔΕ!$E$",MATCH(D$50,ΥΠΕΧΩΔΕ!$A:$A,0)))</f>
        <v>11.9</v>
      </c>
      <c r="E52" s="80">
        <f ca="1">INDIRECT(CONCATENATE("ΥΠΕΧΩΔΕ!$E$",MATCH(E$50,ΥΠΕΧΩΔΕ!$A:$A,0)))</f>
        <v>17.3</v>
      </c>
      <c r="F52" s="80"/>
    </row>
    <row r="53" spans="1:6" s="104" customFormat="1" hidden="1">
      <c r="A53" s="51" t="s">
        <v>258</v>
      </c>
      <c r="B53" s="129" t="s">
        <v>238</v>
      </c>
      <c r="C53" s="133">
        <f ca="1">C$45+C52</f>
        <v>38.302119675</v>
      </c>
      <c r="D53" s="133">
        <f ca="1">D$45+D52</f>
        <v>46.765061718749998</v>
      </c>
      <c r="E53" s="133">
        <f ca="1">E$45+E52</f>
        <v>54.800812800000003</v>
      </c>
      <c r="F53" s="133"/>
    </row>
    <row r="54" spans="1:6" s="105" customFormat="1" ht="15.75" hidden="1">
      <c r="A54" s="50" t="s">
        <v>259</v>
      </c>
      <c r="B54" s="134" t="s">
        <v>238</v>
      </c>
      <c r="C54" s="135">
        <f ca="1">ROUND(C53,0)</f>
        <v>38</v>
      </c>
      <c r="D54" s="135">
        <f ca="1">ROUND(D53,0)</f>
        <v>47</v>
      </c>
      <c r="E54" s="135">
        <f ca="1">ROUND(E53,0)</f>
        <v>55</v>
      </c>
      <c r="F54" s="135"/>
    </row>
    <row r="55" spans="1:6" hidden="1">
      <c r="A55" s="81"/>
      <c r="B55" s="81"/>
      <c r="C55" s="81"/>
      <c r="D55" s="81"/>
      <c r="E55" s="81"/>
      <c r="F55" s="81"/>
    </row>
    <row r="56" spans="1:6" ht="15.75" hidden="1">
      <c r="A56" s="102" t="s">
        <v>457</v>
      </c>
      <c r="B56" s="81"/>
      <c r="C56" s="81"/>
      <c r="D56" s="81"/>
      <c r="E56" s="81"/>
      <c r="F56" s="81"/>
    </row>
    <row r="57" spans="1:6" hidden="1">
      <c r="A57" s="131" t="s">
        <v>267</v>
      </c>
      <c r="B57" s="132"/>
      <c r="C57" s="80" t="str">
        <f ca="1">INDIRECT(CONCATENATE("ΥΠΕΧΩΔΕ!$D$",MATCH(C$58,ΥΠΕΧΩΔΕ!$A:$A,0)))</f>
        <v>m</v>
      </c>
      <c r="D57" s="80" t="str">
        <f ca="1">INDIRECT(CONCATENATE("ΥΠΕΧΩΔΕ!$D$",MATCH(D$58,ΥΠΕΧΩΔΕ!$A:$A,0)))</f>
        <v>m</v>
      </c>
      <c r="E57" s="80" t="str">
        <f ca="1">INDIRECT(CONCATENATE("ΥΠΕΧΩΔΕ!$D$",MATCH(E$58,ΥΠΕΧΩΔΕ!$A:$A,0)))</f>
        <v>m</v>
      </c>
      <c r="F57" s="80"/>
    </row>
    <row r="58" spans="1:6" hidden="1">
      <c r="A58" s="32" t="s">
        <v>270</v>
      </c>
      <c r="B58" s="34"/>
      <c r="C58" s="80" t="s">
        <v>147</v>
      </c>
      <c r="D58" s="80" t="s">
        <v>151</v>
      </c>
      <c r="E58" s="80" t="s">
        <v>155</v>
      </c>
      <c r="F58" s="80"/>
    </row>
    <row r="59" spans="1:6" hidden="1">
      <c r="A59" s="122" t="s">
        <v>271</v>
      </c>
      <c r="B59" s="122"/>
      <c r="C59" s="80" t="str">
        <f ca="1">INDIRECT(CONCATENATE("ΥΠΕΧΩΔΕ!$C$",MATCH(C$58,ΥΠΕΧΩΔΕ!$A:$A,0)))</f>
        <v>ΥΔΡ 6622.1</v>
      </c>
      <c r="D59" s="80" t="str">
        <f ca="1">INDIRECT(CONCATENATE("ΥΠΕΧΩΔΕ!$C$",MATCH(D$58,ΥΠΕΧΩΔΕ!$A:$A,0)))</f>
        <v>ΥΔΡ 6622.2</v>
      </c>
      <c r="E59" s="80" t="str">
        <f ca="1">INDIRECT(CONCATENATE("ΥΠΕΧΩΔΕ!$C$",MATCH(E$58,ΥΠΕΧΩΔΕ!$A:$A,0)))</f>
        <v>ΥΔΡ 6622.3</v>
      </c>
      <c r="F59" s="80"/>
    </row>
    <row r="60" spans="1:6" hidden="1">
      <c r="A60" s="41" t="s">
        <v>272</v>
      </c>
      <c r="B60" s="40" t="s">
        <v>238</v>
      </c>
      <c r="C60" s="80">
        <f ca="1">INDIRECT(CONCATENATE("ΥΠΕΧΩΔΕ!$E$",MATCH(C$58,ΥΠΕΧΩΔΕ!$A:$A,0)))</f>
        <v>9.1</v>
      </c>
      <c r="D60" s="80">
        <f ca="1">INDIRECT(CONCATENATE("ΥΠΕΧΩΔΕ!$E$",MATCH(D$58,ΥΠΕΧΩΔΕ!$A:$A,0)))</f>
        <v>15.1</v>
      </c>
      <c r="E60" s="80">
        <f ca="1">INDIRECT(CONCATENATE("ΥΠΕΧΩΔΕ!$E$",MATCH(E$58,ΥΠΕΧΩΔΕ!$A:$A,0)))</f>
        <v>21.6</v>
      </c>
      <c r="F60" s="80"/>
    </row>
    <row r="61" spans="1:6" hidden="1">
      <c r="A61" s="51" t="s">
        <v>258</v>
      </c>
      <c r="B61" s="129" t="s">
        <v>238</v>
      </c>
      <c r="C61" s="133">
        <f ca="1">C$45+C60</f>
        <v>39.802119675</v>
      </c>
      <c r="D61" s="133">
        <f ca="1">D$45+D60</f>
        <v>49.96506171875</v>
      </c>
      <c r="E61" s="133">
        <f ca="1">E$45+E60</f>
        <v>59.100812800000007</v>
      </c>
      <c r="F61" s="133"/>
    </row>
    <row r="62" spans="1:6" s="105" customFormat="1" ht="15.75" hidden="1">
      <c r="A62" s="50" t="s">
        <v>259</v>
      </c>
      <c r="B62" s="134" t="s">
        <v>238</v>
      </c>
      <c r="C62" s="135">
        <f ca="1">ROUND(C61,0)</f>
        <v>40</v>
      </c>
      <c r="D62" s="135">
        <f ca="1">ROUND(D61,0)</f>
        <v>50</v>
      </c>
      <c r="E62" s="135">
        <f ca="1">ROUND(E61,0)</f>
        <v>59</v>
      </c>
      <c r="F62" s="135"/>
    </row>
    <row r="63" spans="1:6">
      <c r="A63" s="81"/>
      <c r="B63" s="81"/>
      <c r="C63" s="80"/>
      <c r="D63" s="80"/>
      <c r="E63" s="80"/>
      <c r="F63" s="80"/>
    </row>
    <row r="64" spans="1:6" ht="15.75">
      <c r="A64" s="102" t="s">
        <v>454</v>
      </c>
      <c r="B64" s="81"/>
      <c r="C64" s="80"/>
      <c r="D64" s="80"/>
      <c r="E64" s="80"/>
      <c r="F64" s="80"/>
    </row>
    <row r="65" spans="1:12">
      <c r="A65" s="131" t="s">
        <v>267</v>
      </c>
      <c r="B65" s="132"/>
      <c r="C65" s="80" t="str">
        <f ca="1">INDIRECT(CONCATENATE("ΥΠΕΧΩΔΕ!$D$",MATCH(C$66,ΥΠΕΧΩΔΕ!$A:$A,0)))</f>
        <v>m</v>
      </c>
      <c r="D65" s="80" t="str">
        <f ca="1">INDIRECT(CONCATENATE("ΥΠΕΧΩΔΕ!$D$",MATCH(D$66,ΥΠΕΧΩΔΕ!$A:$A,0)))</f>
        <v>m</v>
      </c>
      <c r="E65" s="80" t="str">
        <f ca="1">INDIRECT(CONCATENATE("ΥΠΕΧΩΔΕ!$D$",MATCH(E$66,ΥΠΕΧΩΔΕ!$A:$A,0)))</f>
        <v>m</v>
      </c>
      <c r="F65" s="80"/>
    </row>
    <row r="66" spans="1:12">
      <c r="A66" s="32" t="s">
        <v>270</v>
      </c>
      <c r="B66" s="34"/>
      <c r="C66" s="80" t="s">
        <v>116</v>
      </c>
      <c r="D66" s="80" t="s">
        <v>121</v>
      </c>
      <c r="E66" s="80" t="s">
        <v>126</v>
      </c>
      <c r="F66" s="80" t="s">
        <v>129</v>
      </c>
    </row>
    <row r="67" spans="1:12">
      <c r="A67" s="122" t="s">
        <v>271</v>
      </c>
      <c r="B67" s="122"/>
      <c r="C67" s="80" t="str">
        <f ca="1">INDIRECT(CONCATENATE("ΥΠΕΧΩΔΕ!$C$",MATCH(C$66,ΥΠΕΧΩΔΕ!$A:$A,0)))</f>
        <v>ΥΔΡ 6622.1</v>
      </c>
      <c r="D67" s="80" t="str">
        <f ca="1">INDIRECT(CONCATENATE("ΥΠΕΧΩΔΕ!$C$",MATCH(D$66,ΥΠΕΧΩΔΕ!$A:$A,0)))</f>
        <v>ΥΔΡ 6622.2</v>
      </c>
      <c r="E67" s="80" t="str">
        <f ca="1">INDIRECT(CONCATENATE("ΥΠΕΧΩΔΕ!$C$",MATCH(E$66,ΥΠΕΧΩΔΕ!$A:$A,0)))</f>
        <v>ΥΔΡ 6622.3</v>
      </c>
      <c r="F67" s="80" t="str">
        <f ca="1">INDIRECT(CONCATENATE("ΥΠΕΧΩΔΕ!$C$",MATCH(F$66,ΥΠΕΧΩΔΕ!$A:$A,0)))</f>
        <v>ΥΔΡ 6622.3</v>
      </c>
    </row>
    <row r="68" spans="1:12">
      <c r="A68" s="41" t="s">
        <v>272</v>
      </c>
      <c r="B68" s="40" t="s">
        <v>238</v>
      </c>
      <c r="C68" s="80">
        <f ca="1">INDIRECT(CONCATENATE("ΥΠΕΧΩΔΕ!$E$",MATCH(C$66,ΥΠΕΧΩΔΕ!$A:$A,0)))</f>
        <v>9.6</v>
      </c>
      <c r="D68" s="80">
        <f ca="1">INDIRECT(CONCATENATE("ΥΠΕΧΩΔΕ!$E$",MATCH(D$66,ΥΠΕΧΩΔΕ!$A:$A,0)))</f>
        <v>18.399999999999999</v>
      </c>
      <c r="E68" s="80">
        <v>27.1</v>
      </c>
      <c r="F68" s="80">
        <v>41.1</v>
      </c>
    </row>
    <row r="69" spans="1:12">
      <c r="A69" s="51" t="s">
        <v>258</v>
      </c>
      <c r="B69" s="129" t="s">
        <v>238</v>
      </c>
      <c r="C69" s="133">
        <f ca="1">C$45+C68</f>
        <v>40.302119675</v>
      </c>
      <c r="D69" s="133">
        <f ca="1">D$45+D68</f>
        <v>53.265061718749998</v>
      </c>
      <c r="E69" s="133">
        <f>E$45+E68</f>
        <v>64.6008128</v>
      </c>
      <c r="F69" s="133">
        <f>F$45+F68</f>
        <v>80.436670000000007</v>
      </c>
    </row>
    <row r="70" spans="1:12" s="105" customFormat="1" ht="15.75">
      <c r="A70" s="50" t="s">
        <v>259</v>
      </c>
      <c r="B70" s="134" t="s">
        <v>238</v>
      </c>
      <c r="C70" s="136">
        <f ca="1">ROUND(C69,0)</f>
        <v>40</v>
      </c>
      <c r="D70" s="136">
        <f ca="1">ROUND(D69,0)</f>
        <v>53</v>
      </c>
      <c r="E70" s="136">
        <f>ROUND(E69,0)</f>
        <v>65</v>
      </c>
      <c r="F70" s="136">
        <f>ROUND(F69,0)</f>
        <v>80</v>
      </c>
    </row>
    <row r="71" spans="1:12">
      <c r="E71" s="73"/>
      <c r="F71" s="73"/>
      <c r="G71" s="73"/>
      <c r="H71" s="73"/>
      <c r="I71" s="73"/>
      <c r="J71" s="73"/>
      <c r="K71" s="73"/>
      <c r="L71" s="73"/>
    </row>
    <row r="72" spans="1:12" ht="15.75" hidden="1">
      <c r="A72" s="102" t="s">
        <v>455</v>
      </c>
      <c r="E72" s="73"/>
      <c r="F72" s="73"/>
      <c r="G72" s="73"/>
      <c r="H72" s="73"/>
      <c r="I72" s="73"/>
      <c r="J72" s="73"/>
      <c r="K72" s="73"/>
      <c r="L72" s="73"/>
    </row>
    <row r="73" spans="1:12" hidden="1">
      <c r="A73" s="61" t="s">
        <v>267</v>
      </c>
      <c r="B73" s="60"/>
      <c r="C73" s="73" t="str">
        <f ca="1">INDIRECT(CONCATENATE("ΥΠΕΧΩΔΕ!$D$",MATCH(C$74,ΥΠΕΧΩΔΕ!$A:$A,0)))</f>
        <v>m</v>
      </c>
      <c r="D73" s="73" t="str">
        <f ca="1">INDIRECT(CONCATENATE("ΥΠΕΧΩΔΕ!$D$",MATCH(D$74,ΥΠΕΧΩΔΕ!$A:$A,0)))</f>
        <v>m</v>
      </c>
      <c r="E73" s="73" t="str">
        <f ca="1">INDIRECT(CONCATENATE("ΥΠΕΧΩΔΕ!$D$",MATCH(E$74,ΥΠΕΧΩΔΕ!$A:$A,0)))</f>
        <v>m</v>
      </c>
      <c r="F73" s="73"/>
      <c r="G73" s="73" t="str">
        <f ca="1">INDIRECT(CONCATENATE("ΥΠΕΧΩΔΕ!$D$",MATCH(G$74,ΥΠΕΧΩΔΕ!$A:$A,0)))</f>
        <v>m</v>
      </c>
      <c r="H73" s="73" t="str">
        <f ca="1">INDIRECT(CONCATENATE("ΥΠΕΧΩΔΕ!$D$",MATCH(H$74,ΥΠΕΧΩΔΕ!$A:$A,0)))</f>
        <v>m</v>
      </c>
      <c r="I73" s="73" t="str">
        <f ca="1">INDIRECT(CONCATENATE("ΥΠΕΧΩΔΕ!$D$",MATCH(I$74,ΥΠΕΧΩΔΕ!$A:$A,0)))</f>
        <v>m</v>
      </c>
      <c r="J73" s="73" t="str">
        <f ca="1">INDIRECT(CONCATENATE("ΥΠΕΧΩΔΕ!$D$",MATCH(J$74,ΥΠΕΧΩΔΕ!$A:$A,0)))</f>
        <v>m</v>
      </c>
      <c r="K73" s="73" t="str">
        <f ca="1">INDIRECT(CONCATENATE("ΥΠΕΧΩΔΕ!$D$",MATCH(K$74,ΥΠΕΧΩΔΕ!$A:$A,0)))</f>
        <v>m</v>
      </c>
      <c r="L73" s="73" t="str">
        <f ca="1">INDIRECT(CONCATENATE("ΥΠΕΧΩΔΕ!$D$",MATCH(L$74,ΥΠΕΧΩΔΕ!$A:$A,0)))</f>
        <v>m</v>
      </c>
    </row>
    <row r="74" spans="1:12" hidden="1">
      <c r="A74" s="32" t="s">
        <v>270</v>
      </c>
      <c r="B74" s="34"/>
      <c r="C74" s="73" t="s">
        <v>413</v>
      </c>
      <c r="D74" s="73" t="s">
        <v>415</v>
      </c>
      <c r="E74" s="73" t="s">
        <v>417</v>
      </c>
      <c r="F74" s="73"/>
      <c r="G74" s="73" t="s">
        <v>435</v>
      </c>
      <c r="H74" s="73" t="s">
        <v>437</v>
      </c>
      <c r="I74" s="73" t="s">
        <v>439</v>
      </c>
      <c r="J74" s="73" t="s">
        <v>441</v>
      </c>
      <c r="K74" s="73" t="s">
        <v>443</v>
      </c>
      <c r="L74" s="73" t="s">
        <v>445</v>
      </c>
    </row>
    <row r="75" spans="1:12" hidden="1">
      <c r="A75" s="38" t="s">
        <v>271</v>
      </c>
      <c r="B75" s="38"/>
      <c r="C75" s="73" t="str">
        <f ca="1">INDIRECT(CONCATENATE("ΥΠΕΧΩΔΕ!$C$",MATCH(C$74,ΥΠΕΧΩΔΕ!$A:$A,0)))</f>
        <v>ΥΔΡ 6622.1</v>
      </c>
      <c r="D75" s="73" t="str">
        <f ca="1">INDIRECT(CONCATENATE("ΥΠΕΧΩΔΕ!$C$",MATCH(D$74,ΥΠΕΧΩΔΕ!$A:$A,0)))</f>
        <v>ΥΔΡ 6622.1</v>
      </c>
      <c r="E75" s="73" t="str">
        <f ca="1">INDIRECT(CONCATENATE("ΥΠΕΧΩΔΕ!$C$",MATCH(E$74,ΥΠΕΧΩΔΕ!$A:$A,0)))</f>
        <v>ΥΔΡ 6622.1</v>
      </c>
      <c r="F75" s="73"/>
      <c r="G75" s="73" t="str">
        <f ca="1">INDIRECT(CONCATENATE("ΥΠΕΧΩΔΕ!$C$",MATCH(G$74,ΥΠΕΧΩΔΕ!$A:$A,0)))</f>
        <v>ΥΔΡ 6622.3</v>
      </c>
      <c r="H75" s="73" t="str">
        <f ca="1">INDIRECT(CONCATENATE("ΥΠΕΧΩΔΕ!$C$",MATCH(H$74,ΥΠΕΧΩΔΕ!$A:$A,0)))</f>
        <v>ΥΔΡ 6622.3</v>
      </c>
      <c r="I75" s="73" t="str">
        <f ca="1">INDIRECT(CONCATENATE("ΥΠΕΧΩΔΕ!$C$",MATCH(I$74,ΥΠΕΧΩΔΕ!$A:$A,0)))</f>
        <v>ΥΔΡ 6622.3</v>
      </c>
      <c r="J75" s="73" t="str">
        <f ca="1">INDIRECT(CONCATENATE("ΥΠΕΧΩΔΕ!$C$",MATCH(J$74,ΥΠΕΧΩΔΕ!$A:$A,0)))</f>
        <v>ΥΔΡ 6622.3</v>
      </c>
      <c r="K75" s="73" t="str">
        <f ca="1">INDIRECT(CONCATENATE("ΥΠΕΧΩΔΕ!$C$",MATCH(K$74,ΥΠΕΧΩΔΕ!$A:$A,0)))</f>
        <v>ΥΔΡ 6622.3</v>
      </c>
      <c r="L75" s="73" t="str">
        <f ca="1">INDIRECT(CONCATENATE("ΥΠΕΧΩΔΕ!$C$",MATCH(L$74,ΥΠΕΧΩΔΕ!$A:$A,0)))</f>
        <v>ΥΔΡ 6622.3</v>
      </c>
    </row>
    <row r="76" spans="1:12" hidden="1">
      <c r="A76" s="41" t="s">
        <v>272</v>
      </c>
      <c r="B76" s="40" t="s">
        <v>238</v>
      </c>
      <c r="C76" s="73">
        <f ca="1">INDIRECT(CONCATENATE("ΥΠΕΧΩΔΕ!$E$",MATCH(C$74,ΥΠΕΧΩΔΕ!$A:$A,0)))</f>
        <v>6.5</v>
      </c>
      <c r="D76" s="73">
        <f ca="1">INDIRECT(CONCATENATE("ΥΠΕΧΩΔΕ!$E$",MATCH(D$74,ΥΠΕΧΩΔΕ!$A:$A,0)))</f>
        <v>8</v>
      </c>
      <c r="E76" s="73">
        <f ca="1">INDIRECT(CONCATENATE("ΥΠΕΧΩΔΕ!$E$",MATCH(E$74,ΥΠΕΧΩΔΕ!$A:$A,0)))</f>
        <v>10.8</v>
      </c>
      <c r="F76" s="73"/>
      <c r="G76" s="73">
        <f ca="1">INDIRECT(CONCATENATE("ΥΠΕΧΩΔΕ!$E$",MATCH(G$74,ΥΠΕΧΩΔΕ!$A:$A,0)))</f>
        <v>108</v>
      </c>
      <c r="H76" s="73">
        <f ca="1">INDIRECT(CONCATENATE("ΥΠΕΧΩΔΕ!$E$",MATCH(H$74,ΥΠΕΧΩΔΕ!$A:$A,0)))</f>
        <v>130</v>
      </c>
      <c r="I76" s="73">
        <f ca="1">INDIRECT(CONCATENATE("ΥΠΕΧΩΔΕ!$E$",MATCH(I$74,ΥΠΕΧΩΔΕ!$A:$A,0)))</f>
        <v>167</v>
      </c>
      <c r="J76" s="73">
        <f ca="1">INDIRECT(CONCATENATE("ΥΠΕΧΩΔΕ!$E$",MATCH(J$74,ΥΠΕΧΩΔΕ!$A:$A,0)))</f>
        <v>205</v>
      </c>
      <c r="K76" s="73">
        <f ca="1">INDIRECT(CONCATENATE("ΥΠΕΧΩΔΕ!$E$",MATCH(K$74,ΥΠΕΧΩΔΕ!$A:$A,0)))</f>
        <v>248</v>
      </c>
      <c r="L76" s="73">
        <f ca="1">INDIRECT(CONCATENATE("ΥΠΕΧΩΔΕ!$E$",MATCH(L$74,ΥΠΕΧΩΔΕ!$A:$A,0)))</f>
        <v>292</v>
      </c>
    </row>
    <row r="77" spans="1:12" hidden="1">
      <c r="A77" s="53" t="s">
        <v>258</v>
      </c>
      <c r="B77" s="45" t="s">
        <v>238</v>
      </c>
      <c r="C77" s="103" t="e">
        <f ca="1">#REF!+C76</f>
        <v>#REF!</v>
      </c>
      <c r="D77" s="103" t="e">
        <f ca="1">#REF!+D76</f>
        <v>#REF!</v>
      </c>
      <c r="E77" s="103">
        <f ca="1">C$45+E76</f>
        <v>41.502119675000003</v>
      </c>
      <c r="F77" s="103"/>
      <c r="G77" s="103" t="e">
        <f ca="1">#REF!+G76</f>
        <v>#REF!</v>
      </c>
      <c r="H77" s="103" t="e">
        <f ca="1">#REF!+H76</f>
        <v>#REF!</v>
      </c>
      <c r="I77" s="103" t="e">
        <f ca="1">#REF!+I76</f>
        <v>#REF!</v>
      </c>
      <c r="J77" s="103" t="e">
        <f ca="1">#REF!+J76</f>
        <v>#REF!</v>
      </c>
      <c r="K77" s="103" t="e">
        <f ca="1">#REF!+K76</f>
        <v>#REF!</v>
      </c>
      <c r="L77" s="103" t="e">
        <f ca="1">#REF!+L76</f>
        <v>#REF!</v>
      </c>
    </row>
    <row r="78" spans="1:12" s="105" customFormat="1" ht="15.75" hidden="1">
      <c r="A78" s="85" t="s">
        <v>259</v>
      </c>
      <c r="B78" s="86" t="s">
        <v>238</v>
      </c>
      <c r="C78" s="87" t="e">
        <f t="shared" ref="C78:K78" ca="1" si="2">ROUND(C77,0)</f>
        <v>#REF!</v>
      </c>
      <c r="D78" s="87" t="e">
        <f t="shared" ca="1" si="2"/>
        <v>#REF!</v>
      </c>
      <c r="E78" s="111">
        <f t="shared" ca="1" si="2"/>
        <v>42</v>
      </c>
      <c r="F78" s="111"/>
      <c r="G78" s="87" t="e">
        <f t="shared" ca="1" si="2"/>
        <v>#REF!</v>
      </c>
      <c r="H78" s="87" t="e">
        <f t="shared" ca="1" si="2"/>
        <v>#REF!</v>
      </c>
      <c r="I78" s="87" t="e">
        <f t="shared" ca="1" si="2"/>
        <v>#REF!</v>
      </c>
      <c r="J78" s="87" t="e">
        <f t="shared" ca="1" si="2"/>
        <v>#REF!</v>
      </c>
      <c r="K78" s="87" t="e">
        <f t="shared" ca="1" si="2"/>
        <v>#REF!</v>
      </c>
      <c r="L78" s="87" t="e">
        <f ca="1">ROUND(L77,0)</f>
        <v>#REF!</v>
      </c>
    </row>
    <row r="79" spans="1:12" hidden="1">
      <c r="E79" s="73"/>
      <c r="F79" s="73"/>
      <c r="G79" s="73"/>
      <c r="H79" s="73"/>
      <c r="I79" s="73"/>
      <c r="J79" s="73"/>
      <c r="K79" s="73"/>
      <c r="L79" s="73"/>
    </row>
    <row r="80" spans="1:12" ht="15.75" hidden="1">
      <c r="A80" s="102" t="s">
        <v>456</v>
      </c>
      <c r="E80" s="73"/>
      <c r="F80" s="73"/>
      <c r="G80" s="73"/>
      <c r="H80" s="73"/>
      <c r="I80" s="73"/>
      <c r="J80" s="73"/>
      <c r="K80" s="73"/>
      <c r="L80" s="73"/>
    </row>
    <row r="81" spans="1:12" hidden="1">
      <c r="A81" s="61" t="s">
        <v>267</v>
      </c>
      <c r="B81" s="60"/>
      <c r="C81" s="73" t="str">
        <f ca="1">INDIRECT(CONCATENATE("ΥΠΕΧΩΔΕ!$D$",MATCH(C$82,ΥΠΕΧΩΔΕ!$A:$A,0)))</f>
        <v>m</v>
      </c>
      <c r="D81" s="73" t="str">
        <f ca="1">INDIRECT(CONCATENATE("ΥΠΕΧΩΔΕ!$D$",MATCH(D$82,ΥΠΕΧΩΔΕ!$A:$A,0)))</f>
        <v>m</v>
      </c>
      <c r="E81" s="73" t="str">
        <f ca="1">INDIRECT(CONCATENATE("ΥΠΕΧΩΔΕ!$D$",MATCH(E$82,ΥΠΕΧΩΔΕ!$A:$A,0)))</f>
        <v>m</v>
      </c>
      <c r="F81" s="73"/>
      <c r="G81" s="73" t="str">
        <f ca="1">INDIRECT(CONCATENATE("ΥΠΕΧΩΔΕ!$D$",MATCH(G$82,ΥΠΕΧΩΔΕ!$A:$A,0)))</f>
        <v>m</v>
      </c>
      <c r="H81" s="73" t="str">
        <f ca="1">INDIRECT(CONCATENATE("ΥΠΕΧΩΔΕ!$D$",MATCH(H$82,ΥΠΕΧΩΔΕ!$A:$A,0)))</f>
        <v>m</v>
      </c>
      <c r="I81" s="73" t="str">
        <f ca="1">INDIRECT(CONCATENATE("ΥΠΕΧΩΔΕ!$D$",MATCH(I$82,ΥΠΕΧΩΔΕ!$A:$A,0)))</f>
        <v>m</v>
      </c>
      <c r="J81" s="73" t="str">
        <f ca="1">INDIRECT(CONCATENATE("ΥΠΕΧΩΔΕ!$D$",MATCH(J$82,ΥΠΕΧΩΔΕ!$A:$A,0)))</f>
        <v>m</v>
      </c>
      <c r="K81" s="73"/>
      <c r="L81" s="73"/>
    </row>
    <row r="82" spans="1:12" hidden="1">
      <c r="A82" s="32" t="s">
        <v>270</v>
      </c>
      <c r="B82" s="34"/>
      <c r="C82" s="73" t="s">
        <v>447</v>
      </c>
      <c r="D82" s="73" t="s">
        <v>449</v>
      </c>
      <c r="E82" s="73" t="s">
        <v>171</v>
      </c>
      <c r="F82" s="73"/>
      <c r="G82" s="73" t="s">
        <v>189</v>
      </c>
      <c r="H82" s="73" t="s">
        <v>191</v>
      </c>
      <c r="I82" s="73" t="s">
        <v>193</v>
      </c>
      <c r="J82" s="73" t="s">
        <v>451</v>
      </c>
      <c r="K82" s="73"/>
      <c r="L82" s="73"/>
    </row>
    <row r="83" spans="1:12" hidden="1">
      <c r="A83" s="38" t="s">
        <v>271</v>
      </c>
      <c r="B83" s="38"/>
      <c r="C83" s="73" t="str">
        <f ca="1">INDIRECT(CONCATENATE("ΥΠΕΧΩΔΕ!$C$",MATCH(C$82,ΥΠΕΧΩΔΕ!$A:$A,0)))</f>
        <v>ΥΔΡ 6622.1</v>
      </c>
      <c r="D83" s="73" t="str">
        <f ca="1">INDIRECT(CONCATENATE("ΥΠΕΧΩΔΕ!$C$",MATCH(D$82,ΥΠΕΧΩΔΕ!$A:$A,0)))</f>
        <v>ΥΔΡ 6622.1</v>
      </c>
      <c r="E83" s="73" t="str">
        <f ca="1">INDIRECT(CONCATENATE("ΥΠΕΧΩΔΕ!$C$",MATCH(E$82,ΥΠΕΧΩΔΕ!$A:$A,0)))</f>
        <v>ΥΔΡ 6622.1</v>
      </c>
      <c r="F83" s="73"/>
      <c r="G83" s="73" t="str">
        <f ca="1">INDIRECT(CONCATENATE("ΥΠΕΧΩΔΕ!$C$",MATCH(G$82,ΥΠΕΧΩΔΕ!$A:$A,0)))</f>
        <v>ΥΔΡ 6622.3</v>
      </c>
      <c r="H83" s="73" t="str">
        <f ca="1">INDIRECT(CONCATENATE("ΥΠΕΧΩΔΕ!$C$",MATCH(H$82,ΥΠΕΧΩΔΕ!$A:$A,0)))</f>
        <v>ΥΔΡ 6622.3</v>
      </c>
      <c r="I83" s="73" t="str">
        <f ca="1">INDIRECT(CONCATENATE("ΥΠΕΧΩΔΕ!$C$",MATCH(I$82,ΥΠΕΧΩΔΕ!$A:$A,0)))</f>
        <v>ΥΔΡ 6622.3</v>
      </c>
      <c r="J83" s="73" t="str">
        <f ca="1">INDIRECT(CONCATENATE("ΥΠΕΧΩΔΕ!$C$",MATCH(J$82,ΥΠΕΧΩΔΕ!$A:$A,0)))</f>
        <v>ΥΔΡ 6622.3</v>
      </c>
      <c r="K83" s="73"/>
      <c r="L83" s="73"/>
    </row>
    <row r="84" spans="1:12" hidden="1">
      <c r="A84" s="41" t="s">
        <v>272</v>
      </c>
      <c r="B84" s="40" t="s">
        <v>238</v>
      </c>
      <c r="C84" s="73">
        <f ca="1">INDIRECT(CONCATENATE("ΥΠΕΧΩΔΕ!$E$",MATCH(C$82,ΥΠΕΧΩΔΕ!$A:$A,0)))</f>
        <v>7</v>
      </c>
      <c r="D84" s="73">
        <f ca="1">INDIRECT(CONCATENATE("ΥΠΕΧΩΔΕ!$E$",MATCH(D$82,ΥΠΕΧΩΔΕ!$A:$A,0)))</f>
        <v>8.5</v>
      </c>
      <c r="E84" s="73">
        <f ca="1">INDIRECT(CONCATENATE("ΥΠΕΧΩΔΕ!$E$",MATCH(E$82,ΥΠΕΧΩΔΕ!$A:$A,0)))</f>
        <v>12.5</v>
      </c>
      <c r="F84" s="73"/>
      <c r="G84" s="73">
        <f ca="1">INDIRECT(CONCATENATE("ΥΠΕΧΩΔΕ!$E$",MATCH(G$82,ΥΠΕΧΩΔΕ!$A:$A,0)))</f>
        <v>119</v>
      </c>
      <c r="H84" s="73">
        <f ca="1">INDIRECT(CONCATENATE("ΥΠΕΧΩΔΕ!$E$",MATCH(H$82,ΥΠΕΧΩΔΕ!$A:$A,0)))</f>
        <v>150</v>
      </c>
      <c r="I84" s="73">
        <f ca="1">INDIRECT(CONCATENATE("ΥΠΕΧΩΔΕ!$E$",MATCH(I$82,ΥΠΕΧΩΔΕ!$A:$A,0)))</f>
        <v>200</v>
      </c>
      <c r="J84" s="73">
        <f ca="1">INDIRECT(CONCATENATE("ΥΠΕΧΩΔΕ!$E$",MATCH(J$82,ΥΠΕΧΩΔΕ!$A:$A,0)))</f>
        <v>215</v>
      </c>
      <c r="K84" s="73"/>
      <c r="L84" s="73"/>
    </row>
    <row r="85" spans="1:12" hidden="1">
      <c r="A85" s="53" t="s">
        <v>258</v>
      </c>
      <c r="B85" s="45" t="s">
        <v>238</v>
      </c>
      <c r="C85" s="103" t="e">
        <f ca="1">#REF!+C84</f>
        <v>#REF!</v>
      </c>
      <c r="D85" s="103" t="e">
        <f ca="1">#REF!+D84</f>
        <v>#REF!</v>
      </c>
      <c r="E85" s="103">
        <f ca="1">C$45+E84</f>
        <v>43.202119675000006</v>
      </c>
      <c r="F85" s="103"/>
      <c r="G85" s="103" t="e">
        <f ca="1">#REF!+G84</f>
        <v>#REF!</v>
      </c>
      <c r="H85" s="103" t="e">
        <f ca="1">#REF!+H84</f>
        <v>#REF!</v>
      </c>
      <c r="I85" s="103" t="e">
        <f ca="1">#REF!+I84</f>
        <v>#REF!</v>
      </c>
      <c r="J85" s="103" t="e">
        <f ca="1">#REF!+J84</f>
        <v>#REF!</v>
      </c>
    </row>
    <row r="86" spans="1:12" s="105" customFormat="1" ht="15.75" hidden="1">
      <c r="A86" s="85" t="s">
        <v>259</v>
      </c>
      <c r="B86" s="86" t="s">
        <v>238</v>
      </c>
      <c r="C86" s="87" t="e">
        <f ca="1">ROUND(C85,0)</f>
        <v>#REF!</v>
      </c>
      <c r="D86" s="87" t="e">
        <f t="shared" ref="D86:J86" ca="1" si="3">ROUND(D85,0)</f>
        <v>#REF!</v>
      </c>
      <c r="E86" s="111">
        <f t="shared" ca="1" si="3"/>
        <v>43</v>
      </c>
      <c r="F86" s="111"/>
      <c r="G86" s="87" t="e">
        <f t="shared" ca="1" si="3"/>
        <v>#REF!</v>
      </c>
      <c r="H86" s="87" t="e">
        <f t="shared" ca="1" si="3"/>
        <v>#REF!</v>
      </c>
      <c r="I86" s="87" t="e">
        <f t="shared" ca="1" si="3"/>
        <v>#REF!</v>
      </c>
      <c r="J86" s="87" t="e">
        <f t="shared" ca="1" si="3"/>
        <v>#REF!</v>
      </c>
    </row>
  </sheetData>
  <protectedRanges>
    <protectedRange sqref="G4:G7" name="Περιοχή1"/>
    <protectedRange sqref="C17:E20 C32:F34 C24:E24" name="Περιοχή1_1"/>
    <protectedRange sqref="F24 F17:F20" name="Περιοχή1_1_1_1"/>
  </protectedRanges>
  <phoneticPr fontId="8" type="noConversion"/>
  <printOptions gridLines="1"/>
  <pageMargins left="0.74803149606299213" right="0.74803149606299213" top="0.98425196850393704" bottom="0.98425196850393704" header="0.51181102362204722" footer="0.51181102362204722"/>
  <pageSetup paperSize="9" scale="78" orientation="portrait" r:id="rId1"/>
  <headerFooter alignWithMargins="0"/>
  <drawing r:id="rId2"/>
</worksheet>
</file>

<file path=xl/worksheets/sheet7.xml><?xml version="1.0" encoding="utf-8"?>
<worksheet xmlns="http://schemas.openxmlformats.org/spreadsheetml/2006/main" xmlns:r="http://schemas.openxmlformats.org/officeDocument/2006/relationships">
  <sheetPr codeName="Φύλλο8">
    <pageSetUpPr fitToPage="1"/>
  </sheetPr>
  <dimension ref="A1:Q100"/>
  <sheetViews>
    <sheetView topLeftCell="A58" workbookViewId="0">
      <selection activeCell="C84" sqref="C84"/>
    </sheetView>
  </sheetViews>
  <sheetFormatPr defaultRowHeight="12.75"/>
  <cols>
    <col min="1" max="1" width="59.28515625" customWidth="1"/>
    <col min="2" max="2" width="8.7109375" style="73" customWidth="1"/>
    <col min="3" max="3" width="9.7109375" style="73" bestFit="1" customWidth="1"/>
    <col min="4" max="4" width="11" style="73" bestFit="1" customWidth="1"/>
    <col min="5" max="5" width="9.140625" style="73"/>
    <col min="6" max="6" width="11.140625" style="73" customWidth="1"/>
    <col min="7" max="7" width="9.85546875" style="73" customWidth="1"/>
    <col min="8" max="8" width="5.7109375" bestFit="1" customWidth="1"/>
    <col min="9" max="9" width="11.85546875" customWidth="1"/>
    <col min="10" max="10" width="11.140625" customWidth="1"/>
    <col min="11" max="11" width="11.7109375" customWidth="1"/>
    <col min="12" max="12" width="12.85546875" customWidth="1"/>
    <col min="13" max="13" width="13.5703125" customWidth="1"/>
    <col min="14" max="14" width="13.28515625" customWidth="1"/>
    <col min="15" max="15" width="11" customWidth="1"/>
    <col min="16" max="16" width="10.5703125" customWidth="1"/>
    <col min="17" max="17" width="10" customWidth="1"/>
  </cols>
  <sheetData>
    <row r="1" spans="1:7" ht="27" customHeight="1">
      <c r="A1" s="23" t="s">
        <v>458</v>
      </c>
    </row>
    <row r="2" spans="1:7" ht="54.75" hidden="1" customHeight="1">
      <c r="A2" s="576" t="s">
        <v>492</v>
      </c>
      <c r="B2" s="576"/>
      <c r="C2" s="576"/>
      <c r="D2" s="576"/>
      <c r="E2" s="576"/>
      <c r="F2" s="576"/>
      <c r="G2" s="576"/>
    </row>
    <row r="3" spans="1:7" ht="18">
      <c r="A3" s="118" t="s">
        <v>294</v>
      </c>
      <c r="B3" s="403"/>
      <c r="C3" s="403"/>
      <c r="D3" s="403"/>
      <c r="E3" s="403"/>
      <c r="F3" s="403"/>
      <c r="G3" s="36"/>
    </row>
    <row r="4" spans="1:7" ht="38.25">
      <c r="A4" s="26" t="s">
        <v>268</v>
      </c>
      <c r="B4" s="27" t="s">
        <v>267</v>
      </c>
      <c r="C4" s="26" t="s">
        <v>260</v>
      </c>
      <c r="D4" s="26" t="s">
        <v>261</v>
      </c>
      <c r="E4" s="27" t="s">
        <v>262</v>
      </c>
      <c r="F4" s="27" t="s">
        <v>263</v>
      </c>
      <c r="G4" s="27" t="s">
        <v>264</v>
      </c>
    </row>
    <row r="5" spans="1:7">
      <c r="A5" s="28" t="s">
        <v>242</v>
      </c>
      <c r="B5" s="30" t="str">
        <f ca="1">INDIRECT(CONCATENATE("ΥΠΕΧΩΔΕ!$D$",MATCH($C5,[1]ΥΠΕΧΩΔΕ!$A$1:$A$65536,0)))</f>
        <v>m3</v>
      </c>
      <c r="C5" s="29" t="s">
        <v>10</v>
      </c>
      <c r="D5" s="29" t="str">
        <f ca="1">INDIRECT(CONCATENATE("ΥΠΕΧΩΔΕ!$C$",MATCH($C5,[1]ΥΠΕΧΩΔΕ!$A$1:$A$65536,0)))</f>
        <v>ΥΔΡ 6081.1</v>
      </c>
      <c r="E5" s="30">
        <v>7.5</v>
      </c>
      <c r="F5" s="121">
        <v>10</v>
      </c>
      <c r="G5" s="30">
        <f>E5+F5*0.21</f>
        <v>9.6</v>
      </c>
    </row>
    <row r="6" spans="1:7">
      <c r="A6" s="28" t="s">
        <v>243</v>
      </c>
      <c r="B6" s="30" t="str">
        <f ca="1">INDIRECT(CONCATENATE("ΥΠΕΧΩΔΕ!$D$",MATCH($C6,[1]ΥΠΕΧΩΔΕ!$A$1:$A$65536,0)))</f>
        <v>m3</v>
      </c>
      <c r="C6" s="29" t="s">
        <v>14</v>
      </c>
      <c r="D6" s="29" t="str">
        <f ca="1">INDIRECT(CONCATENATE("ΥΠΕΧΩΔΕ!$C$",MATCH($C6,[1]ΥΠΕΧΩΔΕ!$A$1:$A$65536,0)))</f>
        <v>ΥΔΡ 6082.1</v>
      </c>
      <c r="E6" s="30">
        <v>26.3</v>
      </c>
      <c r="F6" s="121">
        <v>10</v>
      </c>
      <c r="G6" s="30">
        <f>E6+F6*0.21</f>
        <v>28.400000000000002</v>
      </c>
    </row>
    <row r="7" spans="1:7">
      <c r="A7" s="28" t="s">
        <v>244</v>
      </c>
      <c r="B7" s="30" t="str">
        <f ca="1">INDIRECT(CONCATENATE("ΥΠΕΧΩΔΕ!$D$",MATCH($C7,[1]ΥΠΕΧΩΔΕ!$A$1:$A$65536,0)))</f>
        <v>m3</v>
      </c>
      <c r="C7" s="29" t="s">
        <v>39</v>
      </c>
      <c r="D7" s="29" t="str">
        <f ca="1">INDIRECT(CONCATENATE("ΥΠΕΧΩΔΕ!$C$",MATCH($C7,[1]ΥΠΕΧΩΔΕ!$A$1:$A$65536,0)))</f>
        <v>ΥΔΡ 6068</v>
      </c>
      <c r="E7" s="30">
        <v>11.3</v>
      </c>
      <c r="F7" s="121">
        <v>15</v>
      </c>
      <c r="G7" s="30">
        <f>E7+F7*0.21</f>
        <v>14.450000000000001</v>
      </c>
    </row>
    <row r="8" spans="1:7">
      <c r="A8" s="28" t="s">
        <v>28</v>
      </c>
      <c r="B8" s="30" t="str">
        <f ca="1">INDIRECT(CONCATENATE("ΥΠΕΧΩΔΕ!$D$",MATCH($C8,[1]ΥΠΕΧΩΔΕ!$A$1:$A$65536,0)))</f>
        <v>m2</v>
      </c>
      <c r="C8" s="29" t="s">
        <v>27</v>
      </c>
      <c r="D8" s="29" t="str">
        <f ca="1">INDIRECT(CONCATENATE("ΥΠΕΧΩΔΕ!$C$",MATCH($C8,[1]ΥΠΕΧΩΔΕ!$A$1:$A$65536,0)))</f>
        <v>ΟΔΟ 4521Β</v>
      </c>
      <c r="E8" s="30">
        <v>18.5</v>
      </c>
      <c r="F8" s="29"/>
      <c r="G8" s="30">
        <f t="shared" ref="G8:G19" si="0">E8</f>
        <v>18.5</v>
      </c>
    </row>
    <row r="9" spans="1:7">
      <c r="A9" s="28" t="s">
        <v>239</v>
      </c>
      <c r="B9" s="30" t="str">
        <f ca="1">INDIRECT(CONCATENATE("ΥΠΕΧΩΔΕ!$D$",MATCH($C9,[1]ΥΠΕΧΩΔΕ!$A$1:$A$65536,0)))</f>
        <v>m2</v>
      </c>
      <c r="C9" s="42" t="s">
        <v>44</v>
      </c>
      <c r="D9" s="29" t="str">
        <f ca="1">INDIRECT(CONCATENATE("ΥΠΕΧΩΔΕ!$C$",MATCH($C9,[1]ΥΠΕΧΩΔΕ!$A$1:$A$65536,0)))</f>
        <v>ΥΔΡ 6103</v>
      </c>
      <c r="E9" s="30">
        <v>34.6</v>
      </c>
      <c r="F9" s="42"/>
      <c r="G9" s="30">
        <f t="shared" si="0"/>
        <v>34.6</v>
      </c>
    </row>
    <row r="10" spans="1:7">
      <c r="A10" s="32" t="s">
        <v>18</v>
      </c>
      <c r="B10" s="30" t="str">
        <f ca="1">INDIRECT(CONCATENATE("ΥΠΕΧΩΔΕ!$D$",MATCH($C10,[1]ΥΠΕΧΩΔΕ!$A$1:$A$65536,0)))</f>
        <v>m</v>
      </c>
      <c r="C10" s="29" t="s">
        <v>17</v>
      </c>
      <c r="D10" s="29" t="str">
        <f ca="1">INDIRECT(CONCATENATE("ΥΠΕΧΩΔΕ!$C$",MATCH($C10,[1]ΥΠΕΧΩΔΕ!$A$1:$A$65536,0)))</f>
        <v>ΥΔΡ 6087</v>
      </c>
      <c r="E10" s="30">
        <v>15.5</v>
      </c>
      <c r="F10" s="29"/>
      <c r="G10" s="30">
        <f t="shared" si="0"/>
        <v>15.5</v>
      </c>
    </row>
    <row r="11" spans="1:7">
      <c r="A11" s="32" t="s">
        <v>48</v>
      </c>
      <c r="B11" s="30" t="str">
        <f ca="1">INDIRECT(CONCATENATE("ΥΠΕΧΩΔΕ!$D$",MATCH($C11,[1]ΥΠΕΧΩΔΕ!$A$1:$A$65536,0)))</f>
        <v>m2</v>
      </c>
      <c r="C11" s="29" t="s">
        <v>47</v>
      </c>
      <c r="D11" s="29" t="str">
        <f ca="1">INDIRECT(CONCATENATE("ΥΠΕΧΩΔΕ!$C$",MATCH($C11,[1]ΥΠΕΧΩΔΕ!$A$1:$A$65536,0)))</f>
        <v>ΥΔΡ 6301</v>
      </c>
      <c r="E11" s="30">
        <v>8.1999999999999993</v>
      </c>
      <c r="F11" s="29"/>
      <c r="G11" s="30">
        <f t="shared" si="0"/>
        <v>8.1999999999999993</v>
      </c>
    </row>
    <row r="12" spans="1:7">
      <c r="A12" s="32" t="s">
        <v>52</v>
      </c>
      <c r="B12" s="30" t="str">
        <f ca="1">INDIRECT(CONCATENATE("ΥΠΕΧΩΔΕ!$D$",MATCH($C12,[1]ΥΠΕΧΩΔΕ!$A$1:$A$65536,0)))</f>
        <v>m3</v>
      </c>
      <c r="C12" s="29" t="s">
        <v>51</v>
      </c>
      <c r="D12" s="29" t="str">
        <f ca="1">INDIRECT(CONCATENATE("ΥΠΕΧΩΔΕ!$C$",MATCH($C12,[1]ΥΠΕΧΩΔΕ!$A$1:$A$65536,0)))</f>
        <v>ΥΔΡ 6325</v>
      </c>
      <c r="E12" s="30">
        <v>72</v>
      </c>
      <c r="F12" s="29"/>
      <c r="G12" s="30">
        <f t="shared" si="0"/>
        <v>72</v>
      </c>
    </row>
    <row r="13" spans="1:7">
      <c r="A13" s="32" t="s">
        <v>55</v>
      </c>
      <c r="B13" s="30" t="str">
        <f ca="1">INDIRECT(CONCATENATE("ΥΠΕΧΩΔΕ!$D$",MATCH($C13,[1]ΥΠΕΧΩΔΕ!$A$1:$A$65536,0)))</f>
        <v>m3</v>
      </c>
      <c r="C13" s="29" t="s">
        <v>54</v>
      </c>
      <c r="D13" s="29" t="str">
        <f ca="1">INDIRECT(CONCATENATE("ΥΠΕΧΩΔΕ!$C$",MATCH($C13,[1]ΥΠΕΧΩΔΕ!$A$1:$A$65536,0)))</f>
        <v>ΥΔΡ 6326</v>
      </c>
      <c r="E13" s="30">
        <v>77</v>
      </c>
      <c r="F13" s="29"/>
      <c r="G13" s="30">
        <f t="shared" si="0"/>
        <v>77</v>
      </c>
    </row>
    <row r="14" spans="1:7">
      <c r="A14" s="32" t="s">
        <v>58</v>
      </c>
      <c r="B14" s="30" t="str">
        <f ca="1">INDIRECT(CONCATENATE("ΥΠΕΧΩΔΕ!$D$",MATCH($C14,[1]ΥΠΕΧΩΔΕ!$A$1:$A$65536,0)))</f>
        <v>m3</v>
      </c>
      <c r="C14" s="29" t="s">
        <v>57</v>
      </c>
      <c r="D14" s="29" t="str">
        <f ca="1">INDIRECT(CONCATENATE("ΥΠΕΧΩΔΕ!$C$",MATCH($C14,[1]ΥΠΕΧΩΔΕ!$A$1:$A$65536,0)))</f>
        <v>ΥΔΡ 6327</v>
      </c>
      <c r="E14" s="30">
        <v>82</v>
      </c>
      <c r="F14" s="29"/>
      <c r="G14" s="30">
        <f t="shared" si="0"/>
        <v>82</v>
      </c>
    </row>
    <row r="15" spans="1:7">
      <c r="A15" s="32" t="s">
        <v>68</v>
      </c>
      <c r="B15" s="30" t="str">
        <f ca="1">INDIRECT(CONCATENATE("ΥΠΕΧΩΔΕ!$D$",MATCH($C15,[1]ΥΠΕΧΩΔΕ!$A$1:$A$65536,0)))</f>
        <v>m2</v>
      </c>
      <c r="C15" s="29" t="s">
        <v>67</v>
      </c>
      <c r="D15" s="29" t="str">
        <f ca="1">INDIRECT(CONCATENATE("ΥΠΕΧΩΔΕ!$C$",MATCH($C15,[1]ΥΠΕΧΩΔΕ!$A$1:$A$65536,0)))</f>
        <v>ΥΔΡ 6370</v>
      </c>
      <c r="E15" s="512">
        <v>15.8</v>
      </c>
      <c r="F15" s="29"/>
      <c r="G15" s="30">
        <f t="shared" si="0"/>
        <v>15.8</v>
      </c>
    </row>
    <row r="16" spans="1:7">
      <c r="A16" s="32" t="s">
        <v>292</v>
      </c>
      <c r="B16" s="30" t="str">
        <f ca="1">INDIRECT(CONCATENATE("ΥΠΕΧΩΔΕ!$D$",MATCH($C16,[1]ΥΠΕΧΩΔΕ!$A$1:$A$65536,0)))</f>
        <v>m2</v>
      </c>
      <c r="C16" s="29" t="s">
        <v>6</v>
      </c>
      <c r="D16" s="29" t="str">
        <f ca="1">INDIRECT(CONCATENATE("ΥΠΕΧΩΔΕ!$C$",MATCH($C16,[1]ΥΠΕΧΩΔΕ!$A$1:$A$65536,0)))</f>
        <v>ΟΙΚ 7901</v>
      </c>
      <c r="E16" s="512">
        <f ca="1">INDIRECT(CONCATENATE("ΥΠΕΧΩΔΕ!$E$",MATCH($C16,[1]ΥΠΕΧΩΔΕ!$A$1:$A$65536,0)))</f>
        <v>1.2</v>
      </c>
      <c r="F16" s="29"/>
      <c r="G16" s="30">
        <f t="shared" ca="1" si="0"/>
        <v>1.2</v>
      </c>
    </row>
    <row r="17" spans="1:7">
      <c r="A17" s="32" t="s">
        <v>323</v>
      </c>
      <c r="B17" s="30" t="str">
        <f ca="1">INDIRECT(CONCATENATE("ΥΠΕΧΩΔΕ!$D$",MATCH($C17,[1]ΥΠΕΧΩΔΕ!$A$1:$A$65536,0)))</f>
        <v>kg</v>
      </c>
      <c r="C17" s="29" t="s">
        <v>64</v>
      </c>
      <c r="D17" s="29" t="str">
        <f ca="1">INDIRECT(CONCATENATE("ΥΠΕΧΩΔΕ!$C$",MATCH($C17,[1]ΥΠΕΧΩΔΕ!$A$1:$A$65536,0)))</f>
        <v>ΥΔΡ 6311</v>
      </c>
      <c r="E17" s="30">
        <v>0.98</v>
      </c>
      <c r="F17" s="29"/>
      <c r="G17" s="30">
        <f t="shared" si="0"/>
        <v>0.98</v>
      </c>
    </row>
    <row r="18" spans="1:7">
      <c r="A18" s="32" t="s">
        <v>75</v>
      </c>
      <c r="B18" s="30" t="str">
        <f ca="1">INDIRECT(CONCATENATE("ΥΠΕΧΩΔΕ!$D$",MATCH($C18,[1]ΥΠΕΧΩΔΕ!$A$1:$A$65536,0)))</f>
        <v>kg</v>
      </c>
      <c r="C18" s="29" t="s">
        <v>74</v>
      </c>
      <c r="D18" s="29" t="str">
        <f ca="1">INDIRECT(CONCATENATE("ΥΠΕΧΩΔΕ!$C$",MATCH($C18,[1]ΥΠΕΧΩΔΕ!$A$1:$A$65536,0)))</f>
        <v>ΥΔΡ 6753</v>
      </c>
      <c r="E18" s="30">
        <v>2.2000000000000002</v>
      </c>
      <c r="F18" s="29"/>
      <c r="G18" s="30">
        <f t="shared" si="0"/>
        <v>2.2000000000000002</v>
      </c>
    </row>
    <row r="19" spans="1:7">
      <c r="A19" s="32" t="s">
        <v>71</v>
      </c>
      <c r="B19" s="403" t="str">
        <f ca="1">INDIRECT(CONCATENATE("ΥΠΕΧΩΔΕ!$D$",MATCH($C19,[1]ΥΠΕΧΩΔΕ!$A$1:$A$65536,0)))</f>
        <v>kg</v>
      </c>
      <c r="C19" s="403" t="s">
        <v>70</v>
      </c>
      <c r="D19" s="403" t="str">
        <f ca="1">INDIRECT(CONCATENATE("ΥΠΕΧΩΔΕ!$C$",MATCH($C19,[1]ΥΠΕΧΩΔΕ!$A$1:$A$65536,0)))</f>
        <v>ΥΔΡ 6752</v>
      </c>
      <c r="E19" s="30">
        <v>2.9</v>
      </c>
      <c r="F19" s="29"/>
      <c r="G19" s="30">
        <f t="shared" si="0"/>
        <v>2.9</v>
      </c>
    </row>
    <row r="20" spans="1:7">
      <c r="A20" s="107"/>
      <c r="B20" s="404"/>
      <c r="C20" s="404"/>
      <c r="D20" s="404"/>
      <c r="E20" s="404"/>
      <c r="F20" s="403"/>
      <c r="G20" s="36"/>
    </row>
    <row r="21" spans="1:7" ht="18">
      <c r="A21" s="118" t="s">
        <v>255</v>
      </c>
      <c r="B21" s="34"/>
      <c r="C21" s="34"/>
      <c r="D21" s="34"/>
      <c r="E21" s="34"/>
      <c r="F21" s="34"/>
      <c r="G21" s="34"/>
    </row>
    <row r="22" spans="1:7" s="77" customFormat="1" hidden="1">
      <c r="A22" s="75" t="s">
        <v>301</v>
      </c>
      <c r="B22" s="76"/>
      <c r="C22" s="76" t="s">
        <v>350</v>
      </c>
      <c r="D22" s="76"/>
      <c r="E22" s="76"/>
      <c r="F22" s="76"/>
      <c r="G22" s="76"/>
    </row>
    <row r="23" spans="1:7" s="107" customFormat="1">
      <c r="A23" s="28" t="s">
        <v>273</v>
      </c>
      <c r="B23" s="82" t="s">
        <v>20</v>
      </c>
      <c r="C23" s="106">
        <v>0.09</v>
      </c>
      <c r="D23" s="404"/>
      <c r="E23" s="404"/>
      <c r="F23" s="404"/>
      <c r="G23" s="404"/>
    </row>
    <row r="24" spans="1:7" s="79" customFormat="1">
      <c r="A24" s="28" t="s">
        <v>311</v>
      </c>
      <c r="B24" s="82" t="s">
        <v>20</v>
      </c>
      <c r="C24" s="106">
        <v>1.75</v>
      </c>
      <c r="D24" s="404"/>
      <c r="E24" s="404"/>
      <c r="F24" s="404"/>
      <c r="G24" s="404"/>
    </row>
    <row r="25" spans="1:7" s="79" customFormat="1">
      <c r="A25" s="28" t="s">
        <v>489</v>
      </c>
      <c r="B25" s="82" t="s">
        <v>20</v>
      </c>
      <c r="C25" s="106">
        <v>1.2</v>
      </c>
      <c r="D25" s="404"/>
      <c r="E25" s="404"/>
      <c r="F25" s="404"/>
      <c r="G25" s="404"/>
    </row>
    <row r="26" spans="1:7" s="79" customFormat="1">
      <c r="A26" s="28" t="s">
        <v>490</v>
      </c>
      <c r="B26" s="82" t="s">
        <v>20</v>
      </c>
      <c r="C26" s="106">
        <v>1.2</v>
      </c>
      <c r="D26" s="405"/>
      <c r="E26" s="404"/>
      <c r="F26" s="404"/>
      <c r="G26" s="404"/>
    </row>
    <row r="27" spans="1:7">
      <c r="A27" s="28" t="s">
        <v>307</v>
      </c>
      <c r="B27" s="82" t="s">
        <v>20</v>
      </c>
      <c r="C27" s="106">
        <f>2*(C25+C26)</f>
        <v>4.8</v>
      </c>
      <c r="D27" s="404"/>
      <c r="E27" s="404"/>
      <c r="F27" s="404"/>
      <c r="G27" s="404"/>
    </row>
    <row r="28" spans="1:7">
      <c r="A28" s="28" t="s">
        <v>282</v>
      </c>
      <c r="B28" s="82" t="s">
        <v>20</v>
      </c>
      <c r="C28" s="106">
        <v>0.2</v>
      </c>
      <c r="D28" s="404"/>
      <c r="E28" s="404"/>
      <c r="F28" s="404"/>
      <c r="G28" s="404"/>
    </row>
    <row r="29" spans="1:7">
      <c r="A29" s="28" t="s">
        <v>303</v>
      </c>
      <c r="B29" s="82" t="s">
        <v>20</v>
      </c>
      <c r="C29" s="106">
        <f>C25+2*C28</f>
        <v>1.6</v>
      </c>
      <c r="D29" s="404"/>
      <c r="E29" s="404"/>
      <c r="F29" s="404"/>
      <c r="G29" s="404"/>
    </row>
    <row r="30" spans="1:7">
      <c r="A30" s="28" t="s">
        <v>304</v>
      </c>
      <c r="B30" s="82" t="s">
        <v>20</v>
      </c>
      <c r="C30" s="106">
        <f>C26+2*C28</f>
        <v>1.6</v>
      </c>
      <c r="D30" s="404"/>
      <c r="E30" s="404"/>
      <c r="F30" s="404"/>
      <c r="G30" s="404"/>
    </row>
    <row r="31" spans="1:7">
      <c r="A31" s="28" t="s">
        <v>308</v>
      </c>
      <c r="B31" s="82" t="s">
        <v>20</v>
      </c>
      <c r="C31" s="106">
        <f>2*(C29+C30)</f>
        <v>6.4</v>
      </c>
      <c r="D31" s="404"/>
      <c r="E31" s="404"/>
      <c r="F31" s="404"/>
      <c r="G31" s="404"/>
    </row>
    <row r="32" spans="1:7" s="107" customFormat="1">
      <c r="A32" s="28" t="s">
        <v>287</v>
      </c>
      <c r="B32" s="82" t="s">
        <v>20</v>
      </c>
      <c r="C32" s="106">
        <v>0.5</v>
      </c>
      <c r="D32" s="404"/>
      <c r="E32" s="404"/>
      <c r="F32" s="404"/>
      <c r="G32" s="404"/>
    </row>
    <row r="33" spans="1:17">
      <c r="A33" s="107" t="s">
        <v>288</v>
      </c>
      <c r="B33" s="82" t="s">
        <v>20</v>
      </c>
      <c r="C33" s="106">
        <f>C29+2*C32</f>
        <v>2.6</v>
      </c>
      <c r="D33" s="404"/>
      <c r="E33" s="404"/>
      <c r="F33" s="404"/>
      <c r="G33" s="404"/>
    </row>
    <row r="34" spans="1:17">
      <c r="A34" s="28" t="s">
        <v>289</v>
      </c>
      <c r="B34" s="82" t="s">
        <v>20</v>
      </c>
      <c r="C34" s="106">
        <f>C30+2*C32</f>
        <v>2.6</v>
      </c>
      <c r="D34" s="404"/>
      <c r="E34" s="404"/>
      <c r="F34" s="404"/>
      <c r="G34" s="404"/>
    </row>
    <row r="35" spans="1:17" s="79" customFormat="1">
      <c r="A35" s="28" t="s">
        <v>291</v>
      </c>
      <c r="B35" s="82" t="s">
        <v>20</v>
      </c>
      <c r="C35" s="106">
        <v>0.6</v>
      </c>
      <c r="D35" s="404"/>
      <c r="E35" s="404"/>
      <c r="F35" s="404"/>
      <c r="G35" s="404"/>
    </row>
    <row r="36" spans="1:17" s="79" customFormat="1">
      <c r="A36" s="28" t="s">
        <v>300</v>
      </c>
      <c r="B36" s="82" t="s">
        <v>20</v>
      </c>
      <c r="C36" s="106">
        <v>1</v>
      </c>
      <c r="D36" s="404"/>
      <c r="E36" s="404"/>
      <c r="F36" s="404"/>
      <c r="G36" s="404"/>
    </row>
    <row r="37" spans="1:17" s="79" customFormat="1">
      <c r="A37" s="28" t="s">
        <v>298</v>
      </c>
      <c r="B37" s="82" t="s">
        <v>20</v>
      </c>
      <c r="C37" s="106">
        <v>0.2</v>
      </c>
      <c r="D37" s="404"/>
      <c r="E37" s="404"/>
      <c r="F37" s="404"/>
      <c r="G37" s="404"/>
    </row>
    <row r="38" spans="1:17" s="107" customFormat="1">
      <c r="A38" s="28" t="s">
        <v>299</v>
      </c>
      <c r="B38" s="82" t="s">
        <v>20</v>
      </c>
      <c r="C38" s="106">
        <v>0.2</v>
      </c>
      <c r="D38" s="404"/>
      <c r="E38" s="404"/>
      <c r="F38" s="404"/>
      <c r="G38" s="404"/>
    </row>
    <row r="39" spans="1:17" s="107" customFormat="1">
      <c r="A39" s="28" t="s">
        <v>285</v>
      </c>
      <c r="B39" s="82" t="s">
        <v>20</v>
      </c>
      <c r="C39" s="106">
        <v>0.1</v>
      </c>
      <c r="D39" s="404"/>
      <c r="E39" s="404"/>
      <c r="F39" s="404"/>
      <c r="G39" s="404"/>
    </row>
    <row r="40" spans="1:17">
      <c r="A40" s="28" t="s">
        <v>286</v>
      </c>
      <c r="B40" s="82" t="s">
        <v>20</v>
      </c>
      <c r="C40" s="106">
        <f>C39+C38+C37+C24+C43</f>
        <v>2.35</v>
      </c>
      <c r="D40" s="404"/>
      <c r="E40" s="404"/>
      <c r="F40" s="404"/>
      <c r="G40" s="404"/>
    </row>
    <row r="41" spans="1:17">
      <c r="A41" s="28" t="s">
        <v>309</v>
      </c>
      <c r="B41" s="82" t="s">
        <v>20</v>
      </c>
      <c r="C41" s="106">
        <v>0.6</v>
      </c>
      <c r="D41" s="404"/>
      <c r="E41" s="404"/>
      <c r="F41" s="404"/>
      <c r="G41" s="404"/>
    </row>
    <row r="42" spans="1:17">
      <c r="A42" s="28" t="s">
        <v>491</v>
      </c>
      <c r="B42" s="82" t="s">
        <v>20</v>
      </c>
      <c r="C42" s="106">
        <f>C41+2*C28</f>
        <v>1</v>
      </c>
      <c r="D42" s="404"/>
      <c r="E42" s="404"/>
      <c r="F42" s="404"/>
      <c r="G42" s="404"/>
    </row>
    <row r="43" spans="1:17">
      <c r="A43" s="28" t="s">
        <v>295</v>
      </c>
      <c r="B43" s="82" t="s">
        <v>20</v>
      </c>
      <c r="C43" s="106">
        <v>0.1</v>
      </c>
      <c r="D43" s="404"/>
      <c r="E43" s="404"/>
      <c r="F43" s="404"/>
      <c r="G43" s="404"/>
      <c r="I43" s="84" t="s">
        <v>459</v>
      </c>
    </row>
    <row r="44" spans="1:17">
      <c r="A44" s="28" t="s">
        <v>310</v>
      </c>
      <c r="B44" s="82" t="s">
        <v>20</v>
      </c>
      <c r="C44" s="106">
        <f>C40-C39-C43</f>
        <v>2.15</v>
      </c>
      <c r="D44" s="404"/>
      <c r="E44" s="404"/>
      <c r="F44" s="404"/>
      <c r="G44" s="404"/>
      <c r="I44" s="575" t="s">
        <v>467</v>
      </c>
      <c r="J44" s="575" t="s">
        <v>468</v>
      </c>
      <c r="K44" s="575" t="s">
        <v>461</v>
      </c>
      <c r="L44" s="575" t="s">
        <v>460</v>
      </c>
      <c r="M44" s="575" t="s">
        <v>462</v>
      </c>
      <c r="N44" s="575" t="s">
        <v>463</v>
      </c>
      <c r="O44" s="575" t="s">
        <v>464</v>
      </c>
      <c r="P44" s="575" t="s">
        <v>466</v>
      </c>
      <c r="Q44" s="575" t="s">
        <v>465</v>
      </c>
    </row>
    <row r="45" spans="1:17">
      <c r="A45" s="28" t="s">
        <v>306</v>
      </c>
      <c r="B45" s="40" t="s">
        <v>9</v>
      </c>
      <c r="C45" s="106">
        <f>C33*C34-2*C35*C32</f>
        <v>6.160000000000001</v>
      </c>
      <c r="D45" s="404"/>
      <c r="E45" s="404"/>
      <c r="F45" s="404"/>
      <c r="G45" s="404"/>
      <c r="I45" s="575"/>
      <c r="J45" s="575"/>
      <c r="K45" s="575"/>
      <c r="L45" s="575"/>
      <c r="M45" s="575"/>
      <c r="N45" s="575"/>
      <c r="O45" s="575"/>
      <c r="P45" s="575"/>
      <c r="Q45" s="575"/>
    </row>
    <row r="46" spans="1:17">
      <c r="A46" s="39" t="s">
        <v>240</v>
      </c>
      <c r="B46" s="129" t="s">
        <v>241</v>
      </c>
      <c r="C46" s="124">
        <v>0.95</v>
      </c>
      <c r="D46" s="404"/>
      <c r="E46" s="404"/>
      <c r="F46" s="404"/>
      <c r="G46" s="404"/>
      <c r="I46" s="108" t="s">
        <v>471</v>
      </c>
      <c r="J46" s="108" t="s">
        <v>472</v>
      </c>
      <c r="K46" s="108" t="s">
        <v>469</v>
      </c>
      <c r="L46" s="108">
        <v>1</v>
      </c>
      <c r="M46" s="108">
        <v>2</v>
      </c>
      <c r="N46" s="108">
        <v>3</v>
      </c>
      <c r="O46" s="108">
        <v>4</v>
      </c>
      <c r="P46" s="108" t="s">
        <v>470</v>
      </c>
      <c r="Q46" s="108">
        <v>7</v>
      </c>
    </row>
    <row r="47" spans="1:17">
      <c r="A47" s="107"/>
      <c r="B47" s="107"/>
      <c r="C47" s="107"/>
      <c r="D47" s="404"/>
      <c r="E47" s="404"/>
      <c r="F47" s="404"/>
      <c r="G47" s="404"/>
      <c r="I47" s="72">
        <v>1.75</v>
      </c>
      <c r="J47" s="72">
        <v>1.2</v>
      </c>
      <c r="K47" s="110">
        <v>90</v>
      </c>
      <c r="L47" s="98">
        <v>80</v>
      </c>
      <c r="M47" s="98">
        <v>80</v>
      </c>
      <c r="N47" s="98">
        <v>80</v>
      </c>
      <c r="O47" s="98" t="s">
        <v>477</v>
      </c>
      <c r="P47" s="98" t="s">
        <v>484</v>
      </c>
      <c r="Q47" s="98"/>
    </row>
    <row r="48" spans="1:17" ht="18">
      <c r="A48" s="125" t="s">
        <v>254</v>
      </c>
      <c r="B48" s="34"/>
      <c r="C48" s="41"/>
      <c r="D48" s="404"/>
      <c r="E48" s="404"/>
      <c r="F48" s="404"/>
      <c r="G48" s="404"/>
      <c r="I48" s="72">
        <v>1.75</v>
      </c>
      <c r="J48" s="72">
        <v>1.2</v>
      </c>
      <c r="K48" s="110">
        <v>110</v>
      </c>
      <c r="L48" s="98">
        <v>100</v>
      </c>
      <c r="M48" s="98">
        <v>100</v>
      </c>
      <c r="N48" s="98">
        <v>80</v>
      </c>
      <c r="O48" s="98" t="s">
        <v>476</v>
      </c>
      <c r="P48" s="98" t="s">
        <v>483</v>
      </c>
      <c r="Q48" s="98"/>
    </row>
    <row r="49" spans="1:17">
      <c r="A49" s="28" t="s">
        <v>296</v>
      </c>
      <c r="B49" s="40" t="s">
        <v>13</v>
      </c>
      <c r="C49" s="42">
        <f>C45*C40*C46</f>
        <v>13.752200000000002</v>
      </c>
      <c r="D49" s="404"/>
      <c r="E49" s="404"/>
      <c r="F49" s="404"/>
      <c r="G49" s="404"/>
      <c r="I49" s="72">
        <v>1.8</v>
      </c>
      <c r="J49" s="72">
        <v>1.2</v>
      </c>
      <c r="K49" s="110">
        <v>140</v>
      </c>
      <c r="L49" s="98">
        <v>125</v>
      </c>
      <c r="M49" s="98">
        <v>125</v>
      </c>
      <c r="N49" s="98">
        <v>80</v>
      </c>
      <c r="O49" s="98" t="s">
        <v>473</v>
      </c>
      <c r="P49" s="98" t="s">
        <v>480</v>
      </c>
      <c r="Q49" s="98"/>
    </row>
    <row r="50" spans="1:17" s="79" customFormat="1">
      <c r="A50" s="28" t="s">
        <v>297</v>
      </c>
      <c r="B50" s="40" t="s">
        <v>13</v>
      </c>
      <c r="C50" s="42">
        <f>C45*C40*(1-C46)</f>
        <v>0.72380000000000078</v>
      </c>
      <c r="D50" s="124"/>
      <c r="E50" s="124"/>
      <c r="F50" s="124"/>
      <c r="G50" s="124"/>
      <c r="I50" s="106">
        <v>1.8</v>
      </c>
      <c r="J50" s="106">
        <v>1.2</v>
      </c>
      <c r="K50" s="110">
        <v>160</v>
      </c>
      <c r="L50" s="109">
        <v>150</v>
      </c>
      <c r="M50" s="109">
        <v>150</v>
      </c>
      <c r="N50" s="98">
        <v>80</v>
      </c>
      <c r="O50" s="98" t="s">
        <v>474</v>
      </c>
      <c r="P50" s="98" t="s">
        <v>481</v>
      </c>
      <c r="Q50" s="109"/>
    </row>
    <row r="51" spans="1:17">
      <c r="A51" s="28" t="s">
        <v>244</v>
      </c>
      <c r="B51" s="40" t="s">
        <v>13</v>
      </c>
      <c r="C51" s="42">
        <f>C49+C50-C45*C39-C42*C42*0.3</f>
        <v>13.560000000000002</v>
      </c>
      <c r="D51" s="404"/>
      <c r="E51" s="404"/>
      <c r="F51" s="404"/>
      <c r="G51" s="404"/>
      <c r="I51" s="106">
        <v>1.8</v>
      </c>
      <c r="J51" s="106">
        <v>1.2</v>
      </c>
      <c r="K51" s="110">
        <v>200</v>
      </c>
      <c r="L51" s="109">
        <v>150</v>
      </c>
      <c r="M51" s="109">
        <v>150</v>
      </c>
      <c r="N51" s="98">
        <v>80</v>
      </c>
      <c r="O51" s="98" t="s">
        <v>474</v>
      </c>
      <c r="P51" s="98" t="s">
        <v>481</v>
      </c>
      <c r="Q51" s="109" t="s">
        <v>486</v>
      </c>
    </row>
    <row r="52" spans="1:17">
      <c r="A52" s="28" t="s">
        <v>28</v>
      </c>
      <c r="B52" s="40" t="s">
        <v>9</v>
      </c>
      <c r="C52" s="42">
        <v>0</v>
      </c>
      <c r="D52" s="404"/>
      <c r="E52" s="404"/>
      <c r="F52" s="404"/>
      <c r="G52" s="404"/>
      <c r="I52" s="72">
        <v>2</v>
      </c>
      <c r="J52" s="72">
        <v>1.3</v>
      </c>
      <c r="K52" s="110">
        <v>225</v>
      </c>
      <c r="L52" s="98">
        <v>200</v>
      </c>
      <c r="M52" s="98">
        <v>200</v>
      </c>
      <c r="N52" s="98">
        <v>80</v>
      </c>
      <c r="O52" s="98" t="s">
        <v>475</v>
      </c>
      <c r="P52" s="98" t="s">
        <v>482</v>
      </c>
      <c r="Q52" s="98"/>
    </row>
    <row r="53" spans="1:17" ht="12.75" customHeight="1">
      <c r="A53" s="28" t="s">
        <v>239</v>
      </c>
      <c r="B53" s="40" t="s">
        <v>9</v>
      </c>
      <c r="C53" s="42">
        <v>0</v>
      </c>
      <c r="D53" s="404"/>
      <c r="E53" s="404"/>
      <c r="F53" s="404"/>
      <c r="G53" s="404"/>
      <c r="I53" s="72">
        <v>2</v>
      </c>
      <c r="J53" s="72">
        <v>1.3</v>
      </c>
      <c r="K53" s="110">
        <v>250</v>
      </c>
      <c r="L53" s="98">
        <v>200</v>
      </c>
      <c r="M53" s="98">
        <v>200</v>
      </c>
      <c r="N53" s="98">
        <v>80</v>
      </c>
      <c r="O53" s="98" t="s">
        <v>475</v>
      </c>
      <c r="P53" s="98" t="s">
        <v>482</v>
      </c>
      <c r="Q53" s="98" t="s">
        <v>487</v>
      </c>
    </row>
    <row r="54" spans="1:17">
      <c r="A54" s="32" t="s">
        <v>18</v>
      </c>
      <c r="B54" s="82" t="s">
        <v>20</v>
      </c>
      <c r="C54" s="30">
        <v>0</v>
      </c>
      <c r="D54" s="404"/>
      <c r="E54" s="404"/>
      <c r="F54" s="404"/>
      <c r="G54" s="404"/>
      <c r="I54" s="72">
        <v>2.25</v>
      </c>
      <c r="J54" s="72">
        <v>1.35</v>
      </c>
      <c r="K54" s="110">
        <v>280</v>
      </c>
      <c r="L54" s="98">
        <v>250</v>
      </c>
      <c r="M54" s="98">
        <v>250</v>
      </c>
      <c r="N54" s="98">
        <v>80</v>
      </c>
      <c r="O54" s="98" t="s">
        <v>478</v>
      </c>
      <c r="P54" s="98" t="s">
        <v>478</v>
      </c>
      <c r="Q54" s="98"/>
    </row>
    <row r="55" spans="1:17">
      <c r="A55" s="107" t="s">
        <v>48</v>
      </c>
      <c r="B55" s="404" t="s">
        <v>9</v>
      </c>
      <c r="C55" s="106">
        <f>C31*C44+C27*C24+C25*C26-C41*C41+2*(C42+C42)*C43+2*(C41+C41)*(C43+C37)</f>
        <v>24.36</v>
      </c>
      <c r="D55" s="404"/>
      <c r="E55" s="404"/>
      <c r="F55" s="404"/>
      <c r="G55" s="404"/>
      <c r="I55" s="72">
        <v>2.5</v>
      </c>
      <c r="J55" s="72">
        <v>1.35</v>
      </c>
      <c r="K55" s="110">
        <v>315</v>
      </c>
      <c r="L55" s="98">
        <v>300</v>
      </c>
      <c r="M55" s="98">
        <v>300</v>
      </c>
      <c r="N55" s="98">
        <v>80</v>
      </c>
      <c r="O55" s="98" t="s">
        <v>479</v>
      </c>
      <c r="P55" s="98" t="s">
        <v>485</v>
      </c>
      <c r="Q55" s="98"/>
    </row>
    <row r="56" spans="1:17">
      <c r="A56" s="107" t="s">
        <v>52</v>
      </c>
      <c r="B56" s="404" t="s">
        <v>13</v>
      </c>
      <c r="C56" s="106">
        <f>C45*C39</f>
        <v>0.6160000000000001</v>
      </c>
      <c r="D56" s="404"/>
      <c r="E56" s="404"/>
      <c r="F56" s="404"/>
      <c r="G56" s="404"/>
      <c r="I56" s="72">
        <v>2.5</v>
      </c>
      <c r="J56" s="72">
        <v>1.35</v>
      </c>
      <c r="K56" s="110">
        <v>355</v>
      </c>
      <c r="L56" s="98">
        <v>300</v>
      </c>
      <c r="M56" s="98">
        <v>300</v>
      </c>
      <c r="N56" s="98">
        <v>80</v>
      </c>
      <c r="O56" s="98" t="s">
        <v>479</v>
      </c>
      <c r="P56" s="98" t="s">
        <v>485</v>
      </c>
      <c r="Q56" s="98" t="s">
        <v>488</v>
      </c>
    </row>
    <row r="57" spans="1:17" s="79" customFormat="1">
      <c r="A57" s="107" t="s">
        <v>55</v>
      </c>
      <c r="B57" s="404" t="s">
        <v>13</v>
      </c>
      <c r="C57" s="106">
        <f>0.25*0.3*0.5</f>
        <v>3.7499999999999999E-2</v>
      </c>
      <c r="D57" s="404"/>
      <c r="E57" s="404"/>
      <c r="F57" s="404"/>
      <c r="G57" s="404"/>
    </row>
    <row r="58" spans="1:17" s="79" customFormat="1">
      <c r="A58" s="107" t="s">
        <v>58</v>
      </c>
      <c r="B58" s="404" t="s">
        <v>13</v>
      </c>
      <c r="C58" s="106">
        <f>C29*C30*C38+(C29*C30-C41*C41)*C37+C28*(C25+C26+C29+C30)+C28*(C41+C41+C42+C42)-3.14*C23^2/2</f>
        <v>2.6992830000000003</v>
      </c>
      <c r="D58" s="404"/>
      <c r="E58" s="404"/>
      <c r="F58" s="404"/>
      <c r="G58" s="404"/>
    </row>
    <row r="59" spans="1:17">
      <c r="A59" s="107" t="s">
        <v>68</v>
      </c>
      <c r="B59" s="404" t="s">
        <v>9</v>
      </c>
      <c r="C59" s="106">
        <f>2*C25*C26-0.6*0.6+4*C41*0.1+2*C24*(C25+C26)</f>
        <v>11.16</v>
      </c>
      <c r="D59" s="404"/>
      <c r="E59" s="404"/>
      <c r="F59" s="404"/>
      <c r="G59" s="404"/>
    </row>
    <row r="60" spans="1:17">
      <c r="A60" s="107" t="s">
        <v>292</v>
      </c>
      <c r="B60" s="404" t="s">
        <v>9</v>
      </c>
      <c r="C60" s="106">
        <f>2*C44*(C29+C30)+C29*C30-C42*C42+4*C42*C43</f>
        <v>15.72</v>
      </c>
      <c r="D60" s="404"/>
      <c r="E60" s="404"/>
      <c r="F60" s="404"/>
      <c r="G60" s="404"/>
    </row>
    <row r="61" spans="1:17">
      <c r="A61" s="107" t="s">
        <v>293</v>
      </c>
      <c r="B61" s="404" t="s">
        <v>63</v>
      </c>
      <c r="C61" s="106">
        <f>82*C58</f>
        <v>221.34120600000003</v>
      </c>
      <c r="D61" s="404"/>
      <c r="E61" s="404"/>
      <c r="F61" s="404"/>
      <c r="G61" s="404"/>
    </row>
    <row r="62" spans="1:17">
      <c r="A62" s="107" t="s">
        <v>75</v>
      </c>
      <c r="B62" s="404" t="s">
        <v>63</v>
      </c>
      <c r="C62" s="106">
        <f>INT((C24+C43+C37)/0.3-1)*2.7</f>
        <v>13.5</v>
      </c>
      <c r="D62" s="404"/>
      <c r="E62" s="404"/>
      <c r="F62" s="404"/>
      <c r="G62" s="404"/>
    </row>
    <row r="63" spans="1:17">
      <c r="A63" s="107" t="s">
        <v>71</v>
      </c>
      <c r="B63" s="404" t="s">
        <v>63</v>
      </c>
      <c r="C63" s="106">
        <v>64</v>
      </c>
      <c r="D63" s="404"/>
      <c r="E63" s="404"/>
      <c r="F63" s="404"/>
      <c r="G63" s="404"/>
    </row>
    <row r="64" spans="1:17">
      <c r="A64" s="107"/>
      <c r="B64" s="404"/>
      <c r="C64" s="404"/>
      <c r="D64" s="404"/>
      <c r="E64" s="404"/>
      <c r="F64" s="404"/>
      <c r="G64" s="404"/>
    </row>
    <row r="65" spans="1:7" ht="18">
      <c r="A65" s="125" t="s">
        <v>266</v>
      </c>
      <c r="B65" s="404"/>
      <c r="C65" s="404"/>
      <c r="D65" s="404"/>
      <c r="E65" s="404"/>
      <c r="F65" s="404"/>
      <c r="G65" s="404"/>
    </row>
    <row r="66" spans="1:7">
      <c r="A66" s="28" t="s">
        <v>296</v>
      </c>
      <c r="B66" s="40" t="s">
        <v>13</v>
      </c>
      <c r="C66" s="106">
        <f>C$49*$G$5</f>
        <v>132.02112000000002</v>
      </c>
      <c r="D66" s="404"/>
      <c r="E66" s="404"/>
      <c r="F66" s="404"/>
      <c r="G66" s="404"/>
    </row>
    <row r="67" spans="1:7">
      <c r="A67" s="28" t="s">
        <v>297</v>
      </c>
      <c r="B67" s="40" t="s">
        <v>13</v>
      </c>
      <c r="C67" s="106">
        <f>C$50*$G$6</f>
        <v>20.555920000000025</v>
      </c>
      <c r="D67" s="404"/>
      <c r="E67" s="404"/>
      <c r="F67" s="404"/>
      <c r="G67" s="404"/>
    </row>
    <row r="68" spans="1:7">
      <c r="A68" s="28" t="s">
        <v>244</v>
      </c>
      <c r="B68" s="40" t="s">
        <v>13</v>
      </c>
      <c r="C68" s="106">
        <f>C$51*$G$7</f>
        <v>195.94200000000004</v>
      </c>
      <c r="D68" s="404"/>
      <c r="E68" s="404"/>
      <c r="F68" s="404"/>
      <c r="G68" s="404"/>
    </row>
    <row r="69" spans="1:7">
      <c r="A69" s="28" t="s">
        <v>28</v>
      </c>
      <c r="B69" s="40" t="s">
        <v>9</v>
      </c>
      <c r="C69" s="106">
        <f>C$52*$G$8</f>
        <v>0</v>
      </c>
      <c r="D69" s="404"/>
      <c r="E69" s="404"/>
      <c r="F69" s="404"/>
      <c r="G69" s="404"/>
    </row>
    <row r="70" spans="1:7">
      <c r="A70" s="28" t="s">
        <v>239</v>
      </c>
      <c r="B70" s="40" t="s">
        <v>9</v>
      </c>
      <c r="C70" s="106">
        <f>C$53*$G$9</f>
        <v>0</v>
      </c>
      <c r="D70" s="404"/>
      <c r="E70" s="404"/>
      <c r="F70" s="404"/>
      <c r="G70" s="404"/>
    </row>
    <row r="71" spans="1:7">
      <c r="A71" s="32" t="s">
        <v>18</v>
      </c>
      <c r="B71" s="82" t="s">
        <v>20</v>
      </c>
      <c r="C71" s="106">
        <f>C$54*$G$10</f>
        <v>0</v>
      </c>
      <c r="D71" s="404"/>
      <c r="E71" s="404"/>
      <c r="F71" s="404"/>
      <c r="G71" s="404"/>
    </row>
    <row r="72" spans="1:7">
      <c r="A72" s="107" t="s">
        <v>48</v>
      </c>
      <c r="B72" s="404" t="s">
        <v>9</v>
      </c>
      <c r="C72" s="106">
        <f>C$55*$G$11</f>
        <v>199.75199999999998</v>
      </c>
      <c r="D72" s="404"/>
      <c r="E72" s="404"/>
      <c r="F72" s="404"/>
      <c r="G72" s="404"/>
    </row>
    <row r="73" spans="1:7">
      <c r="A73" s="107" t="s">
        <v>52</v>
      </c>
      <c r="B73" s="404" t="s">
        <v>13</v>
      </c>
      <c r="C73" s="106">
        <f>C$56*$G$12</f>
        <v>44.352000000000004</v>
      </c>
      <c r="D73" s="404"/>
      <c r="E73" s="404"/>
      <c r="F73" s="404"/>
      <c r="G73" s="404"/>
    </row>
    <row r="74" spans="1:7">
      <c r="A74" s="107" t="s">
        <v>55</v>
      </c>
      <c r="B74" s="404" t="s">
        <v>13</v>
      </c>
      <c r="C74" s="106">
        <f>C$57*$G$13</f>
        <v>2.8874999999999997</v>
      </c>
      <c r="D74" s="404"/>
      <c r="E74" s="404"/>
      <c r="F74" s="404"/>
      <c r="G74" s="404"/>
    </row>
    <row r="75" spans="1:7">
      <c r="A75" s="107" t="s">
        <v>58</v>
      </c>
      <c r="B75" s="404" t="s">
        <v>13</v>
      </c>
      <c r="C75" s="106">
        <f>C$58*$G$14</f>
        <v>221.34120600000003</v>
      </c>
      <c r="D75" s="404"/>
      <c r="E75" s="404"/>
      <c r="F75" s="404"/>
      <c r="G75" s="404"/>
    </row>
    <row r="76" spans="1:7">
      <c r="A76" s="107" t="s">
        <v>68</v>
      </c>
      <c r="B76" s="404" t="s">
        <v>9</v>
      </c>
      <c r="C76" s="106">
        <f>C$59*$G$15</f>
        <v>176.328</v>
      </c>
      <c r="D76" s="404"/>
      <c r="E76" s="404"/>
      <c r="F76" s="404"/>
      <c r="G76" s="404"/>
    </row>
    <row r="77" spans="1:7">
      <c r="A77" s="107" t="s">
        <v>292</v>
      </c>
      <c r="B77" s="404" t="s">
        <v>9</v>
      </c>
      <c r="C77" s="106">
        <f ca="1">C$60*$G$16</f>
        <v>18.864000000000001</v>
      </c>
      <c r="D77" s="404"/>
      <c r="E77" s="404"/>
      <c r="F77" s="404"/>
      <c r="G77" s="404"/>
    </row>
    <row r="78" spans="1:7">
      <c r="A78" s="107" t="s">
        <v>293</v>
      </c>
      <c r="B78" s="404" t="s">
        <v>63</v>
      </c>
      <c r="C78" s="106">
        <f>C$61*$G$17</f>
        <v>216.91438188000004</v>
      </c>
      <c r="D78" s="404"/>
      <c r="E78" s="404"/>
      <c r="F78" s="404"/>
      <c r="G78" s="404"/>
    </row>
    <row r="79" spans="1:7">
      <c r="A79" s="107" t="s">
        <v>75</v>
      </c>
      <c r="B79" s="404" t="s">
        <v>63</v>
      </c>
      <c r="C79" s="106">
        <f>C$62*$G$18</f>
        <v>29.700000000000003</v>
      </c>
      <c r="D79" s="404"/>
      <c r="E79" s="404"/>
      <c r="F79" s="404"/>
      <c r="G79" s="404"/>
    </row>
    <row r="80" spans="1:7">
      <c r="A80" s="107" t="s">
        <v>71</v>
      </c>
      <c r="B80" s="404" t="s">
        <v>63</v>
      </c>
      <c r="C80" s="106">
        <f>C$63*$G$19</f>
        <v>185.6</v>
      </c>
      <c r="D80" s="404"/>
      <c r="E80" s="404"/>
      <c r="F80" s="404"/>
      <c r="G80" s="404"/>
    </row>
    <row r="81" spans="1:7">
      <c r="A81" s="51" t="s">
        <v>258</v>
      </c>
      <c r="B81" s="137" t="s">
        <v>238</v>
      </c>
      <c r="C81" s="138">
        <f ca="1">SUM(C66:C80)</f>
        <v>1444.2581278800001</v>
      </c>
      <c r="D81" s="404"/>
      <c r="E81" s="404"/>
      <c r="F81" s="404"/>
      <c r="G81" s="404"/>
    </row>
    <row r="82" spans="1:7" ht="15.75">
      <c r="A82" s="50" t="s">
        <v>259</v>
      </c>
      <c r="B82" s="134" t="s">
        <v>238</v>
      </c>
      <c r="C82" s="135">
        <f ca="1">ROUND(C81,0)</f>
        <v>1444</v>
      </c>
      <c r="D82" s="404"/>
      <c r="E82" s="404"/>
      <c r="F82" s="404"/>
      <c r="G82" s="404"/>
    </row>
    <row r="83" spans="1:7">
      <c r="A83" s="107"/>
      <c r="B83" s="404"/>
      <c r="C83" s="404"/>
      <c r="D83" s="404"/>
      <c r="E83" s="404"/>
      <c r="F83" s="404"/>
      <c r="G83" s="404"/>
    </row>
    <row r="84" spans="1:7">
      <c r="A84" s="107"/>
      <c r="B84" s="404"/>
      <c r="C84" s="404"/>
      <c r="D84" s="404"/>
      <c r="E84" s="404"/>
      <c r="F84" s="404"/>
      <c r="G84" s="404"/>
    </row>
    <row r="85" spans="1:7" s="84" customFormat="1">
      <c r="A85" s="114"/>
      <c r="B85" s="114"/>
      <c r="C85" s="114"/>
      <c r="D85" s="108"/>
      <c r="E85" s="108"/>
      <c r="F85" s="108"/>
      <c r="G85" s="108"/>
    </row>
    <row r="86" spans="1:7" s="89" customFormat="1" ht="15.75">
      <c r="A86" s="102"/>
      <c r="B86" s="102"/>
      <c r="C86" s="102"/>
      <c r="D86" s="139"/>
      <c r="E86" s="139"/>
      <c r="F86" s="139"/>
      <c r="G86" s="139"/>
    </row>
    <row r="87" spans="1:7">
      <c r="A87" s="107"/>
      <c r="B87" s="404"/>
      <c r="C87" s="404"/>
      <c r="D87" s="404"/>
      <c r="E87" s="404"/>
      <c r="F87" s="404"/>
      <c r="G87" s="404"/>
    </row>
    <row r="88" spans="1:7">
      <c r="A88" s="107"/>
      <c r="B88" s="404"/>
      <c r="C88" s="404"/>
      <c r="D88" s="404"/>
      <c r="E88" s="404"/>
      <c r="F88" s="404"/>
      <c r="G88" s="404"/>
    </row>
    <row r="89" spans="1:7">
      <c r="A89" s="107"/>
      <c r="B89" s="404"/>
      <c r="C89" s="404"/>
      <c r="D89" s="404"/>
      <c r="E89" s="404"/>
      <c r="F89" s="404"/>
      <c r="G89" s="404"/>
    </row>
    <row r="90" spans="1:7">
      <c r="A90" s="107"/>
      <c r="B90" s="404"/>
      <c r="C90" s="404"/>
      <c r="D90" s="404"/>
      <c r="E90" s="404"/>
      <c r="F90" s="404"/>
      <c r="G90" s="404"/>
    </row>
    <row r="91" spans="1:7">
      <c r="A91" s="107"/>
      <c r="B91" s="404"/>
      <c r="C91" s="404"/>
      <c r="D91" s="404"/>
      <c r="E91" s="404"/>
      <c r="F91" s="404"/>
      <c r="G91" s="404"/>
    </row>
    <row r="92" spans="1:7">
      <c r="A92" s="107"/>
      <c r="B92" s="404"/>
      <c r="C92" s="404"/>
      <c r="D92" s="404"/>
      <c r="E92" s="404"/>
      <c r="F92" s="404"/>
      <c r="G92" s="404"/>
    </row>
    <row r="93" spans="1:7">
      <c r="A93" s="107"/>
      <c r="B93" s="404"/>
      <c r="C93" s="404"/>
      <c r="D93" s="404"/>
      <c r="E93" s="404"/>
      <c r="F93" s="404"/>
      <c r="G93" s="404"/>
    </row>
    <row r="94" spans="1:7">
      <c r="A94" s="107"/>
      <c r="B94" s="404"/>
      <c r="C94" s="404"/>
      <c r="D94" s="404"/>
      <c r="E94" s="404"/>
      <c r="F94" s="404"/>
      <c r="G94" s="404"/>
    </row>
    <row r="95" spans="1:7">
      <c r="A95" s="107"/>
      <c r="B95" s="404"/>
      <c r="C95" s="404"/>
      <c r="D95" s="404"/>
      <c r="E95" s="404"/>
      <c r="F95" s="404"/>
      <c r="G95" s="404"/>
    </row>
    <row r="96" spans="1:7">
      <c r="A96" s="107"/>
      <c r="B96" s="404"/>
      <c r="C96" s="404"/>
      <c r="D96" s="404"/>
      <c r="E96" s="404"/>
      <c r="F96" s="404"/>
      <c r="G96" s="404"/>
    </row>
    <row r="97" spans="1:7">
      <c r="A97" s="107"/>
      <c r="B97" s="404"/>
      <c r="C97" s="404"/>
      <c r="D97" s="404"/>
      <c r="E97" s="404"/>
      <c r="F97" s="404"/>
      <c r="G97" s="404"/>
    </row>
    <row r="98" spans="1:7">
      <c r="A98" s="107"/>
      <c r="B98" s="404"/>
      <c r="C98" s="404"/>
      <c r="D98" s="404"/>
      <c r="E98" s="404"/>
      <c r="F98" s="404"/>
      <c r="G98" s="404"/>
    </row>
    <row r="99" spans="1:7">
      <c r="A99" s="107"/>
      <c r="B99" s="404"/>
      <c r="C99" s="404"/>
      <c r="D99" s="404"/>
      <c r="E99" s="404"/>
      <c r="F99" s="404"/>
      <c r="G99" s="404"/>
    </row>
    <row r="100" spans="1:7">
      <c r="A100" s="107"/>
      <c r="B100" s="404"/>
      <c r="C100" s="404"/>
      <c r="D100" s="404"/>
      <c r="E100" s="404"/>
      <c r="F100" s="404"/>
      <c r="G100" s="404"/>
    </row>
  </sheetData>
  <protectedRanges>
    <protectedRange sqref="F5:F7" name="Περιοχή1_3"/>
    <protectedRange sqref="C46 D50:G50" name="Περιοχή1_1_1"/>
    <protectedRange sqref="C53:C54" name="Περιοχή1_2_1"/>
  </protectedRanges>
  <mergeCells count="10">
    <mergeCell ref="Q44:Q45"/>
    <mergeCell ref="A2:G2"/>
    <mergeCell ref="I44:I45"/>
    <mergeCell ref="J44:J45"/>
    <mergeCell ref="K44:K45"/>
    <mergeCell ref="L44:L45"/>
    <mergeCell ref="M44:M45"/>
    <mergeCell ref="N44:N45"/>
    <mergeCell ref="O44:O45"/>
    <mergeCell ref="P44:P45"/>
  </mergeCells>
  <phoneticPr fontId="8" type="noConversion"/>
  <printOptions gridLines="1"/>
  <pageMargins left="0.74803149606299213" right="0.74803149606299213" top="0.39370078740157483" bottom="0.31496062992125984" header="0.55118110236220474" footer="0.51181102362204722"/>
  <pageSetup paperSize="9" scale="74" fitToHeight="2" orientation="portrait" r:id="rId1"/>
  <headerFooter alignWithMargins="0"/>
  <drawing r:id="rId2"/>
</worksheet>
</file>

<file path=xl/worksheets/sheet8.xml><?xml version="1.0" encoding="utf-8"?>
<worksheet xmlns="http://schemas.openxmlformats.org/spreadsheetml/2006/main" xmlns:r="http://schemas.openxmlformats.org/officeDocument/2006/relationships">
  <sheetPr>
    <pageSetUpPr fitToPage="1"/>
  </sheetPr>
  <dimension ref="A1:M60"/>
  <sheetViews>
    <sheetView topLeftCell="A37" workbookViewId="0">
      <selection activeCell="J16" sqref="J16"/>
    </sheetView>
  </sheetViews>
  <sheetFormatPr defaultRowHeight="12.75"/>
  <cols>
    <col min="1" max="1" width="33.5703125" style="24" customWidth="1"/>
    <col min="2" max="2" width="11" style="24" bestFit="1" customWidth="1"/>
    <col min="3" max="3" width="14.85546875" style="24" customWidth="1"/>
    <col min="4" max="4" width="14.5703125" style="24" customWidth="1"/>
    <col min="5" max="6" width="11" style="24" bestFit="1" customWidth="1"/>
    <col min="7" max="7" width="13.5703125" style="24" customWidth="1"/>
    <col min="8" max="8" width="11" style="56" bestFit="1" customWidth="1"/>
    <col min="9" max="9" width="11" style="56" customWidth="1"/>
    <col min="10" max="11" width="11" style="56" bestFit="1" customWidth="1"/>
    <col min="12" max="12" width="10.5703125" style="56" customWidth="1"/>
    <col min="13" max="13" width="9.7109375" style="56" bestFit="1" customWidth="1"/>
    <col min="14" max="16384" width="9.140625" style="24"/>
  </cols>
  <sheetData>
    <row r="1" spans="1:13" ht="19.5">
      <c r="A1" s="23" t="s">
        <v>595</v>
      </c>
      <c r="G1" s="46"/>
      <c r="H1" s="55"/>
      <c r="I1" s="55"/>
      <c r="J1" s="55"/>
      <c r="K1" s="55"/>
      <c r="L1" s="55"/>
      <c r="M1" s="55"/>
    </row>
    <row r="2" spans="1:13" s="48" customFormat="1" ht="30.75" customHeight="1">
      <c r="A2" s="118" t="s">
        <v>265</v>
      </c>
      <c r="B2" s="119"/>
      <c r="C2" s="119"/>
      <c r="D2" s="119"/>
      <c r="E2" s="119"/>
      <c r="F2" s="119"/>
      <c r="G2" s="47"/>
      <c r="H2" s="54"/>
      <c r="I2" s="54"/>
      <c r="J2" s="54"/>
      <c r="K2" s="54"/>
      <c r="L2" s="54"/>
      <c r="M2" s="54"/>
    </row>
    <row r="3" spans="1:13" s="48" customFormat="1" ht="25.5">
      <c r="A3" s="26" t="s">
        <v>268</v>
      </c>
      <c r="B3" s="27" t="s">
        <v>267</v>
      </c>
      <c r="C3" s="26" t="s">
        <v>260</v>
      </c>
      <c r="D3" s="26" t="s">
        <v>261</v>
      </c>
      <c r="E3" s="27" t="s">
        <v>262</v>
      </c>
      <c r="F3" s="27" t="s">
        <v>263</v>
      </c>
      <c r="G3" s="27" t="s">
        <v>264</v>
      </c>
      <c r="I3" s="54"/>
      <c r="J3" s="54"/>
      <c r="L3" s="54"/>
      <c r="M3" s="54"/>
    </row>
    <row r="4" spans="1:13" s="48" customFormat="1">
      <c r="A4" s="28" t="s">
        <v>242</v>
      </c>
      <c r="B4" s="30" t="str">
        <f ca="1">INDIRECT(CONCATENATE("ΥΠΕΧΩΔΕ!$D$",MATCH($C4,ΥΠΕΧΩΔΕ!$A:$A,0)))</f>
        <v>m3</v>
      </c>
      <c r="C4" s="29" t="s">
        <v>10</v>
      </c>
      <c r="D4" s="29" t="str">
        <f ca="1">INDIRECT(CONCATENATE("ΥΠΕΧΩΔΕ!$C$",MATCH($C4,ΥΠΕΧΩΔΕ!$A:$A,0)))</f>
        <v>ΥΔΡ 6081.1</v>
      </c>
      <c r="E4" s="30">
        <v>7.5</v>
      </c>
      <c r="F4" s="121">
        <v>10</v>
      </c>
      <c r="G4" s="30">
        <f>E4+F4*0.21</f>
        <v>9.6</v>
      </c>
      <c r="I4" s="54"/>
      <c r="J4" s="54"/>
      <c r="L4" s="54"/>
      <c r="M4" s="54"/>
    </row>
    <row r="5" spans="1:13" s="48" customFormat="1">
      <c r="A5" s="28" t="s">
        <v>243</v>
      </c>
      <c r="B5" s="30" t="str">
        <f ca="1">INDIRECT(CONCATENATE("ΥΠΕΧΩΔΕ!$D$",MATCH($C5,ΥΠΕΧΩΔΕ!$A:$A,0)))</f>
        <v>m3</v>
      </c>
      <c r="C5" s="29" t="s">
        <v>14</v>
      </c>
      <c r="D5" s="29" t="str">
        <f ca="1">INDIRECT(CONCATENATE("ΥΠΕΧΩΔΕ!$C$",MATCH($C5,ΥΠΕΧΩΔΕ!$A:$A,0)))</f>
        <v>ΥΔΡ 6082.1</v>
      </c>
      <c r="E5" s="30">
        <v>26.3</v>
      </c>
      <c r="F5" s="121">
        <v>10</v>
      </c>
      <c r="G5" s="30">
        <f>E5+F5*0.21</f>
        <v>28.400000000000002</v>
      </c>
      <c r="I5" s="54"/>
      <c r="J5" s="54"/>
      <c r="L5" s="54"/>
      <c r="M5" s="54"/>
    </row>
    <row r="6" spans="1:13" s="48" customFormat="1">
      <c r="A6" s="31" t="s">
        <v>250</v>
      </c>
      <c r="B6" s="30" t="str">
        <f ca="1">INDIRECT(CONCATENATE("ΥΠΕΧΩΔΕ!$D$",MATCH($C6,ΥΠΕΧΩΔΕ!$A:$A,0)))</f>
        <v>m3</v>
      </c>
      <c r="C6" s="29" t="s">
        <v>41</v>
      </c>
      <c r="D6" s="29" t="str">
        <f ca="1">INDIRECT(CONCATENATE("ΥΠΕΧΩΔΕ!$C$",MATCH($C6,ΥΠΕΧΩΔΕ!$A:$A,0)))</f>
        <v>ΥΔΡ 6069</v>
      </c>
      <c r="E6" s="30">
        <v>11.3</v>
      </c>
      <c r="F6" s="121">
        <v>15</v>
      </c>
      <c r="G6" s="30">
        <f>E6+F6*0.21</f>
        <v>14.450000000000001</v>
      </c>
      <c r="I6" s="54"/>
      <c r="J6" s="54"/>
      <c r="L6" s="54"/>
      <c r="M6" s="54"/>
    </row>
    <row r="7" spans="1:13" s="48" customFormat="1">
      <c r="A7" s="28" t="s">
        <v>244</v>
      </c>
      <c r="B7" s="30" t="str">
        <f ca="1">INDIRECT(CONCATENATE("ΥΠΕΧΩΔΕ!$D$",MATCH($C7,ΥΠΕΧΩΔΕ!$A:$A,0)))</f>
        <v>m3</v>
      </c>
      <c r="C7" s="29" t="s">
        <v>39</v>
      </c>
      <c r="D7" s="29" t="str">
        <f ca="1">INDIRECT(CONCATENATE("ΥΠΕΧΩΔΕ!$C$",MATCH($C7,ΥΠΕΧΩΔΕ!$A:$A,0)))</f>
        <v>ΥΔΡ 6068</v>
      </c>
      <c r="E7" s="30">
        <v>11.3</v>
      </c>
      <c r="F7" s="121">
        <v>15</v>
      </c>
      <c r="G7" s="30">
        <f>E7+F7*0.21</f>
        <v>14.450000000000001</v>
      </c>
      <c r="I7" s="54"/>
      <c r="J7" s="54"/>
      <c r="L7" s="54"/>
      <c r="M7" s="54"/>
    </row>
    <row r="8" spans="1:13" s="48" customFormat="1">
      <c r="A8" s="28" t="s">
        <v>28</v>
      </c>
      <c r="B8" s="30" t="str">
        <f ca="1">INDIRECT(CONCATENATE("ΥΠΕΧΩΔΕ!$D$",MATCH($C8,ΥΠΕΧΩΔΕ!$A:$A,0)))</f>
        <v>m2</v>
      </c>
      <c r="C8" s="29" t="s">
        <v>27</v>
      </c>
      <c r="D8" s="29" t="str">
        <f ca="1">INDIRECT(CONCATENATE("ΥΠΕΧΩΔΕ!$C$",MATCH($C8,ΥΠΕΧΩΔΕ!$A:$A,0)))</f>
        <v>ΟΔΟ 4521Β</v>
      </c>
      <c r="E8" s="30">
        <v>18.5</v>
      </c>
      <c r="F8" s="29"/>
      <c r="G8" s="30">
        <f>E8</f>
        <v>18.5</v>
      </c>
      <c r="I8" s="54"/>
      <c r="J8" s="54"/>
      <c r="L8" s="54"/>
      <c r="M8" s="54"/>
    </row>
    <row r="9" spans="1:13" s="48" customFormat="1">
      <c r="A9" s="28" t="s">
        <v>239</v>
      </c>
      <c r="B9" s="30" t="str">
        <f ca="1">INDIRECT(CONCATENATE("ΥΠΕΧΩΔΕ!$D$",MATCH($C9,ΥΠΕΧΩΔΕ!$A:$A,0)))</f>
        <v>m2</v>
      </c>
      <c r="C9" s="42" t="s">
        <v>44</v>
      </c>
      <c r="D9" s="29" t="str">
        <f ca="1">INDIRECT(CONCATENATE("ΥΠΕΧΩΔΕ!$C$",MATCH($C9,ΥΠΕΧΩΔΕ!$A:$A,0)))</f>
        <v>ΥΔΡ 6103</v>
      </c>
      <c r="E9" s="30">
        <v>34.6</v>
      </c>
      <c r="F9" s="42"/>
      <c r="G9" s="30">
        <f>E9</f>
        <v>34.6</v>
      </c>
      <c r="I9" s="54"/>
      <c r="J9" s="54"/>
      <c r="L9" s="54"/>
      <c r="M9" s="54"/>
    </row>
    <row r="10" spans="1:13" s="48" customFormat="1">
      <c r="A10" s="32" t="s">
        <v>18</v>
      </c>
      <c r="B10" s="30" t="str">
        <f ca="1">INDIRECT(CONCATENATE("ΥΠΕΧΩΔΕ!$D$",MATCH($C10,ΥΠΕΧΩΔΕ!$A:$A,0)))</f>
        <v>m</v>
      </c>
      <c r="C10" s="29" t="s">
        <v>17</v>
      </c>
      <c r="D10" s="29" t="str">
        <f ca="1">INDIRECT(CONCATENATE("ΥΠΕΧΩΔΕ!$C$",MATCH($C10,ΥΠΕΧΩΔΕ!$A:$A,0)))</f>
        <v>ΥΔΡ 6087</v>
      </c>
      <c r="E10" s="30">
        <v>15.5</v>
      </c>
      <c r="F10" s="29"/>
      <c r="G10" s="30">
        <f>E10</f>
        <v>15.5</v>
      </c>
      <c r="I10" s="54"/>
      <c r="J10" s="54"/>
      <c r="L10" s="54"/>
      <c r="M10" s="54"/>
    </row>
    <row r="11" spans="1:13" s="48" customFormat="1">
      <c r="A11" s="33"/>
      <c r="B11" s="25"/>
      <c r="C11" s="25"/>
      <c r="D11" s="25"/>
      <c r="E11" s="25"/>
      <c r="F11" s="25"/>
      <c r="G11" s="47"/>
      <c r="H11" s="54"/>
      <c r="I11" s="54"/>
      <c r="J11" s="54"/>
      <c r="K11" s="54"/>
      <c r="L11" s="54"/>
      <c r="M11" s="54"/>
    </row>
    <row r="12" spans="1:13" ht="18">
      <c r="A12" s="118" t="s">
        <v>255</v>
      </c>
      <c r="B12" s="34"/>
      <c r="C12" s="34"/>
      <c r="D12" s="34"/>
      <c r="E12" s="34"/>
      <c r="F12" s="34"/>
      <c r="G12" s="34"/>
      <c r="M12" s="49"/>
    </row>
    <row r="13" spans="1:13" s="66" customFormat="1">
      <c r="A13" s="35" t="s">
        <v>276</v>
      </c>
      <c r="B13" s="52"/>
      <c r="C13" s="52" t="s">
        <v>277</v>
      </c>
      <c r="D13" s="52" t="s">
        <v>278</v>
      </c>
      <c r="E13" s="52" t="s">
        <v>279</v>
      </c>
      <c r="F13" s="52"/>
      <c r="G13" s="52"/>
      <c r="M13" s="67"/>
    </row>
    <row r="14" spans="1:13" s="56" customFormat="1">
      <c r="A14" s="64" t="s">
        <v>274</v>
      </c>
      <c r="B14" s="65" t="s">
        <v>20</v>
      </c>
      <c r="C14" s="70">
        <v>0.4</v>
      </c>
      <c r="D14" s="70">
        <v>0.6</v>
      </c>
      <c r="E14" s="70">
        <v>0.8</v>
      </c>
      <c r="F14" s="70"/>
      <c r="G14" s="70"/>
    </row>
    <row r="15" spans="1:13" s="68" customFormat="1">
      <c r="A15" s="140" t="s">
        <v>275</v>
      </c>
      <c r="B15" s="141" t="s">
        <v>20</v>
      </c>
      <c r="C15" s="142">
        <v>0.06</v>
      </c>
      <c r="D15" s="142">
        <v>0.09</v>
      </c>
      <c r="E15" s="142">
        <v>0.1</v>
      </c>
      <c r="F15" s="142"/>
      <c r="G15" s="142"/>
    </row>
    <row r="16" spans="1:13">
      <c r="A16" s="37" t="s">
        <v>273</v>
      </c>
      <c r="B16" s="34" t="s">
        <v>20</v>
      </c>
      <c r="C16" s="69">
        <f>C14+2*C15</f>
        <v>0.52</v>
      </c>
      <c r="D16" s="69">
        <f>D14+2*D15</f>
        <v>0.78</v>
      </c>
      <c r="E16" s="69">
        <f>E14+2*E15</f>
        <v>1</v>
      </c>
      <c r="F16" s="69"/>
      <c r="G16" s="69"/>
    </row>
    <row r="17" spans="1:7">
      <c r="A17" s="122" t="s">
        <v>253</v>
      </c>
      <c r="B17" s="34" t="s">
        <v>9</v>
      </c>
      <c r="C17" s="69">
        <f>C16^2*3.14/4</f>
        <v>0.21226400000000004</v>
      </c>
      <c r="D17" s="69">
        <f>D16^2*3.14/4</f>
        <v>0.47759400000000007</v>
      </c>
      <c r="E17" s="69">
        <f>E16^2*3.14/4</f>
        <v>0.78500000000000003</v>
      </c>
      <c r="F17" s="69"/>
      <c r="G17" s="69"/>
    </row>
    <row r="18" spans="1:7" s="58" customFormat="1">
      <c r="A18" s="37" t="s">
        <v>245</v>
      </c>
      <c r="B18" s="34" t="s">
        <v>20</v>
      </c>
      <c r="C18" s="43">
        <v>1.1000000000000001</v>
      </c>
      <c r="D18" s="43">
        <v>1.2</v>
      </c>
      <c r="E18" s="43">
        <v>1.4</v>
      </c>
      <c r="F18" s="43"/>
      <c r="G18" s="43"/>
    </row>
    <row r="19" spans="1:7" s="58" customFormat="1">
      <c r="A19" s="37" t="s">
        <v>246</v>
      </c>
      <c r="B19" s="34" t="s">
        <v>20</v>
      </c>
      <c r="C19" s="43">
        <v>2.2999999999999998</v>
      </c>
      <c r="D19" s="43">
        <v>2.2999999999999998</v>
      </c>
      <c r="E19" s="43">
        <v>2.2999999999999998</v>
      </c>
      <c r="F19" s="43"/>
      <c r="G19" s="43"/>
    </row>
    <row r="20" spans="1:7" s="58" customFormat="1">
      <c r="A20" s="37" t="s">
        <v>248</v>
      </c>
      <c r="B20" s="34" t="s">
        <v>20</v>
      </c>
      <c r="C20" s="43">
        <v>0.1</v>
      </c>
      <c r="D20" s="43">
        <v>0.1</v>
      </c>
      <c r="E20" s="43">
        <v>0.1</v>
      </c>
      <c r="F20" s="43"/>
      <c r="G20" s="43"/>
    </row>
    <row r="21" spans="1:7" s="58" customFormat="1">
      <c r="A21" s="31" t="s">
        <v>249</v>
      </c>
      <c r="B21" s="34" t="s">
        <v>20</v>
      </c>
      <c r="C21" s="43">
        <v>0.25</v>
      </c>
      <c r="D21" s="43">
        <v>0.25</v>
      </c>
      <c r="E21" s="43">
        <v>0.25</v>
      </c>
      <c r="F21" s="43"/>
      <c r="G21" s="43"/>
    </row>
    <row r="22" spans="1:7">
      <c r="A22" s="31" t="s">
        <v>251</v>
      </c>
      <c r="B22" s="34"/>
      <c r="C22" s="43">
        <f>C16+C20+C21</f>
        <v>0.87</v>
      </c>
      <c r="D22" s="43">
        <f>D20+D16+D21</f>
        <v>1.1299999999999999</v>
      </c>
      <c r="E22" s="43">
        <f>E20+E16+E21</f>
        <v>1.35</v>
      </c>
      <c r="F22" s="43"/>
      <c r="G22" s="43"/>
    </row>
    <row r="23" spans="1:7">
      <c r="A23" s="39" t="s">
        <v>252</v>
      </c>
      <c r="B23" s="34" t="s">
        <v>20</v>
      </c>
      <c r="C23" s="123">
        <f>C19-C22-C24</f>
        <v>1.4299999999999997</v>
      </c>
      <c r="D23" s="123">
        <f>D19-D22-D24</f>
        <v>1.17</v>
      </c>
      <c r="E23" s="123">
        <f>E19-E22-E24</f>
        <v>0.94999999999999973</v>
      </c>
      <c r="F23" s="123"/>
      <c r="G23" s="123"/>
    </row>
    <row r="24" spans="1:7">
      <c r="A24" s="37" t="s">
        <v>247</v>
      </c>
      <c r="B24" s="34" t="s">
        <v>20</v>
      </c>
      <c r="C24" s="43">
        <v>0</v>
      </c>
      <c r="D24" s="43">
        <v>0</v>
      </c>
      <c r="E24" s="43">
        <v>0</v>
      </c>
      <c r="F24" s="43"/>
      <c r="G24" s="43"/>
    </row>
    <row r="25" spans="1:7" s="58" customFormat="1">
      <c r="A25" s="39" t="s">
        <v>240</v>
      </c>
      <c r="B25" s="40" t="s">
        <v>241</v>
      </c>
      <c r="C25" s="124">
        <v>0.95</v>
      </c>
      <c r="D25" s="124">
        <v>0.95</v>
      </c>
      <c r="E25" s="124">
        <v>0.95</v>
      </c>
      <c r="F25" s="124"/>
      <c r="G25" s="124"/>
    </row>
    <row r="26" spans="1:7">
      <c r="A26" s="122"/>
      <c r="B26" s="122"/>
      <c r="C26" s="122"/>
      <c r="D26" s="122"/>
      <c r="E26" s="122"/>
      <c r="F26" s="122"/>
      <c r="G26" s="122"/>
    </row>
    <row r="27" spans="1:7" ht="18">
      <c r="A27" s="125" t="s">
        <v>254</v>
      </c>
      <c r="B27" s="34"/>
      <c r="C27" s="41"/>
      <c r="D27" s="41"/>
      <c r="E27" s="41"/>
      <c r="F27" s="41"/>
      <c r="G27" s="41"/>
    </row>
    <row r="28" spans="1:7">
      <c r="A28" s="28" t="s">
        <v>242</v>
      </c>
      <c r="B28" s="40" t="s">
        <v>13</v>
      </c>
      <c r="C28" s="42">
        <f>C18*C19*C25</f>
        <v>2.4034999999999997</v>
      </c>
      <c r="D28" s="42">
        <f>D18*D19*D25</f>
        <v>2.6219999999999999</v>
      </c>
      <c r="E28" s="42">
        <f>E18*E19*E25</f>
        <v>3.0589999999999997</v>
      </c>
      <c r="F28" s="42"/>
      <c r="G28" s="42"/>
    </row>
    <row r="29" spans="1:7">
      <c r="A29" s="28" t="s">
        <v>243</v>
      </c>
      <c r="B29" s="40" t="s">
        <v>13</v>
      </c>
      <c r="C29" s="42">
        <f>C18*C19*(1-C25)</f>
        <v>0.12650000000000011</v>
      </c>
      <c r="D29" s="42">
        <f>D18*D19*(1-D25)</f>
        <v>0.13800000000000012</v>
      </c>
      <c r="E29" s="42">
        <f>E18*E19*(1-E25)</f>
        <v>0.16100000000000014</v>
      </c>
      <c r="F29" s="42"/>
      <c r="G29" s="42"/>
    </row>
    <row r="30" spans="1:7">
      <c r="A30" s="31" t="s">
        <v>250</v>
      </c>
      <c r="B30" s="40" t="s">
        <v>13</v>
      </c>
      <c r="C30" s="43">
        <f>C18*C22-C17</f>
        <v>0.74473600000000006</v>
      </c>
      <c r="D30" s="43">
        <f>D18*D22-D17</f>
        <v>0.8784059999999998</v>
      </c>
      <c r="E30" s="43">
        <f>E18*E22-E17</f>
        <v>1.105</v>
      </c>
      <c r="F30" s="43"/>
      <c r="G30" s="43"/>
    </row>
    <row r="31" spans="1:7">
      <c r="A31" s="28" t="s">
        <v>244</v>
      </c>
      <c r="B31" s="40" t="s">
        <v>13</v>
      </c>
      <c r="C31" s="42">
        <f>C18*(C19-C22-C24)</f>
        <v>1.5729999999999997</v>
      </c>
      <c r="D31" s="42">
        <f>D18*(D19-D22-D24)</f>
        <v>1.4039999999999999</v>
      </c>
      <c r="E31" s="42">
        <f>E18*(E19-E22-E24)</f>
        <v>1.3299999999999996</v>
      </c>
      <c r="F31" s="42"/>
      <c r="G31" s="42"/>
    </row>
    <row r="32" spans="1:7">
      <c r="A32" s="28" t="s">
        <v>28</v>
      </c>
      <c r="B32" s="40" t="s">
        <v>9</v>
      </c>
      <c r="C32" s="42">
        <v>0</v>
      </c>
      <c r="D32" s="42">
        <v>0</v>
      </c>
      <c r="E32" s="42">
        <v>0</v>
      </c>
      <c r="F32" s="42"/>
      <c r="G32" s="42"/>
    </row>
    <row r="33" spans="1:12" s="58" customFormat="1">
      <c r="A33" s="28" t="s">
        <v>239</v>
      </c>
      <c r="B33" s="40" t="s">
        <v>9</v>
      </c>
      <c r="C33" s="42">
        <f>[2]ομβ!$B$55</f>
        <v>0</v>
      </c>
      <c r="D33" s="42">
        <v>0</v>
      </c>
      <c r="E33" s="42">
        <v>0</v>
      </c>
      <c r="F33" s="42"/>
      <c r="G33" s="42"/>
    </row>
    <row r="34" spans="1:12" s="58" customFormat="1">
      <c r="A34" s="32" t="s">
        <v>18</v>
      </c>
      <c r="B34" s="82" t="s">
        <v>20</v>
      </c>
      <c r="C34" s="30">
        <v>1</v>
      </c>
      <c r="D34" s="30">
        <v>1</v>
      </c>
      <c r="E34" s="30">
        <v>1</v>
      </c>
      <c r="F34" s="30"/>
      <c r="G34" s="30"/>
    </row>
    <row r="35" spans="1:12">
      <c r="A35" s="122"/>
      <c r="B35" s="122"/>
      <c r="C35" s="122"/>
      <c r="D35" s="122"/>
      <c r="E35" s="122"/>
      <c r="F35" s="122"/>
      <c r="G35" s="122"/>
      <c r="H35" s="57"/>
      <c r="I35" s="57"/>
      <c r="J35" s="57"/>
      <c r="K35" s="57"/>
      <c r="L35" s="57"/>
    </row>
    <row r="36" spans="1:12" ht="18">
      <c r="A36" s="125" t="s">
        <v>256</v>
      </c>
      <c r="B36" s="126"/>
      <c r="C36" s="126"/>
      <c r="D36" s="126"/>
      <c r="E36" s="126"/>
      <c r="F36" s="126"/>
      <c r="G36" s="126"/>
    </row>
    <row r="37" spans="1:12">
      <c r="A37" s="28" t="s">
        <v>242</v>
      </c>
      <c r="B37" s="40" t="s">
        <v>238</v>
      </c>
      <c r="C37" s="143">
        <f t="shared" ref="C37:E43" si="0">$G4*C28</f>
        <v>23.073599999999995</v>
      </c>
      <c r="D37" s="143">
        <f t="shared" si="0"/>
        <v>25.171199999999999</v>
      </c>
      <c r="E37" s="143">
        <f t="shared" si="0"/>
        <v>29.366399999999995</v>
      </c>
      <c r="F37" s="143"/>
      <c r="G37" s="143"/>
    </row>
    <row r="38" spans="1:12">
      <c r="A38" s="28" t="s">
        <v>243</v>
      </c>
      <c r="B38" s="40" t="s">
        <v>238</v>
      </c>
      <c r="C38" s="143">
        <f t="shared" si="0"/>
        <v>3.5926000000000036</v>
      </c>
      <c r="D38" s="143">
        <f t="shared" si="0"/>
        <v>3.9192000000000036</v>
      </c>
      <c r="E38" s="143">
        <f t="shared" si="0"/>
        <v>4.5724000000000045</v>
      </c>
      <c r="F38" s="143"/>
      <c r="G38" s="143"/>
    </row>
    <row r="39" spans="1:12">
      <c r="A39" s="31" t="s">
        <v>250</v>
      </c>
      <c r="B39" s="40" t="s">
        <v>238</v>
      </c>
      <c r="C39" s="143">
        <f t="shared" si="0"/>
        <v>10.761435200000001</v>
      </c>
      <c r="D39" s="143">
        <f t="shared" si="0"/>
        <v>12.692966699999998</v>
      </c>
      <c r="E39" s="143">
        <f t="shared" si="0"/>
        <v>15.967250000000002</v>
      </c>
      <c r="F39" s="143"/>
      <c r="G39" s="143"/>
    </row>
    <row r="40" spans="1:12">
      <c r="A40" s="28" t="s">
        <v>244</v>
      </c>
      <c r="B40" s="40" t="s">
        <v>238</v>
      </c>
      <c r="C40" s="143">
        <f t="shared" si="0"/>
        <v>22.729849999999999</v>
      </c>
      <c r="D40" s="143">
        <f t="shared" si="0"/>
        <v>20.287800000000001</v>
      </c>
      <c r="E40" s="143">
        <f t="shared" si="0"/>
        <v>19.218499999999995</v>
      </c>
      <c r="F40" s="143"/>
      <c r="G40" s="143"/>
    </row>
    <row r="41" spans="1:12">
      <c r="A41" s="28" t="s">
        <v>28</v>
      </c>
      <c r="B41" s="40" t="s">
        <v>238</v>
      </c>
      <c r="C41" s="143">
        <f t="shared" si="0"/>
        <v>0</v>
      </c>
      <c r="D41" s="143">
        <f t="shared" si="0"/>
        <v>0</v>
      </c>
      <c r="E41" s="143">
        <f t="shared" si="0"/>
        <v>0</v>
      </c>
      <c r="F41" s="143"/>
      <c r="G41" s="143"/>
    </row>
    <row r="42" spans="1:12">
      <c r="A42" s="28" t="s">
        <v>239</v>
      </c>
      <c r="B42" s="40" t="s">
        <v>238</v>
      </c>
      <c r="C42" s="143">
        <f t="shared" si="0"/>
        <v>0</v>
      </c>
      <c r="D42" s="143">
        <f t="shared" si="0"/>
        <v>0</v>
      </c>
      <c r="E42" s="143">
        <f t="shared" si="0"/>
        <v>0</v>
      </c>
      <c r="F42" s="143"/>
      <c r="G42" s="143"/>
    </row>
    <row r="43" spans="1:12">
      <c r="A43" s="32" t="s">
        <v>18</v>
      </c>
      <c r="B43" s="40" t="s">
        <v>238</v>
      </c>
      <c r="C43" s="143">
        <f t="shared" si="0"/>
        <v>15.5</v>
      </c>
      <c r="D43" s="143">
        <f t="shared" si="0"/>
        <v>15.5</v>
      </c>
      <c r="E43" s="143">
        <f t="shared" si="0"/>
        <v>15.5</v>
      </c>
      <c r="F43" s="143"/>
      <c r="G43" s="143"/>
    </row>
    <row r="44" spans="1:12">
      <c r="A44" s="75" t="s">
        <v>257</v>
      </c>
      <c r="B44" s="129" t="s">
        <v>238</v>
      </c>
      <c r="C44" s="144">
        <f>SUM(C37:C43)</f>
        <v>75.657485199999996</v>
      </c>
      <c r="D44" s="144">
        <f>SUM(D37:D43)</f>
        <v>77.571166700000006</v>
      </c>
      <c r="E44" s="144">
        <f>SUM(E37:E43)</f>
        <v>84.624549999999999</v>
      </c>
      <c r="F44" s="144"/>
      <c r="G44" s="144"/>
    </row>
    <row r="45" spans="1:12">
      <c r="A45" s="126"/>
      <c r="B45" s="126"/>
      <c r="C45" s="126"/>
      <c r="D45" s="126"/>
      <c r="E45" s="126"/>
      <c r="F45" s="126"/>
      <c r="G45" s="126"/>
    </row>
    <row r="46" spans="1:12" ht="18">
      <c r="A46" s="125" t="s">
        <v>266</v>
      </c>
      <c r="B46" s="126"/>
      <c r="C46" s="126"/>
      <c r="D46" s="126"/>
      <c r="E46" s="126"/>
      <c r="F46" s="126"/>
      <c r="G46" s="126"/>
    </row>
    <row r="47" spans="1:12" ht="47.25">
      <c r="A47" s="113" t="s">
        <v>699</v>
      </c>
      <c r="B47" s="51"/>
      <c r="C47" s="52"/>
      <c r="D47" s="52"/>
      <c r="E47" s="52"/>
      <c r="F47" s="36"/>
      <c r="G47" s="36"/>
    </row>
    <row r="48" spans="1:12">
      <c r="A48" s="131" t="s">
        <v>267</v>
      </c>
      <c r="B48" s="132"/>
      <c r="C48" s="401" t="s">
        <v>20</v>
      </c>
      <c r="D48" s="401" t="s">
        <v>20</v>
      </c>
      <c r="E48" s="401" t="s">
        <v>20</v>
      </c>
      <c r="F48" s="132"/>
      <c r="G48" s="132"/>
    </row>
    <row r="49" spans="1:7">
      <c r="A49" s="32" t="s">
        <v>270</v>
      </c>
      <c r="B49" s="34"/>
      <c r="C49" s="34" t="s">
        <v>799</v>
      </c>
      <c r="D49" s="34" t="s">
        <v>801</v>
      </c>
      <c r="E49" s="34" t="s">
        <v>802</v>
      </c>
      <c r="F49" s="34"/>
      <c r="G49" s="34"/>
    </row>
    <row r="50" spans="1:7">
      <c r="A50" s="122" t="s">
        <v>271</v>
      </c>
      <c r="B50" s="122"/>
      <c r="C50" s="38" t="s">
        <v>800</v>
      </c>
      <c r="D50" s="400" t="s">
        <v>694</v>
      </c>
      <c r="E50" s="400" t="s">
        <v>694</v>
      </c>
      <c r="F50" s="122"/>
      <c r="G50" s="122"/>
    </row>
    <row r="51" spans="1:7">
      <c r="A51" s="41" t="s">
        <v>272</v>
      </c>
      <c r="B51" s="40" t="s">
        <v>238</v>
      </c>
      <c r="C51" s="402">
        <v>28.8</v>
      </c>
      <c r="D51" s="402">
        <v>72</v>
      </c>
      <c r="E51" s="402">
        <v>155</v>
      </c>
      <c r="F51" s="143"/>
      <c r="G51" s="143"/>
    </row>
    <row r="52" spans="1:7">
      <c r="A52" s="51" t="s">
        <v>258</v>
      </c>
      <c r="B52" s="129" t="s">
        <v>238</v>
      </c>
      <c r="C52" s="145">
        <f>C$44+C51</f>
        <v>104.45748519999999</v>
      </c>
      <c r="D52" s="145">
        <f>D$44+D51</f>
        <v>149.57116669999999</v>
      </c>
      <c r="E52" s="145">
        <f>E$44+E51</f>
        <v>239.62455</v>
      </c>
      <c r="F52" s="145"/>
      <c r="G52" s="145"/>
    </row>
    <row r="53" spans="1:7" s="90" customFormat="1" ht="15.75">
      <c r="A53" s="50" t="s">
        <v>259</v>
      </c>
      <c r="B53" s="134" t="s">
        <v>238</v>
      </c>
      <c r="C53" s="147">
        <f>ROUND(C52,0)</f>
        <v>104</v>
      </c>
      <c r="D53" s="147">
        <f>ROUND(D52,0)</f>
        <v>150</v>
      </c>
      <c r="E53" s="147">
        <f>ROUND(E52,0)</f>
        <v>240</v>
      </c>
      <c r="F53" s="146"/>
      <c r="G53" s="146"/>
    </row>
    <row r="54" spans="1:7">
      <c r="A54" s="48"/>
      <c r="B54" s="48"/>
      <c r="C54" s="48"/>
      <c r="D54" s="48"/>
      <c r="E54" s="48"/>
      <c r="F54" s="48"/>
      <c r="G54" s="48"/>
    </row>
    <row r="55" spans="1:7">
      <c r="A55" s="48"/>
      <c r="B55" s="48"/>
      <c r="C55" s="48"/>
      <c r="D55" s="48"/>
      <c r="E55" s="48"/>
      <c r="F55" s="48"/>
      <c r="G55" s="48"/>
    </row>
    <row r="56" spans="1:7">
      <c r="A56" s="48"/>
      <c r="B56" s="48"/>
      <c r="C56" s="48"/>
      <c r="D56" s="48"/>
      <c r="E56" s="48"/>
      <c r="F56" s="48"/>
      <c r="G56" s="48"/>
    </row>
    <row r="57" spans="1:7">
      <c r="A57" s="48"/>
      <c r="B57" s="48"/>
      <c r="C57" s="48"/>
      <c r="D57" s="48"/>
      <c r="E57" s="48"/>
      <c r="F57" s="48"/>
      <c r="G57" s="48"/>
    </row>
    <row r="58" spans="1:7">
      <c r="A58" s="48"/>
      <c r="B58" s="48"/>
      <c r="C58" s="48"/>
      <c r="D58" s="48"/>
      <c r="E58" s="48"/>
      <c r="F58" s="48"/>
      <c r="G58" s="48"/>
    </row>
    <row r="59" spans="1:7">
      <c r="A59" s="48"/>
      <c r="B59" s="48"/>
      <c r="C59" s="48"/>
      <c r="D59" s="48"/>
      <c r="E59" s="48"/>
      <c r="F59" s="48"/>
      <c r="G59" s="48"/>
    </row>
    <row r="60" spans="1:7">
      <c r="A60" s="48"/>
      <c r="B60" s="48"/>
      <c r="C60" s="48"/>
      <c r="D60" s="48"/>
      <c r="E60" s="48"/>
      <c r="F60" s="48"/>
      <c r="G60" s="48"/>
    </row>
  </sheetData>
  <protectedRanges>
    <protectedRange sqref="F4:F7 C15:G15 C18:G21 C25:G25 C33:G34" name="Περιοχή1"/>
  </protectedRanges>
  <phoneticPr fontId="8" type="noConversion"/>
  <printOptions gridLines="1"/>
  <pageMargins left="0.74803149606299213" right="0.74803149606299213" top="0.98425196850393704" bottom="0.98425196850393704" header="0.51181102362204722" footer="0.51181102362204722"/>
  <pageSetup paperSize="9" scale="80" orientation="portrait" r:id="rId1"/>
  <headerFooter alignWithMargins="0"/>
  <drawing r:id="rId2"/>
</worksheet>
</file>

<file path=xl/worksheets/sheet9.xml><?xml version="1.0" encoding="utf-8"?>
<worksheet xmlns="http://schemas.openxmlformats.org/spreadsheetml/2006/main" xmlns:r="http://schemas.openxmlformats.org/officeDocument/2006/relationships">
  <sheetPr codeName="Φύλλο5">
    <pageSetUpPr fitToPage="1"/>
  </sheetPr>
  <dimension ref="A1:G87"/>
  <sheetViews>
    <sheetView topLeftCell="A64" workbookViewId="0">
      <selection activeCell="C60" sqref="C60"/>
    </sheetView>
  </sheetViews>
  <sheetFormatPr defaultRowHeight="12.75"/>
  <cols>
    <col min="1" max="1" width="59.28515625" customWidth="1"/>
    <col min="2" max="2" width="8.7109375" style="73" customWidth="1"/>
    <col min="3" max="3" width="9.7109375" style="73" bestFit="1" customWidth="1"/>
    <col min="4" max="4" width="11" style="73" bestFit="1" customWidth="1"/>
    <col min="5" max="5" width="9.140625" style="73"/>
    <col min="6" max="6" width="9.7109375" style="73" customWidth="1"/>
    <col min="7" max="7" width="13" style="73" customWidth="1"/>
    <col min="8" max="8" width="5.7109375" bestFit="1" customWidth="1"/>
    <col min="9" max="11" width="5.7109375" customWidth="1"/>
    <col min="12" max="14" width="5.7109375" bestFit="1" customWidth="1"/>
  </cols>
  <sheetData>
    <row r="1" spans="1:7" ht="27" customHeight="1">
      <c r="A1" s="23" t="s">
        <v>290</v>
      </c>
    </row>
    <row r="2" spans="1:7" ht="18.75" hidden="1" customHeight="1">
      <c r="A2" s="91" t="s">
        <v>315</v>
      </c>
    </row>
    <row r="3" spans="1:7" ht="18">
      <c r="A3" s="118" t="s">
        <v>294</v>
      </c>
      <c r="B3" s="403"/>
      <c r="C3" s="403"/>
      <c r="D3" s="403"/>
      <c r="E3" s="403"/>
      <c r="F3" s="403"/>
      <c r="G3" s="36"/>
    </row>
    <row r="4" spans="1:7" ht="30" customHeight="1">
      <c r="A4" s="26" t="s">
        <v>268</v>
      </c>
      <c r="B4" s="27" t="s">
        <v>267</v>
      </c>
      <c r="C4" s="26" t="s">
        <v>260</v>
      </c>
      <c r="D4" s="26" t="s">
        <v>261</v>
      </c>
      <c r="E4" s="27" t="s">
        <v>262</v>
      </c>
      <c r="F4" s="27" t="s">
        <v>263</v>
      </c>
      <c r="G4" s="27" t="s">
        <v>264</v>
      </c>
    </row>
    <row r="5" spans="1:7">
      <c r="A5" s="28" t="s">
        <v>242</v>
      </c>
      <c r="B5" s="30" t="str">
        <f ca="1">INDIRECT(CONCATENATE("ΥΠΕΧΩΔΕ!$D$",MATCH($C5,[1]ΥΠΕΧΩΔΕ!$A$1:$A$65536,0)))</f>
        <v>m3</v>
      </c>
      <c r="C5" s="29" t="s">
        <v>10</v>
      </c>
      <c r="D5" s="29" t="str">
        <f ca="1">INDIRECT(CONCATENATE("ΥΠΕΧΩΔΕ!$C$",MATCH($C5,[1]ΥΠΕΧΩΔΕ!$A$1:$A$65536,0)))</f>
        <v>ΥΔΡ 6081.1</v>
      </c>
      <c r="E5" s="30">
        <v>7.5</v>
      </c>
      <c r="F5" s="121">
        <v>10</v>
      </c>
      <c r="G5" s="30">
        <f>E5+F5*0.32</f>
        <v>10.7</v>
      </c>
    </row>
    <row r="6" spans="1:7">
      <c r="A6" s="28" t="s">
        <v>243</v>
      </c>
      <c r="B6" s="30" t="str">
        <f ca="1">INDIRECT(CONCATENATE("ΥΠΕΧΩΔΕ!$D$",MATCH($C6,[1]ΥΠΕΧΩΔΕ!$A$1:$A$65536,0)))</f>
        <v>m3</v>
      </c>
      <c r="C6" s="29" t="s">
        <v>14</v>
      </c>
      <c r="D6" s="29" t="str">
        <f ca="1">INDIRECT(CONCATENATE("ΥΠΕΧΩΔΕ!$C$",MATCH($C6,[1]ΥΠΕΧΩΔΕ!$A$1:$A$65536,0)))</f>
        <v>ΥΔΡ 6082.1</v>
      </c>
      <c r="E6" s="30">
        <v>26.3</v>
      </c>
      <c r="F6" s="121">
        <v>10</v>
      </c>
      <c r="G6" s="30">
        <f>E6+F6*0.32</f>
        <v>29.5</v>
      </c>
    </row>
    <row r="7" spans="1:7">
      <c r="A7" s="28" t="s">
        <v>244</v>
      </c>
      <c r="B7" s="30" t="str">
        <f ca="1">INDIRECT(CONCATENATE("ΥΠΕΧΩΔΕ!$D$",MATCH($C7,[1]ΥΠΕΧΩΔΕ!$A$1:$A$65536,0)))</f>
        <v>m3</v>
      </c>
      <c r="C7" s="29" t="s">
        <v>39</v>
      </c>
      <c r="D7" s="29" t="str">
        <f ca="1">INDIRECT(CONCATENATE("ΥΠΕΧΩΔΕ!$C$",MATCH($C7,[1]ΥΠΕΧΩΔΕ!$A$1:$A$65536,0)))</f>
        <v>ΥΔΡ 6068</v>
      </c>
      <c r="E7" s="30">
        <v>11.3</v>
      </c>
      <c r="F7" s="121">
        <v>15</v>
      </c>
      <c r="G7" s="30">
        <f>E7+F7*0.32</f>
        <v>16.100000000000001</v>
      </c>
    </row>
    <row r="8" spans="1:7">
      <c r="A8" s="28" t="s">
        <v>28</v>
      </c>
      <c r="B8" s="30" t="str">
        <f ca="1">INDIRECT(CONCATENATE("ΥΠΕΧΩΔΕ!$D$",MATCH($C8,[1]ΥΠΕΧΩΔΕ!$A$1:$A$65536,0)))</f>
        <v>m2</v>
      </c>
      <c r="C8" s="29" t="s">
        <v>27</v>
      </c>
      <c r="D8" s="29" t="str">
        <f ca="1">INDIRECT(CONCATENATE("ΥΠΕΧΩΔΕ!$C$",MATCH($C8,[1]ΥΠΕΧΩΔΕ!$A$1:$A$65536,0)))</f>
        <v>ΟΔΟ 4521Β</v>
      </c>
      <c r="E8" s="30">
        <v>18.5</v>
      </c>
      <c r="F8" s="29"/>
      <c r="G8" s="30">
        <f>E8</f>
        <v>18.5</v>
      </c>
    </row>
    <row r="9" spans="1:7">
      <c r="A9" s="28" t="s">
        <v>239</v>
      </c>
      <c r="B9" s="30" t="str">
        <f ca="1">INDIRECT(CONCATENATE("ΥΠΕΧΩΔΕ!$D$",MATCH($C9,[1]ΥΠΕΧΩΔΕ!$A$1:$A$65536,0)))</f>
        <v>m2</v>
      </c>
      <c r="C9" s="42" t="s">
        <v>44</v>
      </c>
      <c r="D9" s="29" t="str">
        <f ca="1">INDIRECT(CONCATENATE("ΥΠΕΧΩΔΕ!$C$",MATCH($C9,[1]ΥΠΕΧΩΔΕ!$A$1:$A$65536,0)))</f>
        <v>ΥΔΡ 6103</v>
      </c>
      <c r="E9" s="30">
        <v>34.6</v>
      </c>
      <c r="F9" s="42"/>
      <c r="G9" s="30">
        <f>E9</f>
        <v>34.6</v>
      </c>
    </row>
    <row r="10" spans="1:7">
      <c r="A10" s="32" t="s">
        <v>18</v>
      </c>
      <c r="B10" s="30" t="str">
        <f ca="1">INDIRECT(CONCATENATE("ΥΠΕΧΩΔΕ!$D$",MATCH($C10,[1]ΥΠΕΧΩΔΕ!$A$1:$A$65536,0)))</f>
        <v>m</v>
      </c>
      <c r="C10" s="29" t="s">
        <v>17</v>
      </c>
      <c r="D10" s="29" t="str">
        <f ca="1">INDIRECT(CONCATENATE("ΥΠΕΧΩΔΕ!$C$",MATCH($C10,[1]ΥΠΕΧΩΔΕ!$A$1:$A$65536,0)))</f>
        <v>ΥΔΡ 6087</v>
      </c>
      <c r="E10" s="30">
        <v>15.5</v>
      </c>
      <c r="F10" s="29"/>
      <c r="G10" s="30">
        <f>E10</f>
        <v>15.5</v>
      </c>
    </row>
    <row r="11" spans="1:7">
      <c r="A11" s="32" t="s">
        <v>48</v>
      </c>
      <c r="B11" s="30" t="str">
        <f ca="1">INDIRECT(CONCATENATE("ΥΠΕΧΩΔΕ!$D$",MATCH($C11,[1]ΥΠΕΧΩΔΕ!$A$1:$A$65536,0)))</f>
        <v>m2</v>
      </c>
      <c r="C11" s="29" t="s">
        <v>47</v>
      </c>
      <c r="D11" s="29" t="str">
        <f ca="1">INDIRECT(CONCATENATE("ΥΠΕΧΩΔΕ!$C$",MATCH($C11,[1]ΥΠΕΧΩΔΕ!$A$1:$A$65536,0)))</f>
        <v>ΥΔΡ 6301</v>
      </c>
      <c r="E11" s="30">
        <v>8.1999999999999993</v>
      </c>
      <c r="F11" s="29"/>
      <c r="G11" s="30">
        <f t="shared" ref="G11:G19" si="0">E11</f>
        <v>8.1999999999999993</v>
      </c>
    </row>
    <row r="12" spans="1:7">
      <c r="A12" s="32" t="s">
        <v>52</v>
      </c>
      <c r="B12" s="30" t="str">
        <f ca="1">INDIRECT(CONCATENATE("ΥΠΕΧΩΔΕ!$D$",MATCH($C12,[1]ΥΠΕΧΩΔΕ!$A$1:$A$65536,0)))</f>
        <v>m3</v>
      </c>
      <c r="C12" s="29" t="s">
        <v>51</v>
      </c>
      <c r="D12" s="29" t="str">
        <f ca="1">INDIRECT(CONCATENATE("ΥΠΕΧΩΔΕ!$C$",MATCH($C12,[1]ΥΠΕΧΩΔΕ!$A$1:$A$65536,0)))</f>
        <v>ΥΔΡ 6325</v>
      </c>
      <c r="E12" s="30">
        <v>72</v>
      </c>
      <c r="F12" s="29"/>
      <c r="G12" s="30">
        <f t="shared" si="0"/>
        <v>72</v>
      </c>
    </row>
    <row r="13" spans="1:7">
      <c r="A13" s="32" t="s">
        <v>55</v>
      </c>
      <c r="B13" s="30" t="str">
        <f ca="1">INDIRECT(CONCATENATE("ΥΠΕΧΩΔΕ!$D$",MATCH($C13,[1]ΥΠΕΧΩΔΕ!$A$1:$A$65536,0)))</f>
        <v>m3</v>
      </c>
      <c r="C13" s="29" t="s">
        <v>54</v>
      </c>
      <c r="D13" s="29" t="str">
        <f ca="1">INDIRECT(CONCATENATE("ΥΠΕΧΩΔΕ!$C$",MATCH($C13,[1]ΥΠΕΧΩΔΕ!$A$1:$A$65536,0)))</f>
        <v>ΥΔΡ 6326</v>
      </c>
      <c r="E13" s="30">
        <v>77</v>
      </c>
      <c r="F13" s="29"/>
      <c r="G13" s="30">
        <f t="shared" si="0"/>
        <v>77</v>
      </c>
    </row>
    <row r="14" spans="1:7">
      <c r="A14" s="32" t="s">
        <v>58</v>
      </c>
      <c r="B14" s="30" t="str">
        <f ca="1">INDIRECT(CONCATENATE("ΥΠΕΧΩΔΕ!$D$",MATCH($C14,[1]ΥΠΕΧΩΔΕ!$A$1:$A$65536,0)))</f>
        <v>m3</v>
      </c>
      <c r="C14" s="29" t="s">
        <v>57</v>
      </c>
      <c r="D14" s="29" t="str">
        <f ca="1">INDIRECT(CONCATENATE("ΥΠΕΧΩΔΕ!$C$",MATCH($C14,[1]ΥΠΕΧΩΔΕ!$A$1:$A$65536,0)))</f>
        <v>ΥΔΡ 6327</v>
      </c>
      <c r="E14" s="30">
        <v>82</v>
      </c>
      <c r="F14" s="29"/>
      <c r="G14" s="30">
        <f t="shared" si="0"/>
        <v>82</v>
      </c>
    </row>
    <row r="15" spans="1:7">
      <c r="A15" s="32" t="s">
        <v>68</v>
      </c>
      <c r="B15" s="30" t="str">
        <f ca="1">INDIRECT(CONCATENATE("ΥΠΕΧΩΔΕ!$D$",MATCH($C15,[1]ΥΠΕΧΩΔΕ!$A$1:$A$65536,0)))</f>
        <v>m2</v>
      </c>
      <c r="C15" s="29" t="s">
        <v>67</v>
      </c>
      <c r="D15" s="29" t="str">
        <f ca="1">INDIRECT(CONCATENATE("ΥΠΕΧΩΔΕ!$C$",MATCH($C15,[1]ΥΠΕΧΩΔΕ!$A$1:$A$65536,0)))</f>
        <v>ΥΔΡ 6370</v>
      </c>
      <c r="E15" s="30">
        <v>15.8</v>
      </c>
      <c r="F15" s="29"/>
      <c r="G15" s="30">
        <f t="shared" si="0"/>
        <v>15.8</v>
      </c>
    </row>
    <row r="16" spans="1:7">
      <c r="A16" s="32" t="s">
        <v>292</v>
      </c>
      <c r="B16" s="30" t="str">
        <f ca="1">INDIRECT(CONCATENATE("ΥΠΕΧΩΔΕ!$D$",MATCH($C16,[1]ΥΠΕΧΩΔΕ!$A$1:$A$65536,0)))</f>
        <v>m2</v>
      </c>
      <c r="C16" s="29" t="s">
        <v>6</v>
      </c>
      <c r="D16" s="29" t="str">
        <f ca="1">INDIRECT(CONCATENATE("ΥΠΕΧΩΔΕ!$C$",MATCH($C16,[1]ΥΠΕΧΩΔΕ!$A$1:$A$65536,0)))</f>
        <v>ΟΙΚ 7901</v>
      </c>
      <c r="E16" s="30">
        <f ca="1">INDIRECT(CONCATENATE("ΥΠΕΧΩΔΕ!$E$",MATCH($C16,[1]ΥΠΕΧΩΔΕ!$A$1:$A$65536,0)))</f>
        <v>1.2</v>
      </c>
      <c r="F16" s="29"/>
      <c r="G16" s="30">
        <f ca="1">E16</f>
        <v>1.2</v>
      </c>
    </row>
    <row r="17" spans="1:7">
      <c r="A17" s="32" t="s">
        <v>323</v>
      </c>
      <c r="B17" s="30" t="str">
        <f ca="1">INDIRECT(CONCATENATE("ΥΠΕΧΩΔΕ!$D$",MATCH($C17,[1]ΥΠΕΧΩΔΕ!$A$1:$A$65536,0)))</f>
        <v>kg</v>
      </c>
      <c r="C17" s="29" t="s">
        <v>64</v>
      </c>
      <c r="D17" s="29" t="str">
        <f ca="1">INDIRECT(CONCATENATE("ΥΠΕΧΩΔΕ!$C$",MATCH($C17,[1]ΥΠΕΧΩΔΕ!$A$1:$A$65536,0)))</f>
        <v>ΥΔΡ 6311</v>
      </c>
      <c r="E17" s="30">
        <v>0.98</v>
      </c>
      <c r="F17" s="29"/>
      <c r="G17" s="30">
        <f t="shared" si="0"/>
        <v>0.98</v>
      </c>
    </row>
    <row r="18" spans="1:7">
      <c r="A18" s="32" t="s">
        <v>75</v>
      </c>
      <c r="B18" s="30" t="str">
        <f ca="1">INDIRECT(CONCATENATE("ΥΠΕΧΩΔΕ!$D$",MATCH($C18,[1]ΥΠΕΧΩΔΕ!$A$1:$A$65536,0)))</f>
        <v>kg</v>
      </c>
      <c r="C18" s="29" t="s">
        <v>74</v>
      </c>
      <c r="D18" s="29" t="str">
        <f ca="1">INDIRECT(CONCATENATE("ΥΠΕΧΩΔΕ!$C$",MATCH($C18,[1]ΥΠΕΧΩΔΕ!$A$1:$A$65536,0)))</f>
        <v>ΥΔΡ 6753</v>
      </c>
      <c r="E18" s="30">
        <v>2.2000000000000002</v>
      </c>
      <c r="F18" s="29"/>
      <c r="G18" s="30">
        <f t="shared" si="0"/>
        <v>2.2000000000000002</v>
      </c>
    </row>
    <row r="19" spans="1:7">
      <c r="A19" s="32" t="s">
        <v>71</v>
      </c>
      <c r="B19" s="403" t="str">
        <f ca="1">INDIRECT(CONCATENATE("ΥΠΕΧΩΔΕ!$D$",MATCH($C19,[1]ΥΠΕΧΩΔΕ!$A$1:$A$65536,0)))</f>
        <v>kg</v>
      </c>
      <c r="C19" s="403" t="s">
        <v>70</v>
      </c>
      <c r="D19" s="403" t="str">
        <f ca="1">INDIRECT(CONCATENATE("ΥΠΕΧΩΔΕ!$C$",MATCH($C19,[1]ΥΠΕΧΩΔΕ!$A$1:$A$65536,0)))</f>
        <v>ΥΔΡ 6752</v>
      </c>
      <c r="E19" s="30">
        <v>2.9</v>
      </c>
      <c r="F19" s="29"/>
      <c r="G19" s="30">
        <f t="shared" si="0"/>
        <v>2.9</v>
      </c>
    </row>
    <row r="20" spans="1:7" ht="7.5" customHeight="1">
      <c r="A20" s="107"/>
      <c r="B20" s="404"/>
      <c r="C20" s="404"/>
      <c r="D20" s="404"/>
      <c r="E20" s="404"/>
      <c r="F20" s="403"/>
      <c r="G20" s="36"/>
    </row>
    <row r="21" spans="1:7" ht="18">
      <c r="A21" s="118" t="s">
        <v>255</v>
      </c>
      <c r="B21" s="34"/>
      <c r="C21" s="34"/>
      <c r="D21" s="34"/>
      <c r="E21" s="34"/>
      <c r="F21" s="34"/>
      <c r="G21" s="34"/>
    </row>
    <row r="22" spans="1:7" s="77" customFormat="1">
      <c r="A22" s="75" t="s">
        <v>301</v>
      </c>
      <c r="B22" s="76"/>
      <c r="C22" s="76" t="s">
        <v>277</v>
      </c>
      <c r="D22" s="76"/>
      <c r="E22" s="76"/>
      <c r="F22" s="76"/>
      <c r="G22" s="76"/>
    </row>
    <row r="23" spans="1:7" s="79" customFormat="1">
      <c r="A23" s="28" t="s">
        <v>302</v>
      </c>
      <c r="B23" s="82" t="s">
        <v>20</v>
      </c>
      <c r="C23" s="106">
        <v>0.4</v>
      </c>
      <c r="D23" s="29" t="s">
        <v>10</v>
      </c>
      <c r="E23" s="29"/>
      <c r="G23" s="78"/>
    </row>
    <row r="24" spans="1:7" s="79" customFormat="1">
      <c r="A24" s="28" t="s">
        <v>273</v>
      </c>
      <c r="B24" s="82" t="s">
        <v>20</v>
      </c>
      <c r="C24" s="106">
        <v>0.52</v>
      </c>
      <c r="D24" s="29" t="s">
        <v>14</v>
      </c>
      <c r="E24" s="29"/>
      <c r="G24" s="78"/>
    </row>
    <row r="25" spans="1:7">
      <c r="A25" s="28" t="s">
        <v>284</v>
      </c>
      <c r="B25" s="82" t="s">
        <v>20</v>
      </c>
      <c r="C25" s="106">
        <f>C23+0.8</f>
        <v>1.2000000000000002</v>
      </c>
      <c r="D25" s="29" t="s">
        <v>39</v>
      </c>
      <c r="E25" s="29"/>
    </row>
    <row r="26" spans="1:7">
      <c r="A26" s="28" t="s">
        <v>283</v>
      </c>
      <c r="B26" s="82" t="s">
        <v>20</v>
      </c>
      <c r="C26" s="106">
        <v>1.2</v>
      </c>
      <c r="D26" s="29" t="s">
        <v>27</v>
      </c>
      <c r="E26" s="29"/>
    </row>
    <row r="27" spans="1:7">
      <c r="A27" s="28" t="s">
        <v>307</v>
      </c>
      <c r="B27" s="82" t="s">
        <v>20</v>
      </c>
      <c r="C27" s="106">
        <f>2*(C25+C26)</f>
        <v>4.8000000000000007</v>
      </c>
      <c r="D27" s="42" t="s">
        <v>44</v>
      </c>
      <c r="E27" s="29"/>
    </row>
    <row r="28" spans="1:7">
      <c r="A28" s="28" t="s">
        <v>282</v>
      </c>
      <c r="B28" s="82" t="s">
        <v>20</v>
      </c>
      <c r="C28" s="106">
        <v>0.2</v>
      </c>
      <c r="D28" s="29" t="s">
        <v>17</v>
      </c>
      <c r="E28" s="29"/>
    </row>
    <row r="29" spans="1:7">
      <c r="A29" s="28" t="s">
        <v>303</v>
      </c>
      <c r="B29" s="82" t="s">
        <v>20</v>
      </c>
      <c r="C29" s="106">
        <f>C25+2*C28</f>
        <v>1.6</v>
      </c>
      <c r="D29" s="29" t="s">
        <v>47</v>
      </c>
      <c r="E29" s="29"/>
    </row>
    <row r="30" spans="1:7">
      <c r="A30" s="28" t="s">
        <v>304</v>
      </c>
      <c r="B30" s="82" t="s">
        <v>20</v>
      </c>
      <c r="C30" s="106">
        <f>C26+2*C28</f>
        <v>1.6</v>
      </c>
      <c r="D30" s="29" t="s">
        <v>51</v>
      </c>
      <c r="E30" s="29"/>
    </row>
    <row r="31" spans="1:7">
      <c r="A31" s="28" t="s">
        <v>308</v>
      </c>
      <c r="B31" s="82" t="s">
        <v>20</v>
      </c>
      <c r="C31" s="106">
        <f>2*(C29+C30)</f>
        <v>6.4</v>
      </c>
      <c r="D31" s="29" t="s">
        <v>54</v>
      </c>
      <c r="E31" s="29"/>
    </row>
    <row r="32" spans="1:7" s="107" customFormat="1">
      <c r="A32" s="28" t="s">
        <v>287</v>
      </c>
      <c r="B32" s="82" t="s">
        <v>20</v>
      </c>
      <c r="C32" s="106">
        <v>0.5</v>
      </c>
      <c r="D32" s="29" t="s">
        <v>57</v>
      </c>
      <c r="E32" s="29"/>
      <c r="G32" s="404"/>
    </row>
    <row r="33" spans="1:7">
      <c r="A33" s="107" t="s">
        <v>288</v>
      </c>
      <c r="B33" s="82" t="s">
        <v>20</v>
      </c>
      <c r="C33" s="106">
        <f>C29+2*C32</f>
        <v>2.6</v>
      </c>
      <c r="D33" s="29" t="s">
        <v>67</v>
      </c>
      <c r="E33" s="29"/>
    </row>
    <row r="34" spans="1:7">
      <c r="A34" s="28" t="s">
        <v>289</v>
      </c>
      <c r="B34" s="82" t="s">
        <v>20</v>
      </c>
      <c r="C34" s="106">
        <f>C30+2*C32</f>
        <v>2.6</v>
      </c>
      <c r="D34" s="29" t="s">
        <v>6</v>
      </c>
      <c r="E34" s="29"/>
    </row>
    <row r="35" spans="1:7" s="79" customFormat="1">
      <c r="A35" s="28" t="s">
        <v>305</v>
      </c>
      <c r="B35" s="82" t="s">
        <v>20</v>
      </c>
      <c r="C35" s="106">
        <v>1.54</v>
      </c>
      <c r="D35" s="29" t="s">
        <v>64</v>
      </c>
      <c r="E35" s="29"/>
      <c r="G35" s="78"/>
    </row>
    <row r="36" spans="1:7" s="79" customFormat="1">
      <c r="A36" s="28" t="s">
        <v>291</v>
      </c>
      <c r="B36" s="82" t="s">
        <v>20</v>
      </c>
      <c r="C36" s="106">
        <v>1.1000000000000001</v>
      </c>
      <c r="D36" s="29" t="s">
        <v>74</v>
      </c>
      <c r="E36" s="29"/>
      <c r="G36" s="78"/>
    </row>
    <row r="37" spans="1:7" s="79" customFormat="1">
      <c r="A37" s="28" t="s">
        <v>300</v>
      </c>
      <c r="B37" s="82" t="s">
        <v>20</v>
      </c>
      <c r="C37" s="106">
        <v>1.7</v>
      </c>
      <c r="D37" s="403" t="s">
        <v>70</v>
      </c>
      <c r="E37" s="403"/>
      <c r="G37" s="78"/>
    </row>
    <row r="38" spans="1:7" s="107" customFormat="1">
      <c r="A38" s="28" t="s">
        <v>298</v>
      </c>
      <c r="B38" s="82" t="s">
        <v>20</v>
      </c>
      <c r="C38" s="106">
        <v>0.2</v>
      </c>
      <c r="D38" s="404"/>
      <c r="E38" s="404"/>
      <c r="F38" s="404"/>
      <c r="G38" s="404"/>
    </row>
    <row r="39" spans="1:7" s="107" customFormat="1">
      <c r="A39" s="28" t="s">
        <v>299</v>
      </c>
      <c r="B39" s="82" t="s">
        <v>20</v>
      </c>
      <c r="C39" s="106">
        <v>0.2</v>
      </c>
      <c r="D39" s="404"/>
      <c r="E39" s="404"/>
      <c r="F39" s="404"/>
      <c r="G39" s="404"/>
    </row>
    <row r="40" spans="1:7">
      <c r="A40" s="28" t="s">
        <v>285</v>
      </c>
      <c r="B40" s="82" t="s">
        <v>20</v>
      </c>
      <c r="C40" s="106">
        <v>0.1</v>
      </c>
      <c r="D40" s="404"/>
      <c r="E40" s="404"/>
      <c r="F40" s="404"/>
    </row>
    <row r="41" spans="1:7">
      <c r="A41" s="28" t="s">
        <v>286</v>
      </c>
      <c r="B41" s="82" t="s">
        <v>20</v>
      </c>
      <c r="C41" s="106">
        <f>C35+C39+C40</f>
        <v>1.84</v>
      </c>
      <c r="D41" s="404"/>
      <c r="E41" s="404"/>
      <c r="F41" s="404"/>
    </row>
    <row r="42" spans="1:7">
      <c r="A42" s="28" t="s">
        <v>309</v>
      </c>
      <c r="B42" s="82" t="s">
        <v>20</v>
      </c>
      <c r="C42" s="106">
        <v>0.6</v>
      </c>
      <c r="D42" s="404"/>
      <c r="E42" s="404"/>
      <c r="F42" s="404"/>
    </row>
    <row r="43" spans="1:7">
      <c r="A43" s="28" t="s">
        <v>491</v>
      </c>
      <c r="B43" s="82" t="s">
        <v>20</v>
      </c>
      <c r="C43" s="106">
        <f>C42+2*C28</f>
        <v>1</v>
      </c>
      <c r="D43" s="404"/>
      <c r="E43" s="404"/>
      <c r="F43" s="404"/>
    </row>
    <row r="44" spans="1:7">
      <c r="A44" s="28" t="s">
        <v>295</v>
      </c>
      <c r="B44" s="82" t="s">
        <v>20</v>
      </c>
      <c r="C44" s="106">
        <v>0.1</v>
      </c>
      <c r="D44" s="404"/>
      <c r="E44" s="404"/>
      <c r="F44" s="404"/>
    </row>
    <row r="45" spans="1:7">
      <c r="A45" s="28" t="s">
        <v>310</v>
      </c>
      <c r="B45" s="82" t="s">
        <v>20</v>
      </c>
      <c r="C45" s="106">
        <f>C41-C40-C44</f>
        <v>1.64</v>
      </c>
      <c r="D45" s="404"/>
      <c r="E45" s="404"/>
      <c r="F45" s="404"/>
    </row>
    <row r="46" spans="1:7">
      <c r="A46" s="28" t="s">
        <v>311</v>
      </c>
      <c r="B46" s="82" t="s">
        <v>20</v>
      </c>
      <c r="C46" s="106">
        <f>C45-C38-C39</f>
        <v>1.24</v>
      </c>
      <c r="D46" s="404"/>
      <c r="E46" s="404"/>
      <c r="F46" s="404"/>
    </row>
    <row r="47" spans="1:7">
      <c r="A47" s="28" t="s">
        <v>312</v>
      </c>
      <c r="B47" s="82" t="s">
        <v>20</v>
      </c>
      <c r="C47" s="106">
        <f>0.7*C23</f>
        <v>0.27999999999999997</v>
      </c>
      <c r="D47" s="404"/>
      <c r="E47" s="404"/>
      <c r="F47" s="404"/>
    </row>
    <row r="48" spans="1:7">
      <c r="A48" s="28" t="s">
        <v>313</v>
      </c>
      <c r="B48" s="82" t="s">
        <v>20</v>
      </c>
      <c r="C48" s="106">
        <f>3.14*C23/2+2*0.2*C23</f>
        <v>0.78800000000000014</v>
      </c>
      <c r="D48" s="404"/>
      <c r="E48" s="404"/>
      <c r="F48" s="404"/>
    </row>
    <row r="49" spans="1:7">
      <c r="A49" s="28" t="s">
        <v>314</v>
      </c>
      <c r="B49" s="40" t="s">
        <v>9</v>
      </c>
      <c r="C49" s="106">
        <f>(3.14*C23^2/4)/2+0.2*C23*C23</f>
        <v>9.4800000000000023E-2</v>
      </c>
      <c r="D49" s="404"/>
      <c r="E49" s="404"/>
      <c r="F49" s="404"/>
    </row>
    <row r="50" spans="1:7">
      <c r="A50" s="28" t="s">
        <v>306</v>
      </c>
      <c r="B50" s="40" t="s">
        <v>9</v>
      </c>
      <c r="C50" s="106">
        <f>C33*C34-2*C36*C32</f>
        <v>5.66</v>
      </c>
      <c r="D50" s="404"/>
      <c r="E50" s="404"/>
      <c r="F50" s="404"/>
    </row>
    <row r="51" spans="1:7" s="79" customFormat="1">
      <c r="A51" s="39" t="s">
        <v>240</v>
      </c>
      <c r="B51" s="129" t="s">
        <v>241</v>
      </c>
      <c r="C51" s="124">
        <v>0.95</v>
      </c>
      <c r="D51" s="124"/>
      <c r="E51" s="124"/>
      <c r="F51" s="124"/>
      <c r="G51" s="59"/>
    </row>
    <row r="52" spans="1:7" ht="8.25" customHeight="1">
      <c r="A52" s="107"/>
      <c r="B52" s="404"/>
      <c r="C52" s="404"/>
      <c r="D52" s="404"/>
      <c r="E52" s="404"/>
      <c r="F52" s="404"/>
    </row>
    <row r="53" spans="1:7" ht="18">
      <c r="A53" s="125" t="s">
        <v>254</v>
      </c>
      <c r="B53" s="34"/>
      <c r="C53" s="41"/>
      <c r="D53" s="404"/>
      <c r="E53" s="404"/>
      <c r="F53" s="404"/>
    </row>
    <row r="54" spans="1:7">
      <c r="A54" s="28" t="s">
        <v>296</v>
      </c>
      <c r="B54" s="40" t="s">
        <v>13</v>
      </c>
      <c r="C54" s="42">
        <f>C50*C41*C51</f>
        <v>9.8936799999999998</v>
      </c>
      <c r="D54" s="404"/>
      <c r="E54" s="404"/>
      <c r="F54" s="404"/>
    </row>
    <row r="55" spans="1:7">
      <c r="A55" s="28" t="s">
        <v>297</v>
      </c>
      <c r="B55" s="40" t="s">
        <v>13</v>
      </c>
      <c r="C55" s="42">
        <f>C50*C41*(1-C51)</f>
        <v>0.52072000000000052</v>
      </c>
      <c r="D55" s="404"/>
      <c r="E55" s="404"/>
      <c r="F55" s="404"/>
    </row>
    <row r="56" spans="1:7">
      <c r="A56" s="28" t="s">
        <v>244</v>
      </c>
      <c r="B56" s="40" t="s">
        <v>13</v>
      </c>
      <c r="C56" s="42">
        <f>C54+C55-C50*C40-C43*C43*0.3</f>
        <v>9.5483999999999991</v>
      </c>
      <c r="D56" s="404"/>
      <c r="E56" s="404"/>
      <c r="F56" s="404"/>
    </row>
    <row r="57" spans="1:7">
      <c r="A57" s="28" t="s">
        <v>28</v>
      </c>
      <c r="B57" s="40" t="s">
        <v>9</v>
      </c>
      <c r="C57" s="42">
        <v>0</v>
      </c>
      <c r="D57" s="404"/>
      <c r="E57" s="404"/>
      <c r="F57" s="404"/>
    </row>
    <row r="58" spans="1:7" s="79" customFormat="1">
      <c r="A58" s="28" t="s">
        <v>239</v>
      </c>
      <c r="B58" s="40" t="s">
        <v>9</v>
      </c>
      <c r="C58" s="42">
        <v>0</v>
      </c>
      <c r="D58" s="404"/>
      <c r="E58" s="404"/>
      <c r="F58" s="404"/>
      <c r="G58" s="78"/>
    </row>
    <row r="59" spans="1:7" s="79" customFormat="1">
      <c r="A59" s="32" t="s">
        <v>18</v>
      </c>
      <c r="B59" s="82" t="s">
        <v>20</v>
      </c>
      <c r="C59" s="30">
        <v>0</v>
      </c>
      <c r="D59" s="404"/>
      <c r="E59" s="404"/>
      <c r="F59" s="404"/>
      <c r="G59" s="78"/>
    </row>
    <row r="60" spans="1:7">
      <c r="A60" s="107" t="s">
        <v>48</v>
      </c>
      <c r="B60" s="404" t="s">
        <v>9</v>
      </c>
      <c r="C60" s="106">
        <f>C31*C45+C27*C46+C25*C26-C42*C42+2*(C43+C43)*C44+2*(C42+C42)*(C44+C38)</f>
        <v>18.648</v>
      </c>
      <c r="D60" s="404"/>
      <c r="E60" s="404"/>
      <c r="F60" s="404"/>
    </row>
    <row r="61" spans="1:7">
      <c r="A61" s="107" t="s">
        <v>52</v>
      </c>
      <c r="B61" s="404" t="s">
        <v>13</v>
      </c>
      <c r="C61" s="106">
        <f>C50*C40</f>
        <v>0.56600000000000006</v>
      </c>
      <c r="D61" s="404"/>
      <c r="E61" s="404"/>
      <c r="F61" s="404"/>
    </row>
    <row r="62" spans="1:7">
      <c r="A62" s="107" t="s">
        <v>55</v>
      </c>
      <c r="B62" s="404" t="s">
        <v>13</v>
      </c>
      <c r="C62" s="106">
        <f>C25*C26*C47-C49*C26</f>
        <v>0.28943999999999998</v>
      </c>
      <c r="D62" s="404"/>
      <c r="E62" s="404"/>
      <c r="F62" s="404"/>
    </row>
    <row r="63" spans="1:7">
      <c r="A63" s="107" t="s">
        <v>58</v>
      </c>
      <c r="B63" s="404" t="s">
        <v>13</v>
      </c>
      <c r="C63" s="106">
        <f>C29*C30*C39+(C29*C30-C42*C42)*C38+C28*(C25+C26+C29+C30)+C28*(C42+C42+C43+C43)-3.14*C24^2/2</f>
        <v>2.2874720000000002</v>
      </c>
      <c r="D63" s="404"/>
      <c r="E63" s="404"/>
      <c r="F63" s="404"/>
    </row>
    <row r="64" spans="1:7">
      <c r="A64" s="107" t="s">
        <v>68</v>
      </c>
      <c r="B64" s="404" t="s">
        <v>9</v>
      </c>
      <c r="C64" s="106">
        <f>C26*(0.8+C48+C46-C47)+C25*(C46-C47)+4*C42*(C44+C38)</f>
        <v>4.9295999999999998</v>
      </c>
      <c r="D64" s="404"/>
      <c r="E64" s="404"/>
      <c r="F64" s="404"/>
    </row>
    <row r="65" spans="1:6">
      <c r="A65" s="107" t="s">
        <v>292</v>
      </c>
      <c r="B65" s="404" t="s">
        <v>9</v>
      </c>
      <c r="C65" s="106">
        <f>2*C45*(C29+C30)+C29*C30-C43*C43+4*C43*C44</f>
        <v>12.456000000000001</v>
      </c>
      <c r="D65" s="404"/>
      <c r="E65" s="404"/>
      <c r="F65" s="404"/>
    </row>
    <row r="66" spans="1:6">
      <c r="A66" s="107" t="s">
        <v>293</v>
      </c>
      <c r="B66" s="404" t="s">
        <v>63</v>
      </c>
      <c r="C66" s="106">
        <f>82*C63</f>
        <v>187.57270400000002</v>
      </c>
      <c r="D66" s="404"/>
      <c r="E66" s="404"/>
      <c r="F66" s="404"/>
    </row>
    <row r="67" spans="1:6">
      <c r="A67" s="107" t="s">
        <v>75</v>
      </c>
      <c r="B67" s="404" t="s">
        <v>63</v>
      </c>
      <c r="C67" s="106">
        <f>INT((C46+C44+C38)/0.3-1)*2.7</f>
        <v>10.8</v>
      </c>
      <c r="D67" s="404"/>
      <c r="E67" s="404"/>
      <c r="F67" s="404"/>
    </row>
    <row r="68" spans="1:6">
      <c r="A68" s="107" t="s">
        <v>71</v>
      </c>
      <c r="B68" s="404" t="s">
        <v>63</v>
      </c>
      <c r="C68" s="106">
        <v>64</v>
      </c>
      <c r="D68" s="404"/>
      <c r="E68" s="404"/>
      <c r="F68" s="404"/>
    </row>
    <row r="69" spans="1:6" ht="8.25" customHeight="1">
      <c r="A69" s="107"/>
      <c r="B69" s="404"/>
      <c r="C69" s="404"/>
      <c r="D69" s="404"/>
      <c r="E69" s="404"/>
      <c r="F69" s="404"/>
    </row>
    <row r="70" spans="1:6" ht="18">
      <c r="A70" s="125" t="s">
        <v>266</v>
      </c>
      <c r="B70" s="404"/>
      <c r="C70" s="404"/>
      <c r="D70" s="404"/>
      <c r="E70" s="404"/>
      <c r="F70" s="404"/>
    </row>
    <row r="71" spans="1:6">
      <c r="A71" s="28" t="s">
        <v>296</v>
      </c>
      <c r="B71" s="40" t="s">
        <v>13</v>
      </c>
      <c r="C71" s="106">
        <f>C$54*$G$5</f>
        <v>105.862376</v>
      </c>
      <c r="D71" s="404"/>
      <c r="E71" s="404"/>
      <c r="F71" s="404"/>
    </row>
    <row r="72" spans="1:6">
      <c r="A72" s="28" t="s">
        <v>297</v>
      </c>
      <c r="B72" s="40" t="s">
        <v>13</v>
      </c>
      <c r="C72" s="106">
        <f>C$55*$G$6</f>
        <v>15.361240000000015</v>
      </c>
      <c r="D72" s="404"/>
      <c r="E72" s="404"/>
      <c r="F72" s="404"/>
    </row>
    <row r="73" spans="1:6">
      <c r="A73" s="28" t="s">
        <v>244</v>
      </c>
      <c r="B73" s="40" t="s">
        <v>13</v>
      </c>
      <c r="C73" s="106">
        <f>C$56*$G$7</f>
        <v>153.72924</v>
      </c>
      <c r="D73" s="404"/>
      <c r="E73" s="404"/>
      <c r="F73" s="404"/>
    </row>
    <row r="74" spans="1:6">
      <c r="A74" s="28" t="s">
        <v>28</v>
      </c>
      <c r="B74" s="40" t="s">
        <v>9</v>
      </c>
      <c r="C74" s="106">
        <f>C$57*$G$8</f>
        <v>0</v>
      </c>
      <c r="D74" s="404"/>
      <c r="E74" s="404"/>
      <c r="F74" s="404"/>
    </row>
    <row r="75" spans="1:6">
      <c r="A75" s="28" t="s">
        <v>239</v>
      </c>
      <c r="B75" s="40" t="s">
        <v>9</v>
      </c>
      <c r="C75" s="106">
        <f>C$58*$G$9</f>
        <v>0</v>
      </c>
      <c r="D75" s="404"/>
      <c r="E75" s="404"/>
      <c r="F75" s="404"/>
    </row>
    <row r="76" spans="1:6">
      <c r="A76" s="32" t="s">
        <v>18</v>
      </c>
      <c r="B76" s="82" t="s">
        <v>20</v>
      </c>
      <c r="C76" s="106">
        <f>C$59*$G$10</f>
        <v>0</v>
      </c>
      <c r="D76" s="404"/>
      <c r="E76" s="404"/>
      <c r="F76" s="404"/>
    </row>
    <row r="77" spans="1:6">
      <c r="A77" s="107" t="s">
        <v>48</v>
      </c>
      <c r="B77" s="404" t="s">
        <v>9</v>
      </c>
      <c r="C77" s="106">
        <f>C$60*$G$11</f>
        <v>152.91359999999997</v>
      </c>
      <c r="D77" s="404"/>
      <c r="E77" s="404"/>
      <c r="F77" s="404"/>
    </row>
    <row r="78" spans="1:6">
      <c r="A78" s="107" t="s">
        <v>52</v>
      </c>
      <c r="B78" s="404" t="s">
        <v>13</v>
      </c>
      <c r="C78" s="106">
        <f>C$61*$G$12</f>
        <v>40.752000000000002</v>
      </c>
      <c r="D78" s="404"/>
      <c r="E78" s="404"/>
      <c r="F78" s="404"/>
    </row>
    <row r="79" spans="1:6">
      <c r="A79" s="107" t="s">
        <v>55</v>
      </c>
      <c r="B79" s="404" t="s">
        <v>13</v>
      </c>
      <c r="C79" s="106">
        <f>C$62*$G$13</f>
        <v>22.286879999999996</v>
      </c>
      <c r="D79" s="404"/>
      <c r="E79" s="404"/>
      <c r="F79" s="404"/>
    </row>
    <row r="80" spans="1:6">
      <c r="A80" s="107" t="s">
        <v>58</v>
      </c>
      <c r="B80" s="404" t="s">
        <v>13</v>
      </c>
      <c r="C80" s="106">
        <f>C$63*$G$14</f>
        <v>187.57270400000002</v>
      </c>
      <c r="D80" s="404"/>
      <c r="E80" s="404"/>
      <c r="F80" s="404"/>
    </row>
    <row r="81" spans="1:7">
      <c r="A81" s="107" t="s">
        <v>68</v>
      </c>
      <c r="B81" s="404" t="s">
        <v>9</v>
      </c>
      <c r="C81" s="106">
        <f>C$64*$G$15</f>
        <v>77.887680000000003</v>
      </c>
      <c r="D81" s="404"/>
      <c r="E81" s="404"/>
      <c r="F81" s="404"/>
    </row>
    <row r="82" spans="1:7">
      <c r="A82" s="107" t="s">
        <v>292</v>
      </c>
      <c r="B82" s="404" t="s">
        <v>9</v>
      </c>
      <c r="C82" s="106">
        <f ca="1">C$65*$G$16</f>
        <v>14.9472</v>
      </c>
      <c r="D82" s="404"/>
      <c r="E82" s="404"/>
      <c r="F82" s="404"/>
    </row>
    <row r="83" spans="1:7">
      <c r="A83" s="107" t="s">
        <v>293</v>
      </c>
      <c r="B83" s="404" t="s">
        <v>63</v>
      </c>
      <c r="C83" s="106">
        <f>C$66*$G$17</f>
        <v>183.82124992000001</v>
      </c>
      <c r="D83" s="404"/>
      <c r="E83" s="404"/>
      <c r="F83" s="404"/>
    </row>
    <row r="84" spans="1:7">
      <c r="A84" s="107" t="s">
        <v>75</v>
      </c>
      <c r="B84" s="404" t="s">
        <v>63</v>
      </c>
      <c r="C84" s="106">
        <f>C$67*$G$18</f>
        <v>23.760000000000005</v>
      </c>
      <c r="D84" s="404"/>
      <c r="E84" s="404"/>
      <c r="F84" s="404"/>
    </row>
    <row r="85" spans="1:7">
      <c r="A85" s="107" t="s">
        <v>71</v>
      </c>
      <c r="B85" s="404" t="s">
        <v>63</v>
      </c>
      <c r="C85" s="106">
        <f>C$68*$G$19</f>
        <v>185.6</v>
      </c>
      <c r="D85" s="404"/>
      <c r="E85" s="404"/>
      <c r="F85" s="404"/>
    </row>
    <row r="86" spans="1:7" s="84" customFormat="1">
      <c r="A86" s="51" t="s">
        <v>258</v>
      </c>
      <c r="B86" s="137" t="s">
        <v>238</v>
      </c>
      <c r="C86" s="138">
        <f ca="1">SUM(C71:C85)</f>
        <v>1164.4941699199999</v>
      </c>
      <c r="D86" s="108"/>
      <c r="E86" s="108"/>
      <c r="F86" s="108"/>
      <c r="G86" s="83"/>
    </row>
    <row r="87" spans="1:7" s="89" customFormat="1" ht="15.75">
      <c r="A87" s="50" t="s">
        <v>259</v>
      </c>
      <c r="B87" s="134" t="s">
        <v>238</v>
      </c>
      <c r="C87" s="135">
        <f ca="1">ROUND(C86,0)</f>
        <v>1164</v>
      </c>
      <c r="D87" s="139"/>
      <c r="E87" s="139"/>
      <c r="F87" s="139"/>
      <c r="G87" s="88"/>
    </row>
  </sheetData>
  <protectedRanges>
    <protectedRange sqref="F5:F7" name="Περιοχή1_3"/>
    <protectedRange sqref="C51:G51" name="Περιοχή1_1_1"/>
    <protectedRange sqref="C58:C59" name="Περιοχή1_2_1"/>
  </protectedRanges>
  <phoneticPr fontId="8" type="noConversion"/>
  <printOptions gridLines="1"/>
  <pageMargins left="0.74803149606299213" right="0.74803149606299213" top="0.19685039370078741" bottom="0.19685039370078741" header="0.55118110236220474" footer="0.51181102362204722"/>
  <pageSetup paperSize="9" scale="73" fitToHeight="2"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Φύλλα εργασίας</vt:lpstr>
      </vt:variant>
      <vt:variant>
        <vt:i4>16</vt:i4>
      </vt:variant>
      <vt:variant>
        <vt:lpstr>Περιοχές με ονόματα</vt:lpstr>
      </vt:variant>
      <vt:variant>
        <vt:i4>31</vt:i4>
      </vt:variant>
    </vt:vector>
  </HeadingPairs>
  <TitlesOfParts>
    <vt:vector size="47" baseType="lpstr">
      <vt:lpstr>ΟΔΗΓΙΕΣ</vt:lpstr>
      <vt:lpstr>αντιΕΛΟΤ</vt:lpstr>
      <vt:lpstr>προυπ</vt:lpstr>
      <vt:lpstr>προμετρηση</vt:lpstr>
      <vt:lpstr>ΥΠΕΧΩΔΕ</vt:lpstr>
      <vt:lpstr>ΥΔΡΕΥΣΗ ΧΑ</vt:lpstr>
      <vt:lpstr>ΥΔ_ΦΡΕΑΤΙΟ</vt:lpstr>
      <vt:lpstr>ΟΜΒΡΙΑ ΧΑ</vt:lpstr>
      <vt:lpstr>ΟΜ_ΦΡΕΑΤΙΟ</vt:lpstr>
      <vt:lpstr>ΟΜ_ΥΔΡΟΣ 1</vt:lpstr>
      <vt:lpstr>ΟΜ_ΥΔΡΟΣ 2</vt:lpstr>
      <vt:lpstr>ΟΜ_ΥΔΡΟΣ 3</vt:lpstr>
      <vt:lpstr>ΑΚΑ_ΦΡΕΑΤΙΟ</vt:lpstr>
      <vt:lpstr>ΥΔΡ_ΠΑΡΟΧΗ</vt:lpstr>
      <vt:lpstr>ΑΚΑ_ΠΑΡΟΧΗ</vt:lpstr>
      <vt:lpstr>ΑΚΑΘΑΡΤΑ ΧΑ</vt:lpstr>
      <vt:lpstr>ΑΚΑ_ΦΡΕΑΤΙΟ!Print_Area</vt:lpstr>
      <vt:lpstr>αντιΕΛΟΤ!Print_Area</vt:lpstr>
      <vt:lpstr>'ΟΜ_ΥΔΡΟΣ 1'!Print_Area</vt:lpstr>
      <vt:lpstr>ΟΜ_ΦΡΕΑΤΙΟ!Print_Area</vt:lpstr>
      <vt:lpstr>'ΟΜΒΡΙΑ ΧΑ'!Print_Area</vt:lpstr>
      <vt:lpstr>προμετρηση!Print_Area</vt:lpstr>
      <vt:lpstr>προυπ!Print_Area</vt:lpstr>
      <vt:lpstr>ΥΔ_ΦΡΕΑΤΙΟ!Print_Area</vt:lpstr>
      <vt:lpstr>TE_XA_10Atm_D125</vt:lpstr>
      <vt:lpstr>TE_XA_10Atm_D160</vt:lpstr>
      <vt:lpstr>TE_XA_10Atm_D90</vt:lpstr>
      <vt:lpstr>TE_XA_12Atm_D125</vt:lpstr>
      <vt:lpstr>TE_XA_12Atm_D160</vt:lpstr>
      <vt:lpstr>TE_XA_12Atm_D90</vt:lpstr>
      <vt:lpstr>TE_XA_16Atm_D125</vt:lpstr>
      <vt:lpstr>TE_XA_16Atm_D160</vt:lpstr>
      <vt:lpstr>TE_XA_16Atm_D90</vt:lpstr>
      <vt:lpstr>TE_XA_20Atm_D63</vt:lpstr>
      <vt:lpstr>TE_XA_20Atm_D75</vt:lpstr>
      <vt:lpstr>TE_XA_20Atm_D90</vt:lpstr>
      <vt:lpstr>TE_XA_25Atm_D63</vt:lpstr>
      <vt:lpstr>TE_XA_25Atm_D75</vt:lpstr>
      <vt:lpstr>TE_XA_25Atm_D90</vt:lpstr>
      <vt:lpstr>TE_XA_S100_F1000</vt:lpstr>
      <vt:lpstr>TE_XA_S100_F1200</vt:lpstr>
      <vt:lpstr>TE_XA_S100_F400</vt:lpstr>
      <vt:lpstr>TE_XA_S100_F600</vt:lpstr>
      <vt:lpstr>TE_XA_S100_F800</vt:lpstr>
      <vt:lpstr>ΤΕ_ΟΜ_ΥΔΡΟΣΥΛΛΟΓΗ</vt:lpstr>
      <vt:lpstr>ΤΕ_ΟΜ_ΦΡΕΑΤΙΟ_Φ400</vt:lpstr>
      <vt:lpstr>ΤΕ_ΥΔ_ΦΡΕΑΤΙΟ</vt:lpstr>
    </vt:vector>
  </TitlesOfParts>
  <Company>MiGeTam</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Μιχάλης Ταμιωλάκης</dc:creator>
  <cp:lastModifiedBy>pc1</cp:lastModifiedBy>
  <cp:lastPrinted>2013-07-25T07:50:13Z</cp:lastPrinted>
  <dcterms:created xsi:type="dcterms:W3CDTF">2009-11-05T17:50:44Z</dcterms:created>
  <dcterms:modified xsi:type="dcterms:W3CDTF">2013-10-10T08:20:03Z</dcterms:modified>
</cp:coreProperties>
</file>